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9126"/>
  <workbookPr/>
  <bookViews>
    <workbookView xWindow="810" yWindow="555" windowWidth="28050" windowHeight="13695" tabRatio="967" activeTab="0"/>
  </bookViews>
  <sheets>
    <sheet name="Rekapitulace stavby" sheetId="1" r:id="rId1"/>
    <sheet name="0 - VON - Vedlejší a osta..." sheetId="2" r:id="rId2"/>
    <sheet name="SO 01 - SO 01 - RD Nizka ..." sheetId="3" r:id="rId3"/>
    <sheet name="01 - D.1.4.1. ZTI" sheetId="31" r:id="rId4"/>
    <sheet name="01-D.1.4.2 - Plynova zarizeni" sheetId="32" r:id="rId5"/>
    <sheet name="01-D.1.4.3 - Vzduchotechnika" sheetId="33" r:id="rId6"/>
    <sheet name="01-D.1.4.4 - Vytapeni" sheetId="34" r:id="rId7"/>
    <sheet name="01-D.1.4.7 - Silnoproud" sheetId="35" r:id="rId8"/>
    <sheet name="01-D.1.4.8 - Slaboproud" sheetId="36" r:id="rId9"/>
    <sheet name="SO 02 - SO 02 - RD Vysoka..." sheetId="10" r:id="rId10"/>
    <sheet name="02-D.1.4.1 - ZTI" sheetId="37" r:id="rId11"/>
    <sheet name="02-D.1.4.2 - Plynova zarizeni" sheetId="38" r:id="rId12"/>
    <sheet name="02-D.1.4.3 - Vzduchotechnika" sheetId="39" r:id="rId13"/>
    <sheet name="02-D.1.4.4 - Vytapeni" sheetId="40" r:id="rId14"/>
    <sheet name="02-D.1.4.7 - Silnoproud" sheetId="41" r:id="rId15"/>
    <sheet name="02-D.1.4.8 - Slaboporoud" sheetId="42" r:id="rId16"/>
    <sheet name="SO-06 - Komunikace" sheetId="43" r:id="rId17"/>
    <sheet name="SO-07.1 - Pripojka kanalizace" sheetId="44" r:id="rId18"/>
    <sheet name="SO-07.2. - Arealova kanalizace" sheetId="45" r:id="rId19"/>
    <sheet name="SO-07.3. - Vsakovani vod" sheetId="46" r:id="rId20"/>
    <sheet name="SO-08.1. - Přípojka plynu" sheetId="21" r:id="rId21"/>
    <sheet name="SO-08.2. - Areálový plynovod" sheetId="22" r:id="rId22"/>
    <sheet name="SO-09.1. - Přípojka vodovodu" sheetId="23" r:id="rId23"/>
    <sheet name="SO-09.2. - Areálový vodovod" sheetId="24" r:id="rId24"/>
    <sheet name="SO 10.1 - Přípojka elektro" sheetId="25" r:id="rId25"/>
    <sheet name="SO 10.2 - Areálový rozvod..." sheetId="26" r:id="rId26"/>
    <sheet name="SO 10.3 - Areálový rozvod VO" sheetId="27" r:id="rId27"/>
    <sheet name="9 - SO 11 - Příprava území" sheetId="28" r:id="rId28"/>
    <sheet name="10 - SO 12 -  Oplocení" sheetId="29" r:id="rId29"/>
    <sheet name="11 - SO 13 - Zeleň" sheetId="30" r:id="rId30"/>
  </sheets>
  <externalReferences>
    <externalReference r:id="rId33"/>
  </externalReferences>
  <definedNames>
    <definedName name="_xlnm.Print_Area" localSheetId="1">'0 - VON - Vedlejší a osta...'!$B$3:$S$122</definedName>
    <definedName name="_xlnm.Print_Area" localSheetId="3">'01 - D.1.4.1. ZTI'!$B$3:$S$176</definedName>
    <definedName name="_xlnm.Print_Area" localSheetId="4">'01-D.1.4.2 - Plynova zarizeni'!$B$3:$S$89</definedName>
    <definedName name="_xlnm.Print_Area" localSheetId="5">'01-D.1.4.3 - Vzduchotechnika'!$B$3:$S$90</definedName>
    <definedName name="_xlnm.Print_Area" localSheetId="6">'01-D.1.4.4 - Vytapeni'!$B$3:$S$134</definedName>
    <definedName name="_xlnm.Print_Area" localSheetId="7">'01-D.1.4.7 - Silnoproud'!$B$3:$S$131</definedName>
    <definedName name="_xlnm.Print_Area" localSheetId="8">'01-D.1.4.8 - Slaboproud'!$B$3:$S$143</definedName>
    <definedName name="_xlnm.Print_Area" localSheetId="10">'02-D.1.4.1 - ZTI'!$B$3:$S$186</definedName>
    <definedName name="_xlnm.Print_Area" localSheetId="11">'02-D.1.4.2 - Plynova zarizeni'!$B$3:$S$89</definedName>
    <definedName name="_xlnm.Print_Area" localSheetId="12">'02-D.1.4.3 - Vzduchotechnika'!$B$3:$S$90</definedName>
    <definedName name="_xlnm.Print_Area" localSheetId="13">'02-D.1.4.4 - Vytapeni'!$B$3:$S$139</definedName>
    <definedName name="_xlnm.Print_Area" localSheetId="14">'02-D.1.4.7 - Silnoproud'!$B$3:$S$131</definedName>
    <definedName name="_xlnm.Print_Area" localSheetId="15">'02-D.1.4.8 - Slaboporoud'!$B$3:$S$157</definedName>
    <definedName name="_xlnm.Print_Area" localSheetId="28">'10 - SO 12 -  Oplocení'!$B$3:$S$117</definedName>
    <definedName name="_xlnm.Print_Area" localSheetId="29">'11 - SO 13 - Zeleň'!$B$3:$S$142</definedName>
    <definedName name="_xlnm.Print_Area" localSheetId="27">'9 - SO 11 - Příprava území'!$B$3:$S$135</definedName>
    <definedName name="_xlnm.Print_Area" localSheetId="0">'Rekapitulace stavby'!$B$3:$AQ$86</definedName>
    <definedName name="_xlnm.Print_Area" localSheetId="2">'SO 01 - SO 01 - RD Nizka ...'!$B$3:$S$502</definedName>
    <definedName name="_xlnm.Print_Area" localSheetId="9">'SO 02 - SO 02 - RD Vysoka...'!$B$3:$S$469</definedName>
    <definedName name="_xlnm.Print_Area" localSheetId="24">'SO 10.1 - Přípojka elektro'!$B$3:$S$78</definedName>
    <definedName name="_xlnm.Print_Area" localSheetId="25">'SO 10.2 - Areálový rozvod...'!$B$3:$S$92</definedName>
    <definedName name="_xlnm.Print_Area" localSheetId="26">'SO 10.3 - Areálový rozvod VO'!$B$3:$S$81</definedName>
    <definedName name="_xlnm.Print_Area" localSheetId="16">'SO-06 - Komunikace'!$B$3:$S$162</definedName>
    <definedName name="_xlnm.Print_Area" localSheetId="17">'SO-07.1 - Pripojka kanalizace'!$B$3:$S$201</definedName>
    <definedName name="_xlnm.Print_Area" localSheetId="18">'SO-07.2. - Arealova kanalizace'!$B$3:$S$233</definedName>
    <definedName name="_xlnm.Print_Area" localSheetId="19">'SO-07.3. - Vsakovani vod'!$B$3:$S$170</definedName>
    <definedName name="_xlnm.Print_Area" localSheetId="20">'SO-08.1. - Přípojka plynu'!$B$3:$S$191</definedName>
    <definedName name="_xlnm.Print_Area" localSheetId="21">'SO-08.2. - Areálový plynovod'!$B$3:$S$160</definedName>
    <definedName name="_xlnm.Print_Area" localSheetId="22">'SO-09.1. - Přípojka vodovodu'!$B$3:$S$157</definedName>
    <definedName name="_xlnm.Print_Area" localSheetId="23">'SO-09.2. - Areálový vodovod'!$B$3:$S$149</definedName>
    <definedName name="_xlnm.Print_Titles" localSheetId="0">'Rekapitulace stavby'!$47:$47</definedName>
    <definedName name="_xlnm.Print_Titles" localSheetId="1">'0 - VON - Vedlejší a osta...'!$75:$75</definedName>
    <definedName name="_xlnm.Print_Titles" localSheetId="2">'SO 01 - SO 01 - RD Nizka ...'!$89:$89</definedName>
    <definedName name="_xlnm.Print_Titles" localSheetId="3">'01 - D.1.4.1. ZTI'!$73:$73</definedName>
    <definedName name="_xlnm.Print_Titles" localSheetId="4">'01-D.1.4.2 - Plynova zarizeni'!$71:$71</definedName>
    <definedName name="_xlnm.Print_Titles" localSheetId="5">'01-D.1.4.3 - Vzduchotechnika'!$71:$71</definedName>
    <definedName name="_xlnm.Print_Titles" localSheetId="6">'01-D.1.4.4 - Vytapeni'!$73:$73</definedName>
    <definedName name="_xlnm.Print_Titles" localSheetId="7">'01-D.1.4.7 - Silnoproud'!$71:$71</definedName>
    <definedName name="_xlnm.Print_Titles" localSheetId="8">'01-D.1.4.8 - Slaboproud'!$74:$74</definedName>
    <definedName name="_xlnm.Print_Titles" localSheetId="9">'SO 02 - SO 02 - RD Vysoka...'!$88:$88</definedName>
    <definedName name="_xlnm.Print_Titles" localSheetId="10">'02-D.1.4.1 - ZTI'!$73:$73</definedName>
    <definedName name="_xlnm.Print_Titles" localSheetId="11">'02-D.1.4.2 - Plynova zarizeni'!$71:$71</definedName>
    <definedName name="_xlnm.Print_Titles" localSheetId="12">'02-D.1.4.3 - Vzduchotechnika'!$71:$71</definedName>
    <definedName name="_xlnm.Print_Titles" localSheetId="13">'02-D.1.4.4 - Vytapeni'!$73:$73</definedName>
    <definedName name="_xlnm.Print_Titles" localSheetId="14">'02-D.1.4.7 - Silnoproud'!$71:$71</definedName>
    <definedName name="_xlnm.Print_Titles" localSheetId="15">'02-D.1.4.8 - Slaboporoud'!$75:$75</definedName>
    <definedName name="_xlnm.Print_Titles" localSheetId="16">'SO-06 - Komunikace'!$73:$73</definedName>
    <definedName name="_xlnm.Print_Titles" localSheetId="17">'SO-07.1 - Pripojka kanalizace'!$78:$78</definedName>
    <definedName name="_xlnm.Print_Titles" localSheetId="18">'SO-07.2. - Arealova kanalizace'!$76:$76</definedName>
    <definedName name="_xlnm.Print_Titles" localSheetId="19">'SO-07.3. - Vsakovani vod'!$75:$75</definedName>
    <definedName name="_xlnm.Print_Titles" localSheetId="20">'SO-08.1. - Přípojka plynu'!$77:$77</definedName>
    <definedName name="_xlnm.Print_Titles" localSheetId="21">'SO-08.2. - Areálový plynovod'!$76:$76</definedName>
    <definedName name="_xlnm.Print_Titles" localSheetId="22">'SO-09.1. - Přípojka vodovodu'!$77:$77</definedName>
    <definedName name="_xlnm.Print_Titles" localSheetId="23">'SO-09.2. - Areálový vodovod'!$74:$74</definedName>
    <definedName name="_xlnm.Print_Titles" localSheetId="24">'SO 10.1 - Přípojka elektro'!$71:$71</definedName>
    <definedName name="_xlnm.Print_Titles" localSheetId="25">'SO 10.2 - Areálový rozvod...'!$71:$71</definedName>
    <definedName name="_xlnm.Print_Titles" localSheetId="26">'SO 10.3 - Areálový rozvod VO'!$71:$71</definedName>
    <definedName name="_xlnm.Print_Titles" localSheetId="27">'9 - SO 11 - Příprava území'!$70:$70</definedName>
    <definedName name="_xlnm.Print_Titles" localSheetId="28">'10 - SO 12 -  Oplocení'!$69:$69</definedName>
    <definedName name="_xlnm.Print_Titles" localSheetId="29">'11 - SO 13 - Zeleň'!$69:$69</definedName>
  </definedNames>
  <calcPr calcId="179017"/>
</workbook>
</file>

<file path=xl/sharedStrings.xml><?xml version="1.0" encoding="utf-8"?>
<sst xmlns="http://schemas.openxmlformats.org/spreadsheetml/2006/main" count="26958" uniqueCount="3769">
  <si>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</si>
  <si>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</si>
  <si>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</si>
  <si>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</si>
  <si>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</si>
  <si>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</si>
  <si>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</si>
  <si>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</si>
  <si>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</si>
  <si>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</si>
  <si>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</si>
  <si>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</si>
  <si>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</si>
  <si>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</si>
  <si>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Kód:</t>
  </si>
  <si>
    <t>Stavba:</t>
  </si>
  <si>
    <t>Bezbariérové bydlení a centrum denních aktivit v Lednici - Srdce v domě, příspěvková organizace</t>
  </si>
  <si>
    <t>JKSO:</t>
  </si>
  <si>
    <t>CC-CZ:</t>
  </si>
  <si>
    <t>Místo:</t>
  </si>
  <si>
    <t xml:space="preserve"> </t>
  </si>
  <si>
    <t>Datum:</t>
  </si>
  <si>
    <t>IČ:</t>
  </si>
  <si>
    <t>DIČ:</t>
  </si>
  <si>
    <t>Projektant:</t>
  </si>
  <si>
    <t>True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</si>
  <si>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</si>
  <si>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</si>
  <si>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</si>
  <si>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</si>
  <si>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</si>
  <si>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</si>
  <si>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</si>
  <si>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</si>
  <si>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</si>
  <si>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</si>
  <si>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</si>
  <si>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</si>
  <si>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</si>
  <si>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</si>
  <si>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</si>
  <si>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</si>
  <si>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</si>
  <si>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</si>
  <si>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</si>
  <si>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</si>
  <si>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</si>
  <si>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</si>
  <si>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</si>
  <si>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</si>
  <si>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</si>
  <si>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</si>
  <si>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</si>
  <si>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</si>
  <si>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</si>
  <si>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</si>
  <si>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</si>
  <si>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</si>
  <si>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</si>
  <si>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</si>
  <si>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</si>
  <si>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{0d23d699-3118-43d9-9ce7-9fcdcfa47aac}</t>
  </si>
  <si>
    <t>{00000000-0000-0000-0000-000000000000}</t>
  </si>
  <si>
    <t>/</t>
  </si>
  <si>
    <t>VON - Vedlejší a ostatní náklady</t>
  </si>
  <si>
    <t>1</t>
  </si>
  <si>
    <t>{bc664dd0-0175-466b-a92d-8f3cbdb356ad}</t>
  </si>
  <si>
    <t>SO 01 - RD nízká podpora</t>
  </si>
  <si>
    <t>{6a5396b2-3658-4f43-838c-365c8a5a6cb4}</t>
  </si>
  <si>
    <t>SO 01</t>
  </si>
  <si>
    <t>SO 01 - RD Nizka podpora</t>
  </si>
  <si>
    <t>2</t>
  </si>
  <si>
    <t>{c8b080fa-6f03-42f6-ba6b-5d0b5fdb3da2}</t>
  </si>
  <si>
    <t>01</t>
  </si>
  <si>
    <t>D.1.4.1. ZTI</t>
  </si>
  <si>
    <t>{ded63552-06a6-4832-a4af-00a7803bd2fd}</t>
  </si>
  <si>
    <t>01- D.1.4.2</t>
  </si>
  <si>
    <t>Plynová zařízení</t>
  </si>
  <si>
    <t>{641c0ed3-c780-4d6a-ab71-9da115f87065}</t>
  </si>
  <si>
    <t>01-D.1.4.3.</t>
  </si>
  <si>
    <t>01-D.1.4.3. VZDUCHOTECHNIKA</t>
  </si>
  <si>
    <t>{f88b226e-2a67-49c4-89ef-816aba874b15}</t>
  </si>
  <si>
    <t>01-D.1.4.4.</t>
  </si>
  <si>
    <t>01-D.1.4.4. VYTAPENI</t>
  </si>
  <si>
    <t>{fd7b236c-c95c-44b1-bd15-f4bb8946278e}</t>
  </si>
  <si>
    <t>01-D.1.4.7.</t>
  </si>
  <si>
    <t>01-D.1.4.7. SILNOPROUD</t>
  </si>
  <si>
    <t>{f9fb76f7-c32c-445b-b27a-19d110affc24}</t>
  </si>
  <si>
    <t>01-D.1.4.8.</t>
  </si>
  <si>
    <t>01-D.1.4.8. Slaboproud</t>
  </si>
  <si>
    <t>{947c39d7-1870-4bad-aca8-19653faf3eb9}</t>
  </si>
  <si>
    <t>SO 02 - Rd vysoká podpora</t>
  </si>
  <si>
    <t>{f7767f0a-5a97-4730-94f4-015a792a9bb8}</t>
  </si>
  <si>
    <t>SO 02</t>
  </si>
  <si>
    <t>SO 02 - RD Vysoka podpora</t>
  </si>
  <si>
    <t>{440af48d-f1c5-4f74-b539-b6067ddefa70}</t>
  </si>
  <si>
    <t>02-D.1.4.1. ZTI</t>
  </si>
  <si>
    <t>{5d40c6ea-0263-4ba3-ad54-d4ad77c6cd66}</t>
  </si>
  <si>
    <t>02-D.1.4.3.</t>
  </si>
  <si>
    <t>02-D.1.4.3. VZDUCHOTECHNIKA</t>
  </si>
  <si>
    <t>{fca9015d-e66d-46e8-a64e-44dd1a160b12}</t>
  </si>
  <si>
    <t>02-D.1.4.4.</t>
  </si>
  <si>
    <t>02-D.1.4.4. VYTAPENI</t>
  </si>
  <si>
    <t>{259f3d4e-03a6-4921-8067-34dbfd3b10e4}</t>
  </si>
  <si>
    <t>02-D.1.4.7.</t>
  </si>
  <si>
    <t>02-D.1.4.7. SILNOPROUD</t>
  </si>
  <si>
    <t>{80e86ead-bd86-4da6-bbe9-c3ed03ebc1ef}</t>
  </si>
  <si>
    <t>02-</t>
  </si>
  <si>
    <t>D.1.4.8. Slaboporoud</t>
  </si>
  <si>
    <t>{21be8fe7-561d-44d4-9a53-00313ac80fed}</t>
  </si>
  <si>
    <t>02</t>
  </si>
  <si>
    <t>D.1.4.2. PLYN</t>
  </si>
  <si>
    <t>{51411c02-4320-4731-80b6-fdf29410533c}</t>
  </si>
  <si>
    <t>4</t>
  </si>
  <si>
    <t>SO 06 - Komunikace</t>
  </si>
  <si>
    <t>{66110543-c228-486f-8f5e-d089d458bf47}</t>
  </si>
  <si>
    <t>5</t>
  </si>
  <si>
    <t>SO 07 - Kanalizace</t>
  </si>
  <si>
    <t>{ce2818d5-bd64-4f71-9ffc-c31c3759bdc4}</t>
  </si>
  <si>
    <t>SO-07.1.</t>
  </si>
  <si>
    <t>Přípojka kanalizace</t>
  </si>
  <si>
    <t>{73526b5e-ed68-43ad-854d-6593ac595ba8}</t>
  </si>
  <si>
    <t>SO-07.2.</t>
  </si>
  <si>
    <t>Areálová kanalizace</t>
  </si>
  <si>
    <t>{78cfcc4e-dc2b-4654-a01b-fee41806ac7a}</t>
  </si>
  <si>
    <t>SO-07.3.</t>
  </si>
  <si>
    <t>Vsakování vod</t>
  </si>
  <si>
    <t>{21448d87-d3ac-4f2a-ba97-79649fbde204}</t>
  </si>
  <si>
    <t>6</t>
  </si>
  <si>
    <t>SO 08 - Plynovod</t>
  </si>
  <si>
    <t>{a8dfff5c-de43-4df0-9964-0edd42586b08}</t>
  </si>
  <si>
    <t>SO-08.1.</t>
  </si>
  <si>
    <t>Přípojka plynu</t>
  </si>
  <si>
    <t>{5ecd82b3-a2ed-4af4-83f2-c1250f39cfd5}</t>
  </si>
  <si>
    <t>SO-08.2.</t>
  </si>
  <si>
    <t>Areálový plynovod</t>
  </si>
  <si>
    <t>{037cd8c2-f4ea-45c8-8880-3dc15f039ee4}</t>
  </si>
  <si>
    <t>7</t>
  </si>
  <si>
    <t>SO 09 - Vodovod</t>
  </si>
  <si>
    <t>{7e2762fb-ae13-4dcf-87fc-c4449990456f}</t>
  </si>
  <si>
    <t>SO-09.1.</t>
  </si>
  <si>
    <t>Přípojka vodovodu</t>
  </si>
  <si>
    <t>{5bfe86e3-3fe5-43e8-895f-0cad8c1ca4d4}</t>
  </si>
  <si>
    <t>SO-09.2.</t>
  </si>
  <si>
    <t>Areálový vodovod</t>
  </si>
  <si>
    <t>{5ab835cf-e388-45ea-a4fc-2cc260fed891}</t>
  </si>
  <si>
    <t>8</t>
  </si>
  <si>
    <t>SO 10 - Elektro</t>
  </si>
  <si>
    <t>{a1c07993-db2b-40a8-811d-95dbcc711fbe}</t>
  </si>
  <si>
    <t>SO 10.1</t>
  </si>
  <si>
    <t>Přípojka elektro</t>
  </si>
  <si>
    <t>{1321f9f0-86df-429a-85bd-5dba26e9cfae}</t>
  </si>
  <si>
    <t>SO 10.2</t>
  </si>
  <si>
    <t>Areálový rozvod  NN</t>
  </si>
  <si>
    <t>{fee473cd-5fb7-4721-b9af-a3208084e6c9}</t>
  </si>
  <si>
    <t>SO 10.3</t>
  </si>
  <si>
    <t>Areálový rozvod VO</t>
  </si>
  <si>
    <t>{10e2d6bf-c574-444f-9a4b-ef35c5bef357}</t>
  </si>
  <si>
    <t>9</t>
  </si>
  <si>
    <t>SO 11 - Příprava území</t>
  </si>
  <si>
    <t>{f817321d-c172-4f70-954f-9002aec745af}</t>
  </si>
  <si>
    <t>10</t>
  </si>
  <si>
    <t>SO 12 -  Oplocení</t>
  </si>
  <si>
    <t>{e2c60610-e3e2-4d6d-9d87-e2b9f298873a}</t>
  </si>
  <si>
    <t>11</t>
  </si>
  <si>
    <t>SO 13 - Zeleň</t>
  </si>
  <si>
    <t>{e0813079-44ee-4509-8fff-ce35d87f4ae4}</t>
  </si>
  <si>
    <t>1) Krycí list rozpočtu</t>
  </si>
  <si>
    <t>2) Rekapitulace rozpočtu</t>
  </si>
  <si>
    <t>3) Rozpočet</t>
  </si>
  <si>
    <t>Zpět na list:</t>
  </si>
  <si>
    <t>Rekapitulace stavby</t>
  </si>
  <si>
    <t>-1</t>
  </si>
  <si>
    <t>Objekt:</t>
  </si>
  <si>
    <t>0 - VON - Vedlejší a ostatní náklady</t>
  </si>
  <si>
    <t>Ostatní náklady</t>
  </si>
  <si>
    <t>Kód - Popis</t>
  </si>
  <si>
    <t>Cena celkem [CZK]</t>
  </si>
  <si>
    <t>VRN1 - Průzkumné, geodetické a projektové práce</t>
  </si>
  <si>
    <t>VRN2 - Příprava staveniště</t>
  </si>
  <si>
    <t>VRN3 - Zařízení staveniště</t>
  </si>
  <si>
    <t>VRN4 - Inženýrská činnost</t>
  </si>
  <si>
    <t>VRN5 - Finanční náklady</t>
  </si>
  <si>
    <t>VRN6 - Územní vlivy</t>
  </si>
  <si>
    <t>VRN9 - Ostatní náklady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</si>
  <si>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</si>
  <si>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</si>
  <si>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</si>
  <si>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</si>
  <si>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</si>
  <si>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</si>
  <si>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</si>
  <si>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</si>
  <si>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</si>
  <si>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</si>
  <si>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</si>
  <si>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</si>
  <si>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</si>
  <si>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</si>
  <si>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</si>
  <si>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010001000</t>
  </si>
  <si>
    <t>Průzkumné, geodetické a projektové práce</t>
  </si>
  <si>
    <t>KČ</t>
  </si>
  <si>
    <t>67808414</t>
  </si>
  <si>
    <t>" - Zajištění průzkumů, zkoušek, atestů, sond a revizí apod. uvedených v rozhodnutích a v projektové dokumetnaci nezbytně nutných k provedení díla. "</t>
  </si>
  <si>
    <t>VV</t>
  </si>
  <si>
    <t>"- Zpracování geodetického zaměření skutečného provedení stavby a geometrických plánů dle SoD a dle požadavků DOSS a zápisu do KN (je-li vyžadováno)."</t>
  </si>
  <si>
    <t>" - Vypracování zhotovitelské realizačnÍ a výrobní projektové dokumentace. "</t>
  </si>
  <si>
    <t>" - Zpracování harmonogramu stavby a ZOV včetně průběžné aktualizace. "</t>
  </si>
  <si>
    <t>" - Vytýčení inženýrských sítí  - vč. případných kopaných sond, vč. projednání se správci, apod. "</t>
  </si>
  <si>
    <t>020001000</t>
  </si>
  <si>
    <t>Příprava staveniště</t>
  </si>
  <si>
    <t>-2113485235</t>
  </si>
  <si>
    <t>3</t>
  </si>
  <si>
    <t>030001000</t>
  </si>
  <si>
    <t>Zařízení staveniště</t>
  </si>
  <si>
    <t>1848023528</t>
  </si>
  <si>
    <t>"- Zařízení a vybavení staveniště dle SoD apod."</t>
  </si>
  <si>
    <t>" - Bezpečnostní opatření na ochranu osob a majetku v rozsahu platné legislativy a dle podmínek v SoD"</t>
  </si>
  <si>
    <t xml:space="preserve">" - Bezpečnostní hrazení, oplocení, zajištění přístupu na staveniště apod." </t>
  </si>
  <si>
    <t>" - Uvedení pozemků a všech povrchů dotčených stavbou do původního stavu či do stavu dle Sod, PD, požadavků investora, uživatele apod." 1,0</t>
  </si>
  <si>
    <t>040001000</t>
  </si>
  <si>
    <t>Inženýrská činnost</t>
  </si>
  <si>
    <t>9144113</t>
  </si>
  <si>
    <t>" - Zajištění a projednání všech nezbytných administrativních úkonů spojených s realizací stavby. "</t>
  </si>
  <si>
    <t>" - Zajištění kompletační a koordinační činnosti spojených s realizací stavby a následným dáním do užívání. "</t>
  </si>
  <si>
    <t>" - Provedení veškerých měření a zkoušek, revizních zpráv apod. dle platné legislativy a dle SoD. "</t>
  </si>
  <si>
    <t>" - Zajištění splnění podmínek vyplývajících z vydaných rozhodnutí a povolení apod. "</t>
  </si>
  <si>
    <t>" - Spolupráce na technických řešení stavby odchylek zjištěných v průběhu stavby. "</t>
  </si>
  <si>
    <t>" - Technická řešení kolizí se skrytými konstrukcemi, které nemohl projektant předvídat (kolize s podzemními sítěmi a konstrukcemi, apod.). "</t>
  </si>
  <si>
    <t>" - Technická řešení rozdílů skutečně zjištěného stavu se stavem předpokládaného projektantem apod. "</t>
  </si>
  <si>
    <t>050001000</t>
  </si>
  <si>
    <t>Finanční náklady</t>
  </si>
  <si>
    <t>-601347209</t>
  </si>
  <si>
    <t>060001000</t>
  </si>
  <si>
    <t>Územní vlivy</t>
  </si>
  <si>
    <t>-1161743823</t>
  </si>
  <si>
    <t>090001000</t>
  </si>
  <si>
    <t>1317168148</t>
  </si>
  <si>
    <t xml:space="preserve">" - Náklady spojené s pracemi v ochranných pásmech. " </t>
  </si>
  <si>
    <t>" - Náklady D+M informační  tabule bilboard dle SoD a podmínek dotačního titulu"</t>
  </si>
  <si>
    <t>" - Náklady D+M pamětní deska dle SoD a podmínek dotačního titulu"</t>
  </si>
  <si>
    <t>" - Zajištění ostraha majetku a osob v průběhu realizace stavby a až do předání stavby do užívání"</t>
  </si>
  <si>
    <t>" - Fotodokumentace průběhu výstavby a dle specifikace uvedené SoD a podmínek dotačního titulu."</t>
  </si>
  <si>
    <t>1 - SO 01 - RD nízká podpora</t>
  </si>
  <si>
    <t>Část:</t>
  </si>
  <si>
    <t>SO 01 - SO 01 - RD Nizka podpora</t>
  </si>
  <si>
    <t>01-M - Ostatní práce a dodávky</t>
  </si>
  <si>
    <t>1 - Zemní práce</t>
  </si>
  <si>
    <t>2 - Zakládání</t>
  </si>
  <si>
    <t>3 - Svislé a kompletní konstrukce</t>
  </si>
  <si>
    <t>4 - Vodorovné konstrukce</t>
  </si>
  <si>
    <t>6 - Úpravy povrchu, podlahy, osazení</t>
  </si>
  <si>
    <t>711 - Izolace proti vodě, vlhkosti a plynům</t>
  </si>
  <si>
    <t>713 - Izolace tepelné</t>
  </si>
  <si>
    <t>762 - Konstrukce tesařské</t>
  </si>
  <si>
    <t>763 - Konstrukce suché výstavby</t>
  </si>
  <si>
    <t>764 - Konstrukce klempířské</t>
  </si>
  <si>
    <t>766 - Konstrukce truhlářské</t>
  </si>
  <si>
    <t>771 - Podlahy z dlaždic</t>
  </si>
  <si>
    <t>776 - Podlahy povlakové</t>
  </si>
  <si>
    <t>781 - Dokončovací práce - obklady keramické</t>
  </si>
  <si>
    <t>784 - Dokončovací práce - malby</t>
  </si>
  <si>
    <t>9 - Ostatní konstrukce a práce-bourání</t>
  </si>
  <si>
    <t>99 - Přesun hmot</t>
  </si>
  <si>
    <t>132</t>
  </si>
  <si>
    <t>M0199901 SPC</t>
  </si>
  <si>
    <t>D+M Vstupní čistící zóna venkovní 800x1200mm - Specifikace ve výpisu ostatních výrobků - ČZ1</t>
  </si>
  <si>
    <t>KUS</t>
  </si>
  <si>
    <t>-2120478501</t>
  </si>
  <si>
    <t xml:space="preserve"> V ceně kotvící prvky do betonové podlahy '</t>
  </si>
  <si>
    <t>P</t>
  </si>
  <si>
    <t>133</t>
  </si>
  <si>
    <t>M0199902 SPC</t>
  </si>
  <si>
    <t>D+M Přenosný hasící přístroj práškový - 6Kg - Specifikace ve výpisu ostatních výrobků - HP1</t>
  </si>
  <si>
    <t>-1027052385</t>
  </si>
  <si>
    <t>134</t>
  </si>
  <si>
    <t>M0199903 SPC</t>
  </si>
  <si>
    <t>D+M Zateplený půdní výlez s horním krytem - Specifikace ve výpisu ostatních výrobků - VP1</t>
  </si>
  <si>
    <t>-305903846</t>
  </si>
  <si>
    <t xml:space="preserve"> Osazení do otvoru 700x1200mm, požární odolnost EW 15 DP3 '</t>
  </si>
  <si>
    <t>135</t>
  </si>
  <si>
    <t>M0199904 SPC</t>
  </si>
  <si>
    <t>D+M Tabulka pro požární schémata - Specifikace ve výpisu ostatních výrobků - TP1</t>
  </si>
  <si>
    <t>-802009505</t>
  </si>
  <si>
    <t xml:space="preserve"> Zasklení antireflexním sklem, nerezový rámeček. Včetně kotvení do stěny pomocí vrutů a hmoždinek. Velikost A4 '</t>
  </si>
  <si>
    <t>136</t>
  </si>
  <si>
    <t>M0199905 SPC</t>
  </si>
  <si>
    <t>D+M Tabulka pro požární poplachovou směrnici - Specifikace ve výpisu ostatních výrobků - TP2</t>
  </si>
  <si>
    <t>1002571930</t>
  </si>
  <si>
    <t>137</t>
  </si>
  <si>
    <t>M0199906 SPC</t>
  </si>
  <si>
    <t>D+M Dveřní štítek - Specifikace ve výpisu ostatních výrobků - DŠ1</t>
  </si>
  <si>
    <t>924538192</t>
  </si>
  <si>
    <t xml:space="preserve"> Žebrovaný s akrylovou destičkou. Hliník s kartonovou vložkou. Upevnění přišroubováním nebo lepením. Rozměr 149x149mm '</t>
  </si>
  <si>
    <t>138</t>
  </si>
  <si>
    <t>M0199907 SPC</t>
  </si>
  <si>
    <t>D+M Dveřní štítek s piktogramem - Specifikace ve výpisu ostatních výrobků - DP1</t>
  </si>
  <si>
    <t>1694701423</t>
  </si>
  <si>
    <t xml:space="preserve"> Broušený hliník, upevnění samolepící fólií. Rozměr 200x100mm. '</t>
  </si>
  <si>
    <t>139</t>
  </si>
  <si>
    <t>M0199908 SPC</t>
  </si>
  <si>
    <t>D+M Dveřní piktogram - WC muži - Specifikace ve výpisu ostatních výrobků - DP2</t>
  </si>
  <si>
    <t>-662826263</t>
  </si>
  <si>
    <t xml:space="preserve"> Broušený hliník, upevnění samolepící fólií. Rozměr 100x100mm. '</t>
  </si>
  <si>
    <t>140</t>
  </si>
  <si>
    <t>M0199909 SPC</t>
  </si>
  <si>
    <t>D+M Dveřní piktogram - WC ženy - Specifikace ve výpisu ostatních výrobků - DP3</t>
  </si>
  <si>
    <t>490954066</t>
  </si>
  <si>
    <t>141</t>
  </si>
  <si>
    <t>M0199911 SPC</t>
  </si>
  <si>
    <t>D+M Dveřní piktogram - koupelna - Specifikace ve výpisu ostatních výrobků - DP5</t>
  </si>
  <si>
    <t>1905967051</t>
  </si>
  <si>
    <t>142</t>
  </si>
  <si>
    <t>M0199912 SPC</t>
  </si>
  <si>
    <t>D+M Dveřní štítek - Popis v Brailově písmu - Specifikace ve výpisu ostatních výrobků - DP6</t>
  </si>
  <si>
    <t>820129169</t>
  </si>
  <si>
    <t xml:space="preserve"> Broušený hliník, upevnění samolepící fólií. '</t>
  </si>
  <si>
    <t>143</t>
  </si>
  <si>
    <t>M0199913 SPC</t>
  </si>
  <si>
    <t>D+M Mobilní hliníkový žebřík - Specifikace ve výpisu ostatních výrobků - MZ1</t>
  </si>
  <si>
    <t>1128698009</t>
  </si>
  <si>
    <t xml:space="preserve"> Systémový žebřík min. výšky 3,5m '</t>
  </si>
  <si>
    <t>144</t>
  </si>
  <si>
    <t>M0199914 SPC</t>
  </si>
  <si>
    <t>D+M Revizní protipožární dvířka VZT - Specifikace ve výpisu ostatních výrobků - RV1</t>
  </si>
  <si>
    <t>1843663258</t>
  </si>
  <si>
    <t xml:space="preserve"> Rozměr 300x300mm, hliníkové profily + SDK dvířka, PO EW 15 DP3 '</t>
  </si>
  <si>
    <t>145</t>
  </si>
  <si>
    <t>M0199915 SPC</t>
  </si>
  <si>
    <t>D+M Revizní protipožární dvířka VZT - Specifikace ve výpisu ostatních výrobků - RV2</t>
  </si>
  <si>
    <t>-1704846327</t>
  </si>
  <si>
    <t xml:space="preserve"> Rozměr 600x300mm, hliníkové profily + SDK dvířka, PO EW 15 DP3 '</t>
  </si>
  <si>
    <t>146</t>
  </si>
  <si>
    <t>M0199916 SPC</t>
  </si>
  <si>
    <t>D+M Revizní protipožární dvířka VZT - Specifikace ve výpisu ostatních výrobků - RV3</t>
  </si>
  <si>
    <t>-476167915</t>
  </si>
  <si>
    <t xml:space="preserve"> Rozměr 800x300mm, hliníkové profily + SDK dvířka, PO EW 15 DP3 '</t>
  </si>
  <si>
    <t>147</t>
  </si>
  <si>
    <t>M0199917 SPC</t>
  </si>
  <si>
    <t>D+M Revizní protipožární dvířka VZT - Specifikace ve výpisu ostatních výrobků - RV4</t>
  </si>
  <si>
    <t>-45774544</t>
  </si>
  <si>
    <t xml:space="preserve"> Rozměr 700x700mm, hliníkové profily + SDK dvířka, PO EW 15 DP3 '</t>
  </si>
  <si>
    <t>115101201</t>
  </si>
  <si>
    <t>Čerpání vody na dopravní výšku do 10 m průměrný přítok do 500 l/min</t>
  </si>
  <si>
    <t>HOD</t>
  </si>
  <si>
    <t>827064869</t>
  </si>
  <si>
    <t>115101301</t>
  </si>
  <si>
    <t>Pohotovost čerpací soupravy pro dopravní výšku do 10 m přítok do 500 l/min</t>
  </si>
  <si>
    <t>DEN</t>
  </si>
  <si>
    <t>-1313263609</t>
  </si>
  <si>
    <t>119001401</t>
  </si>
  <si>
    <t>Dočasné zajištění potrubí ocelového nebo litinového DN do 200</t>
  </si>
  <si>
    <t>M</t>
  </si>
  <si>
    <t>-538576184</t>
  </si>
  <si>
    <t>119001421</t>
  </si>
  <si>
    <t>Dočasné zajištění kabelů a kabelových tratí ze 3 volně ložených kabelů</t>
  </si>
  <si>
    <t>588981490</t>
  </si>
  <si>
    <t>132201101</t>
  </si>
  <si>
    <t>Hloubení rýh š do 600 mm v hornině tř. 3 objemu do 100 m3</t>
  </si>
  <si>
    <t>M3</t>
  </si>
  <si>
    <t>96941322</t>
  </si>
  <si>
    <t>132201109</t>
  </si>
  <si>
    <t>Příplatek za lepivost k hloubení rýh š do 600 mm v hornině tř. 3</t>
  </si>
  <si>
    <t>-1796286748</t>
  </si>
  <si>
    <t>A22</t>
  </si>
  <si>
    <t>" Příplatek 50% " 56.2*0.5</t>
  </si>
  <si>
    <t>B22</t>
  </si>
  <si>
    <t>"Celkem: "28.1</t>
  </si>
  <si>
    <t>162301101</t>
  </si>
  <si>
    <t>Vodorovné přemístění do 500 m výkopku/sypaniny z horniny tř. 1 až 4</t>
  </si>
  <si>
    <t>-1942926434</t>
  </si>
  <si>
    <t>171201101</t>
  </si>
  <si>
    <t>Uložení sypaniny do násypů nezhutněných</t>
  </si>
  <si>
    <t>-722876473</t>
  </si>
  <si>
    <t>215901101</t>
  </si>
  <si>
    <t>Zhutnění podloží z hornin soudržných do 92% PS nebo nesoudržných sypkých I(d) do 0,8</t>
  </si>
  <si>
    <t>M2</t>
  </si>
  <si>
    <t>-1358666898</t>
  </si>
  <si>
    <t xml:space="preserve">""" Hutnění základové spáry " </t>
  </si>
  <si>
    <t>A25</t>
  </si>
  <si>
    <t>26*3.5+26.5*6.5+6*10</t>
  </si>
  <si>
    <t>B25</t>
  </si>
  <si>
    <t>"Celkem: "323.25</t>
  </si>
  <si>
    <t>271532212RTO</t>
  </si>
  <si>
    <t>Podsyp pod základové konstrukce se zhutněním z hrubého kameniva frakce 8 až 32 mm</t>
  </si>
  <si>
    <t>2029277624</t>
  </si>
  <si>
    <t>A26</t>
  </si>
  <si>
    <t>" Podsyp pod základovou deskou tl. 150mm " (296.5-62.7)*0.150</t>
  </si>
  <si>
    <t>B26</t>
  </si>
  <si>
    <t>"Celkem: "35.07</t>
  </si>
  <si>
    <t>271532211 RTO</t>
  </si>
  <si>
    <t>Zásyp výkopové jámy se zhutněním ze štěrkopísku - Specifikace dle PD</t>
  </si>
  <si>
    <t>-2135549661</t>
  </si>
  <si>
    <t>A27</t>
  </si>
  <si>
    <t>B27</t>
  </si>
  <si>
    <t>C27</t>
  </si>
  <si>
    <t>12</t>
  </si>
  <si>
    <t>273313511</t>
  </si>
  <si>
    <t>1715038525</t>
  </si>
  <si>
    <t>A28</t>
  </si>
  <si>
    <t>B28</t>
  </si>
  <si>
    <t>"Celkem: "5.2</t>
  </si>
  <si>
    <t>13</t>
  </si>
  <si>
    <t>273322511</t>
  </si>
  <si>
    <t>87730980</t>
  </si>
  <si>
    <t>A29</t>
  </si>
  <si>
    <t>" Základová deska tl. 150mm " 42.7*1.05</t>
  </si>
  <si>
    <t>B29</t>
  </si>
  <si>
    <t>"Celkem: "44.84</t>
  </si>
  <si>
    <t>14</t>
  </si>
  <si>
    <t>273351215</t>
  </si>
  <si>
    <t>Zřízení bednění stěn základových desek</t>
  </si>
  <si>
    <t>1987878094</t>
  </si>
  <si>
    <t>A30</t>
  </si>
  <si>
    <t>" Bednění stěn základové desky tl. 150mm " 86.2*0.15</t>
  </si>
  <si>
    <t>B30</t>
  </si>
  <si>
    <t>"Celkem: "12.93</t>
  </si>
  <si>
    <t>273351216</t>
  </si>
  <si>
    <t>Odstranění bednění stěn základových desek</t>
  </si>
  <si>
    <t>-1088214196</t>
  </si>
  <si>
    <t>16</t>
  </si>
  <si>
    <t>273362021</t>
  </si>
  <si>
    <t>Výztuž základových desek svařovanými sítěmi Kari</t>
  </si>
  <si>
    <t>T</t>
  </si>
  <si>
    <t>906687881</t>
  </si>
  <si>
    <t>A32</t>
  </si>
  <si>
    <t>" Hmotnost výztuže včetně ztratného - 60 kg/m3, cena včetně zajištění spolupůsobení se základovými tvarovkami " 42.7*0.06</t>
  </si>
  <si>
    <t>B32</t>
  </si>
  <si>
    <t>"Celkem: "2.56</t>
  </si>
  <si>
    <t>17</t>
  </si>
  <si>
    <t>274322511</t>
  </si>
  <si>
    <t>1607942798</t>
  </si>
  <si>
    <t>A33</t>
  </si>
  <si>
    <t>" Základové pasy " 39.5*1.05</t>
  </si>
  <si>
    <t>B33</t>
  </si>
  <si>
    <t>"Celkem: "41.48</t>
  </si>
  <si>
    <t>18</t>
  </si>
  <si>
    <t>274361821</t>
  </si>
  <si>
    <t>Výztuž základových pásů betonářskou ocelí 10 505 (R)</t>
  </si>
  <si>
    <t>-695109853</t>
  </si>
  <si>
    <t>A34</t>
  </si>
  <si>
    <t>" Hmotnost výztuže včetně ztratného - 60 kg/m3, cena včetně zajištění spolupůsobení se základovými tvarovkami " 39.5*0.06</t>
  </si>
  <si>
    <t>B34</t>
  </si>
  <si>
    <t>"Celkem: "2.37</t>
  </si>
  <si>
    <t>19</t>
  </si>
  <si>
    <t>275322511</t>
  </si>
  <si>
    <t>-1969540791</t>
  </si>
  <si>
    <t>A35</t>
  </si>
  <si>
    <t>" Základové patky " 0.4*1.05</t>
  </si>
  <si>
    <t>B35</t>
  </si>
  <si>
    <t>"Celkem: "0.42</t>
  </si>
  <si>
    <t>20</t>
  </si>
  <si>
    <t>275361821</t>
  </si>
  <si>
    <t>Výztuž základových patek betonářskou ocelí 10 505 (R)</t>
  </si>
  <si>
    <t>1042965379</t>
  </si>
  <si>
    <t>A36</t>
  </si>
  <si>
    <t>" Hmotnost výztuže včetně ztratného - 60 kg/m3" 0.4*0.06</t>
  </si>
  <si>
    <t>B36</t>
  </si>
  <si>
    <t>"Celkem: "0.02</t>
  </si>
  <si>
    <t>279113135 RTO</t>
  </si>
  <si>
    <t>Základová zeď tl 400 mm z tvárnic ztraceného bednění včetně výplně z betonu tř. C 20/25 - XC2, XA1 - Specifikace dle PD</t>
  </si>
  <si>
    <t>1153849061</t>
  </si>
  <si>
    <t>22</t>
  </si>
  <si>
    <t>279361821</t>
  </si>
  <si>
    <t>Výztuž základových zdí nosných betonářskou ocelí 10 505</t>
  </si>
  <si>
    <t>-364841945</t>
  </si>
  <si>
    <t>A38</t>
  </si>
  <si>
    <t>" Hmotnost výztuže včetně ztratného - 30 kg/m3, cena včetně zajištění spolupůsobení se základovou deskou " 75.15*0.03</t>
  </si>
  <si>
    <t>B38</t>
  </si>
  <si>
    <t>"Celkem: "2.25</t>
  </si>
  <si>
    <t>23</t>
  </si>
  <si>
    <t>311278001 RTO</t>
  </si>
  <si>
    <t>Zdivo nosné tl 240 mm z cihel vápenopískových NF dl 240 mm pevnostní třída S12 na tenkovrstvé lepidlo - Specifikace dle Technických podmínek</t>
  </si>
  <si>
    <t>2019275732</t>
  </si>
  <si>
    <t>24</t>
  </si>
  <si>
    <t>311272123</t>
  </si>
  <si>
    <t>-1316077739</t>
  </si>
  <si>
    <t>25</t>
  </si>
  <si>
    <t>317278001</t>
  </si>
  <si>
    <t>1092758632</t>
  </si>
  <si>
    <t>26</t>
  </si>
  <si>
    <t>317278002</t>
  </si>
  <si>
    <t>-846173302</t>
  </si>
  <si>
    <t>A42</t>
  </si>
  <si>
    <t>22.0+4.0</t>
  </si>
  <si>
    <t>B42</t>
  </si>
  <si>
    <t>"Celkem: "26</t>
  </si>
  <si>
    <t>27</t>
  </si>
  <si>
    <t>317278004</t>
  </si>
  <si>
    <t>1631048250</t>
  </si>
  <si>
    <t>28</t>
  </si>
  <si>
    <t>317278006</t>
  </si>
  <si>
    <t>-1411099506</t>
  </si>
  <si>
    <t>29</t>
  </si>
  <si>
    <t>317321511</t>
  </si>
  <si>
    <t>-1890006145</t>
  </si>
  <si>
    <t>A45</t>
  </si>
  <si>
    <t>0.3*1.05</t>
  </si>
  <si>
    <t>B45</t>
  </si>
  <si>
    <t>"Celkem: "0.32</t>
  </si>
  <si>
    <t>30</t>
  </si>
  <si>
    <t>317351107</t>
  </si>
  <si>
    <t>1815433051</t>
  </si>
  <si>
    <t>A46</t>
  </si>
  <si>
    <t>5.39*0.230*2+5.39*0.240</t>
  </si>
  <si>
    <t>B46</t>
  </si>
  <si>
    <t>"Celkem: "3.77</t>
  </si>
  <si>
    <t>31</t>
  </si>
  <si>
    <t>317351108</t>
  </si>
  <si>
    <t>201397243</t>
  </si>
  <si>
    <t>32</t>
  </si>
  <si>
    <t>317361821</t>
  </si>
  <si>
    <t>Výztuž překladů a říms z betonářské oceli 10 505</t>
  </si>
  <si>
    <t>1632843725</t>
  </si>
  <si>
    <t>A48</t>
  </si>
  <si>
    <t>" Hmotnost výztuže včetně ztratného - 200 kg/m3 " 0.3*0.200</t>
  </si>
  <si>
    <t>B48</t>
  </si>
  <si>
    <t>"Celkem: "0.06</t>
  </si>
  <si>
    <t>33</t>
  </si>
  <si>
    <t>31799901 SPC</t>
  </si>
  <si>
    <t>D+M Komímové těleso z pálených keramických cihlených bloků, jedoprůduchové, rozměr 300x300mm - Specifikace dle PD</t>
  </si>
  <si>
    <t>-284432384</t>
  </si>
  <si>
    <t>34</t>
  </si>
  <si>
    <t>342271324</t>
  </si>
  <si>
    <t>Příčky tl 115 mm z tvárnic vápenopískových na pero a drážku 8DF 498x115x248 mm lepených</t>
  </si>
  <si>
    <t>787941482</t>
  </si>
  <si>
    <t>35</t>
  </si>
  <si>
    <t>342272523</t>
  </si>
  <si>
    <t>Příčky tl 150 mm z pórobetonových přesných hladkých příčkovek objemové hmotnosti 500 kg/m3</t>
  </si>
  <si>
    <t>1230308373</t>
  </si>
  <si>
    <t>36</t>
  </si>
  <si>
    <t>417321414</t>
  </si>
  <si>
    <t>Ztužující pásy a věnce ze ŽB tř. C 20/25</t>
  </si>
  <si>
    <t>386668092</t>
  </si>
  <si>
    <t>A52</t>
  </si>
  <si>
    <t>11.02*1.05</t>
  </si>
  <si>
    <t>B52</t>
  </si>
  <si>
    <t>"Celkem: "11.57</t>
  </si>
  <si>
    <t>37</t>
  </si>
  <si>
    <t>417351115</t>
  </si>
  <si>
    <t>Zřízení bednění ztužujících věnců</t>
  </si>
  <si>
    <t>-1841017724</t>
  </si>
  <si>
    <t>A53</t>
  </si>
  <si>
    <t>42.3+66.2</t>
  </si>
  <si>
    <t>B53</t>
  </si>
  <si>
    <t>"Celkem: "108.5</t>
  </si>
  <si>
    <t>38</t>
  </si>
  <si>
    <t>417351116</t>
  </si>
  <si>
    <t>Odstranění bednění ztužujících věnců</t>
  </si>
  <si>
    <t>-307818651</t>
  </si>
  <si>
    <t>39</t>
  </si>
  <si>
    <t>417361821</t>
  </si>
  <si>
    <t>Výztuž ztužujících pásů a věnců betonářskou ocelí 10 505</t>
  </si>
  <si>
    <t>-1717091186</t>
  </si>
  <si>
    <t>A55</t>
  </si>
  <si>
    <t>" Hmotnost výztuže včetně ztratného - 180 kg/m3 " 11.02*0.180</t>
  </si>
  <si>
    <t>B55</t>
  </si>
  <si>
    <t>"Celkem: "1.98</t>
  </si>
  <si>
    <t>40</t>
  </si>
  <si>
    <t>41799901 SPC</t>
  </si>
  <si>
    <t>D+M Strop nad 1.NP - Skladba ST.02. - Specifikace dle PD</t>
  </si>
  <si>
    <t>-373110439</t>
  </si>
  <si>
    <t>41</t>
  </si>
  <si>
    <t>41799902 SPC</t>
  </si>
  <si>
    <t>D+M Šikmá střecha - Skladba ST.01. - Specifikace dle PD</t>
  </si>
  <si>
    <t>-551421178</t>
  </si>
  <si>
    <t>42</t>
  </si>
  <si>
    <t>62099916 SPC</t>
  </si>
  <si>
    <t>KZS - Povrchová úprava - Penetrace + Strukturální omítka, probarvená tl.2mm - Specifikace dle PD</t>
  </si>
  <si>
    <t>1242190894</t>
  </si>
  <si>
    <t>A58</t>
  </si>
  <si>
    <t>" Včetně penetrace - povrchová úprava fasády " 337.3-25.86</t>
  </si>
  <si>
    <t>B58</t>
  </si>
  <si>
    <t>"Celkem: "311.44</t>
  </si>
  <si>
    <t>43</t>
  </si>
  <si>
    <t>62099917 SPC</t>
  </si>
  <si>
    <t>KZS - Povrchová úprava - Penetrace + Strukturální omítka, probarvená tl.2mm + Hydrofobní nátěr - Specifikace dle PD</t>
  </si>
  <si>
    <t>-925252592</t>
  </si>
  <si>
    <t>A59</t>
  </si>
  <si>
    <t>B59</t>
  </si>
  <si>
    <t>"Celkem: "25.86</t>
  </si>
  <si>
    <t>44</t>
  </si>
  <si>
    <t>62099918 SPC</t>
  </si>
  <si>
    <t>Vnitřní povrchová úprava - Polymercementový spojovací můstek + Jednovrstvá lehčená sádrová omítka - Specifikace dle PD</t>
  </si>
  <si>
    <t>658157807</t>
  </si>
  <si>
    <t>45</t>
  </si>
  <si>
    <t>62099918 SPC.1</t>
  </si>
  <si>
    <t>Vnější povrchová úprava - Omítka komínového tělesa strukturovaná - Specifikace dle PD</t>
  </si>
  <si>
    <t>-692466498</t>
  </si>
  <si>
    <t>A61</t>
  </si>
  <si>
    <t>4*0.3*1.5</t>
  </si>
  <si>
    <t>B61</t>
  </si>
  <si>
    <t>"Celkem: "1.8</t>
  </si>
  <si>
    <t>54</t>
  </si>
  <si>
    <t>711141559 RTO</t>
  </si>
  <si>
    <t>D+M Izolace proti vodě vodorovná přitavená, 1x ALP a 1x asfaltový pás - Specifikace dle PD</t>
  </si>
  <si>
    <t>-243586763</t>
  </si>
  <si>
    <t xml:space="preserve">""" - Asfaltový SBS natavitelný pás s nosnou vložkou z hliníkové fólie nakašírované skleněnými vlákny, celoplošně natavený k podkladu - tl. 5mm " </t>
  </si>
  <si>
    <t>""" - Modifikovaný asfaltový penetrační lak na bázi rozpouštědel "</t>
  </si>
  <si>
    <t xml:space="preserve">""" Cena včetně zesílení izolace v rozích a koutech " </t>
  </si>
  <si>
    <t>A62</t>
  </si>
  <si>
    <t>296.5*1.1</t>
  </si>
  <si>
    <t>B62</t>
  </si>
  <si>
    <t>"Celkem: "326.15</t>
  </si>
  <si>
    <t>55</t>
  </si>
  <si>
    <t>7111415591 RTO</t>
  </si>
  <si>
    <t>D+M Izolace proti vodě svislá přitavená, 1x ALP a 1x asfaltový pás - Specifikace dle PD</t>
  </si>
  <si>
    <t>58760612</t>
  </si>
  <si>
    <t>A63</t>
  </si>
  <si>
    <t>86.2*0.5*1.1</t>
  </si>
  <si>
    <t>B63</t>
  </si>
  <si>
    <t>"Celkem: "47.41</t>
  </si>
  <si>
    <t>56</t>
  </si>
  <si>
    <t>711411053 RTO</t>
  </si>
  <si>
    <t>D+M Izolace proti vodě za studena na vodorovné ploše dvojnásobným nátěrem tekutou lepenkou  - Specifikace dle PD</t>
  </si>
  <si>
    <t>1670286409</t>
  </si>
  <si>
    <t xml:space="preserve"> Hydroizolační stěrka pod keramickou dlažbu ' 33,9*1,05</t>
  </si>
  <si>
    <t>57</t>
  </si>
  <si>
    <t>711412053 RTO</t>
  </si>
  <si>
    <t>D+M Izolace proti vodě za studena na svislé ploše dvojnásobným nátěrem tekutou lepenkou  - Specifikace dle PD</t>
  </si>
  <si>
    <t>-771731008</t>
  </si>
  <si>
    <t xml:space="preserve"> Hydroizolační stěrka pod keramický obklad ' 100,7*1,05</t>
  </si>
  <si>
    <t>58</t>
  </si>
  <si>
    <t>71199901 SPC</t>
  </si>
  <si>
    <t>D+M Izolace proti vodě HDPE fólií s výškou nopů 20mm  - Specifikace dle PD</t>
  </si>
  <si>
    <t>496275926</t>
  </si>
  <si>
    <t>A66</t>
  </si>
  <si>
    <t>86.2*1.2*1.1</t>
  </si>
  <si>
    <t>B66</t>
  </si>
  <si>
    <t>"Celkem: "113.78</t>
  </si>
  <si>
    <t>59</t>
  </si>
  <si>
    <t>713999001 SPC</t>
  </si>
  <si>
    <t>-1347081155</t>
  </si>
  <si>
    <t xml:space="preserve"> Cena zahrnuje skladbu KZS uvedenou v TZ , také dilatační a zakončovací lišty, rohový a lemovací systém '</t>
  </si>
  <si>
    <t>A67</t>
  </si>
  <si>
    <t>" Zateplení základů XPS tl.100mm " 86.2*0.9</t>
  </si>
  <si>
    <t>""" Na tepelnou izolaci použita standartní síťovina 155 g/m2, v ceně zesílení síťoviny u ostění a nadpraží otvorů  "</t>
  </si>
  <si>
    <t>""" V ceně je také očištění podkladu tlakovou vodou, penetrace, vyrovnání podkladu, odmaštění apod. "</t>
  </si>
  <si>
    <t>""" Cena zateplení včetně ztratného "</t>
  </si>
  <si>
    <t>B67</t>
  </si>
  <si>
    <t>"Celkem: "77.58</t>
  </si>
  <si>
    <t>60</t>
  </si>
  <si>
    <t>713999002 SPC</t>
  </si>
  <si>
    <t>-1719777736</t>
  </si>
  <si>
    <t>A68</t>
  </si>
  <si>
    <t>" Zateplení základů XPS tl.200mm  " 86.2*0.5</t>
  </si>
  <si>
    <t>B68</t>
  </si>
  <si>
    <t>"Celkem: "43.1</t>
  </si>
  <si>
    <t>61</t>
  </si>
  <si>
    <t>713999003 SPC</t>
  </si>
  <si>
    <t>-1833462073</t>
  </si>
  <si>
    <t>62</t>
  </si>
  <si>
    <t>713999004 SPC</t>
  </si>
  <si>
    <t>-2017019352</t>
  </si>
  <si>
    <t>63</t>
  </si>
  <si>
    <t>713999005 SPC</t>
  </si>
  <si>
    <t>1847186517</t>
  </si>
  <si>
    <t>64</t>
  </si>
  <si>
    <t>713999006 SPC</t>
  </si>
  <si>
    <t>390306849</t>
  </si>
  <si>
    <t>65</t>
  </si>
  <si>
    <t>713999007 SPC</t>
  </si>
  <si>
    <t>467609058</t>
  </si>
  <si>
    <t>A73</t>
  </si>
  <si>
    <t>" Vyplnění prostoru mezi ŽB věncem 47.85 stropem nad 1NP " 43.5*1.1</t>
  </si>
  <si>
    <t>B73</t>
  </si>
  <si>
    <t>"Celkem: "47.85</t>
  </si>
  <si>
    <t>66</t>
  </si>
  <si>
    <t>762713230 RTO</t>
  </si>
  <si>
    <t>D+M Prostorové vázané kce z hraněného řeziva, včetně nátěru proti dřevokaznému hmyzu a houbám a finálního nátěru - Specifikace dle PD</t>
  </si>
  <si>
    <t>442735004</t>
  </si>
  <si>
    <t>A74</t>
  </si>
  <si>
    <t>" Dřevěné vaznice 0.53 sloupy nesoucí střechu, včetně hoblování " 0.41+0.12</t>
  </si>
  <si>
    <t>B74</t>
  </si>
  <si>
    <t>"Celkem: "0.53</t>
  </si>
  <si>
    <t>67</t>
  </si>
  <si>
    <t>762795000</t>
  </si>
  <si>
    <t>Spojovací prostředky pro montáž prostorových vázaných kcí - pro vaznice a sloupky</t>
  </si>
  <si>
    <t>-48797079</t>
  </si>
  <si>
    <t>68</t>
  </si>
  <si>
    <t>762999103 SPC</t>
  </si>
  <si>
    <t>D+M Zastřešení z příhradových dřevěných vazníků, třída pevnosti C24 - Specifikace dle PD</t>
  </si>
  <si>
    <t>1458743191</t>
  </si>
  <si>
    <t>69</t>
  </si>
  <si>
    <t>763131432 RTO</t>
  </si>
  <si>
    <t>D+M SDK podhled deska 1xDF protipožární 15 bez TI dvouvrstvá spodní kce profil CD+UD  - Specifikace dle PD</t>
  </si>
  <si>
    <t>458242413</t>
  </si>
  <si>
    <t>70</t>
  </si>
  <si>
    <t>763131433 RTO</t>
  </si>
  <si>
    <t>D+M SDK podhled deska 1xDF impregnovaná protipožární 15 bez TI dvouvrstvá spodní kce profil CD+UD  - Specifikace dle PD</t>
  </si>
  <si>
    <t>492447094</t>
  </si>
  <si>
    <t>71</t>
  </si>
  <si>
    <t>764313387</t>
  </si>
  <si>
    <t>Tvarovaná střešní štítová lišta rš 250 mm - Specifikace materiálu ve výpisu klempířských výrobků K2.2</t>
  </si>
  <si>
    <t>1016798727</t>
  </si>
  <si>
    <t>72</t>
  </si>
  <si>
    <t>764322320</t>
  </si>
  <si>
    <t>Oplechování okapů tvrdá krytina rš 250 mm - Specifikace materiálu ve výpisu klempířských výrobků K2.3</t>
  </si>
  <si>
    <t>-2126187506</t>
  </si>
  <si>
    <t>73</t>
  </si>
  <si>
    <t>764339310 RTO</t>
  </si>
  <si>
    <t>Lemování komínů tvrdá krytina v ploše - Specifikace materiálu ve výpisu klempířských výrobků K2.4</t>
  </si>
  <si>
    <t>877818133</t>
  </si>
  <si>
    <t>74</t>
  </si>
  <si>
    <t>764392340</t>
  </si>
  <si>
    <t>Střešní prvky- úžlabí rš 500 mm - Specifikace materiálu ve výpisu klempířských výrobků K2.1</t>
  </si>
  <si>
    <t>-1954941756</t>
  </si>
  <si>
    <t>75</t>
  </si>
  <si>
    <t>764761122 RTO</t>
  </si>
  <si>
    <t>Žlaby podokapní půlkruhové R velikost 150 mm s háky - Specifikace materiálu ve výpisu klempířských výrobků K1.1</t>
  </si>
  <si>
    <t>-1169751599</t>
  </si>
  <si>
    <t>76</t>
  </si>
  <si>
    <t>764751113 RTO</t>
  </si>
  <si>
    <t>Odpadní trouby kruhové rovné D 150 mm, včetně kotvících prvků, tvarovek a příslušenství - Specifikace materiálu ve výpisu klempířských výrobků K1.2</t>
  </si>
  <si>
    <t>-621319884</t>
  </si>
  <si>
    <t xml:space="preserve"> Cena zahrnuje kotvící prvky, objímky, žlabové kotlíky. Výměra včetně ztratného '</t>
  </si>
  <si>
    <t>77</t>
  </si>
  <si>
    <t>7649901 SPC</t>
  </si>
  <si>
    <t>D+M Větrací mřížka pod okapem, včetně kotvících prvků - Specifikace materiálu ve výpisu klempířských výrobků K2.5</t>
  </si>
  <si>
    <t>157149478</t>
  </si>
  <si>
    <t>78</t>
  </si>
  <si>
    <t>766421212 RTO</t>
  </si>
  <si>
    <t>D+M Obložení podhledů jednoduchých, palubky smrkové, nátěr - Specifikace dle PD</t>
  </si>
  <si>
    <t>-1214236505</t>
  </si>
  <si>
    <t>A86</t>
  </si>
  <si>
    <t>" Obložení střechy palubkami P+D 121x19mm " 28.0*1.1</t>
  </si>
  <si>
    <t>""" V ceně ztratné, kotvící pozinkované prvky obkladu "</t>
  </si>
  <si>
    <t>B86</t>
  </si>
  <si>
    <t>"Celkem: "30.8</t>
  </si>
  <si>
    <t>79</t>
  </si>
  <si>
    <t>766421213 RTO</t>
  </si>
  <si>
    <t>D+M Obložení podhledů jednoduchých, smrkové prkno, nátěr - Specifikace dle PD</t>
  </si>
  <si>
    <t>2114649748</t>
  </si>
  <si>
    <t>A87</t>
  </si>
  <si>
    <t>" Obložení střechy smrkovým prknem tl.25mm " 28.9*1.1</t>
  </si>
  <si>
    <t>B87</t>
  </si>
  <si>
    <t>"Celkem: "31.79</t>
  </si>
  <si>
    <t>80</t>
  </si>
  <si>
    <t>76699901 SPC</t>
  </si>
  <si>
    <t>D+M Dveře vstupní 900/2000, jednokřídlové s bočním světlíkem - Specifikace ve výpisu                                          dveří VD01</t>
  </si>
  <si>
    <t>1781227486</t>
  </si>
  <si>
    <t>81</t>
  </si>
  <si>
    <t>76699902 SPC</t>
  </si>
  <si>
    <t>D+M Dveře interiérové s požární odolností EW 15DP3+C 900/1970, jednokřídlové, plné - Specifikace ve výpisu dveří D01</t>
  </si>
  <si>
    <t>1744465853</t>
  </si>
  <si>
    <t>82</t>
  </si>
  <si>
    <t>76699903 SPC</t>
  </si>
  <si>
    <t>D+M Dveře interiérové s požární odolností EW 15DP3+C 900/1970, jednokřídlové, plné - Specifikace ve výpisu dveří D02</t>
  </si>
  <si>
    <t>-1217982318</t>
  </si>
  <si>
    <t>83</t>
  </si>
  <si>
    <t>76699904 SPC</t>
  </si>
  <si>
    <t>D+M Dveře interiérové 700/1970, jednokřídlové, posuvné - Specifikace ve výpisu dveří D03</t>
  </si>
  <si>
    <t>-913373352</t>
  </si>
  <si>
    <t>84</t>
  </si>
  <si>
    <t>76699905 SPC</t>
  </si>
  <si>
    <t>D+M Dveře interiérové 700/1970, jednokřídlové, plné - Specifikace ve výpisu dveří D04</t>
  </si>
  <si>
    <t>745600594</t>
  </si>
  <si>
    <t>85</t>
  </si>
  <si>
    <t>76699906 SPC</t>
  </si>
  <si>
    <t>D+M Dveře interiérové s požární odolností EW 15DP3 900/1970, jednokřídlové s bočním světlíkem - Specifikace ve výpisu dveří D05</t>
  </si>
  <si>
    <t>518131865</t>
  </si>
  <si>
    <t>86</t>
  </si>
  <si>
    <t>76699907 SPC</t>
  </si>
  <si>
    <t>D+M Dveře interiérové s požární odolností EW 15DP3 900/1970, jednokřídlové s bočním světlíkem - Specifikace ve výpisu dveří D06</t>
  </si>
  <si>
    <t>180323359</t>
  </si>
  <si>
    <t>87</t>
  </si>
  <si>
    <t>76699908 SPC</t>
  </si>
  <si>
    <t>D+M Dveře interiérové 700/1970, jednokřídlové, plné - Specifikace ve výpisu dveří D07</t>
  </si>
  <si>
    <t>-328687527</t>
  </si>
  <si>
    <t>88</t>
  </si>
  <si>
    <t>76699909 SPC</t>
  </si>
  <si>
    <t>D+M Dveře interiérové 900/1970, jednokřídlové, plné - Specifikace ve výpisu dveří D08</t>
  </si>
  <si>
    <t>1903832440</t>
  </si>
  <si>
    <t>89</t>
  </si>
  <si>
    <t>76699910 SPC</t>
  </si>
  <si>
    <t>D+M Dveře interiérové 800/1970, jednokřídlové, plné - Specifikace ve výpisu dveří D09</t>
  </si>
  <si>
    <t>-902722492</t>
  </si>
  <si>
    <t>90</t>
  </si>
  <si>
    <t>76699911 SPC</t>
  </si>
  <si>
    <t>D+M Dveře interiérové 1200/1970, jednokřídlové, posuvné - Specifikace ve výpisu dveří D10</t>
  </si>
  <si>
    <t>1862592974</t>
  </si>
  <si>
    <t>91</t>
  </si>
  <si>
    <t>76699912 SPC</t>
  </si>
  <si>
    <t>D+M Dveře interiérové 900/1970, jednokřídlové, plné - Specifikace ve výpisu dveří D11</t>
  </si>
  <si>
    <t>-1946830100</t>
  </si>
  <si>
    <t>92</t>
  </si>
  <si>
    <t>76699913 SPC</t>
  </si>
  <si>
    <t>D+M Dveře interiérové 900/1970, jednokřídlové, plné - Specifikace ve výpisu dveří D12</t>
  </si>
  <si>
    <t>-2092280196</t>
  </si>
  <si>
    <t>93</t>
  </si>
  <si>
    <t>76699914 SPC</t>
  </si>
  <si>
    <t>D+M Dveře interiérové 900/1970, jednokřídlové, plné - Specifikace ve výpisu dveří D13</t>
  </si>
  <si>
    <t>1013731620</t>
  </si>
  <si>
    <t>94</t>
  </si>
  <si>
    <t>76699915 SPC</t>
  </si>
  <si>
    <t>D+M Dveře interiérové 900/1970, jednokřídlové, plné - Specifikace ve výpisu dveří D14</t>
  </si>
  <si>
    <t>-1363030467</t>
  </si>
  <si>
    <t>95</t>
  </si>
  <si>
    <t>76699916 SPC</t>
  </si>
  <si>
    <t>D+M Dveře interiérové 900/1970, jednokřídlové, plné - Specifikace ve výpisu dveří D15</t>
  </si>
  <si>
    <t>1446779554</t>
  </si>
  <si>
    <t>96</t>
  </si>
  <si>
    <t>76699917 SPC</t>
  </si>
  <si>
    <t>D+M Dveře interiérové 1200/1970, jednokřídlové, posuvné - Specifikace ve výpisu dveří D16</t>
  </si>
  <si>
    <t>854402825</t>
  </si>
  <si>
    <t>97</t>
  </si>
  <si>
    <t>76699918 SPC</t>
  </si>
  <si>
    <t>D+M Dveře interiérové 800/1970, jednokřídlové, plné - Specifikace ve výpisu dveří D17</t>
  </si>
  <si>
    <t>-730620404</t>
  </si>
  <si>
    <t>98</t>
  </si>
  <si>
    <t>76699919 SPC</t>
  </si>
  <si>
    <t>D+M Dveře interiérové 700/1970, jednokřídlové, plné - Specifikace ve výpisu dveří D18</t>
  </si>
  <si>
    <t>782767916</t>
  </si>
  <si>
    <t>99</t>
  </si>
  <si>
    <t>76699920 SPC</t>
  </si>
  <si>
    <t>D+M Dveře interiérové 700/1970, jednokřídlové, plné - Specifikace ve výpisu dveří D19</t>
  </si>
  <si>
    <t>-164865256</t>
  </si>
  <si>
    <t>100</t>
  </si>
  <si>
    <t>76699921 SPC</t>
  </si>
  <si>
    <t>D+M Okno plastové 500x1750, bez žaluzií - Specifikace ve výpisu oken O01</t>
  </si>
  <si>
    <t>1027138213</t>
  </si>
  <si>
    <t>101</t>
  </si>
  <si>
    <t>76699922 SPC</t>
  </si>
  <si>
    <t>D+M Okno plastové 500x1750, bez žaluzií - Specifikace ve výpisu oken O02</t>
  </si>
  <si>
    <t>-1261751059</t>
  </si>
  <si>
    <t>102</t>
  </si>
  <si>
    <t>76699923 SPC</t>
  </si>
  <si>
    <t>D+M Okno plastové 750x1750, s exteriérovými elektrickými žaluziemi - Specifikace ve výpisu oken O03</t>
  </si>
  <si>
    <t>2109196445</t>
  </si>
  <si>
    <t>103</t>
  </si>
  <si>
    <t>76699924 SPC</t>
  </si>
  <si>
    <t>D+M Okno plastové 750x1750, s exteriérovými elektrickými  žaluziemi - Specifikace ve výpisu oken O04</t>
  </si>
  <si>
    <t>-1290749169</t>
  </si>
  <si>
    <t>104</t>
  </si>
  <si>
    <t>76699925 SPC</t>
  </si>
  <si>
    <t>D+M Okno plastové 1500x1750, s exteriérovými elektrickými žaluziemi - Specifikace ve výpisu oken O05</t>
  </si>
  <si>
    <t>1659606812</t>
  </si>
  <si>
    <t>105</t>
  </si>
  <si>
    <t>76699926 SPC</t>
  </si>
  <si>
    <t>D+M Okno plastové 1500x1750, s exteriérovými elektrickými žaluziemi - Specifikace ve výpisu oken O06</t>
  </si>
  <si>
    <t>1660183948</t>
  </si>
  <si>
    <t>106</t>
  </si>
  <si>
    <t>76699927 SPC</t>
  </si>
  <si>
    <t>D+M Prosklená sestava hliníková s dveřmi 3750x2500, s exteriérovými žaluziemi - Specifikace ve výpisu oken O07</t>
  </si>
  <si>
    <t>-1528306170</t>
  </si>
  <si>
    <t>107</t>
  </si>
  <si>
    <t>76699928 SPC</t>
  </si>
  <si>
    <t>D+M Prosklená sestava hliníková s dveřmi 3750x2500, s exteriérovými žaluziemi - Specifikace ve výpisu oken O08</t>
  </si>
  <si>
    <t>1825732276</t>
  </si>
  <si>
    <t>108</t>
  </si>
  <si>
    <t>76699929 SPC</t>
  </si>
  <si>
    <t>D+M Okno plastové 750x2500, bez žaluzií - Specifikace ve výpisu oken O09</t>
  </si>
  <si>
    <t>715188223</t>
  </si>
  <si>
    <t>109</t>
  </si>
  <si>
    <t>76699930 SPC</t>
  </si>
  <si>
    <t>D+M Okno střešní 450x730 - Specifikace ve výpisu oken O10</t>
  </si>
  <si>
    <t>-1393248961</t>
  </si>
  <si>
    <t>110</t>
  </si>
  <si>
    <t>76699931 SPC</t>
  </si>
  <si>
    <t>D+M Kuchyňská linka včetně vestavěného dřezu - Specifikace ve výpisu truhlářských výrobků T1</t>
  </si>
  <si>
    <t>-853332680</t>
  </si>
  <si>
    <t xml:space="preserve"> V ceně nerezová tyč závěsného programu a LED osvětlení pracovní desky. '</t>
  </si>
  <si>
    <t>111</t>
  </si>
  <si>
    <t>76699932 SPC</t>
  </si>
  <si>
    <t>D+M Kuchyňská linka včetně vestavěného dřezu - Specifikace ve výpisu truhlářských výrobků T2</t>
  </si>
  <si>
    <t>487814151</t>
  </si>
  <si>
    <t>112</t>
  </si>
  <si>
    <t>76699933 SPC</t>
  </si>
  <si>
    <t>D+M Skříňka s dřezem - Specifikace ve výpisu truhlářských výrobků T3</t>
  </si>
  <si>
    <t>1016151999</t>
  </si>
  <si>
    <t xml:space="preserve"> Dřez nerezový, kování z broušeného hliníku, korpus a dvířka z DTD materiálu '</t>
  </si>
  <si>
    <t>113</t>
  </si>
  <si>
    <t>76699934 SPC</t>
  </si>
  <si>
    <t>D+M Vestavěná skříň 1845x450x2750mm - Specifikace ve výpisu truhlářských výrobků T4</t>
  </si>
  <si>
    <t>-436098061</t>
  </si>
  <si>
    <t>114</t>
  </si>
  <si>
    <t>76699935 SPC</t>
  </si>
  <si>
    <t>D+M Vestavěná skříň 1170x450x2750mm - Specifikace ve výpisu truhlářských výrobků T5</t>
  </si>
  <si>
    <t>-951496672</t>
  </si>
  <si>
    <t xml:space="preserve"> DTD laminát, kování z broušeného hliníku, nábytkový zámek. Horní díl - 1 police, spodní díl                       - 4 police'</t>
  </si>
  <si>
    <t>115</t>
  </si>
  <si>
    <t>76699936 SPC</t>
  </si>
  <si>
    <t>D+M Vestavěná skříň pro kotel 1405x2750mm - Specifikace ve výpisu truhlářských výrobků T6</t>
  </si>
  <si>
    <t>-1969424924</t>
  </si>
  <si>
    <t xml:space="preserve"> Rám - smrk, opláštění a dveře z DTD laminátu, kování z broušeného hliníku, zámek vložkový - cylindrická vložka. 4x Větrací mřížka 368x130mm plastová.'</t>
  </si>
  <si>
    <t>116</t>
  </si>
  <si>
    <t>76699937 SPC</t>
  </si>
  <si>
    <t>D+M Lavice a věšákový panel 2270x2750mm - Specifikace ve výpisu truhlářských výrobků T7</t>
  </si>
  <si>
    <t>-276475705</t>
  </si>
  <si>
    <t xml:space="preserve"> Obklad stěny z DTD. Sedák lavice z MDF desek, police v lavici z DTD desek. Věšákové háčky kovové z matného chromu '</t>
  </si>
  <si>
    <t>117</t>
  </si>
  <si>
    <t>76699938 SPC</t>
  </si>
  <si>
    <t>D+M Lavice a věšákový panel 2270x2750mm - Specifikace ve výpisu truhlářských výrobků T8</t>
  </si>
  <si>
    <t>-995797455</t>
  </si>
  <si>
    <t>118</t>
  </si>
  <si>
    <t>76699939 SPC</t>
  </si>
  <si>
    <t>D+M Dřevěné madlo - Specifikace ve výpisu truhlářských výrobků T9</t>
  </si>
  <si>
    <t>-1668548610</t>
  </si>
  <si>
    <t xml:space="preserve"> Dubové dřevo lakované, kotvení pomocí ocelových kotev '</t>
  </si>
  <si>
    <t>119</t>
  </si>
  <si>
    <t>76699940 SPC</t>
  </si>
  <si>
    <t>D+M Vestavěná skříň 1520x450x2750mm - Specifikace ve výpisu truhlářských výrobků T10</t>
  </si>
  <si>
    <t>364435560</t>
  </si>
  <si>
    <t>120</t>
  </si>
  <si>
    <t>76699941 SPC</t>
  </si>
  <si>
    <t>D+M Dřevěná servisní lávka včetně impregnace a ochranného nátěru - Specifikace ve výpisu truhlářských výrobků T12</t>
  </si>
  <si>
    <t>-1505088719</t>
  </si>
  <si>
    <t>121</t>
  </si>
  <si>
    <t>77199901 SPC</t>
  </si>
  <si>
    <t>D+M Podlaha na terénu - Keramická dlažba - Skladba SP.1.02. - Specifikace dle PD</t>
  </si>
  <si>
    <t>1972327698</t>
  </si>
  <si>
    <t>122</t>
  </si>
  <si>
    <t>771579196</t>
  </si>
  <si>
    <t>Příplatek k montáž podlah keramických za spárování tmelem dvousložkovým</t>
  </si>
  <si>
    <t>-244301852</t>
  </si>
  <si>
    <t>123</t>
  </si>
  <si>
    <t>771579192</t>
  </si>
  <si>
    <t>Příplatek k montáž podlah keramických za omezený prostor</t>
  </si>
  <si>
    <t>979930662</t>
  </si>
  <si>
    <t>124</t>
  </si>
  <si>
    <t>771591111 RTO</t>
  </si>
  <si>
    <t>D+M Podlahy penetrace podkladu</t>
  </si>
  <si>
    <t>1245325630</t>
  </si>
  <si>
    <t>125</t>
  </si>
  <si>
    <t>776999201 SPC</t>
  </si>
  <si>
    <t>D+M Podlaha na terénu - Přírodní linoleum - Skladba SP.1.01 - Specifikace dle PD</t>
  </si>
  <si>
    <t>556455813</t>
  </si>
  <si>
    <t>126</t>
  </si>
  <si>
    <t>776999202 SPC</t>
  </si>
  <si>
    <t>D+M Podlaha na terénu - Kobercová čistící zóna - Skladba SP.1.03 - Specifikace dle PD</t>
  </si>
  <si>
    <t>-502821631</t>
  </si>
  <si>
    <t>127</t>
  </si>
  <si>
    <t>776590100</t>
  </si>
  <si>
    <t>Úprava podkladu nášlapných ploch vysátím</t>
  </si>
  <si>
    <t>65465871</t>
  </si>
  <si>
    <t>128</t>
  </si>
  <si>
    <t>776590150 RTO</t>
  </si>
  <si>
    <t>D+M Úprava podkladu nášlapných ploch penetrací</t>
  </si>
  <si>
    <t>1665752483</t>
  </si>
  <si>
    <t>129</t>
  </si>
  <si>
    <t>78199901 SPC</t>
  </si>
  <si>
    <t>D+M Obklad keramický lepený flexibilním lepidlem - Specifikace dle PD</t>
  </si>
  <si>
    <t>2013773545</t>
  </si>
  <si>
    <t>A137</t>
  </si>
  <si>
    <t>" Součástí ceny je penetrace podkladu " 100.7*1.07</t>
  </si>
  <si>
    <t>""" V ceně, nerezové profily rohové,ukončovací a přechodové, také spárování vodoodpudivou epoxidovou hmotou. Součástí dodávky je těsnící flexibilní p</t>
  </si>
  <si>
    <t>B137</t>
  </si>
  <si>
    <t>"Celkem: "107.75</t>
  </si>
  <si>
    <t>130</t>
  </si>
  <si>
    <t>781479196</t>
  </si>
  <si>
    <t>Příplatek k montáži obkladů vnitřních keramických hladkých za spárování tmelem dvousložkovým</t>
  </si>
  <si>
    <t>398601959</t>
  </si>
  <si>
    <t>131</t>
  </si>
  <si>
    <t>784211101 RTO</t>
  </si>
  <si>
    <t>D+M Malby směsi tekuté dispérzní bílé a barevné, otěruvzdorné dvojnásobné s penetračním nátěrem v místnostech v do 3,8 m</t>
  </si>
  <si>
    <t>827324693</t>
  </si>
  <si>
    <t>46</t>
  </si>
  <si>
    <t>943111111 RTO</t>
  </si>
  <si>
    <t>Montáž lešení prostorového trubkového lehkého s podlahami šířky 1,0m pro zatížení do 200 kg/m2 výšky do 10 m včetně ochranné sítě</t>
  </si>
  <si>
    <t>972278997</t>
  </si>
  <si>
    <t>A140</t>
  </si>
  <si>
    <t>86.2*3.31+51.2</t>
  </si>
  <si>
    <t xml:space="preserve">""" Externí lešení včetně ochranné sítě, ochranného zábradlí, podlahových zarážek, závětrování apod. " </t>
  </si>
  <si>
    <t>""" V ceně náklady na dopravu, celkovou dobu pronájmu dle harmonogramu zhotovitele a opotřebení lešení "</t>
  </si>
  <si>
    <t>B140</t>
  </si>
  <si>
    <t>"Celkem: "336.52</t>
  </si>
  <si>
    <t>47</t>
  </si>
  <si>
    <t>943111811 RTO</t>
  </si>
  <si>
    <t>Demontáž lešení prostorového trubkového lehkého s podlahami zatížení do 200 kg/m2 v do 10 m včetně ochranné sítě</t>
  </si>
  <si>
    <t>-1163336602</t>
  </si>
  <si>
    <t>48</t>
  </si>
  <si>
    <t>944711113 RTO</t>
  </si>
  <si>
    <t>Montáž záchytné stříšky š do 2,5 m</t>
  </si>
  <si>
    <t>1871180523</t>
  </si>
  <si>
    <t>49</t>
  </si>
  <si>
    <t>944711813</t>
  </si>
  <si>
    <t>Demontáž záchytné stříšky š do 2,5 m</t>
  </si>
  <si>
    <t>163285410</t>
  </si>
  <si>
    <t>50</t>
  </si>
  <si>
    <t>949101112 RTO</t>
  </si>
  <si>
    <t>D+M+Dmt Lešení pomocné pracovní pro objekty pozemních staveb, výška lešeňové podlahy do 3,5m</t>
  </si>
  <si>
    <t>-1678479324</t>
  </si>
  <si>
    <t>51</t>
  </si>
  <si>
    <t>952901111</t>
  </si>
  <si>
    <t>Vyčištění budov bytové a občanské výstavby při výšce podlaží do 4 m</t>
  </si>
  <si>
    <t>-406280248</t>
  </si>
  <si>
    <t>52</t>
  </si>
  <si>
    <t>97899930 SPC</t>
  </si>
  <si>
    <t>Náklady spojené s odvozem a uložením sypaniny</t>
  </si>
  <si>
    <t>1687792007</t>
  </si>
  <si>
    <t xml:space="preserve"> V položce zahrnuto naložení, odvoz sypaniny do Klentnice, složení a rozprostření sypaniny, hrubé terénní úpravy, likvidace v souladu se zákonem č. 185/2001 Sb., o odpadech, dle technologie určené zhotovitelem a dle podmínek investora, včetně poplatků za uložení sypaniny '</t>
  </si>
  <si>
    <t>53</t>
  </si>
  <si>
    <t>998011002RTO</t>
  </si>
  <si>
    <t>Přesun hmot pro budovy zděné v do 12 m</t>
  </si>
  <si>
    <t>-218853012</t>
  </si>
  <si>
    <t>01 - D.1.4.1. ZTI</t>
  </si>
  <si>
    <t>721 - Zdravotechnika - vnitřní kanalizace</t>
  </si>
  <si>
    <t>725 - Zdravotechnika - zařizovací předměty</t>
  </si>
  <si>
    <t>721173401 RTO</t>
  </si>
  <si>
    <t>Potrubí kanalizační KG - PP svodný systém DN 110 - Specifikace dle PD</t>
  </si>
  <si>
    <t>-227682027</t>
  </si>
  <si>
    <t xml:space="preserve"> V ceně veškeré příslušenství, tvarovky,kotvící prvky a spojovací materiál, výměra včetně ztratného '; ' V ceně potřebné armatury : Bezpečnostní, pojistné, uzavírací, zpětné, redukční, přivzdušňovací, zápachové uzávěrky apod.'</t>
  </si>
  <si>
    <t>721173403 RTO</t>
  </si>
  <si>
    <t>Potrubí kanalizační KG - PP svodný systém DN 160 - Specifikace dle PD</t>
  </si>
  <si>
    <t>-848852356</t>
  </si>
  <si>
    <t>721174024 RTO</t>
  </si>
  <si>
    <t>Potrubí kanalizační z PP odpadní systém HT DN 75 - Specifikace dle PD</t>
  </si>
  <si>
    <t>-836899954</t>
  </si>
  <si>
    <t>721174025 RTO</t>
  </si>
  <si>
    <t>Potrubí kanalizační z PP odpadní systém HT DN 110 - Specifikace dle PD</t>
  </si>
  <si>
    <t>-658164151</t>
  </si>
  <si>
    <t>721174041 RTO</t>
  </si>
  <si>
    <t>Potrubí kanalizační z PP připojovací systém HT DN 32 - Specifikace dle PD</t>
  </si>
  <si>
    <t>-1860039638</t>
  </si>
  <si>
    <t>721174042 RTO</t>
  </si>
  <si>
    <t>Potrubí kanalizační z PP připojovací systém HT DN 40 - Specifikace dle PD</t>
  </si>
  <si>
    <t>-1166450209</t>
  </si>
  <si>
    <t>721174043 RTO</t>
  </si>
  <si>
    <t>Potrubí kanalizační z PP připojovací systém HT DN 50 - Specifikace dle PD</t>
  </si>
  <si>
    <t>466909818</t>
  </si>
  <si>
    <t>721174045 RTO</t>
  </si>
  <si>
    <t>Potrubí kanalizační z PP připojovací systém HT DN 110 - Specifikace dle PD</t>
  </si>
  <si>
    <t>55426947</t>
  </si>
  <si>
    <t>721242115 RTO</t>
  </si>
  <si>
    <t>1831219773</t>
  </si>
  <si>
    <t>721273153</t>
  </si>
  <si>
    <t>Hlavice ventilační polypropylen PP DN 110</t>
  </si>
  <si>
    <t>-651296699</t>
  </si>
  <si>
    <t>721290110</t>
  </si>
  <si>
    <t>Zkouška těsnosti kanalizace vodou celkového rozvodu vč přípravy</t>
  </si>
  <si>
    <t>1457355299</t>
  </si>
  <si>
    <t>721290120</t>
  </si>
  <si>
    <t>Zkouška těsnosti kanalizace kouřem celkového rozvodu vč přípravy</t>
  </si>
  <si>
    <t>-1978858660</t>
  </si>
  <si>
    <t>721290111</t>
  </si>
  <si>
    <t>Zkouška těsnosti potrubí kanalizace vodou do DN 125</t>
  </si>
  <si>
    <t>206031384</t>
  </si>
  <si>
    <t>721290112</t>
  </si>
  <si>
    <t>Zkouška těsnosti potrubí kanalizace vodou do DN 200</t>
  </si>
  <si>
    <t>-792493709</t>
  </si>
  <si>
    <t>721290123</t>
  </si>
  <si>
    <t>Zkouška těsnosti kanalizace kouřem do DN 300</t>
  </si>
  <si>
    <t>1064687766</t>
  </si>
  <si>
    <t>72199901 SPC</t>
  </si>
  <si>
    <t>D+M Zabezpeční konců a zkouška vzduchotěsnosti kanalizace - Specifikace dle PD</t>
  </si>
  <si>
    <t>SADA</t>
  </si>
  <si>
    <t>-343486266</t>
  </si>
  <si>
    <t xml:space="preserve"> Zkouška splaškové kanalizace ' 1,0; ' Včetně technické prohlídky a utěsnění zkoušeného úseku '</t>
  </si>
  <si>
    <t>72199902 SPC</t>
  </si>
  <si>
    <t>1156757300</t>
  </si>
  <si>
    <t xml:space="preserve"> Materiál : Polypropylen. V ceně sifonová vložka a sítko na nečistoty '</t>
  </si>
  <si>
    <t>72199903 SPC</t>
  </si>
  <si>
    <t>-2137290848</t>
  </si>
  <si>
    <t>72199909 SPC</t>
  </si>
  <si>
    <t>D+M Prostup potrubí základy - Specifikace dle PD</t>
  </si>
  <si>
    <t>883337578</t>
  </si>
  <si>
    <t xml:space="preserve"> V ceně zřízení a odstranění bednění prostupu, PE chránička - 2,0m + obsyp potrubí pískem, zapravení a utěsnění prostupu '</t>
  </si>
  <si>
    <t>999721 SPC</t>
  </si>
  <si>
    <t>D+M Požární ucpávky - Specifikace dle PD</t>
  </si>
  <si>
    <t>1165456338</t>
  </si>
  <si>
    <t>999721</t>
  </si>
  <si>
    <t>Stavební práce a dodávky spojené s provedením funkčního celku 721</t>
  </si>
  <si>
    <t>1766317028</t>
  </si>
  <si>
    <t>722160133 RTO</t>
  </si>
  <si>
    <t>Potrubí vodovodní měděné tvrdé spojované měkkým pájením D 18x1 mm + TI 9mm - Specifikace dle PD</t>
  </si>
  <si>
    <t>-912273235</t>
  </si>
  <si>
    <t xml:space="preserve"> Včetně izolace z pěnového PE tl. 9 mm v celé délce potrubí včetně kolen a odboček  '; ' Studená voda ' ; ' V ceně veškeré příslušenství, tvarovky,kotvící prvky a spojovací materiál, výměra včetně ztratného '; ' V ceně potřebné armatury : Bezpečnostní, pojistné, uzavírací, redukční, odvzdušňovací, zavzdušňovací apod.'</t>
  </si>
  <si>
    <t>722160133 RTO.1</t>
  </si>
  <si>
    <t>Potrubí vodovodní měděné tvrdé spojované měkkým pájením D 18x1 mm + TI 40mm - Specifikace dle PD</t>
  </si>
  <si>
    <t>-1790587914</t>
  </si>
  <si>
    <t xml:space="preserve"> Včetně tepelné izolace z desek z kamenné vlny s polepem hliníkovou fólií se skleněnou mřížkou tl.40 mm v celé délce potrubí včetně kolen a odboček '; ' Cirkulační voda ' ; ' V ceně veškeré příslušenství, tvarovky,kotvící prvky a spojovací materiál, výměra včetně ztratného '; ' V ceně potřebné armatury : Bezpečnostní, pojistné, uzavírací, redukční, odvzdušňovací, zavzdušňovací apod.'</t>
  </si>
  <si>
    <t>722160134 RTO</t>
  </si>
  <si>
    <t>Potrubí vodovodní měděné tvrdé spojované měkkým pájením D 22x1 mm + TI 40mm - Specifikace dle PD</t>
  </si>
  <si>
    <t>-1590164856</t>
  </si>
  <si>
    <t xml:space="preserve"> Včetně tepelné izolace z desek z kamenné vlny s polepem hliníkovou fólií se skleněnou mřížkou tl.40 mm v celé délce potrubí včetně kolen a odboček '; ' Cirkulační voda ' ; ' Teplá voda ' ; ' V ceně veškeré příslušenství, tvarovky,kotvící prvky a spojovací materiál, výměra včetně ztratného '; ' V ceně potřebné armatury : Bezpečnostní, pojistné, uzavírací, redukční, odvzdušňovací, zavzdušňovací apod.'</t>
  </si>
  <si>
    <t>722160135 RTO</t>
  </si>
  <si>
    <t>Potrubí vodovodní měděné tvrdé spojované měkkým pájením D 28x1,5 mm + TI 9mm - Specifikace dle PD</t>
  </si>
  <si>
    <t>998390100</t>
  </si>
  <si>
    <t>7221601351 RTO</t>
  </si>
  <si>
    <t>Potrubí vodovodní měděné tvrdé spojované měkkým pájením D 28x1,5 mm + TI 40mm - Specifikace dle PD</t>
  </si>
  <si>
    <t>-994203118</t>
  </si>
  <si>
    <t xml:space="preserve"> Včetně tepelné izolace z desek z kamenné vlny s polepem hliníkovou fólií se skleněnou mřížkou tl.40 mm v celé délce potrubí včetně kolen a odboček '; ' Teplá voda ' ; ' V ceně veškeré příslušenství, tvarovky,kotvící prvky a spojovací materiál, výměra včetně ztratného '; ' V ceně potřebné armatury : Bezpečnostní, pojistné, uzavírací, redukční, odvzdušňovací, zavzdušňovací apod.'</t>
  </si>
  <si>
    <t>722160137 RTO</t>
  </si>
  <si>
    <t>Potrubí vodovodní měděné tvrdé spojované měkkým pájením D 42x1,5 mm + TI 9mm - Specifikace dle PD</t>
  </si>
  <si>
    <t>1637630456</t>
  </si>
  <si>
    <t>999722 SPC</t>
  </si>
  <si>
    <t>1683609505</t>
  </si>
  <si>
    <t>725112021 RTO</t>
  </si>
  <si>
    <t>D+M Klozet keramický závěsný, odpad DN110, voda DN 15 - Specifikace dle PD - K</t>
  </si>
  <si>
    <t>-1668041652</t>
  </si>
  <si>
    <t xml:space="preserve">  Součástí podomítkový modul k obezdění s nádržkou a dvojité úsporné splachovací tlačítko 3/6 l a sedátko s poklopem s antibakteriální úpravou. V ceně integrovaný rohový ventil '; 'Včetně nákladů na osazení WC (včetně jeho osazení, upevnění a napojení); připojného; potrubí vodovodního, včetně tvarovek; armatur; montážního materiálu a zednické výpomoci '</t>
  </si>
  <si>
    <t>7252151012  RTO</t>
  </si>
  <si>
    <t>D+M Umyvadlo závěsné - keramické - Specifikace dle PD - U1</t>
  </si>
  <si>
    <t>-633012085</t>
  </si>
  <si>
    <t xml:space="preserve"> Odpad DN40, voda SV/TV, 2x RV, DN15 '; 'Součást stojánková směšovací termostatická baterie, umyvadlový sifon vodní DN 40 - nerez a rohové ventily DN 15 v.580 mm '; 'Včetně nákladů na osazení umyvadla (včetně jeho osazení, upevnění a napojení); připojného potrubí vodovodního, včetně tvarovek; armatur; montážního materiálu a zednické výpomoci'</t>
  </si>
  <si>
    <t>7252151013  RTO</t>
  </si>
  <si>
    <t>D+M Umývátko závěsné - keramické - Specifikace dle PD - U2</t>
  </si>
  <si>
    <t>-1573592734</t>
  </si>
  <si>
    <t>725813112  RTO</t>
  </si>
  <si>
    <t>D+M Ventil rohový kombinovaný pro napojení myčky - Specifikace dle PD</t>
  </si>
  <si>
    <t>-2085576733</t>
  </si>
  <si>
    <t>725841311 RTO</t>
  </si>
  <si>
    <t>D+M Sprchová termostatická baterie nástěnná, 2xDN 15 - Specifikace dle PD - SB</t>
  </si>
  <si>
    <t>670817703</t>
  </si>
  <si>
    <t>Včetně nákladů na osazení baterie (včetně jejího osazení, upevnění a napojení); připojného; potrubí vodovodního, včetně tvarovek; armatur; montážního materiálu a zednické výpomoci '</t>
  </si>
  <si>
    <t>725999001 SPC</t>
  </si>
  <si>
    <t>D+M Sprchová vanička - Specifikace dle PD - SP</t>
  </si>
  <si>
    <t>286839425</t>
  </si>
  <si>
    <t xml:space="preserve"> Uložení na podlaze, odpad DN75 svislý. Součástí sifon, voda SV/TV, 2xDN 15 + nástěnná páková směšovací termostatická baterie s ruční sprchou + sprchová zástěna z AL rámu a akrylátového skla '</t>
  </si>
  <si>
    <t>72599902 SPC</t>
  </si>
  <si>
    <t>D+M Domovní vodoměr pro podružné měření vody, jmenovitá velikost Qn=2,5 + Hlavní domovní uzávěr vody - Specifikace dle PD - VO</t>
  </si>
  <si>
    <t>37045832</t>
  </si>
  <si>
    <t>Včetně nákladů na osazení vodoměru (včetně jeho osazení, upevnění a napojení); připojného potrubí vodovodního, včetně tvarovek; armatur; montážního materiálu a zednické výpomoci'</t>
  </si>
  <si>
    <t>72599903 SPC</t>
  </si>
  <si>
    <t>D+M Cirkulační čerpadlo DN 25 - Specifikace dle PD</t>
  </si>
  <si>
    <t>987517632</t>
  </si>
  <si>
    <t xml:space="preserve"> Nerezové, elektronicky řízené s nastavitelným časovým spínačem a termostatem. Dopravní výška 1,0m, průtok 0,22 l/s. '</t>
  </si>
  <si>
    <t>72599904 SPC</t>
  </si>
  <si>
    <t>D+M Expanzní nádoba - Specifikace dle PD</t>
  </si>
  <si>
    <t>1702961937</t>
  </si>
  <si>
    <t xml:space="preserve"> Provedení s membránou pro pitnou vodu, objem 8l, provozní tlak 10 bar '</t>
  </si>
  <si>
    <t>725999114 SPC</t>
  </si>
  <si>
    <t>D+M Orientační a bezpečnostní štítky pro označení zařízení ZTI  - Specifikace dle PD</t>
  </si>
  <si>
    <t>399451839</t>
  </si>
  <si>
    <t>01- D.1.4.2 - Plynová zařízení</t>
  </si>
  <si>
    <t>723 - Vnitřní plynovod - potrubí</t>
  </si>
  <si>
    <t>723170214 RTO</t>
  </si>
  <si>
    <t>Potrubí plynové plastové vícevrstvé, PN 10 D 26/3,0 mm spojované lisovacími tvarovkami + Chránička - Specifikace dle PD</t>
  </si>
  <si>
    <t>-1712147986</t>
  </si>
  <si>
    <t xml:space="preserve"> V ceně veškeré příslušenství, tvarovky,kotvící prvky a spojovací materiál, výměra včetně ztratného '; ' Včetně kogurované plastové chráničky DN40 po celé délce potrubí '; ' V ceně potřebné armatury : Bezpečnostní, pojistné, uzavírací, zpětné, redukční, protipožární apod.'</t>
  </si>
  <si>
    <t>723999101 SPC</t>
  </si>
  <si>
    <t>D+M Napojení vnitřního plynovodu na  podružnou skříň HUP - Specifikace dle PD</t>
  </si>
  <si>
    <t>958074328</t>
  </si>
  <si>
    <t xml:space="preserve"> V ceně veškeré tvarovky a příslušenství '</t>
  </si>
  <si>
    <t>723999102 SPC</t>
  </si>
  <si>
    <t>D+M Napojení vnitřního plynovodu na kondenzační kotel - Specifikace dle PD</t>
  </si>
  <si>
    <t>-25902410</t>
  </si>
  <si>
    <t>72399901 SPC</t>
  </si>
  <si>
    <t>Zkouška těsnosti vnitřního plynovodu celkového rozvodu vč přípravy</t>
  </si>
  <si>
    <t>1845837667</t>
  </si>
  <si>
    <t>72399902 SPC</t>
  </si>
  <si>
    <t>Zkouška těsnosti potrubí plastové do D 32x3,0</t>
  </si>
  <si>
    <t>821710911</t>
  </si>
  <si>
    <t>72399903 SPC</t>
  </si>
  <si>
    <t>Zabezpečení konců potrubí při zkouškách těsnosti - Specifikace dle PD</t>
  </si>
  <si>
    <t>1399015331</t>
  </si>
  <si>
    <t xml:space="preserve"> Včetně technické prohlídky potrubí '</t>
  </si>
  <si>
    <t>7239994021 SPC</t>
  </si>
  <si>
    <t>D+M Armatur, zařízení a vybavení nespecifikovaných</t>
  </si>
  <si>
    <t>725247526</t>
  </si>
  <si>
    <t>999723 SPC</t>
  </si>
  <si>
    <t>1592048580</t>
  </si>
  <si>
    <t>01-D.1.4.3. - 01-D.1.4.3. VZDUCHOTECHNIKA</t>
  </si>
  <si>
    <t>01-M - Montáže vzduchotechnického zařízení</t>
  </si>
  <si>
    <t>2400711022 RTO</t>
  </si>
  <si>
    <t>D+M Ventil talířový z termoplastů, odvodní, velikost 125 - Specifikace dle PD</t>
  </si>
  <si>
    <t>-513404737</t>
  </si>
  <si>
    <t>2400801001 RTO</t>
  </si>
  <si>
    <t>D+M Potrubí ocelové kruhové D=125mm, pozinkované + TI tl.50mm - Specifikace dle PD</t>
  </si>
  <si>
    <t>944632970</t>
  </si>
  <si>
    <t xml:space="preserve"> Včetně tepelné izolace z desek z kamenné vlny s polepem hliníkovou fólií se skleněnou mřížkou tl.50 mm '</t>
  </si>
  <si>
    <t>2400801000 RTO</t>
  </si>
  <si>
    <t>D+M Potrubí ocelové kruhové D=160mm, pozinkované + TI tl.50mm - Specifikace dle PD</t>
  </si>
  <si>
    <t>-203228472</t>
  </si>
  <si>
    <t>24099901 SPC</t>
  </si>
  <si>
    <t>D+M Zpětná klapka, velikost 125 - Specifikace dle PD</t>
  </si>
  <si>
    <t>1868921923</t>
  </si>
  <si>
    <t>24099902 SPC</t>
  </si>
  <si>
    <t>D+M Regulační klapka D=125 - Specifikace dle PD</t>
  </si>
  <si>
    <t>-64887677</t>
  </si>
  <si>
    <t>24099903 SPC</t>
  </si>
  <si>
    <t>D+M Ventilátor diagonální do kruhového potrubí, D=125, s doběhem - Specifikace dle PD</t>
  </si>
  <si>
    <t>750699036</t>
  </si>
  <si>
    <t>24099904 SPC</t>
  </si>
  <si>
    <t>D+M Výfuková hlavice plastová, D=125 - Specifikace dle PD</t>
  </si>
  <si>
    <t>1667023893</t>
  </si>
  <si>
    <t>24099905 SPC</t>
  </si>
  <si>
    <t>D+M Výfuková hlavice plastová, D=160 - Specifikace dle PD</t>
  </si>
  <si>
    <t>835423315</t>
  </si>
  <si>
    <t>240999001 SPC</t>
  </si>
  <si>
    <t>D+M Flexibilní hadice Al, tepelně izolovaná, DN 125 - Specifikace dle PD</t>
  </si>
  <si>
    <t>628231694</t>
  </si>
  <si>
    <t>99901M SPC</t>
  </si>
  <si>
    <t>-1134207492</t>
  </si>
  <si>
    <t>01-D.1.4.4. - 01-D.1.4.4. VYTAPENI</t>
  </si>
  <si>
    <t>731 - Ústřední vytápění - kotelny</t>
  </si>
  <si>
    <t>733 - Ústřední vytápění - potrubí</t>
  </si>
  <si>
    <t>735 - Ústřední vytápění - otopná tělesa</t>
  </si>
  <si>
    <t>731999101 SPC</t>
  </si>
  <si>
    <t>D+M Kombinovaný kotel pro vytápění a ohřev vody + Vestavěný zásobník - Specifikace dle PD</t>
  </si>
  <si>
    <t>1835643526</t>
  </si>
  <si>
    <t xml:space="preserve"> Plynový kondenzační kotel, modulace výkonu 3-14 kW, Maximální jmenovitý tepelný výkon pro ohřev vody - 15,8 kW. '; ' Součástí vestavěný stratifikační zásobník o objemu 100l / 0,6 Mpa s vrstveným ohřevem teplé vody.'; ' Včetně napojení čerpadla, kabeláže elektra, veškerého příslušenství a kotvících prvků '</t>
  </si>
  <si>
    <t>73299988 SPC</t>
  </si>
  <si>
    <t>D+M Orientační a bezpečnostní štítky pro označení kotelny a vytápění - Specifikace dle PD</t>
  </si>
  <si>
    <t>755514347</t>
  </si>
  <si>
    <t>999732 SPC</t>
  </si>
  <si>
    <t>-22620283</t>
  </si>
  <si>
    <t>733322102 RTO</t>
  </si>
  <si>
    <t>D+M Potrubí plastové z PE-Xc/Al/PE-HD spojované násuvnou plastovou objímkou D 16x2,0 + TI tl. 20 mm - Specifikace dle PD</t>
  </si>
  <si>
    <t>-1769030249</t>
  </si>
  <si>
    <t xml:space="preserve"> Včetně izolace z pěnového PE s ochrannou PE tkaninou v tl. 20 mm v celé délce potrubí včetně kolen a odboček  '; ' V ceně veškeré příslušenství, tvarovky,kotvící prvky a spojovací materiál, výměra včetně ztratného '; ' V ceně potřebné armatury : Bezpečnostní, pojistné, uzavírací, zpětné, redukční, přivzdušňovací, vyvažovací, regulační , teploměry, čidla apod.'</t>
  </si>
  <si>
    <t>733322103 RTO</t>
  </si>
  <si>
    <t>D+M Potrubí plastové z PE-Xc/Al/PE-HD spojované násuvnou plastovou objímkou D 20x2,0 + TI tl. 20 mm - Specifikace dle PD</t>
  </si>
  <si>
    <t>1936189076</t>
  </si>
  <si>
    <t>733322104 RTO</t>
  </si>
  <si>
    <t>D+M Potrubí plastové z PE-Xc/Al/PE-HD spojované násuvnou plastovou objímkou D 26x3,0 + TI tl. 30 mm - Specifikace dle PD</t>
  </si>
  <si>
    <t>-522723133</t>
  </si>
  <si>
    <t xml:space="preserve"> Včetně izolace z pěnového PE s ochrannou PE tkaninou v tl. 30 mm v celé délce potrubí včetně kolen a odboček  '; ' V ceně veškeré příslušenství, tvarovky,kotvící prvky a spojovací materiál, výměra včetně ztratného '; ' V ceně potřebné armatury : Bezpečnostní, pojistné, uzavírací, zpětné, redukční, přivzdušňovací, vyvažovací, regulační , teploměry, čidla apod.'</t>
  </si>
  <si>
    <t>733322105 RTO</t>
  </si>
  <si>
    <t>D+M Potrubí plastové z PE-Xc/Al/PE-HD spojované násuvnou plastovou objímkou D 32x3,0 + TI tl. 30 mm - Specifikace dle PD</t>
  </si>
  <si>
    <t>1448106806</t>
  </si>
  <si>
    <t>733391101</t>
  </si>
  <si>
    <t>1068735156</t>
  </si>
  <si>
    <t>734999555 SPC</t>
  </si>
  <si>
    <t>KPL</t>
  </si>
  <si>
    <t>1021206246</t>
  </si>
  <si>
    <t>99973301 SPC</t>
  </si>
  <si>
    <t>KPL.</t>
  </si>
  <si>
    <t>554934756</t>
  </si>
  <si>
    <t>735128110 RTO</t>
  </si>
  <si>
    <t>Zkoušky těsnosti otopných těles vodou</t>
  </si>
  <si>
    <t>-1701974893</t>
  </si>
  <si>
    <t>735999101 SPC</t>
  </si>
  <si>
    <t>D+M Termostická hlavice kapilnová s  integrovaným ventilem pro otopná tělesa panelová - Specifikace dle PD</t>
  </si>
  <si>
    <t>1811442908</t>
  </si>
  <si>
    <t>735152160 RTO</t>
  </si>
  <si>
    <t>D+M Otopné těleso panelové typ 10 výška/délka 500/1400 mm - Specifikace dle PD</t>
  </si>
  <si>
    <t>-1997539776</t>
  </si>
  <si>
    <t xml:space="preserve"> Deskové otopné těleso, které umožňuje levé nebo pravé spodní připojení na otopnou soustavu s nuceným oběhem. ' ; ' Součástí dodávky: Konzoly pro uchycení na stěnu, kotvící prvky, odvzdušňovací ventil,  přímé šroubení regulační, svorkové šroubení, termoregulační ventil, zaslepovací zátky, a ostatní prvky plnící funkci celku  '</t>
  </si>
  <si>
    <t>735152191 RTO</t>
  </si>
  <si>
    <t>D+M Otopné těleso panelové typ 10 výška/délka 900/400 mm - Specifikace dle PD</t>
  </si>
  <si>
    <t>-260301864</t>
  </si>
  <si>
    <t>735152253 RTO</t>
  </si>
  <si>
    <t>D+M Otopné těleso panelové typ 11 výška/délka 500/600 mm - Specifikace dle PD</t>
  </si>
  <si>
    <t>-521133238</t>
  </si>
  <si>
    <t>735152254 RTO</t>
  </si>
  <si>
    <t>D+M Otopné těleso panelové typ 11 výška/délka 500/700 mm - Specifikace dle PD</t>
  </si>
  <si>
    <t>-1485087750</t>
  </si>
  <si>
    <t>735152258 RTO</t>
  </si>
  <si>
    <t>D+M Otopné těleso panelové typ 11 výška/délka 500/1100 mm - Specifikace dle PD</t>
  </si>
  <si>
    <t>-945510923</t>
  </si>
  <si>
    <t>735152259 RTO</t>
  </si>
  <si>
    <t>D+M Otopné těleso panelové typ 11 výška/délka 500/1200 mm - Specifikace dle PD</t>
  </si>
  <si>
    <t>-52428828</t>
  </si>
  <si>
    <t>735152260 RTO</t>
  </si>
  <si>
    <t>D+M Otopné těleso panelové typ 11 výška/délka 500/1400 mm - Specifikace dle PD</t>
  </si>
  <si>
    <t>-1380322396</t>
  </si>
  <si>
    <t>735152560 RTO</t>
  </si>
  <si>
    <t>D+M Otopné těleso panelové typ 22 výška/délka 500/1400 mm - Specifikace dle PD</t>
  </si>
  <si>
    <t>1770830272</t>
  </si>
  <si>
    <t>735152595 RTO</t>
  </si>
  <si>
    <t>D+M Otopné těleso panelové typ 22 výška/délka 900/800 mm - Specifikace dle PD</t>
  </si>
  <si>
    <t>2012527944</t>
  </si>
  <si>
    <t>735152693 RTO</t>
  </si>
  <si>
    <t>D+M Otopné těleso panelové typ 33 výška/délka 900/600 mm - Specifikace dle PD</t>
  </si>
  <si>
    <t>325459079</t>
  </si>
  <si>
    <t>735164261 RTO</t>
  </si>
  <si>
    <t>D+M Otopné těleso trubkové výška/délka 1500/600 mm - Specifikace dle PD</t>
  </si>
  <si>
    <t>1668489723</t>
  </si>
  <si>
    <t xml:space="preserve"> Trubkové otopné těleso, které umožňuje levé nebo pravé spodní připojení na otopnou soustavu s nuceným oběhem. ' ; ' Včetně připojení intergrovanou armaturou dodávanou včetně termostatické hlavice, v těle armatury intergrován ventil a regulační uzavírací šroubení '</t>
  </si>
  <si>
    <t>73599901 SPC</t>
  </si>
  <si>
    <t>D+M Otopná lavice 1800/240/150+100mm - Specifikace dle PD</t>
  </si>
  <si>
    <t>-297577158</t>
  </si>
  <si>
    <t xml:space="preserve"> Součástí dodávky: Konzoly pro postavení na podlahu, kotvící prvky, odvzdušňovací ventil,  'H' armatura, zaslepovací zátky,  termostatický ventil a termostatickou hlavicí včetně prodlužovacího kusu a ostatní prvky plnící funkci celku  '</t>
  </si>
  <si>
    <t>735191903 RTO</t>
  </si>
  <si>
    <t>Vyčištění otopných těles proplachem vodou</t>
  </si>
  <si>
    <t>-89432950</t>
  </si>
  <si>
    <t>735191905</t>
  </si>
  <si>
    <t>Odvzdušnění otopných těles</t>
  </si>
  <si>
    <t>237774030</t>
  </si>
  <si>
    <t>735191910</t>
  </si>
  <si>
    <t>Napuštění vody do otopných těles</t>
  </si>
  <si>
    <t>-1571040808</t>
  </si>
  <si>
    <t>735999401 SPC</t>
  </si>
  <si>
    <t>Zkoušky provozní dilatační</t>
  </si>
  <si>
    <t>-317409176</t>
  </si>
  <si>
    <t>735999402 SPC</t>
  </si>
  <si>
    <t>Zkoušky provozní topná + seřízení soustavy</t>
  </si>
  <si>
    <t>H</t>
  </si>
  <si>
    <t>-1487628294</t>
  </si>
  <si>
    <t>735999403 SPC</t>
  </si>
  <si>
    <t>Zaregulování, vyvážení, seřízení a vyregulování otopného systému</t>
  </si>
  <si>
    <t>-1393171413</t>
  </si>
  <si>
    <t>735999404 SPC</t>
  </si>
  <si>
    <t>Zaškolení obsluhy</t>
  </si>
  <si>
    <t>-1924535465</t>
  </si>
  <si>
    <t>01-D.1.4.7. - 01-D.1.4.7. SILNOPROUD</t>
  </si>
  <si>
    <t>21-M - Elektromontáže</t>
  </si>
  <si>
    <t>2101900001 RTO</t>
  </si>
  <si>
    <t>D+M Rozvaděč RD1 komplet plní funkčí celek</t>
  </si>
  <si>
    <t>-903233251</t>
  </si>
  <si>
    <t>Rozvaděč 580x610x160 (šxvxh) 80M zapuštěný včetně výzbroje a výstroje (ovládací, jistící, spojovací, pomocné prvky, převodníky, atd.), instalace, kompletace, zapojení a  zprovoznění.</t>
  </si>
  <si>
    <t>2101900002 RTO</t>
  </si>
  <si>
    <t>D+M Skříň HOP</t>
  </si>
  <si>
    <t>-1001569294</t>
  </si>
  <si>
    <t>Skříňka, svorkvnice, pospojování uzemnění, instalace, kompletace, zapojení a  zprovoznění.</t>
  </si>
  <si>
    <t>210020100 RTO</t>
  </si>
  <si>
    <t>D+M Kabelová trasa pro potřeby elektroinstalace, komplet plní funkci celku</t>
  </si>
  <si>
    <t>1536255360</t>
  </si>
  <si>
    <t>Žlaby OCEP 300x100, plastové lišty, trubky pevné a ohebné, včetně spojovacího a upevňovacího materiálu včetně kabelových příchytek včetně uložení, vysekání, průrazů atd.</t>
  </si>
  <si>
    <t>2108000001 RTO</t>
  </si>
  <si>
    <t>D+M Kabely Cu do 1,5 mm2 pro potřeby elektroinstalace svítidel, komplet plní funkci celku</t>
  </si>
  <si>
    <t>-1391804652</t>
  </si>
  <si>
    <t>Kabely včetně instalace svítidel, uložení, zatažení, zapojení, ukončení, montáž požárních ucpávek</t>
  </si>
  <si>
    <t>2108000002 RTO</t>
  </si>
  <si>
    <t>D+M Kabely Cu do 2,5 mm2 pro potřeby elektroinstalace rozvodů, komplet plní funkci celku</t>
  </si>
  <si>
    <t>-2096927535</t>
  </si>
  <si>
    <t>Kabely včetně instalace rozvodů (dle PD), uložení, zatažení, zapojení, ukončení, montáž požárních ucpávek</t>
  </si>
  <si>
    <t>2108000002 RTO.</t>
  </si>
  <si>
    <t>D+M Kabely Cu do 10 mm2 pro potřeby elektroinstalace rozvodů, komplet plní funkci celku</t>
  </si>
  <si>
    <t>-63705267</t>
  </si>
  <si>
    <t>2108000011 RTO</t>
  </si>
  <si>
    <t>D+M Ochranné pospojování CY 4-10mm2, komplet plní funkci celku</t>
  </si>
  <si>
    <t>-1605000179</t>
  </si>
  <si>
    <t>Kabely včetně instalace, uložení, zatažení, zapojení, ukončení, montáž požárních ucpávek</t>
  </si>
  <si>
    <t>210203000 RTO</t>
  </si>
  <si>
    <t>D+M Svítidlo typ A  vč. zdrojů</t>
  </si>
  <si>
    <t>KS</t>
  </si>
  <si>
    <t>377496925</t>
  </si>
  <si>
    <t>Svítidla (dle PD) včetně zdroje, montáže, napojení a poplatku PHE</t>
  </si>
  <si>
    <t>210203001 RTO</t>
  </si>
  <si>
    <t>D+M Svítidlo typ An  vč. zdrojů</t>
  </si>
  <si>
    <t>1537227160</t>
  </si>
  <si>
    <t>210203001 RTO.1</t>
  </si>
  <si>
    <t>D+M Svítidlo typ Ak  vč. zdrojů</t>
  </si>
  <si>
    <t>-1784372696</t>
  </si>
  <si>
    <t>210203001 RTO.2</t>
  </si>
  <si>
    <t>D+M Svítidlo typ B  vč. zdrojů</t>
  </si>
  <si>
    <t>1959287507</t>
  </si>
  <si>
    <t>210203002 RTO</t>
  </si>
  <si>
    <t>D+M Svítidlo typ C  vč. zdrojů</t>
  </si>
  <si>
    <t>1773566900</t>
  </si>
  <si>
    <t>210203003 RTO</t>
  </si>
  <si>
    <t>D+M Svítidlo typ D  vč. zdrojů</t>
  </si>
  <si>
    <t>691841362</t>
  </si>
  <si>
    <t>210203004 RTO</t>
  </si>
  <si>
    <t>D+M Svítidlo typ E  vč. zdrojů</t>
  </si>
  <si>
    <t>488242099</t>
  </si>
  <si>
    <t>210203005 RTO</t>
  </si>
  <si>
    <t>D+M Svítidlo typ F  vč. zdrojů</t>
  </si>
  <si>
    <t>1388663758</t>
  </si>
  <si>
    <t>210203006 RTO</t>
  </si>
  <si>
    <t>D+M Svítidlo typ G  vč. zdrojů</t>
  </si>
  <si>
    <t>-1286925935</t>
  </si>
  <si>
    <t>210203007 RTO</t>
  </si>
  <si>
    <t>D+M Svítidlo typ H  vč. zdrojů</t>
  </si>
  <si>
    <t>-1560760599</t>
  </si>
  <si>
    <t>210203008 RTO</t>
  </si>
  <si>
    <t>-1552137977</t>
  </si>
  <si>
    <t>210203009 RTO</t>
  </si>
  <si>
    <t>-1439533552</t>
  </si>
  <si>
    <t>210203010 RTO</t>
  </si>
  <si>
    <t>D+M Svítidlo typ K  vč. zdrojů</t>
  </si>
  <si>
    <t>-1695795877</t>
  </si>
  <si>
    <t>210203002 RTO.1</t>
  </si>
  <si>
    <t>D+M Nouzové svítidlo s vlastním zdrojem, plní funkčí celek</t>
  </si>
  <si>
    <t>-396482830</t>
  </si>
  <si>
    <t>Svítidlo (dle PD) včetně zdrojů, AKU, montáže, napojení a poplatku PHE</t>
  </si>
  <si>
    <t>210190001RTO</t>
  </si>
  <si>
    <t>D+M Zásuvka s přepěťovou ochranou, plní funkčí celek</t>
  </si>
  <si>
    <t>643164718</t>
  </si>
  <si>
    <t>Zásuvka do zdi s přepěťovou ochranou, včetně instalace, instalace, zapojení, proměření</t>
  </si>
  <si>
    <t>210190001RTO.1</t>
  </si>
  <si>
    <t>D+M Zásuvka nechráněná, plní funkčí celek</t>
  </si>
  <si>
    <t>2064079293</t>
  </si>
  <si>
    <t>Zásuvka do zdi, včetně instalace, zapojení, proměření</t>
  </si>
  <si>
    <t>210190001RTO.2</t>
  </si>
  <si>
    <t>D+M Zásuvka nechráněná do vlhka, plní funkčí celek</t>
  </si>
  <si>
    <t>-2103953721</t>
  </si>
  <si>
    <t>210110000 RTO</t>
  </si>
  <si>
    <t>D+M Spínací prvky, ovládání světel a žaluzií, plní funkčí celek</t>
  </si>
  <si>
    <t>-1252573441</t>
  </si>
  <si>
    <t>Spínače, ovládače systému řízení osvětlení, ovládače žaluzií</t>
  </si>
  <si>
    <t>210220002 RTO</t>
  </si>
  <si>
    <t>D+M Zařízení pro bleskosvodnou síť , komplet plní funkci celku</t>
  </si>
  <si>
    <t>-1695208692</t>
  </si>
  <si>
    <t>Vedení hromosvodu FeZn 8mm, včetně uložení, instalace svorek (spojovacích a připojovacích) včetně upevnění, přichycení, připojení atd. komplet</t>
  </si>
  <si>
    <t>210220003 RTO</t>
  </si>
  <si>
    <t>D+M Zařízení pro zemnící síť , komplet plní funkci celku</t>
  </si>
  <si>
    <t>-1507601846</t>
  </si>
  <si>
    <t>Vedení uzemňovací FeZn 8mm, včetně uložení, nátěru, instalace svorek (spojovacích a připojovacích) včetně upevnění, přichycení, připojení atd. komplet</t>
  </si>
  <si>
    <t>210010000 RTO</t>
  </si>
  <si>
    <t>D+M Ostatní materiál, odbočné krabice, hmoždinky, konektory</t>
  </si>
  <si>
    <t>-957114600</t>
  </si>
  <si>
    <t>Ostatní drobný materiál včetně jeho montáže</t>
  </si>
  <si>
    <t>210020000 RTO</t>
  </si>
  <si>
    <t>D+M Konstrukce nosné do 50 kg</t>
  </si>
  <si>
    <t>-1439310600</t>
  </si>
  <si>
    <t>01-D.1.4.8. - 01-D.1.4.8. Slaboproud</t>
  </si>
  <si>
    <t>741 - Elektromontážní práce - EPS</t>
  </si>
  <si>
    <t>D1 - Elektromontážní práce - STRUKTUROVANÁ KABELÁŽ</t>
  </si>
  <si>
    <t>D2 - Elektromontážní práce - DOMÁCÍ TELEFONY</t>
  </si>
  <si>
    <t>D3 - Elektromontážní práce - STA</t>
  </si>
  <si>
    <t>741999001 SPC</t>
  </si>
  <si>
    <t>Opticko-kouřový detektor</t>
  </si>
  <si>
    <t>-1302060703</t>
  </si>
  <si>
    <t>Autonomní opticko-kouřový-teplotní hlásič. Včetně baterií s dlouhou životností , montáže</t>
  </si>
  <si>
    <t>741999002 SPC</t>
  </si>
  <si>
    <t>19' rozvaděč jednodílný 12U/400mm celoskleněné dveře</t>
  </si>
  <si>
    <t>977715129</t>
  </si>
  <si>
    <t>včetně instalace</t>
  </si>
  <si>
    <t>741999003 SPC</t>
  </si>
  <si>
    <t>16  Port Fast Ethernet Smartswitch (Web based)</t>
  </si>
  <si>
    <t>-821095617</t>
  </si>
  <si>
    <t>včetně instalace a zapojení</t>
  </si>
  <si>
    <t>Patch panel 24xRJ45 Cat.5E UTP černý 1U</t>
  </si>
  <si>
    <t>-2076985659</t>
  </si>
  <si>
    <t>Včetně instalace, zapojení</t>
  </si>
  <si>
    <t>741999005 SPC</t>
  </si>
  <si>
    <t>Telefonní patch panel  25xRJ45 Cat.3 UTP černý 1U</t>
  </si>
  <si>
    <t>911020275</t>
  </si>
  <si>
    <t>Včetně instalace a zapojení</t>
  </si>
  <si>
    <t>741999006 SPC</t>
  </si>
  <si>
    <t>19' polička perforovaná 1U/450mm, max.nosnost 80kg,integrované podpěry</t>
  </si>
  <si>
    <t>-1174938882</t>
  </si>
  <si>
    <t>Včetně instalace</t>
  </si>
  <si>
    <t>741999007 SPC</t>
  </si>
  <si>
    <t>Patch kabel   2xRJ45 Cat.5E UTP 0,5m</t>
  </si>
  <si>
    <t>-432342325</t>
  </si>
  <si>
    <t>741999008 SPC</t>
  </si>
  <si>
    <t>Patch kabel   2xRJ45 Cat.5E UTP 1m</t>
  </si>
  <si>
    <t>697147195</t>
  </si>
  <si>
    <t>741999009 SPC</t>
  </si>
  <si>
    <t>19" rozvodný panel 8x230V-3m s vaničkou 1,5U RAL9005, dětská a přepěťová ochrana</t>
  </si>
  <si>
    <t>2037970463</t>
  </si>
  <si>
    <t>741999010 SPC</t>
  </si>
  <si>
    <t>19' vyvazovací panel 1U, 5x háček velký zacvakávací pro čtvercový otvor 9x9 RAL9005</t>
  </si>
  <si>
    <t>1496175517</t>
  </si>
  <si>
    <t>741999011 SPC</t>
  </si>
  <si>
    <t>Datová zásuvka 2xRJ45 cat.5</t>
  </si>
  <si>
    <t>-1740684752</t>
  </si>
  <si>
    <t>komplet včetně keystone, krabice, instalace zapojení zprovoznění, měření a vydání protokolu.</t>
  </si>
  <si>
    <t>741999012 SPC</t>
  </si>
  <si>
    <t>Kabel UTP cat. 5</t>
  </si>
  <si>
    <t>-46302372</t>
  </si>
  <si>
    <t>Včetně montáže uložení, protažení</t>
  </si>
  <si>
    <t>741999013 SPC</t>
  </si>
  <si>
    <t>Kabel UTP cat. 5 pro venkovní použití</t>
  </si>
  <si>
    <t>-1916973711</t>
  </si>
  <si>
    <t>741999014 SPC</t>
  </si>
  <si>
    <t>trubka FML 25</t>
  </si>
  <si>
    <t>707591615</t>
  </si>
  <si>
    <t>Včetně montáže, uložení, vysekání, opětovný zához rýh</t>
  </si>
  <si>
    <t>741999015 SPC</t>
  </si>
  <si>
    <t>korugovaná chránička dvouplášťová 90 do země</t>
  </si>
  <si>
    <t>1030162200</t>
  </si>
  <si>
    <t>Včetně montáže, uložení,</t>
  </si>
  <si>
    <t>741999020 SPC</t>
  </si>
  <si>
    <t>Audiotablo</t>
  </si>
  <si>
    <t>-22725055</t>
  </si>
  <si>
    <t>panel 1 tlačítko, hlasová komunikace, krabice pod omítku, povětrnostní kryt, příslušenství, včetně montáže, zapojení, zprovoznění</t>
  </si>
  <si>
    <t>741999021 SPC</t>
  </si>
  <si>
    <t>Rozvaděč domácích telefonů RDT1</t>
  </si>
  <si>
    <t>-1707614033</t>
  </si>
  <si>
    <t>2xvideopřepínač VDS dvou vstupů, videodistributor, časové relé, napájení,  rozvaděč plast 300x300 včetně instalace, zapojení a zprovoznění.</t>
  </si>
  <si>
    <t>741999022 SPC</t>
  </si>
  <si>
    <t>Videotelefon</t>
  </si>
  <si>
    <t>-1304011399</t>
  </si>
  <si>
    <t>Instalace na omítku, krabice, napojení,</t>
  </si>
  <si>
    <t>741999023 SPC</t>
  </si>
  <si>
    <t>LED signalizační světlo</t>
  </si>
  <si>
    <t>-2047051244</t>
  </si>
  <si>
    <t>LED 20mm žlutá v krabici, montáž na stěnu, včetně instalace a zapojení</t>
  </si>
  <si>
    <t>741999024 SPC</t>
  </si>
  <si>
    <t>skříň MIS 1</t>
  </si>
  <si>
    <t>-2041500045</t>
  </si>
  <si>
    <t>Instalace pod omítku, krabice, napojení, vysekání</t>
  </si>
  <si>
    <t>741999025 SPC</t>
  </si>
  <si>
    <t>Elektromagnetický zámek</t>
  </si>
  <si>
    <t>-1700005988</t>
  </si>
  <si>
    <t>Nízkoodběrový 12-24V DC včetně instalace, zapojení.</t>
  </si>
  <si>
    <t>741999026 SPC</t>
  </si>
  <si>
    <t>CYKY 5Jx1,5</t>
  </si>
  <si>
    <t>2043957427</t>
  </si>
  <si>
    <t>Včetně montáže, uložení,  protažení</t>
  </si>
  <si>
    <t>741999027 SPC</t>
  </si>
  <si>
    <t>koax 75 ohmů venkovní provedení</t>
  </si>
  <si>
    <t>-48430121</t>
  </si>
  <si>
    <t>741999028 SPC</t>
  </si>
  <si>
    <t>J-Y(St)-Y 4x2x0,8</t>
  </si>
  <si>
    <t>-175272991</t>
  </si>
  <si>
    <t>741999029 SPC</t>
  </si>
  <si>
    <t>Chránička korugovaná dvouplášťová 75 v do země</t>
  </si>
  <si>
    <t>1598146954</t>
  </si>
  <si>
    <t>Včetně montáže, uložení, opětovný zához rýh</t>
  </si>
  <si>
    <t>741999030 SPC</t>
  </si>
  <si>
    <t>-720647920</t>
  </si>
  <si>
    <t>741999031 SPC</t>
  </si>
  <si>
    <t>Společná televizní anténa</t>
  </si>
  <si>
    <t>1909724407</t>
  </si>
  <si>
    <t>Včetně stožáru, montáže, zapojení, zprovoznění</t>
  </si>
  <si>
    <t>741999032 SPC</t>
  </si>
  <si>
    <t>Rozvaděč STA</t>
  </si>
  <si>
    <t>80865345</t>
  </si>
  <si>
    <t>Včetně vybavení montáže, zapojení, zprovoznění</t>
  </si>
  <si>
    <t>741999033 SPC</t>
  </si>
  <si>
    <t>Zásuvka televizní</t>
  </si>
  <si>
    <t>-1995965533</t>
  </si>
  <si>
    <t>Včetně krabice, montáže, zaojení</t>
  </si>
  <si>
    <t>741999034 SPC</t>
  </si>
  <si>
    <t>Koaxiál 75 Ohm</t>
  </si>
  <si>
    <t>-765413127</t>
  </si>
  <si>
    <t>741999035 SPC</t>
  </si>
  <si>
    <t>-1476683790</t>
  </si>
  <si>
    <t>Včetně montáže, uložení, vysekání</t>
  </si>
  <si>
    <t>741999042 SPC</t>
  </si>
  <si>
    <t>Zprovoznění, oživení, odzkoušení všech  systémů, zaškolení obsluhy.</t>
  </si>
  <si>
    <t>-1144111594</t>
  </si>
  <si>
    <t>2 - SO 02 - Rd vysoká podpora</t>
  </si>
  <si>
    <t>SO 02 - SO 02 - RD Vysoka podpora</t>
  </si>
  <si>
    <t>1440428429</t>
  </si>
  <si>
    <t>-343714998</t>
  </si>
  <si>
    <t>766485985</t>
  </si>
  <si>
    <t>1062659660</t>
  </si>
  <si>
    <t>-391579092</t>
  </si>
  <si>
    <t>2087785061</t>
  </si>
  <si>
    <t>205248584</t>
  </si>
  <si>
    <t>1769809081</t>
  </si>
  <si>
    <t>-579372650</t>
  </si>
  <si>
    <t>M0199910 SPC</t>
  </si>
  <si>
    <t>D+M Dveřní piktogram - WC ZTP - Specifikace ve výpisu ostatních výrobků - DP4</t>
  </si>
  <si>
    <t>1596084441</t>
  </si>
  <si>
    <t>-2108973585</t>
  </si>
  <si>
    <t>1089852943</t>
  </si>
  <si>
    <t>363837482</t>
  </si>
  <si>
    <t>1723186201</t>
  </si>
  <si>
    <t>148</t>
  </si>
  <si>
    <t>36245404</t>
  </si>
  <si>
    <t>149</t>
  </si>
  <si>
    <t>M0199917 SPC.1</t>
  </si>
  <si>
    <t>-198880911</t>
  </si>
  <si>
    <t>806275507</t>
  </si>
  <si>
    <t>461325744</t>
  </si>
  <si>
    <t>-1723343769</t>
  </si>
  <si>
    <t>1119108215</t>
  </si>
  <si>
    <t>-1896459420</t>
  </si>
  <si>
    <t>-1262982326</t>
  </si>
  <si>
    <t>" Příplatek 50% " 61.5*0.5</t>
  </si>
  <si>
    <t>"Celkem: "30.75</t>
  </si>
  <si>
    <t>733568421</t>
  </si>
  <si>
    <t>220628008</t>
  </si>
  <si>
    <t>990739008</t>
  </si>
  <si>
    <t>" Hutnění základové spáry " 30*10+10*6.8</t>
  </si>
  <si>
    <t>"Celkem: "368</t>
  </si>
  <si>
    <t>271532212 RTO</t>
  </si>
  <si>
    <t>-1458215416</t>
  </si>
  <si>
    <t>" Podsyp pod základovou deskou tl. 150mm " (323.6-71.8)*0.150</t>
  </si>
  <si>
    <t>"Celkem: "37.77</t>
  </si>
  <si>
    <t>1789900584</t>
  </si>
  <si>
    <t>1749511765</t>
  </si>
  <si>
    <t>" Podkladní beton v tl.50mm pod základové pasy 5.63 patky " (42.8/0.4*0.05)*1.05+0.4*0.4*0.05*2*1.05</t>
  </si>
  <si>
    <t>"Celkem: "5.63</t>
  </si>
  <si>
    <t>1786248684</t>
  </si>
  <si>
    <t>" Základová deska tl. 150mm " 46.7*1.05</t>
  </si>
  <si>
    <t>"Celkem: "49.04</t>
  </si>
  <si>
    <t>650751355</t>
  </si>
  <si>
    <t>" Bednění stěn základové desky tl. 150mm " 93.6*0.15</t>
  </si>
  <si>
    <t>"Celkem: "14.04</t>
  </si>
  <si>
    <t>1835340826</t>
  </si>
  <si>
    <t>-1484134653</t>
  </si>
  <si>
    <t>" Hmotnost výztuže včetně ztratného - 60 kg/m3, cena včetně zajištění spolupůsobení se základovými tvarovkami " 46.7*0.06</t>
  </si>
  <si>
    <t>"Celkem: "2.8</t>
  </si>
  <si>
    <t>-1302464556</t>
  </si>
  <si>
    <t>" Základové pasy " 42.8*1.05</t>
  </si>
  <si>
    <t>"Celkem: "44.94</t>
  </si>
  <si>
    <t>757030746</t>
  </si>
  <si>
    <t>" Hmotnost výztuže včetně ztratného - 60 kg/m3, cena včetně zajištění spolupůsobení se základovými tvarovkami " 42.8*0.06</t>
  </si>
  <si>
    <t>"Celkem: "2.57</t>
  </si>
  <si>
    <t>-880576891</t>
  </si>
  <si>
    <t>" Základové patky " 0.6*1.05</t>
  </si>
  <si>
    <t>"Celkem: "0.63</t>
  </si>
  <si>
    <t>874561567</t>
  </si>
  <si>
    <t>" Hmotnost výztuže včetně ztratného - 60 kg/m3" 0.6*0.06</t>
  </si>
  <si>
    <t>"Celkem: "0.04</t>
  </si>
  <si>
    <t>279113135 RTO.1</t>
  </si>
  <si>
    <t>494197244</t>
  </si>
  <si>
    <t>-1012378104</t>
  </si>
  <si>
    <t>" Hmotnost výztuže včetně ztratného - 30 kg/m3, cena včetně zajištění spolupůsobení se základovou deskou " 103.7*0.03</t>
  </si>
  <si>
    <t>"Celkem: "3.11</t>
  </si>
  <si>
    <t>-254554703</t>
  </si>
  <si>
    <t>681772537</t>
  </si>
  <si>
    <t>626037417</t>
  </si>
  <si>
    <t>A41</t>
  </si>
  <si>
    <t>16.0+2.0</t>
  </si>
  <si>
    <t>B41</t>
  </si>
  <si>
    <t>"Celkem: "18</t>
  </si>
  <si>
    <t>317278003</t>
  </si>
  <si>
    <t>212372289</t>
  </si>
  <si>
    <t>6.0+2.0</t>
  </si>
  <si>
    <t>"Celkem: "8</t>
  </si>
  <si>
    <t>1257610442</t>
  </si>
  <si>
    <t>-1550055165</t>
  </si>
  <si>
    <t>-489257014</t>
  </si>
  <si>
    <t>0.4*1.05</t>
  </si>
  <si>
    <t>-1729479676</t>
  </si>
  <si>
    <t>6.01*0.230*2+6.01*0.240</t>
  </si>
  <si>
    <t>"Celkem: "4.21</t>
  </si>
  <si>
    <t>177402959</t>
  </si>
  <si>
    <t>317361821.1</t>
  </si>
  <si>
    <t>1711770852</t>
  </si>
  <si>
    <t>" Hmotnost výztuže včetně ztratného - 200 kg/m3 " 0.4*0.200</t>
  </si>
  <si>
    <t>"Celkem: "0.08</t>
  </si>
  <si>
    <t>31799901 SPC.1</t>
  </si>
  <si>
    <t>D+M Konímové těleso z pálených keramických cihlených bloků, jedoprůduchové, rozměr 300x300mm - Specifikace dle PD</t>
  </si>
  <si>
    <t>-1795421134</t>
  </si>
  <si>
    <t xml:space="preserve"> Součástí vyrovnání podkladu pro založení komínu a statické zajištění komínu v úrovni střešní roviny pomocí systémové ocelové kotvy '; ' V ceně ukončení komínu v nadstřešní části prafabrikovanou krycí komínovou deskou a komínovou hlavou se stříškou '; ' Včetně veškerých tvarovek pro napojení spotřebičů, pro sběr a odvod kondenzátu, pro kontrolu a vybírání odpadu '</t>
  </si>
  <si>
    <t>254439029</t>
  </si>
  <si>
    <t>-1488715411</t>
  </si>
  <si>
    <t>-940226174</t>
  </si>
  <si>
    <t>11.8*1.05</t>
  </si>
  <si>
    <t>"Celkem: "12.39</t>
  </si>
  <si>
    <t>-395125707</t>
  </si>
  <si>
    <t>42.3+74.5</t>
  </si>
  <si>
    <t>"Celkem: "116.8</t>
  </si>
  <si>
    <t>-1864644394</t>
  </si>
  <si>
    <t>-2112291375</t>
  </si>
  <si>
    <t>" Hmotnost výztuže včetně ztratného - 180 kg/m3 " 11.8*0.180</t>
  </si>
  <si>
    <t>"Celkem: "2.12</t>
  </si>
  <si>
    <t>451026087</t>
  </si>
  <si>
    <t xml:space="preserve"> Skladba stropu : '; ' - Netkaná polypropylenová geotextílie, 200g/m2 - tl. 2,0mm ' ; ' - Difúzně propustná třívrstvá fólie na bázi polyesteru + ochranná netkaná PP textílie - tl. 0,2mm ' ; ' - Minerální vata - tl. 160,0 mm ' ; ' - Rošt z impregnovaných dřevěných hranolků 60x60mm + Minerální vata tl. 60mm - tl. 60,0 mm ' ; ' - Parozábrana z 4-vrstvé PE fólie vyztužené PE mřížkou, opatřená Al fólií, přesahy a napojení na ostatní konstrukce lepeny speciálními páskami a lepidly - tl. 0,1 mm '</t>
  </si>
  <si>
    <t>-70340803</t>
  </si>
  <si>
    <t xml:space="preserve"> Skladba střechy : '; ' - Keramická tašková krytina - profilovaná ' ; ' - Dřevěné impregnované latě 40x60mm - tl. 40,0mm ' ; ' - Dřevěné impregnované kontralatě 40x60mm - tl. 40,0mm ' ; ' - Difúzně propustná třívrstvá fólie na bázi polyesteru + ochranná netkaná PP textílie, v místech kotvení střešních kontralatí je speciální těsnící páska - tl. 0,2mm '</t>
  </si>
  <si>
    <t>1046573349</t>
  </si>
  <si>
    <t>" Včetně penetrace - povrchová úprava fasády " 365.0-28.08</t>
  </si>
  <si>
    <t>"Celkem: "336.92</t>
  </si>
  <si>
    <t>-340990023</t>
  </si>
  <si>
    <t>" Včetně penetrace 28.08 hydrofobního nátěru - povrchová úprava soklu " 93.6*0.3</t>
  </si>
  <si>
    <t>"Celkem: "28.08</t>
  </si>
  <si>
    <t>-1621490536</t>
  </si>
  <si>
    <t>1748552113</t>
  </si>
  <si>
    <t>-782528112</t>
  </si>
  <si>
    <t xml:space="preserve"> - Asfaltový SBS natavitelný pás s nosnou vložkou z hliníkové fólie nakašírované skleněnými vlákny, celoplošně natavený k podkladu - tl. 5mm ' ; ' - Modifikovaný asfaltový penetrační lak na bázi rozpouštědel '</t>
  </si>
  <si>
    <t>323.6*1.1</t>
  </si>
  <si>
    <t>"Celkem: "355.96</t>
  </si>
  <si>
    <t>-822590984</t>
  </si>
  <si>
    <t>93.6*0.5*1.1</t>
  </si>
  <si>
    <t>"Celkem: "51.48</t>
  </si>
  <si>
    <t>275769003</t>
  </si>
  <si>
    <t xml:space="preserve"> Hydroizolační stěrka pod keramickou dlažbu ' 38,2*1,05</t>
  </si>
  <si>
    <t>962969566</t>
  </si>
  <si>
    <t xml:space="preserve"> Hydroizolační stěrka pod keramický obklad ' 124,9*1,05</t>
  </si>
  <si>
    <t>-1697256805</t>
  </si>
  <si>
    <t>93.6*1.2*1.1</t>
  </si>
  <si>
    <t>"Celkem: "123.55</t>
  </si>
  <si>
    <t>-2094151675</t>
  </si>
  <si>
    <t>" Zateplení základů XPS tl.100mm " 93.6*0.9</t>
  </si>
  <si>
    <t>"Celkem: "84.24</t>
  </si>
  <si>
    <t>2062240378</t>
  </si>
  <si>
    <t>" Zateplení základů XPS tl.200mm  " 93.6*0.5</t>
  </si>
  <si>
    <t>"Celkem: "46.8</t>
  </si>
  <si>
    <t>-290418542</t>
  </si>
  <si>
    <t>-359499662</t>
  </si>
  <si>
    <t xml:space="preserve"> Skladba štítu : '; ' - Hydrofobizovaná minerální vata - tl.200mm ' ; ' - OSB desky - tl. 25mm '; ' - Nosná konstrukce štítové stěny, impregnované dřevěné hranolky 70x70mm po 625mm - tl. 70mm '; ' Cena zahrnuje skladbu KZS uvedenou v TZ , také dilatační a zakončovací lišty, rohový a lemovací systém '</t>
  </si>
  <si>
    <t>-436720277</t>
  </si>
  <si>
    <t>1875193058</t>
  </si>
  <si>
    <t>-1364759300</t>
  </si>
  <si>
    <t>" Vyplnění prostoru mezi ŽB věncem 50.6 stropem nad 1NP " 46.0*1.1</t>
  </si>
  <si>
    <t>"Celkem: "50.6</t>
  </si>
  <si>
    <t>762713230 RTO.1</t>
  </si>
  <si>
    <t>1602160528</t>
  </si>
  <si>
    <t>" Dřevěné vaznice 0.63 sloupy nesoucí střechu, včetně hoblování " 0.5+0.13</t>
  </si>
  <si>
    <t>-1865773896</t>
  </si>
  <si>
    <t>762999103 SPC.1</t>
  </si>
  <si>
    <t>-107432752</t>
  </si>
  <si>
    <t xml:space="preserve"> Součástí ukotvení vazníků pomocí ocelových svorníků, kotvících plechů a lepených kotev do ŽB věnců. '; ' Cena zastřešení včetně vazníků, dopravy, montáže, zdvihacích mechanismů, řeziva pro ztužení krovu a spojovacích žárově pozinkovaných prostředků krovů '</t>
  </si>
  <si>
    <t>701685841</t>
  </si>
  <si>
    <t>507763631</t>
  </si>
  <si>
    <t>-952681238</t>
  </si>
  <si>
    <t>882671089</t>
  </si>
  <si>
    <t>607783656</t>
  </si>
  <si>
    <t>-861608730</t>
  </si>
  <si>
    <t>741795144</t>
  </si>
  <si>
    <t>525338982</t>
  </si>
  <si>
    <t>2101712533</t>
  </si>
  <si>
    <t>609145666</t>
  </si>
  <si>
    <t>" Obložení střechy palubkami P+D 121x19mm "  31.5*1.1</t>
  </si>
  <si>
    <t>""" V ceně ztratné, kotvící pozinkované prvky obkladu"</t>
  </si>
  <si>
    <t>"Celkem: "34.65</t>
  </si>
  <si>
    <t>-1296939875</t>
  </si>
  <si>
    <t>" Obložení střechy smrkovým prknem tl.25mm " 31.4*1.1</t>
  </si>
  <si>
    <t>"Celkem: "34.54</t>
  </si>
  <si>
    <t>766999101 SPC</t>
  </si>
  <si>
    <t>D+M Dveře vstupní 1100/2000, jednokřídlové s bočním světlíkem - Specifikace ve výpisu                                          dveří VD01</t>
  </si>
  <si>
    <t>-1987456800</t>
  </si>
  <si>
    <t>766999102 SPC</t>
  </si>
  <si>
    <t>D+M Dveře vstupní 900/2000, jednokřídlové s bočním světlíkem - Specifikace ve výpisu                                          dveří VD02</t>
  </si>
  <si>
    <t>791018754</t>
  </si>
  <si>
    <t>766999103 SPC</t>
  </si>
  <si>
    <t>-1585963764</t>
  </si>
  <si>
    <t>766999104 SPC</t>
  </si>
  <si>
    <t>1297085405</t>
  </si>
  <si>
    <t>766999105 SPC</t>
  </si>
  <si>
    <t>2111279394</t>
  </si>
  <si>
    <t>766999106 SPC</t>
  </si>
  <si>
    <t>-1861472377</t>
  </si>
  <si>
    <t>766999107 SPC</t>
  </si>
  <si>
    <t>1334201358</t>
  </si>
  <si>
    <t>766999108 SPC</t>
  </si>
  <si>
    <t>D+M Dveře interiérové s požární odolností EW 15DP3 1100/1970, jednokřídlové s bočním světlíkem - Specifikace ve výpisu dveří D06</t>
  </si>
  <si>
    <t>1905197939</t>
  </si>
  <si>
    <t>766999109 SPC</t>
  </si>
  <si>
    <t>411009896</t>
  </si>
  <si>
    <t>766999110 SPC</t>
  </si>
  <si>
    <t>D+M Dveře interiérové 700/1970, jednokřídlové, plné - Specifikace ve výpisu dveří D08</t>
  </si>
  <si>
    <t>-1290473722</t>
  </si>
  <si>
    <t>766999111 SPC</t>
  </si>
  <si>
    <t>-871184847</t>
  </si>
  <si>
    <t>766999112 SPC</t>
  </si>
  <si>
    <t>1805047187</t>
  </si>
  <si>
    <t>766999113 SPC</t>
  </si>
  <si>
    <t>-292023621</t>
  </si>
  <si>
    <t>766999114 SPC</t>
  </si>
  <si>
    <t>-1277381277</t>
  </si>
  <si>
    <t>766999115 SPC</t>
  </si>
  <si>
    <t>2069768047</t>
  </si>
  <si>
    <t>766999116 SPC</t>
  </si>
  <si>
    <t>D+M Dveře interiérové 1100/1970, jednokřídlové, plné - Specifikace ve výpisu dveří D14</t>
  </si>
  <si>
    <t>-1291471079</t>
  </si>
  <si>
    <t>766999117 SPC</t>
  </si>
  <si>
    <t>D+M Dveře interiérové 1100/1970, jednokřídlové, plné - Specifikace ve výpisu dveří D15</t>
  </si>
  <si>
    <t>-691584528</t>
  </si>
  <si>
    <t>766999118 SPC</t>
  </si>
  <si>
    <t>D+M Dveře interiérové 1100/1970, jednokřídlové, plné - Specifikace ve výpisu dveří D16</t>
  </si>
  <si>
    <t>-1288968594</t>
  </si>
  <si>
    <t>766999119 SPC</t>
  </si>
  <si>
    <t>D+M Dveře interiérové 1200/1970, jednokřídlové, posuvné - Specifikace ve výpisu dveří D17</t>
  </si>
  <si>
    <t>-790918699</t>
  </si>
  <si>
    <t>766999120 SPC</t>
  </si>
  <si>
    <t>D+M Dveře interiérové 1100/1970, jednokřídlové, plné - Specifikace ve výpisu dveří D18</t>
  </si>
  <si>
    <t>-339293944</t>
  </si>
  <si>
    <t>766999121 SPC</t>
  </si>
  <si>
    <t>D+M Dveře interiérové 1100/1970, jednokřídlové, plné - Specifikace ve výpisu dveří D19</t>
  </si>
  <si>
    <t>-854329709</t>
  </si>
  <si>
    <t>766999122 SPC</t>
  </si>
  <si>
    <t>D+M Dveře interiérové 1100/1970, jednokřídlové, plné - Specifikace ve výpisu dveří D20</t>
  </si>
  <si>
    <t>-53646301</t>
  </si>
  <si>
    <t>766999123 SPC</t>
  </si>
  <si>
    <t>-1959056891</t>
  </si>
  <si>
    <t>766999124 SPC</t>
  </si>
  <si>
    <t>1896055344</t>
  </si>
  <si>
    <t>766999125 SPC</t>
  </si>
  <si>
    <t>1679289665</t>
  </si>
  <si>
    <t>766999126 SPC</t>
  </si>
  <si>
    <t>D+M Okno plastové 750x1750, s exteriérovými elektrickými žaluziemi - Specifikace ve výpisu oken O04</t>
  </si>
  <si>
    <t>-1325360051</t>
  </si>
  <si>
    <t>766999127 SPC</t>
  </si>
  <si>
    <t>1543098794</t>
  </si>
  <si>
    <t>766999128 SPC</t>
  </si>
  <si>
    <t>-836760928</t>
  </si>
  <si>
    <t>766999129 SPC</t>
  </si>
  <si>
    <t>-766381656</t>
  </si>
  <si>
    <t>766999130 SPC</t>
  </si>
  <si>
    <t>-1100567161</t>
  </si>
  <si>
    <t>766999131 SPC</t>
  </si>
  <si>
    <t>D+M Okno plastové 1500x2000, s exteriérovými elektrickými žaluziemi - Specifikace ve výpisu oken O09</t>
  </si>
  <si>
    <t>1867329460</t>
  </si>
  <si>
    <t>766999132 SPC</t>
  </si>
  <si>
    <t>-952197464</t>
  </si>
  <si>
    <t>766999133 SPC</t>
  </si>
  <si>
    <t>-1867882384</t>
  </si>
  <si>
    <t>766999134 SPC</t>
  </si>
  <si>
    <t>D+M Kuchyňská linka pro vozíčkáře - Specifikace ve výpisu truhlářských výrobků T2</t>
  </si>
  <si>
    <t>-949311106</t>
  </si>
  <si>
    <t xml:space="preserve"> V ceně nerezová tyč závěsného programu, drátěný úložný program a LED osvětlení pracovní desky. Závěsný odpadkový koš s nerezovým pláštěm a plastovou vyjímatelnou nádobou '</t>
  </si>
  <si>
    <t>766999135 SPC</t>
  </si>
  <si>
    <t>-591799907</t>
  </si>
  <si>
    <t>766999136 SPC</t>
  </si>
  <si>
    <t>D+M Vestavěná skříň 1775x450x2750mm - Specifikace ve výpisu truhlářských výrobků T4</t>
  </si>
  <si>
    <t>257526100</t>
  </si>
  <si>
    <t>766999137 SPC</t>
  </si>
  <si>
    <t>D+M Vestavěná skříň 1185x450x2750mm - Specifikace ve výpisu truhlářských výrobků T5</t>
  </si>
  <si>
    <t>-169451795</t>
  </si>
  <si>
    <t>766999138 SPC</t>
  </si>
  <si>
    <t>D+M Vestavěná skříň pro kotel 2025x2750mm - Specifikace ve výpisu truhlářských výrobků T6</t>
  </si>
  <si>
    <t>-1270175696</t>
  </si>
  <si>
    <t>766999139 SPC</t>
  </si>
  <si>
    <t>-1606852043</t>
  </si>
  <si>
    <t>766999140 SPC</t>
  </si>
  <si>
    <t>D+M Věšákový panel 1500x2750mm - Specifikace ve výpisu truhlářských výrobků T8</t>
  </si>
  <si>
    <t>1579933654</t>
  </si>
  <si>
    <t xml:space="preserve"> Obklad stěny z DTD. Věšákové háčky kovové z matného chromu '</t>
  </si>
  <si>
    <t>766999141 SPC</t>
  </si>
  <si>
    <t>256514687</t>
  </si>
  <si>
    <t>766999142 SPC</t>
  </si>
  <si>
    <t>D+M Ochranná dřevěná deska - Specifikace ve výpisu truhlářských výrobků T10</t>
  </si>
  <si>
    <t>1514007586</t>
  </si>
  <si>
    <t>766999143 SPC</t>
  </si>
  <si>
    <t>D+M Vestavěná skříň 1455x450x2750mm - Specifikace ve výpisu truhlářských výrobků T11</t>
  </si>
  <si>
    <t>-275523678</t>
  </si>
  <si>
    <t>766999144 SPC</t>
  </si>
  <si>
    <t>-1319068895</t>
  </si>
  <si>
    <t>-1267386434</t>
  </si>
  <si>
    <t xml:space="preserve"> Skladba podlahy : '; ' - Keramická dlažba velkoformátová,slinutá do flexibilního lepidla - tl. 7,0mm ' ; ' - Samonivelační cementová stěrka - tl. 3,0mm '; ' - Betonová mazanina C20/25-XC1+KARI síť prům. 6/150 při spodním líci, spodní krytí 15 mm - tl. 55mm ' ; ' - Tepelná izolace - podlahové desky z extrudovaného polystyrenu  P+D, ?=0,037 W/m*K - tl. 180mm ' ; ' V ceně také podlahové lišty '; 'Cena zahrnuje keramický sokl s požlábkem výšky 100mm s požlábkem, flexibilní tekutou lepící maltu s pevností v tlaku 20N/mm2, flexibilní rychlospárovací vodoodpudivou epoxidovou hmotu a pružný tmel pro dilatace '; ' V ceně také ukončovací , přechodové a dilatační lišty ze dvou postranních hliníkových profilů s dilatační zónou, v rastru 4,0x4,0m a podlahové pásky po obvodu místnosti'</t>
  </si>
  <si>
    <t>-543875889</t>
  </si>
  <si>
    <t>-1437711156</t>
  </si>
  <si>
    <t>1997349179</t>
  </si>
  <si>
    <t>-2126319680</t>
  </si>
  <si>
    <t xml:space="preserve"> Skladba podlahy : '; ' - Přírodní linoleum tl.2,5mm, kladené do flexibilního lepidla - tl. 3,0mm ' ; ' - Samonivelační cementová stěrka - tl. 2,0mm '; ' - Betonová mazanina C20/25-XC1+KARI síť prům. 6/150 při spodním líci, spodní krytí 15 mm - tl. 60mm ' ; ' - Tepelná izolace - podlahové desky z extrudovaného polystyrenu  P+D, ?=0,037 W/m*K - tl. 180mm ' ; ' V ceně také podlahové lišty '; ' V ceně také ukončovací , přechodové a dilatační lišty ze dvou postranních hliníkových profilů s dilatační zónou, v rastru 4,0x4,0m a podlahové pásky po obvodu místnosti'</t>
  </si>
  <si>
    <t>1689429979</t>
  </si>
  <si>
    <t xml:space="preserve"> Skladba podlahy : '; ' - Kobercová čistící zóna z vláken 100% polyamidu, podklad z vinylu, kladené do flexibilního lepidla - tl. 10,0mm ' ; ' - Samonivelační cementová stěrka - tl. 3,0mm '; ' - Betonová mazanina C20/25-XC1+KARI síť prům. 6/150 při spodním líci, spodní krytí 15 mm - tl. 52mm ' ; ' - Tepelná izolace - podlahové desky z extrudovaného polystyrenu  P+D, ?=0,037 W/m*K - tl. 180mm ' ; ' V ceně také podlahové lišty '; ' V ceně také ukončovací , přechodové a dilatační lišty ze dvou postranních hliníkových profilů s dilatační zónou, v rastru 4,0x4,0m a podlahové pásky po obvodu místnosti'</t>
  </si>
  <si>
    <t>-647472474</t>
  </si>
  <si>
    <t>478810484</t>
  </si>
  <si>
    <t>78199901 SPC.1</t>
  </si>
  <si>
    <t>1905937769</t>
  </si>
  <si>
    <t>" Součástí ceny je penetrace podkladu " 124.9*1.07</t>
  </si>
  <si>
    <t>"Celkem: "133.64</t>
  </si>
  <si>
    <t>1582526041</t>
  </si>
  <si>
    <t>-721993997</t>
  </si>
  <si>
    <t>-918910013</t>
  </si>
  <si>
    <t>A143</t>
  </si>
  <si>
    <t>93.6*3.31+51.2</t>
  </si>
  <si>
    <t>B143</t>
  </si>
  <si>
    <t>"Celkem: "361.02</t>
  </si>
  <si>
    <t>-579615371</t>
  </si>
  <si>
    <t>-769655420</t>
  </si>
  <si>
    <t>-1992372046</t>
  </si>
  <si>
    <t>-1976200648</t>
  </si>
  <si>
    <t>75076681</t>
  </si>
  <si>
    <t>89539313</t>
  </si>
  <si>
    <t>02-D.1.4.1. ZTI - 02-D.1.4.1. ZTI</t>
  </si>
  <si>
    <t>-1060266276</t>
  </si>
  <si>
    <t>-951447729</t>
  </si>
  <si>
    <t>-1120102150</t>
  </si>
  <si>
    <t>-397999787</t>
  </si>
  <si>
    <t>-177361609</t>
  </si>
  <si>
    <t>142536063</t>
  </si>
  <si>
    <t>-2016721199</t>
  </si>
  <si>
    <t>-74527227</t>
  </si>
  <si>
    <t>721273153.1</t>
  </si>
  <si>
    <t>Hlavice ventilační polypropylen PP DN 75</t>
  </si>
  <si>
    <t>-1967107041</t>
  </si>
  <si>
    <t>721273153.1.1</t>
  </si>
  <si>
    <t>1289940035</t>
  </si>
  <si>
    <t>2095048580</t>
  </si>
  <si>
    <t>-921562505</t>
  </si>
  <si>
    <t>-788167579</t>
  </si>
  <si>
    <t>388401744</t>
  </si>
  <si>
    <t>-1703390757</t>
  </si>
  <si>
    <t>721274121 RTO</t>
  </si>
  <si>
    <t>D+M Přivzdušňovací ventil DN50, plochý nástěnný - plastový bílý ,Q=12 l/s - Specifikace dle PD</t>
  </si>
  <si>
    <t>2034221250</t>
  </si>
  <si>
    <t>-1797060448</t>
  </si>
  <si>
    <t>-2005808919</t>
  </si>
  <si>
    <t>-1059924674</t>
  </si>
  <si>
    <t>72199904 SPC</t>
  </si>
  <si>
    <t>D+M Čistící tvarovka DN110 s revizními dvířky plastovými 200x200mm - Specifikace dle PD</t>
  </si>
  <si>
    <t>250838646</t>
  </si>
  <si>
    <t>72199905 SPC</t>
  </si>
  <si>
    <t>D+M Kondenzační sifon DN40 + zápachová uzávěrka - Specifikace dle PD</t>
  </si>
  <si>
    <t>-326143829</t>
  </si>
  <si>
    <t xml:space="preserve"> Pro úkap pojistného ventilu a odvod kondenzátu, mechanická zápachová uzávěrka'</t>
  </si>
  <si>
    <t>72199906 SPC</t>
  </si>
  <si>
    <t>D+M Podomítkový sifon s vývodem pro pračku DN 32 + zápachová uzávěrka - Specifikace dle PD</t>
  </si>
  <si>
    <t>1716989258</t>
  </si>
  <si>
    <t xml:space="preserve"> Vodní zápachová uzávěrka DN32, s přídavnou mechanickou uzávěrkou - kuličkou. Transparentní čistící vložka vyjímatelná. Délkově upravitelná stavební ochranná zátka a kryt. '</t>
  </si>
  <si>
    <t>72199907 SPC</t>
  </si>
  <si>
    <t>D+M Podomítkový sifon pro sušičku DN 32 + zápachová uzávěrka - Specifikace dle PD</t>
  </si>
  <si>
    <t>242623918</t>
  </si>
  <si>
    <t>72199908 SPC</t>
  </si>
  <si>
    <t>D+M Sifon s přípojkou pro myčku DN 32 + zápachová uzávěrka - Specifikace dle PD</t>
  </si>
  <si>
    <t>-2144343791</t>
  </si>
  <si>
    <t>201183922</t>
  </si>
  <si>
    <t>999721 SPC.1</t>
  </si>
  <si>
    <t>-1064379495</t>
  </si>
  <si>
    <t>-1890641821</t>
  </si>
  <si>
    <t>227573624</t>
  </si>
  <si>
    <t>348281377</t>
  </si>
  <si>
    <t>-2078390531</t>
  </si>
  <si>
    <t>-1634610420</t>
  </si>
  <si>
    <t>547687588</t>
  </si>
  <si>
    <t>722173102 RTO</t>
  </si>
  <si>
    <t>Potrubí z plastových trubek vícevrstvé spojované násuvnou objímkou plastovou D16x2,0mm + TI 25mm - Specifikace dle PD</t>
  </si>
  <si>
    <t>-543356127</t>
  </si>
  <si>
    <t xml:space="preserve"> Vrstvené potrubí PN20, vnitřní polypropylenová trubka spojena s hliníkovou vrstvou, následně překrytá polypropylenovou vrstvou.Včetně izolace z pěnového PE tl. 25 mm v celé délce potrubí včetně kolen a odboček  '; ' Teplá voda ' ; ' Cirkulační voda ' ; ' V ceně veškeré příslušenství, tvarovky,kotvící prvky a spojovací materiál, výměra včetně ztratného '; ' V ceně potřebné armatury : Bezpečnostní, pojistné, uzavírací, redukční, odvzdušňovací, zavzdušňovací apod.'</t>
  </si>
  <si>
    <t>7221731021 RTO</t>
  </si>
  <si>
    <t>Potrubí z plastových trubek vícevrstvé spojované násuvnou objímkou plastovou D16x2,0mm + TI 9mm - Specifikace dle PD</t>
  </si>
  <si>
    <t>2027151937</t>
  </si>
  <si>
    <t xml:space="preserve"> Vrstvené potrubí PN20, vnitřní polypropylenová trubka spojena s hliníkovou vrstvou, následně překrytá polypropylenovou vrstvou.Včetně izolace z pěnového PE tl. 9 mm v celé délce potrubí včetně kolen a odboček  '; ' Studená voda ' ; ' V ceně veškeré příslušenství, tvarovky,kotvící prvky a spojovací materiál, výměra včetně ztratného '; ' V ceně potřebné armatury : Bezpečnostní, pojistné, uzavírací, redukční, odvzdušňovací, zavzdušňovací apod.'</t>
  </si>
  <si>
    <t>722173103 RTO</t>
  </si>
  <si>
    <t>Potrubí z plastových trubek vícevrstvé spojované násuvnou objímkou plastovou D20x2,0mm + TI 9mm - Specifikace dle PD</t>
  </si>
  <si>
    <t>-143930781</t>
  </si>
  <si>
    <t>722173103 RTO.1</t>
  </si>
  <si>
    <t>Potrubí z plastových trubek vícevrstvé spojované násuvnou objímkou plastovou D20x2,0mm + TI 25mm - Specifikace dle PD</t>
  </si>
  <si>
    <t>46289827</t>
  </si>
  <si>
    <t xml:space="preserve"> Vrstvené potrubí PN20, vnitřní polypropylenová trubka spojena s hliníkovou vrstvou, následně překrytá polypropylenovou vrstvou.Včetně izolace z pěnového PE tl. 25 mm v celé délce potrubí včetně kolen a odboček  '; ' Teplá voda ' ; ' V ceně veškeré příslušenství, tvarovky,kotvící prvky a spojovací materiál, výměra včetně ztratného '; ' V ceně potřebné armatury : Bezpečnostní, pojistné, uzavírací, redukční, odvzdušňovací, zavzdušňovací apod.'</t>
  </si>
  <si>
    <t>722173103 RTO.2</t>
  </si>
  <si>
    <t>Potrubí z plastových trubek vícevrstvé spojované násuvnou objímkou plastovou D26x3,0mm + TI 25mm - Specifikace dle PD</t>
  </si>
  <si>
    <t>-390684372</t>
  </si>
  <si>
    <t>7221731031 RTO</t>
  </si>
  <si>
    <t>Potrubí z plastových trubek vícevrstvé spojované násuvnou objímkou plastovou D26x3,0mm + TI 9mm - Specifikace dle PD</t>
  </si>
  <si>
    <t>-722300288</t>
  </si>
  <si>
    <t>722173106 RTO</t>
  </si>
  <si>
    <t>Potrubí z plastových trubek vícevrstvé spojované násuvnou objímkou plastovou D40x3,5mm + TI 9mm - Specifikace dle PD</t>
  </si>
  <si>
    <t>465638298</t>
  </si>
  <si>
    <t>72299901 SPC</t>
  </si>
  <si>
    <t>D+M Armatury a potrubí pro zajištění ohřevu vody - Specifikace dle PD</t>
  </si>
  <si>
    <t>1545668752</t>
  </si>
  <si>
    <t xml:space="preserve"> Bezpečnostní, pojistné, uzavírací armatury apod. zajišťující ohřev teplé vody - Zpětné ventily, Pojistné ventily, Kulové kohouty, Kulové kohouty s vypouštěním, Filtry, Automatické odvzdušňovací ventily, Automatické vyvažovací ventily, Vypouštěcí ventily apod. '</t>
  </si>
  <si>
    <t>2041330437</t>
  </si>
  <si>
    <t>-1143553883</t>
  </si>
  <si>
    <t>7251120211 RTO</t>
  </si>
  <si>
    <t>D+M Klozet keramický závěsný zdravotní, odpad DN110, voda DN 15 - Specifikace dle PD - KZ</t>
  </si>
  <si>
    <t>-143452898</t>
  </si>
  <si>
    <t xml:space="preserve">  Součástí podomítkový modul k obezdění s nádržkou pro zdravotní klozety včetně držáků madel, dvojité úsporné splachovací tlačítko 3/6 l a sedátko s poklopem s antibakteriální úpravou. V ceně integrovaný rohový ventil '; 'Včetně nákladů na osazení WC (včetně jeho osazení, upevnění a napojení); připojného; potrubí vodovodního, včetně tvarovek; armatur; montážního materiálu a zednické výpomoci '</t>
  </si>
  <si>
    <t>115161680</t>
  </si>
  <si>
    <t>-270188486</t>
  </si>
  <si>
    <t>7252151014  RTO</t>
  </si>
  <si>
    <t>D+M Umyvadlo ploché vhodné pro vozíčkáře - keramické UZ - Specifikace dle PD</t>
  </si>
  <si>
    <t>-1486403579</t>
  </si>
  <si>
    <t xml:space="preserve"> Horní hrana v.800 mm, odpad DN 40 v.600 mm, voda SV/TV , 2x RV, DN15'; 'Součást stojánková termostatická baterie s lékařskou pákou, nízký speciální sifon pro vozíčkáře - nerez, rohové ventily DN 15 v.600 mm '; 'Včetně nákladů na osazení umyvadla (včetně jeho osazení, upevnění a napojení); připojného potrubí vodovodního, včetně tvarovek; armatur; montážního materiálu a zednické výpomoci'</t>
  </si>
  <si>
    <t>1682449007</t>
  </si>
  <si>
    <t>1338800175</t>
  </si>
  <si>
    <t>725841312 RTO</t>
  </si>
  <si>
    <t>D+M Sprchová termostatická baterie nástěnná pro mycí lůžko, 2xDN 15 - Specifikace dle PD - SM</t>
  </si>
  <si>
    <t>-1850143851</t>
  </si>
  <si>
    <t>72599901 SPC</t>
  </si>
  <si>
    <t>-150267902</t>
  </si>
  <si>
    <t>-794564197</t>
  </si>
  <si>
    <t>72599903 SPC.1</t>
  </si>
  <si>
    <t>D+M Cirkulační čerpadlo DN25 - Specifikace dle PD</t>
  </si>
  <si>
    <t>-357886625</t>
  </si>
  <si>
    <t>72599904 SPC.1</t>
  </si>
  <si>
    <t>D+M Expanzní nádoba - Specifikace dle PD - ML</t>
  </si>
  <si>
    <t>-1699687842</t>
  </si>
  <si>
    <t>72599905 SPC</t>
  </si>
  <si>
    <t>D+M Mycí lůžko - Specifikace dle PD</t>
  </si>
  <si>
    <t>582137672</t>
  </si>
  <si>
    <t>660146423</t>
  </si>
  <si>
    <t>02-D.1.4.3. - 02-D.1.4.3. VZDUCHOTECHNIKA</t>
  </si>
  <si>
    <t>95368748</t>
  </si>
  <si>
    <t>-30010199</t>
  </si>
  <si>
    <t xml:space="preserve"> Včetně tepelné izolace z desek z kamenné vlny s polepem hliníkovou fólií se skleněnou mřížkou tl.50 mm '; ' V ceně veškeré příslušenství, tvarovky,kotvící prvky a spojovací materiál, výměra včetně ztratného '</t>
  </si>
  <si>
    <t>-1121433290</t>
  </si>
  <si>
    <t>-864216055</t>
  </si>
  <si>
    <t>-677535026</t>
  </si>
  <si>
    <t>623979265</t>
  </si>
  <si>
    <t>165837311</t>
  </si>
  <si>
    <t>834779038</t>
  </si>
  <si>
    <t>1939602757</t>
  </si>
  <si>
    <t xml:space="preserve"> V ceně veškeré příslušenství, tvarovky,kotvící prvky a spojovací materiál, výměra včetně ztratného '</t>
  </si>
  <si>
    <t>625614778</t>
  </si>
  <si>
    <t>02-D.1.4.4. - 02-D.1.4.4. VYTAPENI</t>
  </si>
  <si>
    <t>231677794</t>
  </si>
  <si>
    <t>73299988 SPC.1</t>
  </si>
  <si>
    <t>-1857518585</t>
  </si>
  <si>
    <t>999732 SPC.1</t>
  </si>
  <si>
    <t>-1192409301</t>
  </si>
  <si>
    <t>-1616226789</t>
  </si>
  <si>
    <t>1612781292</t>
  </si>
  <si>
    <t>-1850161230</t>
  </si>
  <si>
    <t>1904650725</t>
  </si>
  <si>
    <t>-33097635</t>
  </si>
  <si>
    <t>734999555 SPC.1</t>
  </si>
  <si>
    <t>-1044897168</t>
  </si>
  <si>
    <t>99973301 SPC.1</t>
  </si>
  <si>
    <t>-239599947</t>
  </si>
  <si>
    <t>-1318862126</t>
  </si>
  <si>
    <t>269429996</t>
  </si>
  <si>
    <t>-548484624</t>
  </si>
  <si>
    <t>735152252 RTO</t>
  </si>
  <si>
    <t>D+M Otopné těleso panelové typ 11 výška/délka 500/500 mm - Specifikace dle PD</t>
  </si>
  <si>
    <t>317132417</t>
  </si>
  <si>
    <t>2138849882</t>
  </si>
  <si>
    <t>672298134</t>
  </si>
  <si>
    <t>2107013738</t>
  </si>
  <si>
    <t>735152273 RTO</t>
  </si>
  <si>
    <t>D+M Otopné těleso panelové typ 11 výška/délka 600/600 mm - Specifikace dle PD</t>
  </si>
  <si>
    <t>635136168</t>
  </si>
  <si>
    <t>735152454 RTO</t>
  </si>
  <si>
    <t>D+M Otopné těleso panelové typ 21 výška/délka 500/700 mm - Specifikace dle PD</t>
  </si>
  <si>
    <t>1710174322</t>
  </si>
  <si>
    <t>735152460 RTO</t>
  </si>
  <si>
    <t>D+M Otopné těleso panelové typ 21 výška/délka 500/1400 mm - Specifikace dle PD</t>
  </si>
  <si>
    <t>1737823586</t>
  </si>
  <si>
    <t>735152558 RTO</t>
  </si>
  <si>
    <t>D+M Otopné těleso panelové typ 22 výška/délka 500/1100 mm - Specifikace dle PD</t>
  </si>
  <si>
    <t>733366723</t>
  </si>
  <si>
    <t>-1108003192</t>
  </si>
  <si>
    <t>-1914819291</t>
  </si>
  <si>
    <t>735152695 RTO</t>
  </si>
  <si>
    <t>D+M Otopné těleso panelové typ 33 výška/délka 900/800 mm - Specifikace dle PD</t>
  </si>
  <si>
    <t>-1823882801</t>
  </si>
  <si>
    <t>-9192288</t>
  </si>
  <si>
    <t>599341937</t>
  </si>
  <si>
    <t>1560494742</t>
  </si>
  <si>
    <t>2052683382</t>
  </si>
  <si>
    <t>1618292865</t>
  </si>
  <si>
    <t>-911689371</t>
  </si>
  <si>
    <t>-303421127</t>
  </si>
  <si>
    <t>-1516975939</t>
  </si>
  <si>
    <t>-534537696</t>
  </si>
  <si>
    <t>02-D.1.4.7. - 02-D.1.4.7. SILNOPROUD</t>
  </si>
  <si>
    <t>2101900001 RTO.1</t>
  </si>
  <si>
    <t>D+M Rozvaděč RD2 komplet plní funkčí celek</t>
  </si>
  <si>
    <t>2095792361</t>
  </si>
  <si>
    <t>2101900002 RTO.1</t>
  </si>
  <si>
    <t>1570761982</t>
  </si>
  <si>
    <t>210020100 RTO.1</t>
  </si>
  <si>
    <t>369276253</t>
  </si>
  <si>
    <t>2108000001 RTO.1</t>
  </si>
  <si>
    <t>1435348849</t>
  </si>
  <si>
    <t>2108000002 RTO.1</t>
  </si>
  <si>
    <t>1082456382</t>
  </si>
  <si>
    <t>2108000002 RTO..1</t>
  </si>
  <si>
    <t>-162557549</t>
  </si>
  <si>
    <t>2108000011 RTO.1</t>
  </si>
  <si>
    <t>988208862</t>
  </si>
  <si>
    <t>210203000 RTO.1</t>
  </si>
  <si>
    <t>-1928106376</t>
  </si>
  <si>
    <t>210203001 RTO.3</t>
  </si>
  <si>
    <t>1035569380</t>
  </si>
  <si>
    <t>210203001 RTO.1.1</t>
  </si>
  <si>
    <t>1583371843</t>
  </si>
  <si>
    <t>210203001 RTO.2.1</t>
  </si>
  <si>
    <t>-1278254051</t>
  </si>
  <si>
    <t>210203002 RTO.2</t>
  </si>
  <si>
    <t>971947937</t>
  </si>
  <si>
    <t>210203003 RTO.1</t>
  </si>
  <si>
    <t>1983452756</t>
  </si>
  <si>
    <t>210203004 RTO.1</t>
  </si>
  <si>
    <t>1014484461</t>
  </si>
  <si>
    <t>210203005 RTO.1</t>
  </si>
  <si>
    <t>-2110510269</t>
  </si>
  <si>
    <t>210203006 RTO.1</t>
  </si>
  <si>
    <t>1546794699</t>
  </si>
  <si>
    <t>210203007 RTO.1</t>
  </si>
  <si>
    <t>1403615938</t>
  </si>
  <si>
    <t>210203008 RTO.1</t>
  </si>
  <si>
    <t>1475535484</t>
  </si>
  <si>
    <t>210203009 RTO.1</t>
  </si>
  <si>
    <t>657038985</t>
  </si>
  <si>
    <t>210203010 RTO.1</t>
  </si>
  <si>
    <t>1986100874</t>
  </si>
  <si>
    <t>210203002 RTO.1.1</t>
  </si>
  <si>
    <t>-963886041</t>
  </si>
  <si>
    <t>210190001RTO.3</t>
  </si>
  <si>
    <t>-656519529</t>
  </si>
  <si>
    <t>210190001RTO.1.1</t>
  </si>
  <si>
    <t>-1786818901</t>
  </si>
  <si>
    <t>210190001RTO.2.1</t>
  </si>
  <si>
    <t>925390709</t>
  </si>
  <si>
    <t>210110000 RTO.1</t>
  </si>
  <si>
    <t>-813475715</t>
  </si>
  <si>
    <t>210220002 RTO.1</t>
  </si>
  <si>
    <t>1033753906</t>
  </si>
  <si>
    <t>210220003 RTO.1</t>
  </si>
  <si>
    <t>1365683749</t>
  </si>
  <si>
    <t>210010000 RTO.1</t>
  </si>
  <si>
    <t>1105321733</t>
  </si>
  <si>
    <t>210020000 RTO.1</t>
  </si>
  <si>
    <t>918807260</t>
  </si>
  <si>
    <t>02- - D.1.4.8. Slaboporoud</t>
  </si>
  <si>
    <t>D4 - Elektromontážní práce - SIGNALIZAČNÍ SYSTÉM</t>
  </si>
  <si>
    <t>-594744692</t>
  </si>
  <si>
    <t>741999002 SPC.1</t>
  </si>
  <si>
    <t>19' rozvaděč stojanový 42U/800x800 skleněné dveře  včetně kompletace</t>
  </si>
  <si>
    <t>175630534</t>
  </si>
  <si>
    <t>741999003 SPC.1</t>
  </si>
  <si>
    <t>Telefonní ústředna</t>
  </si>
  <si>
    <t>-287368694</t>
  </si>
  <si>
    <t>Digitální VoIP ústředna, počet uživatelů min. 32, analogový vstup,  instalace, zapojení, zprovoznění</t>
  </si>
  <si>
    <t>741999004SPC.1</t>
  </si>
  <si>
    <t>Server:  disk 2x1TB,DVDRW, 3,2GHz paměť 4GB 2xUSB 2.0, 2xUSB 3.0</t>
  </si>
  <si>
    <t>-1941161264</t>
  </si>
  <si>
    <t>Včetně instalace, zapojení, SW, zprovoznění odzkoušení.</t>
  </si>
  <si>
    <t>741999005 SPC.1</t>
  </si>
  <si>
    <t>Vent.j.spodní(horní)220V/60W  4 ventil. ,termostat RAL7035</t>
  </si>
  <si>
    <t>-364353223</t>
  </si>
  <si>
    <t>-1676366428</t>
  </si>
  <si>
    <t>741999007 SPC.1</t>
  </si>
  <si>
    <t>1765723984</t>
  </si>
  <si>
    <t>741999008 SPC.1</t>
  </si>
  <si>
    <t>Patch panel  24xRJ45 Cat.5E UTP černý 1U</t>
  </si>
  <si>
    <t>-1035861766</t>
  </si>
  <si>
    <t>741999009 SPC.1</t>
  </si>
  <si>
    <t>-416731648</t>
  </si>
  <si>
    <t>741999010 SPC.1</t>
  </si>
  <si>
    <t>975900922</t>
  </si>
  <si>
    <t>741999011 SPC.1</t>
  </si>
  <si>
    <t>-651580901</t>
  </si>
  <si>
    <t>741999012 SPC.1</t>
  </si>
  <si>
    <t>-1536936005</t>
  </si>
  <si>
    <t>741999013 SPC.1</t>
  </si>
  <si>
    <t>240339690</t>
  </si>
  <si>
    <t>741999014 SPC.1</t>
  </si>
  <si>
    <t>WiFi anténa, včetně montáže</t>
  </si>
  <si>
    <t>1998611148</t>
  </si>
  <si>
    <t>741999015 SPC.1</t>
  </si>
  <si>
    <t>1305098623</t>
  </si>
  <si>
    <t>741999016 SPC</t>
  </si>
  <si>
    <t>WiFi router</t>
  </si>
  <si>
    <t>1747554275</t>
  </si>
  <si>
    <t>včetně instalace, zprovoznění</t>
  </si>
  <si>
    <t>741999017 SPC</t>
  </si>
  <si>
    <t>1313545653</t>
  </si>
  <si>
    <t>741999018 SPC</t>
  </si>
  <si>
    <t>1052579685</t>
  </si>
  <si>
    <t>Včetně montáže, uložení, vysekání, opětovné vyplnění rýh.</t>
  </si>
  <si>
    <t>741999019 SPC</t>
  </si>
  <si>
    <t>Videotablo</t>
  </si>
  <si>
    <t>1212763170</t>
  </si>
  <si>
    <t>panel 3 tlačítka, barevná kamera, hlasová komunikace, krabice pod omítku, povětrnostní kryt, příslušenství, včetně montáže, zapojení, zprovoznění</t>
  </si>
  <si>
    <t>-1713770724</t>
  </si>
  <si>
    <t>741999021 SPC.1</t>
  </si>
  <si>
    <t>Rozvaděč domácích telefonů RDT2</t>
  </si>
  <si>
    <t>-159780196</t>
  </si>
  <si>
    <t>3xvideopřepínač VDS dvou vstupů, videodistributor, časové relé, napájení, VDS/JTS pro volání na PBX, GSM bránu,  rozvaděč plast 300x600 včetně instalace, zapojení a zprovoznění.</t>
  </si>
  <si>
    <t>-1563775779</t>
  </si>
  <si>
    <t>2106789586</t>
  </si>
  <si>
    <t>864624231</t>
  </si>
  <si>
    <t>-1185866747</t>
  </si>
  <si>
    <t>2087453168</t>
  </si>
  <si>
    <t>230284589</t>
  </si>
  <si>
    <t>-777435119</t>
  </si>
  <si>
    <t>741999029 SPC.1</t>
  </si>
  <si>
    <t>chránička korugovaná dvouplášťová 40 uložení do země</t>
  </si>
  <si>
    <t>1094262391</t>
  </si>
  <si>
    <t>83898097</t>
  </si>
  <si>
    <t>741999031 SPC.1</t>
  </si>
  <si>
    <t>chránička korugovaná dvouplášťová 75 uložení do země</t>
  </si>
  <si>
    <t>841991933</t>
  </si>
  <si>
    <t>741999032 SPC.1</t>
  </si>
  <si>
    <t>-292417990</t>
  </si>
  <si>
    <t>741999033 SPC.1</t>
  </si>
  <si>
    <t>-1896650558</t>
  </si>
  <si>
    <t>741999034 SPC.1</t>
  </si>
  <si>
    <t>-1678616897</t>
  </si>
  <si>
    <t>741999035 SPC.1</t>
  </si>
  <si>
    <t>-1943954298</t>
  </si>
  <si>
    <t>741999036 SPC</t>
  </si>
  <si>
    <t>1651000624</t>
  </si>
  <si>
    <t>741999037 SPC</t>
  </si>
  <si>
    <t>SIGNALIZAČNÍ SYSTÉM NA WC SADA</t>
  </si>
  <si>
    <t>1594020044</t>
  </si>
  <si>
    <t>Tahové signální tlačítko, signalizační a resetovací panel, bzučák, kabeláž, zdroj, komplet. Včetně instalace, zapojení, zprovoznění.</t>
  </si>
  <si>
    <t>-218492917</t>
  </si>
  <si>
    <t>02 - D.1.4.2. PLYN</t>
  </si>
  <si>
    <t>792179023</t>
  </si>
  <si>
    <t>-51674662</t>
  </si>
  <si>
    <t>1940821876</t>
  </si>
  <si>
    <t>994419060</t>
  </si>
  <si>
    <t>723316397</t>
  </si>
  <si>
    <t>325709412</t>
  </si>
  <si>
    <t>476731748</t>
  </si>
  <si>
    <t>173055906</t>
  </si>
  <si>
    <t>B8</t>
  </si>
  <si>
    <t>-70,81</t>
  </si>
  <si>
    <t>A14</t>
  </si>
  <si>
    <t>54,85</t>
  </si>
  <si>
    <t>4 - SO 06 - Komunikace</t>
  </si>
  <si>
    <t>5 - Komunikace</t>
  </si>
  <si>
    <t>6 - Úpravy povrchů, podlahy a osazování výplní</t>
  </si>
  <si>
    <t>556240210</t>
  </si>
  <si>
    <t>47714964</t>
  </si>
  <si>
    <t>122201101</t>
  </si>
  <si>
    <t>Odkopávky a prokopávky nezapažené v hornině tř. 3 objem do 100 m3</t>
  </si>
  <si>
    <t>-879213780</t>
  </si>
  <si>
    <t>A3</t>
  </si>
  <si>
    <t>" Odkopávka zeminy v místě vjezdu " 20.0*0.9</t>
  </si>
  <si>
    <t>122201109</t>
  </si>
  <si>
    <t>Příplatek za lepivost u odkopávek v hornině tř. 1 až 3</t>
  </si>
  <si>
    <t>-975648667</t>
  </si>
  <si>
    <t>A4</t>
  </si>
  <si>
    <t>" Odkopávka zeminy v místě vjezdu-30% " 20.0*0.9*0.3</t>
  </si>
  <si>
    <t>-796037136</t>
  </si>
  <si>
    <t xml:space="preserve"> Přesun vykopané zeminy na mezideponii ' ; ' Dovoz zeminy po výstavbě komunikací pro zpětný obsyp '</t>
  </si>
  <si>
    <t>A5</t>
  </si>
  <si>
    <t>B5</t>
  </si>
  <si>
    <t>80.4</t>
  </si>
  <si>
    <t xml:space="preserve">""" Podsyp pod skladbami komunikací " </t>
  </si>
  <si>
    <t>C5</t>
  </si>
  <si>
    <t>637.39/100*60-18</t>
  </si>
  <si>
    <t>D5</t>
  </si>
  <si>
    <t>"Celkem: "18+80.4+364.43</t>
  </si>
  <si>
    <t>167101101</t>
  </si>
  <si>
    <t>Nakládání výkopku z hornin tř. 1 až 4 do 100 m3</t>
  </si>
  <si>
    <t>788767738</t>
  </si>
  <si>
    <t xml:space="preserve"> Dovoz zeminy po výstavbě komunikací pro zpětný obsyp '</t>
  </si>
  <si>
    <t>A6</t>
  </si>
  <si>
    <t>B6</t>
  </si>
  <si>
    <t>637.39/100*60</t>
  </si>
  <si>
    <t>C6</t>
  </si>
  <si>
    <t>"Celkem: "80.4+382.43</t>
  </si>
  <si>
    <t>171101101</t>
  </si>
  <si>
    <t>Uložení sypaniny z hornin soudržných do násypů zhutněných na 95 % PS</t>
  </si>
  <si>
    <t>-1129136104</t>
  </si>
  <si>
    <t xml:space="preserve"> Obsyp podél komunikace původní zeminou '</t>
  </si>
  <si>
    <t>171101105</t>
  </si>
  <si>
    <t>Uložení sypaniny z hornin soudržných do násypů zhutněných do 103 % PS</t>
  </si>
  <si>
    <t>111282328</t>
  </si>
  <si>
    <t>A8</t>
  </si>
  <si>
    <t>244.6*0.7+339.2*0.7+189.7*0.7+104.5*0.7+42.1*0.7+91.6*0.7</t>
  </si>
  <si>
    <t>-(33.8+20.4+6.12+4.08+36.75)*0.7</t>
  </si>
  <si>
    <t>C8</t>
  </si>
  <si>
    <t>"Celkem: "A8+B8</t>
  </si>
  <si>
    <t>171151101</t>
  </si>
  <si>
    <t>Hutnění boků násypů pro jakýkoliv sklon a míru zhutnění svahu</t>
  </si>
  <si>
    <t>1606770396</t>
  </si>
  <si>
    <t>1392164335</t>
  </si>
  <si>
    <t xml:space="preserve"> Uskladnění vykopané zeminy na mezideponii '</t>
  </si>
  <si>
    <t>181111111</t>
  </si>
  <si>
    <t>Plošná úprava terénu do 500 m2 zemina tř 1 až 4 nerovnosti do +/- 100 mm v rovinně a svahu do 1:5</t>
  </si>
  <si>
    <t>272804355</t>
  </si>
  <si>
    <t>182101101</t>
  </si>
  <si>
    <t>Svahování v zářezech v hornině tř. 1 až 4</t>
  </si>
  <si>
    <t>1606506080</t>
  </si>
  <si>
    <t>184911311.R01</t>
  </si>
  <si>
    <t>Položení folie v rovině a svahu do 1:5</t>
  </si>
  <si>
    <t>1384559506</t>
  </si>
  <si>
    <t>""" okapový chodník"</t>
  </si>
  <si>
    <t>A13</t>
  </si>
  <si>
    <t>91.6-36.75</t>
  </si>
  <si>
    <t>B13</t>
  </si>
  <si>
    <t>"Celkem: "54.85</t>
  </si>
  <si>
    <t>693112875.M01</t>
  </si>
  <si>
    <t>folie proti prorůstání kořenů</t>
  </si>
  <si>
    <t>-2084820962</t>
  </si>
  <si>
    <t>ARABEVA 400, Plošná hmotnost: 400 g/m2, Pevnost v tahu (podélně/příčně): 2,0/3,0 kN/m, Statické protržení (CBR): 700 N, Funkce: F, F+S, Šířka: 2,0 m, Délka nábalu: 50 m</t>
  </si>
  <si>
    <t>B14</t>
  </si>
  <si>
    <t>A14 * 1.1"Koeficient množství</t>
  </si>
  <si>
    <t>21299901 SPC</t>
  </si>
  <si>
    <t>D+M Betonový propustek 2xD=100mm + chránička D=110mm - Specifikace dle PD</t>
  </si>
  <si>
    <t>-374777867</t>
  </si>
  <si>
    <t xml:space="preserve"> Cena včetně dvou betonových trub a D=100mm, 2x chránička, těsnění, tvarovek a příslušentsví, vyrovnání podkladní zeminy, lože a obsyp pískem, zřízení čel propustku, včetně přesunu hmot '</t>
  </si>
  <si>
    <t>27809194</t>
  </si>
  <si>
    <t>A16</t>
  </si>
  <si>
    <t>271532211 RTO.1</t>
  </si>
  <si>
    <t>Podsyp pod skladby komunikací se zhutněním z hrubého kameniva frakce 32 až 64 mm  se zeminou- Specifikace dle PD</t>
  </si>
  <si>
    <t>113435271</t>
  </si>
  <si>
    <t>A17</t>
  </si>
  <si>
    <t>244.6*0.7+339.2*0.7+189.7*0.7+104.5*0.7+42.1*0.7+91.6*0.7-(33.8+20.4+6.12+4.08+36.75)*0.7</t>
  </si>
  <si>
    <t>B17</t>
  </si>
  <si>
    <t>"Celkem: "637.39</t>
  </si>
  <si>
    <t>500999101 SPC</t>
  </si>
  <si>
    <t>D+M Skladba komunikace - Zatravňovací dílce - Specifikace dle PD</t>
  </si>
  <si>
    <t>-2067450591</t>
  </si>
  <si>
    <t xml:space="preserve"> - Zatravňovací plastový dílec - tl.50 mm '; ' - Lože z hlinitého písku 0-4 - tl.50mm '; ' - Štěrkodrť 0-64 - tl. 100mm '; ' V ceně vysypání dílců humusovitou zeminou s travním semenem v množství cca 8-12 g/m2 , rašelina, písek a zálivka. Včetně aplikace přípravků pro podpuru zakořenění a vzrůstu. '; ' Součástí absorbent ropných produktů '; ' Cena skladby včetně ztratného, přesunu hmot '</t>
  </si>
  <si>
    <t>A18</t>
  </si>
  <si>
    <t>244.6-33.8</t>
  </si>
  <si>
    <t>500999102 SPC</t>
  </si>
  <si>
    <t>D+M Skladba komunikace - Betonová vegetační dlažba - Specifikace dle PD</t>
  </si>
  <si>
    <t>1386503994</t>
  </si>
  <si>
    <t xml:space="preserve"> - Vegetační betonová dlažba 200x200 - tl.80mm '; ' - Štěrkodrť 4-8 - tl. 40mm '; ' - Štěrkodrť 8-16 - tl. 100mm '; ' - Štěrkodrť 16-32 - tl. 150mm '; ' V ceně vysypání dílců humusovitou zeminou s travním semenem v množství cca 8-12 g/m2 , rašelina, písek a zálivka. Včetně aplikace přípravků pro podpuru zakořenění a vzrůstu. '; ' Cena skladby včetně ztratného,  přesunu hmot '</t>
  </si>
  <si>
    <t>A19</t>
  </si>
  <si>
    <t>339.2-20.4</t>
  </si>
  <si>
    <t>500999103 SPC</t>
  </si>
  <si>
    <t>D+M Skladba komunikace - Betonová dlažba tl.80mm - Specifikace dle PD</t>
  </si>
  <si>
    <t>349573471</t>
  </si>
  <si>
    <t xml:space="preserve"> - Betonová dlažba - tl.80mm '; ' - Kamenná drť 0-8 - tl. 40mm '; ' - Kamenná drť 8-32 - tl. 250mm '; ' Cena skladby včetně ztratného, přesunu hmot '</t>
  </si>
  <si>
    <t>A20</t>
  </si>
  <si>
    <t>189.7-6.12</t>
  </si>
  <si>
    <t>500999104 SPC</t>
  </si>
  <si>
    <t>-152551403</t>
  </si>
  <si>
    <t>500999105 SPC</t>
  </si>
  <si>
    <t>D+M Skladba komunikace - Betonová reliéfní dlažba - Specifikace dle PD</t>
  </si>
  <si>
    <t>-1454345363</t>
  </si>
  <si>
    <t xml:space="preserve"> - Betonová reliéfní dlažba - tl.80mm '; ' - Kamenná drť 0-8 - tl. 40mm '; ' - Kamenná drť 8-32 - tl. 250mm '; ' Cena skladby včetně ztratného, přesunu hmot '</t>
  </si>
  <si>
    <t>42.1-4.08</t>
  </si>
  <si>
    <t>637121113</t>
  </si>
  <si>
    <t>Okapový chodník z kačírku tl 200 mm s udusáním</t>
  </si>
  <si>
    <t>1366331364</t>
  </si>
  <si>
    <t>A23</t>
  </si>
  <si>
    <t>914111111 RTO</t>
  </si>
  <si>
    <t>D+M Svislých dopravních značek v rámech na ocelové konstrukci - Specifikace dle PD</t>
  </si>
  <si>
    <t>-1157339521</t>
  </si>
  <si>
    <t>Včetně dopravní značky, sloupku, osazení, betonové patky a  zemních prací ' včetně přesunu hmot</t>
  </si>
  <si>
    <t>91499901 SPC</t>
  </si>
  <si>
    <t>D+M Vodorovné dopravní - značení plastovými body - Specifikace dle PD</t>
  </si>
  <si>
    <t>1739581899</t>
  </si>
  <si>
    <t>včetně přesunu hmot</t>
  </si>
  <si>
    <t>916131213 RTO</t>
  </si>
  <si>
    <t>D+M Silniční obrubník betonový 80/250/1000mm, stojatý s boční opěrou do lože z betonu prostého tl.100mm z betonu C12/15 - Specifikace dle PD</t>
  </si>
  <si>
    <t>1452813394</t>
  </si>
  <si>
    <t>224.1-6.8</t>
  </si>
  <si>
    <t>916131213 RTO.1</t>
  </si>
  <si>
    <t>D+M Silniční obrubník betonový nájezdový 50/200/1000mm, stojatý s boční opěrou do lože z betonu prostého tl.100mm z betonu C12/15 - Specifikace dle PD</t>
  </si>
  <si>
    <t>-1779508864</t>
  </si>
  <si>
    <t>216.2-6.8</t>
  </si>
  <si>
    <t>919726123</t>
  </si>
  <si>
    <t>Geotextilie pro ochranu, separaci a filtraci netkaná měrná hmotnost do 500 g/m2</t>
  </si>
  <si>
    <t>942807404</t>
  </si>
  <si>
    <t>Geotextílie pod komunikacemi ' včetně přesunu hmot</t>
  </si>
  <si>
    <t>(1011.7-33.8-20.4-6.12-4.08-36.75)*1.1</t>
  </si>
  <si>
    <t>91999901 SPC</t>
  </si>
  <si>
    <t>D+M Výškové napojení nové skladby zpevněných ploch na stávající plochy vjezdu - Specifikace dle PD</t>
  </si>
  <si>
    <t>-464765677</t>
  </si>
  <si>
    <t>5 - SO 07 - Kanalizace</t>
  </si>
  <si>
    <t>SO-07.1. - Přípojka kanalizace</t>
  </si>
  <si>
    <t>23-M - Montáže potrubí</t>
  </si>
  <si>
    <t>8 - Trubní vedení</t>
  </si>
  <si>
    <t>997 - Přesun sutě</t>
  </si>
  <si>
    <t>113106121</t>
  </si>
  <si>
    <t>1921998745</t>
  </si>
  <si>
    <t>A1</t>
  </si>
  <si>
    <t>" Odstranění chodníku " 2.0*1.9</t>
  </si>
  <si>
    <t>B1</t>
  </si>
  <si>
    <t>"Celkem: "3.8</t>
  </si>
  <si>
    <t>113107122</t>
  </si>
  <si>
    <t>Odstranění podkladu pl do 50 m2 z kameniva drceného tl 200 mm</t>
  </si>
  <si>
    <t>1140767588</t>
  </si>
  <si>
    <t>A2</t>
  </si>
  <si>
    <t>" Odstranění podkladních vrstev chodníku" 2.0*0.9</t>
  </si>
  <si>
    <t>B2</t>
  </si>
  <si>
    <t>113107123</t>
  </si>
  <si>
    <t>Odstranění podkladu pl do 50 m2 z kameniva drceného tl 300 mm</t>
  </si>
  <si>
    <t>-24772448</t>
  </si>
  <si>
    <t>" Odstranění podkladních vrstev komunikace" 4*0.9</t>
  </si>
  <si>
    <t>B3</t>
  </si>
  <si>
    <t>"Celkem: "3.6</t>
  </si>
  <si>
    <t>113107143</t>
  </si>
  <si>
    <t>Odstranění podkladu pl do 50 m2 živičných tl 150 mm</t>
  </si>
  <si>
    <t>725511683</t>
  </si>
  <si>
    <t>" Odstranění krytu 7.6 obalovaného kameniva komunikace" 4.0*1.9</t>
  </si>
  <si>
    <t>B4</t>
  </si>
  <si>
    <t>"Celkem: "7.6</t>
  </si>
  <si>
    <t>-1492050276</t>
  </si>
  <si>
    <t>1331758963</t>
  </si>
  <si>
    <t>-947186220</t>
  </si>
  <si>
    <t>85703675</t>
  </si>
  <si>
    <t>130001101</t>
  </si>
  <si>
    <t>Příplatek za ztížení vykopávky v blízkosti podzemního vedení</t>
  </si>
  <si>
    <t>-1933022942</t>
  </si>
  <si>
    <t>A9</t>
  </si>
  <si>
    <t>" Příplatek 10% " 96.01*0.1</t>
  </si>
  <si>
    <t>B9</t>
  </si>
  <si>
    <t>"Celkem: "9.6</t>
  </si>
  <si>
    <t>132201201</t>
  </si>
  <si>
    <t>Hloubení rýh š do 2000 mm v hornině tř. 3 objemu do 100 m3</t>
  </si>
  <si>
    <t>376454581</t>
  </si>
  <si>
    <t>A10</t>
  </si>
  <si>
    <t>"Hloubení rýhy pro přípojku " 7.6*0.9*1.5+3.6*0.9*4.4</t>
  </si>
  <si>
    <t>B10</t>
  </si>
  <si>
    <t>"Hloubení rýhy pro čerpací stanici " 3.0*3.0*6.0</t>
  </si>
  <si>
    <t>C10</t>
  </si>
  <si>
    <t>"Hloubení rýhy pro přípojkovou šachtu " 1.8*1.8*5.4</t>
  </si>
  <si>
    <t>D10</t>
  </si>
  <si>
    <t>"Celkem: "24.52+54+17.5</t>
  </si>
  <si>
    <t>132201209</t>
  </si>
  <si>
    <t>Příplatek za lepivost k hloubení rýh š do 2000 mm v hornině tř. 3</t>
  </si>
  <si>
    <t>-1248799867</t>
  </si>
  <si>
    <t>A11</t>
  </si>
  <si>
    <t>" Příplatek za lepivost 50% " 96.01*0.5</t>
  </si>
  <si>
    <t>B11</t>
  </si>
  <si>
    <t>"Celkem: "48.01</t>
  </si>
  <si>
    <t>151101101</t>
  </si>
  <si>
    <t>Zřízení příložného pažení a rozepření stěn rýh hl do 2 m</t>
  </si>
  <si>
    <t>267816177</t>
  </si>
  <si>
    <t>A12</t>
  </si>
  <si>
    <t>"Pažení rýhy pro přípojku hl. 1,50m, 50%"  7.6*1.5*2*0.5</t>
  </si>
  <si>
    <t>B12</t>
  </si>
  <si>
    <t>"Celkem: "11.4</t>
  </si>
  <si>
    <t>151101103</t>
  </si>
  <si>
    <t>Zřízení příložného pažení a rozepření stěn rýh hl do 8 m</t>
  </si>
  <si>
    <t>-994285539</t>
  </si>
  <si>
    <t>"Pažení rýhy pro přípojku hl. 4,4m, 80%"  3.6*4.4*2*0.8</t>
  </si>
  <si>
    <t>"Pažení rýhy pro čerpací stanici hl. 6,0m, 80%"  3.0*6.0*2*0.8</t>
  </si>
  <si>
    <t>C13</t>
  </si>
  <si>
    <t>"Pažení rýhy pro přípojkovou šachtu hl. 4,4m, 80%"  1.8*5.4*2*0.8</t>
  </si>
  <si>
    <t>D13</t>
  </si>
  <si>
    <t>"Celkem: "25.34+28.8+15.55</t>
  </si>
  <si>
    <t>151101111</t>
  </si>
  <si>
    <t>Odstranění příložného pažení a rozepření stěn rýh hl do 2 m</t>
  </si>
  <si>
    <t>-214788790</t>
  </si>
  <si>
    <t>151101113</t>
  </si>
  <si>
    <t>Odstranění příložného pažení a rozepření stěn rýh hl do 8 m</t>
  </si>
  <si>
    <t>1704458869</t>
  </si>
  <si>
    <t>161101101</t>
  </si>
  <si>
    <t>Svislé přemístění výkopku z horniny tř. 1 až 4 hl výkopu do 2,5 m</t>
  </si>
  <si>
    <t>376587444</t>
  </si>
  <si>
    <t>Přemístění výkopku z rýhy' 10,26</t>
  </si>
  <si>
    <t>161101103</t>
  </si>
  <si>
    <t>Svislé přemístění výkopku z horniny tř. 1 až 4 hl výkopu do 6 m</t>
  </si>
  <si>
    <t>642786980</t>
  </si>
  <si>
    <t>Přemístění výkopku z rýhy' 96,01-10,26</t>
  </si>
  <si>
    <t>162701105</t>
  </si>
  <si>
    <t>Vodorovné přemístění do 10000 m výkopku/sypaniny z horniny tř. 1 až 4</t>
  </si>
  <si>
    <t>-1531608048</t>
  </si>
  <si>
    <t>96.02</t>
  </si>
  <si>
    <t>162701109</t>
  </si>
  <si>
    <t>Příplatek k vodorovnému přemístění výkopku/sypaniny z horniny tř. 1 až 4 ZKD 1000 m přes 10000 m</t>
  </si>
  <si>
    <t>815947590</t>
  </si>
  <si>
    <t>B19</t>
  </si>
  <si>
    <t>96.02 * 8"Koeficient množství</t>
  </si>
  <si>
    <t>171201201</t>
  </si>
  <si>
    <t>Uložení sypaniny na skládky</t>
  </si>
  <si>
    <t>-920291869</t>
  </si>
  <si>
    <t>171201211</t>
  </si>
  <si>
    <t>Poplatek za uložení odpadu ze sypaniny na skládce (skládkovné)</t>
  </si>
  <si>
    <t>-1804276635</t>
  </si>
  <si>
    <t>A21</t>
  </si>
  <si>
    <t>B21</t>
  </si>
  <si>
    <t>"Celkem: "96.02</t>
  </si>
  <si>
    <t>C21</t>
  </si>
  <si>
    <t>96.02 * 2"Koeficient množství</t>
  </si>
  <si>
    <t>174101101</t>
  </si>
  <si>
    <t>Zásyp jam, šachet rýh nebo kolem objektů sypaninou se zhutněním</t>
  </si>
  <si>
    <t>-831024469</t>
  </si>
  <si>
    <t>"Zásyp potrubí štěrkodrtí " 7.6*0.9*1.0+3.6*0.9*3.9</t>
  </si>
  <si>
    <t>"Celkem: "19.48</t>
  </si>
  <si>
    <t>583439330</t>
  </si>
  <si>
    <t>kamenivo drcené hrubé prané  frakce 16-32 třída B</t>
  </si>
  <si>
    <t>-675320961</t>
  </si>
  <si>
    <t>174999102 SPC</t>
  </si>
  <si>
    <t>Zkouška zhutnění zásypu rýhy, před prováděním vrstev komunikace</t>
  </si>
  <si>
    <t>-412811500</t>
  </si>
  <si>
    <t>175151101</t>
  </si>
  <si>
    <t>Obsypání potrubí strojně sypaninou bez prohození, uloženou do 3 m</t>
  </si>
  <si>
    <t>1518718152</t>
  </si>
  <si>
    <t>" Obsyp potrubí štěrkopískem, výška obsypu 400 mm" 11.2*0.9*0.4</t>
  </si>
  <si>
    <t>" Obsyp čerpací stanice " 54.0-15.3-0.9</t>
  </si>
  <si>
    <t>C25</t>
  </si>
  <si>
    <t>" Obsyp přípojkové šachty " 17.5-1.3-0.3</t>
  </si>
  <si>
    <t>D25</t>
  </si>
  <si>
    <t>"Celkem: "4.03+37.8+15.9</t>
  </si>
  <si>
    <t>583312000</t>
  </si>
  <si>
    <t>štěrkopísek  netříděný zásypový materiál</t>
  </si>
  <si>
    <t>-1196375777</t>
  </si>
  <si>
    <t>230230006 RTO</t>
  </si>
  <si>
    <t>Předběžná tlaková zkouška vodou do DN 200</t>
  </si>
  <si>
    <t>-690039913</t>
  </si>
  <si>
    <t>230170014 RTO</t>
  </si>
  <si>
    <t>Zkouška těsnosti kanalizace do DN200 vodou</t>
  </si>
  <si>
    <t>-757898044</t>
  </si>
  <si>
    <t>230999407 SPC</t>
  </si>
  <si>
    <t>218185430</t>
  </si>
  <si>
    <t>230999408 SPC</t>
  </si>
  <si>
    <t>D+M Zkouška těsnosti čerpací šachty - Specifikace dle PD</t>
  </si>
  <si>
    <t>1855731921</t>
  </si>
  <si>
    <t>451572111</t>
  </si>
  <si>
    <t>Lože pod potrubí otevřený výkop z kameniva drobného těženého</t>
  </si>
  <si>
    <t>133277456</t>
  </si>
  <si>
    <t xml:space="preserve">""" Lože z štěrkopísku pod potrubí a šachty, tl. 100mm " </t>
  </si>
  <si>
    <t>A31</t>
  </si>
  <si>
    <t>11.2*0.9*0.1+3.0*3.0*0.1+1.8*1.8*0.1</t>
  </si>
  <si>
    <t>B31</t>
  </si>
  <si>
    <t>"Celkem: "2.23</t>
  </si>
  <si>
    <t>1331385475</t>
  </si>
  <si>
    <t xml:space="preserve"> - Betonová dlažba - tl.80mm '; ' - Kamenná drť 0-8 - tl. 40mm '; ' - Kamenná drť 8-32 - tl. 250mm '; ' Cena skladby včetně ztratného '</t>
  </si>
  <si>
    <t>500999203 SPC</t>
  </si>
  <si>
    <t>D+M Skladba 1 - Asfaltové pojízdné plochy - Specifikace dle PD</t>
  </si>
  <si>
    <t>713179092</t>
  </si>
  <si>
    <t xml:space="preserve"> - Asfaltový beton střednězrnný, ACO 11+ - 40mm'; ' - Spojovací postřik asfaltový - 0,50 Kg/m2'; ' - Obalované kamenivo střednězrnné, ACP 16+ - 80mm'; ' - Postřik infiltrační - 1,00 Kg/m2'; ' - Štěrkodrť fr. 0/32 - 150mm '; ' - Štěrkodrť fr. 0/63 - 200mm '; ' Cena skladby včetně ztratného '</t>
  </si>
  <si>
    <t>871999102 SPC</t>
  </si>
  <si>
    <t>D+M Kanalizační potrubí PP UR2 DN200 - Specifikace dle PD</t>
  </si>
  <si>
    <t>1766850995</t>
  </si>
  <si>
    <t>" Potrubí kanalizační žebrované PP SN 10, DN=200mm " 11.2*1.05</t>
  </si>
  <si>
    <t>""" Včetně tvarovek a příslušenství "</t>
  </si>
  <si>
    <t>"Celkem: "11.76</t>
  </si>
  <si>
    <t>871999103 SPC</t>
  </si>
  <si>
    <t>D+M Výstražná fólie a signalizační vodič - Specifikace dle PD</t>
  </si>
  <si>
    <t>598076439</t>
  </si>
  <si>
    <t>892999104 SPC</t>
  </si>
  <si>
    <t>D+M Hlavní přípojková šachta - Specifikace dle PD - HŠ</t>
  </si>
  <si>
    <t>-580890147</t>
  </si>
  <si>
    <t>892999105 SPC</t>
  </si>
  <si>
    <t>D+M Čerpací stanice - Specifikace dle PD - ČŠ</t>
  </si>
  <si>
    <t>1223479599</t>
  </si>
  <si>
    <t>892999106 SPC</t>
  </si>
  <si>
    <t>D+M Napojení potrubí do přípojkové šachty šachty - Specifikace dle PD</t>
  </si>
  <si>
    <t>1119663176</t>
  </si>
  <si>
    <t>892999107 SPC</t>
  </si>
  <si>
    <t>D+M Napojení potrubí do čerpací stanice - Specifikace dle PD</t>
  </si>
  <si>
    <t>-308544438</t>
  </si>
  <si>
    <t>892999108 SPC</t>
  </si>
  <si>
    <t>D+M Napojení potrubí na stávající kanalizační šachtu včetně úpravy stávající šachty - Specifikace dle PD</t>
  </si>
  <si>
    <t>-1728825579</t>
  </si>
  <si>
    <t>919735111</t>
  </si>
  <si>
    <t>Řezání stávajícího živičného krytu hl do 50 mm</t>
  </si>
  <si>
    <t>1132566929</t>
  </si>
  <si>
    <t>919735112</t>
  </si>
  <si>
    <t>Řezání stávajícího živičného krytu hl do 100 mm</t>
  </si>
  <si>
    <t>714012371</t>
  </si>
  <si>
    <t>998223011</t>
  </si>
  <si>
    <t>Přesun hmot pro pozemní komunikace s krytem dlážděným</t>
  </si>
  <si>
    <t>1420954539</t>
  </si>
  <si>
    <t>998225111</t>
  </si>
  <si>
    <t>Přesun hmot pro pozemní komunikace s krytem z kamene, monolitickým betonovým nebo živičným</t>
  </si>
  <si>
    <t>-1036192545</t>
  </si>
  <si>
    <t>998276101</t>
  </si>
  <si>
    <t>Přesun hmot pro trubní vedení z trub z plastických hmot otevřený výkop</t>
  </si>
  <si>
    <t>77854747</t>
  </si>
  <si>
    <t>997221551</t>
  </si>
  <si>
    <t>Vodorovná doprava suti ze sypkých materiálů do 1 km</t>
  </si>
  <si>
    <t>-173634122</t>
  </si>
  <si>
    <t>997221559</t>
  </si>
  <si>
    <t>Příplatek ZKD 1 km u vodorovné dopravy suti ze sypkých materiálů</t>
  </si>
  <si>
    <t>181251622</t>
  </si>
  <si>
    <t>997221611</t>
  </si>
  <si>
    <t>Nakládání suti na dopravní prostředky pro vodorovnou dopravu</t>
  </si>
  <si>
    <t>1545365073</t>
  </si>
  <si>
    <t>997221815</t>
  </si>
  <si>
    <t>Poplatek za uložení betonového odpadu na skládce (skládkovné)</t>
  </si>
  <si>
    <t>68716605</t>
  </si>
  <si>
    <t>997221845</t>
  </si>
  <si>
    <t>Poplatek za uložení odpadu z asfaltových povrchů na skládce (skládkovné)</t>
  </si>
  <si>
    <t>286839382</t>
  </si>
  <si>
    <t>997221855</t>
  </si>
  <si>
    <t>Poplatek za uložení odpadu z kameniva na skládce (skládkovné)</t>
  </si>
  <si>
    <t>-264555829</t>
  </si>
  <si>
    <t>SO-07.2. - Areálová kanalizace</t>
  </si>
  <si>
    <t>1929877482</t>
  </si>
  <si>
    <t>129753971</t>
  </si>
  <si>
    <t>1424972801</t>
  </si>
  <si>
    <t>-83296288</t>
  </si>
  <si>
    <t>-734401960</t>
  </si>
  <si>
    <t>" Příplatek 10% " 595.94*0.1</t>
  </si>
  <si>
    <t>"Celkem: "59.59</t>
  </si>
  <si>
    <t>-372025113</t>
  </si>
  <si>
    <t>" Příplatek za lepivost 30% " 595.94*0.3</t>
  </si>
  <si>
    <t>"Celkem: "178.78</t>
  </si>
  <si>
    <t>-2003980723</t>
  </si>
  <si>
    <t>A7</t>
  </si>
  <si>
    <t>"Pažení rýhy pro kanalizační šachtu hl. 2,0m, 80%"  1.7*2.0*2*0.8</t>
  </si>
  <si>
    <t>B7</t>
  </si>
  <si>
    <t>"Pažení rýhy pro dešťovou kanalizaci hl. 1,3m, 50%"  50.7*1.3*2*0.5+70.1*1.3*2*0.5</t>
  </si>
  <si>
    <t>"Pažení rýhy pro dešťovou kanalizaci hl. 1,2m, 50%"  29.6*1.2*2*3*0.5+24.7*1.2*2*0.5</t>
  </si>
  <si>
    <t>151101102</t>
  </si>
  <si>
    <t>Zřízení příložného pažení a rozepření stěn rýh hl do 4 m</t>
  </si>
  <si>
    <t>-2119460028</t>
  </si>
  <si>
    <t>"Pažení rýhy pro kanalizaci hl. 3,6m, 80%"  36.7*3.6*2*0.8</t>
  </si>
  <si>
    <t>"Pažení rýhy pro kanalizační šachtu hl. 3,1m, 80%"  1.7*3.1*2*0.8</t>
  </si>
  <si>
    <t>D8</t>
  </si>
  <si>
    <t>-1357678401</t>
  </si>
  <si>
    <t>"Pažení rýhy pro kanalizaci hl. 4,3m, 80%"  16.4*4.3*2*0.8</t>
  </si>
  <si>
    <t>"Pažení rýhy pro kanalizační šachtu hl. 4,1m, 80%"  1.7*4.1*2*0.8</t>
  </si>
  <si>
    <t>C9</t>
  </si>
  <si>
    <t>"Celkem: "112.83+11.15</t>
  </si>
  <si>
    <t>797490634</t>
  </si>
  <si>
    <t>151101112</t>
  </si>
  <si>
    <t>Odstranění příložného pažení a rozepření stěn rýh hl do 4 m</t>
  </si>
  <si>
    <t>1012089855</t>
  </si>
  <si>
    <t>-870820394</t>
  </si>
  <si>
    <t>1571675082</t>
  </si>
  <si>
    <t>"Přemístění výkopku z rýhy kanalizace " 1.7*1.7*2.0</t>
  </si>
  <si>
    <t>"Přemístění výkopku z rýhy dešťové kanalizace " 354.24-43.56</t>
  </si>
  <si>
    <t>"Celkem: "5.78+310.68</t>
  </si>
  <si>
    <t>229655840</t>
  </si>
  <si>
    <t>"Přemístění výkopku z rýhy kanalizace" 313.33-5.78-28.08</t>
  </si>
  <si>
    <t>"Celkem: "279.47</t>
  </si>
  <si>
    <t>162201102</t>
  </si>
  <si>
    <t>Vodorovné přemístění do 50 m výkopku/sypaniny z horniny tř. 1 až 4</t>
  </si>
  <si>
    <t>41799125</t>
  </si>
  <si>
    <t>1006339356</t>
  </si>
  <si>
    <t>666.58-316.62-71.64</t>
  </si>
  <si>
    <t>1929383758</t>
  </si>
  <si>
    <t>349.56</t>
  </si>
  <si>
    <t>"Celkem: "349.56</t>
  </si>
  <si>
    <t>349.56 * 8"Koeficient množství</t>
  </si>
  <si>
    <t>500133612</t>
  </si>
  <si>
    <t>-222979907</t>
  </si>
  <si>
    <t>-1148663281</t>
  </si>
  <si>
    <t>B20</t>
  </si>
  <si>
    <t>C20</t>
  </si>
  <si>
    <t>349.56 * 2"Koeficient množství</t>
  </si>
  <si>
    <t>1943470472</t>
  </si>
  <si>
    <t>"Zásyp kanalizačního potrubí štěrkodrtí " 16.4*0.9*3.8+36.7*0.9*3.1+44.6*0.9*2.1-0.6*0.9*12</t>
  </si>
  <si>
    <t>"Zásyp dešťového potrubí štěrkodrtí " (50.7+70.1)*0.9*0.8+(31.8+24.7)*0.9*0.6+(29.6*3+24.7)*0.9*0.7-0.6*0.9*44</t>
  </si>
  <si>
    <t>"Celkem: "236.3+165.23</t>
  </si>
  <si>
    <t>-2141909613</t>
  </si>
  <si>
    <t>401.53/3*2</t>
  </si>
  <si>
    <t>267.69 * 2.2"Koeficient množství</t>
  </si>
  <si>
    <t>-1633227547</t>
  </si>
  <si>
    <t>1676958622</t>
  </si>
  <si>
    <t>A24</t>
  </si>
  <si>
    <t>" Obsyp potrubí štěrkopískem, výška obsypu 400 mm" 85.7*0.9*0.4</t>
  </si>
  <si>
    <t>B24</t>
  </si>
  <si>
    <t>" Obsyp kanalizačních šachet " (5.78-0.4-0.29)+(8.96-0.6-0.29)+(11.85-0.8-0.29)</t>
  </si>
  <si>
    <t>" Obsyp dešťového potrubí štěrkopískem, výška obsypu 400 mm" 246.8*0.9*0.4</t>
  </si>
  <si>
    <t>" Obsyp dešťových šachet " (3.8-0.29-0.26)*6+(3.5-0.29-0.24)+(4.4-0.29-0.3)+(4.1-0.29-0.28)</t>
  </si>
  <si>
    <t>"Celkem: "30.85+23.92+88.85+29.81</t>
  </si>
  <si>
    <t>2110666899</t>
  </si>
  <si>
    <t>173.43</t>
  </si>
  <si>
    <t>"Celkem: "173.43</t>
  </si>
  <si>
    <t>173.43 * 2"Koeficient množství</t>
  </si>
  <si>
    <t>132201202</t>
  </si>
  <si>
    <t>Hloubení rýh š do 2000 mm v hornině tř. 3 objemu do 1000 m3</t>
  </si>
  <si>
    <t>-1708557683</t>
  </si>
  <si>
    <t>"Hloubení rýhy splaškové kanalizace " 16.4*0.9*4.3</t>
  </si>
  <si>
    <t>"Hloubení rýhy splaškové kanalizace " 36.7*0.9*3.6</t>
  </si>
  <si>
    <t>C26</t>
  </si>
  <si>
    <t>"Hloubení rýhy splaškové kanalizace " 44.6*0.9*2.6-0.9*2.6*12</t>
  </si>
  <si>
    <t>"Hloubení rýhy pro kanalizační šachty " 1.7*1.7*2.0+1.7*1.7*3.1+1.7*1.7*4.1</t>
  </si>
  <si>
    <t>"Hloubení rýhy dešťové kanalizace " 31.8*0.9*1.1+29.6*3*0.9*1.2+24.7*0.9*1.2+24.7*0.9*1.1-0.9*1.1*44</t>
  </si>
  <si>
    <t>"Hloubení rýhy dešťové kanalizace " 70.1*0.9*1.3</t>
  </si>
  <si>
    <t>"Hloubení rýhy dešťové kanalizace " 50.7*0.9*1.3</t>
  </si>
  <si>
    <t>"Hloubení rýhy pro dešťové šachty " 1.7*1.7*1.3*6+1.7*1.7*1.2+1.7*1.7*1.5+1.7*1.7*1.4</t>
  </si>
  <si>
    <t>"Celkem: "63.47+118.91+76.28+26.59+134.96+82.02+59.32+34.39</t>
  </si>
  <si>
    <t>230230004 RTO</t>
  </si>
  <si>
    <t>Předběžná tlaková zkouška vodou do DN 125</t>
  </si>
  <si>
    <t>-1448212209</t>
  </si>
  <si>
    <t>"""" Cena včetně technické prohlídky potrubí "</t>
  </si>
  <si>
    <t>230230005 RTO</t>
  </si>
  <si>
    <t>Předběžná tlaková zkouška vodou do DN 150</t>
  </si>
  <si>
    <t>783330022</t>
  </si>
  <si>
    <t>1171575878</t>
  </si>
  <si>
    <t>" Předběžná zkouška kanalizace " 16.4+50.7+31.7+19.9+18.5</t>
  </si>
  <si>
    <t>"Celkem: "137.2</t>
  </si>
  <si>
    <t>230170013 RTO</t>
  </si>
  <si>
    <t>Zkouška těsnosti kanalizace do DN125 vodou</t>
  </si>
  <si>
    <t>-773988998</t>
  </si>
  <si>
    <t>-212128126</t>
  </si>
  <si>
    <t>" Zkouška kanalizace " 81.3+16.4+50.7+31.7+19.9+18.5-12</t>
  </si>
  <si>
    <t>"Celkem: "206.5</t>
  </si>
  <si>
    <t>230999407 SPC.1</t>
  </si>
  <si>
    <t>1911619807</t>
  </si>
  <si>
    <t>" Zkouška splaškové kanalizace " 3.0+9.0</t>
  </si>
  <si>
    <t>"""" Včetně technické prohlídky a utěsnění zkoušeného úseku "</t>
  </si>
  <si>
    <t>"Celkem: "12</t>
  </si>
  <si>
    <t>1268084487</t>
  </si>
  <si>
    <t>871999201 SPC</t>
  </si>
  <si>
    <t>D+M Kanalizační potrubí KG PP DN200 - Specifikace dle PD</t>
  </si>
  <si>
    <t>-501395492</t>
  </si>
  <si>
    <t>" Potrubí kanalizační PP SN 8, DN=200mm " 16.4*1.05</t>
  </si>
  <si>
    <t>" Potrubí kanalizační dešťové PP SN 8, DN=200mm " 50.7*1.05</t>
  </si>
  <si>
    <t>"""" Včetně tvarovek a příslušenství "</t>
  </si>
  <si>
    <t>"Celkem: "17.22+53.24</t>
  </si>
  <si>
    <t>871999202 SPC</t>
  </si>
  <si>
    <t>D+M Kanalizační potrubí KG PP DN160 - Specifikace dle PD</t>
  </si>
  <si>
    <t>-1123368994</t>
  </si>
  <si>
    <t>" Potrubí kanalizační dešťové PP SN 8, DN=160mm " (31.7+19.9+18.5)*1.05</t>
  </si>
  <si>
    <t>"Celkem: "73.61</t>
  </si>
  <si>
    <t>871999203 SPC</t>
  </si>
  <si>
    <t>D+M Kanalizační potrubí KG PP DN150 - Specifikace dle PD</t>
  </si>
  <si>
    <t>744218126</t>
  </si>
  <si>
    <t>871999204 SPC</t>
  </si>
  <si>
    <t>D+M Kanalizační potrubí KG PP DN110 - Specifikace dle PD</t>
  </si>
  <si>
    <t>1652622803</t>
  </si>
  <si>
    <t>871999205 SPC</t>
  </si>
  <si>
    <t>1875653764</t>
  </si>
  <si>
    <t>892999206 SPC</t>
  </si>
  <si>
    <t>D+M Revizní šachta splaškové kanalizace - Specifikace dle PD - RŠ</t>
  </si>
  <si>
    <t>1330865781</t>
  </si>
  <si>
    <t>892999207 SPC</t>
  </si>
  <si>
    <t>D+M Dešťová revizní šachta dešťové kanalizace - Specifikace dle PD - DŠ</t>
  </si>
  <si>
    <t>-174701731</t>
  </si>
  <si>
    <t>892999208 SPC</t>
  </si>
  <si>
    <t>D+M Dešťová revizní šachta dešťové kanalizace - filtrační - Specifikace dle PD - DŠ</t>
  </si>
  <si>
    <t>-504131919</t>
  </si>
  <si>
    <t>892999209 SPC</t>
  </si>
  <si>
    <t>D+M Uliční vpusť - Specifikace dle PD - DŠ</t>
  </si>
  <si>
    <t>-2067519107</t>
  </si>
  <si>
    <t>892999210 SPC</t>
  </si>
  <si>
    <t>D+M Napojení potrubí do revizní kanalizační šachty - Specifikace dle PD</t>
  </si>
  <si>
    <t>1468949096</t>
  </si>
  <si>
    <t>892999211 SPC</t>
  </si>
  <si>
    <t>D+M Napojení potrubí do revizní dešťové šachty - Specifikace dle PD</t>
  </si>
  <si>
    <t>-98817854</t>
  </si>
  <si>
    <t>892999212 SPC</t>
  </si>
  <si>
    <t>D+M Napojení potrubí do uliční vpusti - Specifikace dle PD</t>
  </si>
  <si>
    <t>-1457076678</t>
  </si>
  <si>
    <t>892999213 SPC</t>
  </si>
  <si>
    <t>1466073096</t>
  </si>
  <si>
    <t>919726123 RTO</t>
  </si>
  <si>
    <t>Geotextilie pro ochranu, separaci a filtraci netkaná měrná hmotnost do 500 g/m2 + kotvící prvky - Specifikace dle PD</t>
  </si>
  <si>
    <t>2046326059</t>
  </si>
  <si>
    <t>A47</t>
  </si>
  <si>
    <t>" Obalení dešťové kanalizace " 121.0*2.6*1.1-44*2.6*1.1</t>
  </si>
  <si>
    <t>B47</t>
  </si>
  <si>
    <t>"Celkem: "220.22</t>
  </si>
  <si>
    <t>97899930 SPC.1</t>
  </si>
  <si>
    <t>-486440654</t>
  </si>
  <si>
    <t>1923097099</t>
  </si>
  <si>
    <t>SO-07.3. - Vsakování vod</t>
  </si>
  <si>
    <t>798783733</t>
  </si>
  <si>
    <t>-379394542</t>
  </si>
  <si>
    <t>-370398997</t>
  </si>
  <si>
    <t>-1128082487</t>
  </si>
  <si>
    <t>131201202</t>
  </si>
  <si>
    <t>Hloubení jam zapažených v hornině tř. 3 objemu do 1000 m3</t>
  </si>
  <si>
    <t>1473665032</t>
  </si>
  <si>
    <t>" Hloubení jámy pro vsakovací šachtu " 5.2*11.2*4.3</t>
  </si>
  <si>
    <t>"Celkem: "250.43</t>
  </si>
  <si>
    <t>131201209</t>
  </si>
  <si>
    <t>Příplatek za lepivost u hloubení jam zapažených v hornině tř. 3</t>
  </si>
  <si>
    <t>-1502302571</t>
  </si>
  <si>
    <t>" Příplatek za lepivost 30% " 250.43*0.3</t>
  </si>
  <si>
    <t>"Celkem: "75.13</t>
  </si>
  <si>
    <t>-985732799</t>
  </si>
  <si>
    <t>"Hloubení rýhy pro větrací 13.42 napojovací potrubí " (2.55+5.3)*0.9*1.9</t>
  </si>
  <si>
    <t>"Celkem: "13.42</t>
  </si>
  <si>
    <t>2094223179</t>
  </si>
  <si>
    <t>" Příplatek za lepivost 50% " 13.42*0.5</t>
  </si>
  <si>
    <t>"Celkem: "6.71</t>
  </si>
  <si>
    <t>1573508773</t>
  </si>
  <si>
    <t>"Pažení rýhy pro potrubí hl. 1,9m, 80%"  (2.55+5.3)*1.9*2*0.8</t>
  </si>
  <si>
    <t>"Celkem: "23.86</t>
  </si>
  <si>
    <t>1796469661</t>
  </si>
  <si>
    <t>1549153299</t>
  </si>
  <si>
    <t>1675738136</t>
  </si>
  <si>
    <t>"Přemístění výkopku z jámy, 24% z celkového objemu " 250.43*0.24</t>
  </si>
  <si>
    <t>"Celkem: "60.1</t>
  </si>
  <si>
    <t>769588277</t>
  </si>
  <si>
    <t>" Dovoz výkopku na meziskládku 345.76 zpět pro zpětný obsyp " 172.88*2</t>
  </si>
  <si>
    <t>"Celkem: "345.76</t>
  </si>
  <si>
    <t>1382259832</t>
  </si>
  <si>
    <t>90.97</t>
  </si>
  <si>
    <t>1655423753</t>
  </si>
  <si>
    <t>A15</t>
  </si>
  <si>
    <t>B15</t>
  </si>
  <si>
    <t>90.97 * 8"Koeficient množství</t>
  </si>
  <si>
    <t>-2108732989</t>
  </si>
  <si>
    <t>250389688</t>
  </si>
  <si>
    <t>-772089385</t>
  </si>
  <si>
    <t>B18</t>
  </si>
  <si>
    <t>"Celkem: "90.97</t>
  </si>
  <si>
    <t>C18</t>
  </si>
  <si>
    <t>90.97 * 2"Koeficient množství</t>
  </si>
  <si>
    <t>140616221</t>
  </si>
  <si>
    <t>"Zásyp potrubí štěrkodrtí " 7.85*0.9*1.4</t>
  </si>
  <si>
    <t>" Zásyp vsakovací šachty vrstvou štěrku v tl. 200mm " (4.0*1.6*2+10.0*1.6*2+4*10.0*2)*0.200</t>
  </si>
  <si>
    <t>C19</t>
  </si>
  <si>
    <t>" Zásyp vsakovací šachty původním výkopkem " 250.43-24.96-48.39-1.4*3</t>
  </si>
  <si>
    <t>D19</t>
  </si>
  <si>
    <t>"Celkem: "9.89+24.96+172.88</t>
  </si>
  <si>
    <t>448390180</t>
  </si>
  <si>
    <t>"Zásyp potrubí štěrkodrtí " 9.89</t>
  </si>
  <si>
    <t>"Zásyp vsakovací šachty štěrkodrtí " 24.96</t>
  </si>
  <si>
    <t>"Celkem: "9.89+24.96</t>
  </si>
  <si>
    <t>D20</t>
  </si>
  <si>
    <t>34.85 * 2.2"Koeficient množství</t>
  </si>
  <si>
    <t>575346252</t>
  </si>
  <si>
    <t>" Obsyp potrubí štěrkopískem, výška obsypu 400 mm" 7.85*0.9*0.4</t>
  </si>
  <si>
    <t>"Celkem: "2.83</t>
  </si>
  <si>
    <t>1198278068</t>
  </si>
  <si>
    <t>2.83</t>
  </si>
  <si>
    <t>C22</t>
  </si>
  <si>
    <t>2.83 * 2"Koeficient množství</t>
  </si>
  <si>
    <t>1140192212</t>
  </si>
  <si>
    <t>" Předběžná zkouška kanalizace " 2.55+5.3</t>
  </si>
  <si>
    <t>""" Cena včetně technické prohlídky potrubí "</t>
  </si>
  <si>
    <t>B23</t>
  </si>
  <si>
    <t>"Celkem: "7.85</t>
  </si>
  <si>
    <t>-1511211297</t>
  </si>
  <si>
    <t>" Zkouška kanalizace " 2.55+5.3</t>
  </si>
  <si>
    <t>-1388266791</t>
  </si>
  <si>
    <t>-1851499083</t>
  </si>
  <si>
    <t>" Lože z štěrkopísku pod potrubí, tl. 100mm " (2.55+5.3)*0.9*0.1</t>
  </si>
  <si>
    <t>"Celkem: "0.71</t>
  </si>
  <si>
    <t>871999301 SPC</t>
  </si>
  <si>
    <t>-1601776080</t>
  </si>
  <si>
    <t>" Potrubí kanalizační dešťové 8.24 větrací PP SN 8, DN=200mm " (2.55+5.3)*1.05</t>
  </si>
  <si>
    <t>"Celkem: "8.24</t>
  </si>
  <si>
    <t>871999302 SPC</t>
  </si>
  <si>
    <t>-1878570262</t>
  </si>
  <si>
    <t>871999303 SPC</t>
  </si>
  <si>
    <t>D+M Větrací hlavice + síto proti hmyzu + připojovací potrubí - Specifikace dle PD</t>
  </si>
  <si>
    <t>SOUBOR</t>
  </si>
  <si>
    <t>1679443456</t>
  </si>
  <si>
    <t>871999304 SPC</t>
  </si>
  <si>
    <t>D+M Čistící šachta - Specifikace dle PD - ČŠ</t>
  </si>
  <si>
    <t>-2083836068</t>
  </si>
  <si>
    <t>871999305 SPC</t>
  </si>
  <si>
    <t>D+M Vsakovací šachta - Specifikace dle PD - VSŠ</t>
  </si>
  <si>
    <t>-475435947</t>
  </si>
  <si>
    <t>871999306 SPC</t>
  </si>
  <si>
    <t>D+M Podzemní vsakovací galerie - Specifikace dle PD - VSB</t>
  </si>
  <si>
    <t>285052115</t>
  </si>
  <si>
    <t>892999307 SPC</t>
  </si>
  <si>
    <t>D+M Napojení potrubí do vsakovací šachty - Specifikace dle PD</t>
  </si>
  <si>
    <t>-2081745785</t>
  </si>
  <si>
    <t>172252235</t>
  </si>
  <si>
    <t>6 - SO 08 - Plynovod</t>
  </si>
  <si>
    <t>SO-08.1. - Přípojka plynu</t>
  </si>
  <si>
    <t>113106121.1</t>
  </si>
  <si>
    <t>Rozebrání dlažeb nebo dílců komunikací pro pěší z betonových dlaždic</t>
  </si>
  <si>
    <t>1542853458</t>
  </si>
  <si>
    <t>" Odstranění chodníku pro startovací 9 výústní jámu " 3.0*2.0+2.0*1.5</t>
  </si>
  <si>
    <t>"Celkem: "9</t>
  </si>
  <si>
    <t>113107122.1</t>
  </si>
  <si>
    <t>941207416</t>
  </si>
  <si>
    <t>" Odstranění podkladních vrstev chodníku" 3.0*2.0+2.0*1.5</t>
  </si>
  <si>
    <t>115101201.1</t>
  </si>
  <si>
    <t>1852688831</t>
  </si>
  <si>
    <t>115101301.1</t>
  </si>
  <si>
    <t>1552989982</t>
  </si>
  <si>
    <t>119001401.1</t>
  </si>
  <si>
    <t>-1119035805</t>
  </si>
  <si>
    <t>119001421 RTO</t>
  </si>
  <si>
    <t>D+M Trvalé zajištění kabelů a kabelových tratí ze 3 volně ložených kabelů</t>
  </si>
  <si>
    <t>-1357545818</t>
  </si>
  <si>
    <t>130001101.1</t>
  </si>
  <si>
    <t>-1152727905</t>
  </si>
  <si>
    <t>" Příplatek 10% " (18.9+0.88)*0.1</t>
  </si>
  <si>
    <t>131201201</t>
  </si>
  <si>
    <t>Hloubení jam zapažených v hornině tř. 3 objemu do 100 m3, s naložením výkopku</t>
  </si>
  <si>
    <t>-545403869</t>
  </si>
  <si>
    <t>"Hloubení startovací 18.9 výústní jámy " 3.0*2.0*2.1+2.0*1.5*2.1</t>
  </si>
  <si>
    <t>"Celkem: "18.9</t>
  </si>
  <si>
    <t>131201209.1</t>
  </si>
  <si>
    <t>-467980117</t>
  </si>
  <si>
    <t>" Příplatek za lepivost 50% " 18.90*0.5</t>
  </si>
  <si>
    <t>"Celkem: "9.45</t>
  </si>
  <si>
    <t>132201201.1</t>
  </si>
  <si>
    <t>Hloubení rýh š do 2000 mm v hornině tř. 3 objemu do 100 m3, s naložením výkopku</t>
  </si>
  <si>
    <t>246374533</t>
  </si>
  <si>
    <t>"Hloubení části k HUP " 0.7*0.9*1.4</t>
  </si>
  <si>
    <t>"Celkem: "0.88</t>
  </si>
  <si>
    <t>132201209.1</t>
  </si>
  <si>
    <t>-2070219484</t>
  </si>
  <si>
    <t>" Příplatek za lepivost 50% " 0.88*0.5</t>
  </si>
  <si>
    <t>"Celkem: "0.44</t>
  </si>
  <si>
    <t>141721111 RTO</t>
  </si>
  <si>
    <t>Řízený zemní protlak hloubky do 6 m vnějšího průměru do 63 mm v hornině tř 1 až 4</t>
  </si>
  <si>
    <t>-2069064280</t>
  </si>
  <si>
    <t>151101101.1</t>
  </si>
  <si>
    <t>135591887</t>
  </si>
  <si>
    <t>"Pažení rýhy pro přípojku hl. 1,40m, 50%"  0.7*1.4*2*0.5</t>
  </si>
  <si>
    <t>"Celkem: "0.98</t>
  </si>
  <si>
    <t>151101102.1</t>
  </si>
  <si>
    <t>537810017</t>
  </si>
  <si>
    <t>"Pažení startovací 16.8 výústní jámy hl. 2,10m, 80%" 3.0*2.1*2*0.8+2.0*2.1*2*0.8</t>
  </si>
  <si>
    <t>"Celkem: "16.8</t>
  </si>
  <si>
    <t>151101111.1</t>
  </si>
  <si>
    <t>941244977</t>
  </si>
  <si>
    <t>151101112.1</t>
  </si>
  <si>
    <t>-1601710952</t>
  </si>
  <si>
    <t>161101101.1</t>
  </si>
  <si>
    <t>1002891719</t>
  </si>
  <si>
    <t>"Přemístění výkopku z rýhy 19.78 z jam " 0.88+18.9</t>
  </si>
  <si>
    <t>"Celkem: "19.78</t>
  </si>
  <si>
    <t>174101101.1</t>
  </si>
  <si>
    <t>-1813711476</t>
  </si>
  <si>
    <t>"Zásyp potrubí v jámách štěrkodrtí " 3.0*2.0*0.9+2.0*1.5*0.95+0.7*0.9*1.0</t>
  </si>
  <si>
    <t>"Celkem: "8.88</t>
  </si>
  <si>
    <t>1730453900</t>
  </si>
  <si>
    <t>"Zásyp potrubí v jámách štěrkodrtí " 8.88*2.2</t>
  </si>
  <si>
    <t>"Celkem: "19.54</t>
  </si>
  <si>
    <t>735421505</t>
  </si>
  <si>
    <t>175101101</t>
  </si>
  <si>
    <t>Obsyp potrubí bez prohození sypaniny z hornin tř. 1 až 4 uloženým do 3 m od kraje výkopu</t>
  </si>
  <si>
    <t>345625744</t>
  </si>
  <si>
    <t>" Obsyp potrubí štěrkopískem v jámách, výška obsypu 300 mm" 3.0*2.0*0.3+2.0*1.5*0.3+0.7*0.9*0.3</t>
  </si>
  <si>
    <t>"Celkem: "2.89</t>
  </si>
  <si>
    <t>-1206054195</t>
  </si>
  <si>
    <t>"Obsyp potrubí štěrkopískem v jámách" 2.89*2.2</t>
  </si>
  <si>
    <t>"Celkem: "6.36</t>
  </si>
  <si>
    <t>182001111 RTO</t>
  </si>
  <si>
    <t>Plošná úprava terénu hornina tř 1 - 4 nerovnosti do +/-100 mm v rovinně a svahu do 1:5 včetně svahování do projektovaných profilů s potřebným přemístěním výkopk</t>
  </si>
  <si>
    <t>-494926230</t>
  </si>
  <si>
    <t>183205132 RTO</t>
  </si>
  <si>
    <t>D+M Založení záhonu ve svahu do 1:2 zemina tř 3, včetně zálivky - Specifikace dle PD</t>
  </si>
  <si>
    <t>1018571528</t>
  </si>
  <si>
    <t>183403153</t>
  </si>
  <si>
    <t>Obdělání půdy hrabáním v rovině a svahu do 1:5</t>
  </si>
  <si>
    <t>-931295166</t>
  </si>
  <si>
    <t>230200119 RTO</t>
  </si>
  <si>
    <t>Nasunutí potrubní sekce do chráničky DN 125</t>
  </si>
  <si>
    <t>839236419</t>
  </si>
  <si>
    <t>230230006 RTO.1</t>
  </si>
  <si>
    <t>Předběžná tlaková zkouška do DN 200</t>
  </si>
  <si>
    <t>-14611353</t>
  </si>
  <si>
    <t>230170014 RTO.1</t>
  </si>
  <si>
    <t>Zkouška těsnosti do DN200</t>
  </si>
  <si>
    <t>770688140</t>
  </si>
  <si>
    <t>230999407 SPC.2</t>
  </si>
  <si>
    <t>D+M Zabezpeční konců při tlakové zkoušce - Specifikace dle PD</t>
  </si>
  <si>
    <t>929932598</t>
  </si>
  <si>
    <t>999764</t>
  </si>
  <si>
    <t>Stavební práce a dodávky spojené s provedením funkčního celku M23</t>
  </si>
  <si>
    <t>462637498</t>
  </si>
  <si>
    <t>451572111.1</t>
  </si>
  <si>
    <t>Lože pod potrubí otevřený výkop z kameniva drobného  těženého</t>
  </si>
  <si>
    <t>-537476831</t>
  </si>
  <si>
    <t>" Lože z písku pod potrubí ve startovacích 8.01 výústních jámách " 3.0*2.0*0.9+2.0*1.5*0.85+0.7*0.9*0.1</t>
  </si>
  <si>
    <t>"Celkem: "8.01</t>
  </si>
  <si>
    <t>500999103 SPC.1</t>
  </si>
  <si>
    <t>1316984042</t>
  </si>
  <si>
    <t>871999401 SPC</t>
  </si>
  <si>
    <t>D+M Plynovodní potrubí 63x5,8mm - Specifikace dle PD</t>
  </si>
  <si>
    <t>-1398721040</t>
  </si>
  <si>
    <t>" Potrubí plynovodní HDPE 100 63x5,8mm " 14.5*1.05</t>
  </si>
  <si>
    <t>"Celkem: "15.23</t>
  </si>
  <si>
    <t>871999402 SPC</t>
  </si>
  <si>
    <t>D+M Chránička plynovodního potrubí, rozměr 125x7,4mm - Specifikace dle PD</t>
  </si>
  <si>
    <t>-1316807985</t>
  </si>
  <si>
    <t>" Chránička plynovodního potrubí HDPE 100 125x7,4mm " 10.5*1.05</t>
  </si>
  <si>
    <t>""" Včetně tvarovek a příslušenství, čichačky a zapravení konců chráničky"</t>
  </si>
  <si>
    <t>"Celkem: "11.03</t>
  </si>
  <si>
    <t>871999403 SPC</t>
  </si>
  <si>
    <t>D+M Ocelová chránička svislé části plynovodního potrubí, D125 - Specifikace dle PD</t>
  </si>
  <si>
    <t>-1131975639</t>
  </si>
  <si>
    <t>" Chránička svislé části přípojky potrubí, D125  " 2.0*1.05</t>
  </si>
  <si>
    <t>"Celkem: "2.1</t>
  </si>
  <si>
    <t>871999404 SPC</t>
  </si>
  <si>
    <t>495446205</t>
  </si>
  <si>
    <t>892999405 SPC</t>
  </si>
  <si>
    <t>D+M Napojení potrubí na stávající NTL plynovodní síť - Specifikace dle PD</t>
  </si>
  <si>
    <t>1464960408</t>
  </si>
  <si>
    <t>892999406 SPC</t>
  </si>
  <si>
    <t>D+M Skříň HUP včetně vystrojení a betonového základu- Specifikace dle PD</t>
  </si>
  <si>
    <t>-1374008946</t>
  </si>
  <si>
    <t>-603214780</t>
  </si>
  <si>
    <t>97899931 SPC</t>
  </si>
  <si>
    <t>Náklady spojené s odvozem a uložením suti</t>
  </si>
  <si>
    <t>-1611493870</t>
  </si>
  <si>
    <t>998223011.1</t>
  </si>
  <si>
    <t>1700672076</t>
  </si>
  <si>
    <t>998276101.1</t>
  </si>
  <si>
    <t>-856648212</t>
  </si>
  <si>
    <t>999 8 SPC</t>
  </si>
  <si>
    <t>Stavební práce a dodávky spojené s provedením funkčního celku HSV - výpomoce, doplňkové práce a dodávky,kompletace apod.</t>
  </si>
  <si>
    <t>-112892419</t>
  </si>
  <si>
    <t>SO-08.2. - Areálový plynovod</t>
  </si>
  <si>
    <t>2023876890</t>
  </si>
  <si>
    <t>-1103556098</t>
  </si>
  <si>
    <t>-1022715229</t>
  </si>
  <si>
    <t>119001421.1</t>
  </si>
  <si>
    <t>-1978531608</t>
  </si>
  <si>
    <t>60105180</t>
  </si>
  <si>
    <t>111.65*0.1</t>
  </si>
  <si>
    <t>1633017</t>
  </si>
  <si>
    <t>"Hloubení rýh pro areálový plynovod " (129.1-46.4)*0.9*1.5</t>
  </si>
  <si>
    <t>"Celkem: "111.65</t>
  </si>
  <si>
    <t>-2047391014</t>
  </si>
  <si>
    <t>" Příplatek za lepivost 50% " 111.65*0.5</t>
  </si>
  <si>
    <t>"Celkem: "55.83</t>
  </si>
  <si>
    <t>325034059</t>
  </si>
  <si>
    <t>"Pažení rýhy pro areálový plynovod, 50%"  (129.1-46.4)*1.5*2*0.5</t>
  </si>
  <si>
    <t>"Celkem: "124.05</t>
  </si>
  <si>
    <t>-1811796099</t>
  </si>
  <si>
    <t>192912582</t>
  </si>
  <si>
    <t>-1629101248</t>
  </si>
  <si>
    <t>"Zásyp potrubí štěrkodrtí " (129.1-46.4)*0.9*1.1</t>
  </si>
  <si>
    <t>"Celkem: "81.87</t>
  </si>
  <si>
    <t>421628368</t>
  </si>
  <si>
    <t>"Zásyp potrubí štěrkodrtí " 81.87*2.2</t>
  </si>
  <si>
    <t>"Celkem: "180.11</t>
  </si>
  <si>
    <t>844008136</t>
  </si>
  <si>
    <t>-883639556</t>
  </si>
  <si>
    <t>" Obsyp potrubí štěrkopískem, výška obsypu 300 mm" (129.1-46.4)*0.9*0.3</t>
  </si>
  <si>
    <t>"Celkem: "22.33</t>
  </si>
  <si>
    <t>1415861952</t>
  </si>
  <si>
    <t>"Obsyp potrubí štěrkopískem" 22.33*2.2</t>
  </si>
  <si>
    <t>"Celkem: "49.13</t>
  </si>
  <si>
    <t>991560680</t>
  </si>
  <si>
    <t>129.1-46.4</t>
  </si>
  <si>
    <t>-147273882</t>
  </si>
  <si>
    <t>1990025797</t>
  </si>
  <si>
    <t>999764.1</t>
  </si>
  <si>
    <t>1924975605</t>
  </si>
  <si>
    <t>-1841596818</t>
  </si>
  <si>
    <t>" Lože z písku pod potrubí, tl. 100mm " (129.1-46.4)*0.9*0.1</t>
  </si>
  <si>
    <t>"Celkem: "7.44</t>
  </si>
  <si>
    <t>1644651549</t>
  </si>
  <si>
    <t>" Potrubí plynovodní HDPE 100 63x5,8mm " 68.0*1.05</t>
  </si>
  <si>
    <t>"Celkem: "71.4</t>
  </si>
  <si>
    <t>8719994012 SPC</t>
  </si>
  <si>
    <t>D+M Plynovodní potrubí 40x3,7mm - Specifikace dle PD</t>
  </si>
  <si>
    <t>1098296719</t>
  </si>
  <si>
    <t>" Potrubí plynovodní HDPE 100 40x3,7mm " (48.6-46.4)*1.05</t>
  </si>
  <si>
    <t>"Celkem: "2.31</t>
  </si>
  <si>
    <t>8719994013 SPC</t>
  </si>
  <si>
    <t>D+M Plynovodní potrubí 32x3,0mm - Specifikace dle PD</t>
  </si>
  <si>
    <t>2044785034</t>
  </si>
  <si>
    <t>" Potrubí plynovodní HDPE 100 32x3,0mm " 12.5*1.05</t>
  </si>
  <si>
    <t>"Celkem: "13.13</t>
  </si>
  <si>
    <t>2052611925</t>
  </si>
  <si>
    <t>892999501 SPC</t>
  </si>
  <si>
    <t>D+M Napojení potrubí na hlavní HUP skříň - Specifikace dle PD</t>
  </si>
  <si>
    <t>410813647</t>
  </si>
  <si>
    <t>892999502 SPC</t>
  </si>
  <si>
    <t>D+M Napojení potrubí na podružné HUP skříňě - Specifikace dle PD</t>
  </si>
  <si>
    <t>-1150448238</t>
  </si>
  <si>
    <t>892999503 SPC</t>
  </si>
  <si>
    <t>D+M Prostup potrubí budovou - Specifikace dle PD</t>
  </si>
  <si>
    <t>-2029636180</t>
  </si>
  <si>
    <t>892999504 SPC</t>
  </si>
  <si>
    <t>D+M Podružná skříň HUP včetně vystrojení, uložení do zdi  a podružného měření - Specifikace dle PD</t>
  </si>
  <si>
    <t>1176302932</t>
  </si>
  <si>
    <t>283016268</t>
  </si>
  <si>
    <t>(129.1-46.4)*0.9*1.5</t>
  </si>
  <si>
    <t>-1830233255</t>
  </si>
  <si>
    <t>12.61-0.086</t>
  </si>
  <si>
    <t>999 8 SPC.1</t>
  </si>
  <si>
    <t>1773271768</t>
  </si>
  <si>
    <t>7 - SO 09 - Vodovod</t>
  </si>
  <si>
    <t>SO-09.1. - Přípojka vodovodu</t>
  </si>
  <si>
    <t>141721112</t>
  </si>
  <si>
    <t>Řízený zemní protlak hloubky do 6 m vnějšího průměru do 90 mm v hornině tř 1 až 4</t>
  </si>
  <si>
    <t>-2015005990</t>
  </si>
  <si>
    <t>286136550</t>
  </si>
  <si>
    <t>potrubí vodovodní PE LD (rPE) D 63 x 5,8 mm</t>
  </si>
  <si>
    <t>-1639187131</t>
  </si>
  <si>
    <t>-1481466621</t>
  </si>
  <si>
    <t>"Zásyp " 3.0*2.0*2.5</t>
  </si>
  <si>
    <t>"Celkem: "15</t>
  </si>
  <si>
    <t xml:space="preserve">230200119 </t>
  </si>
  <si>
    <t>Nasunutí potrubní sekce do ocelové chráničky DN 125</t>
  </si>
  <si>
    <t>-73910772</t>
  </si>
  <si>
    <t>552711240</t>
  </si>
  <si>
    <t>potrubí  chránička potrubí DN 125</t>
  </si>
  <si>
    <t>-1565983739</t>
  </si>
  <si>
    <t>891249111</t>
  </si>
  <si>
    <t>Montáž navrtávacích pasů na potrubí z jakýchkoli trub DN 80</t>
  </si>
  <si>
    <t>-1011110365</t>
  </si>
  <si>
    <t>422735370</t>
  </si>
  <si>
    <t>navrtávací pasy HAKU se závitovým výstupem z tvárné litiny, pro vodovodní PE a PVC potrubí 63-1”</t>
  </si>
  <si>
    <t>2027503330</t>
  </si>
  <si>
    <t>892999603 SPC</t>
  </si>
  <si>
    <t>D+M Vodoměrná šachta - Specifikace dle PD - VŠ</t>
  </si>
  <si>
    <t>1847547811</t>
  </si>
  <si>
    <t>892999604 SPC</t>
  </si>
  <si>
    <t>D+M Vodoměrná sestava - Specifikace dle PD</t>
  </si>
  <si>
    <t>209560492</t>
  </si>
  <si>
    <t>892999604 SPC.1</t>
  </si>
  <si>
    <t>D+M Napojení potrubí na stávající vodovodní potrubí - Specifikace dle PD</t>
  </si>
  <si>
    <t>-87385536</t>
  </si>
  <si>
    <t>892999605 SPC</t>
  </si>
  <si>
    <t>D+M Napojení potrubí na vodoměrnou šachtu - Specifikace dle PD</t>
  </si>
  <si>
    <t>-60214272</t>
  </si>
  <si>
    <t>892233121</t>
  </si>
  <si>
    <t>Proplach a desinfekce vodovodního potrubí DN od 40 do 70</t>
  </si>
  <si>
    <t>-1040616314</t>
  </si>
  <si>
    <t>892241111</t>
  </si>
  <si>
    <t>Tlaková zkouška vodou potrubí do 80</t>
  </si>
  <si>
    <t>-1215179750</t>
  </si>
  <si>
    <t>" Tlaková zkouška 23 konečná tlaková zkouška potrubí " 11.5*2</t>
  </si>
  <si>
    <t>"Celkem: "23</t>
  </si>
  <si>
    <t>892372111</t>
  </si>
  <si>
    <t>Zabezpečení konců potrubí DN do 300 při tlakových zkouškách vodou</t>
  </si>
  <si>
    <t>-826816301</t>
  </si>
  <si>
    <t>SO-09.2. - Areálový vodovod</t>
  </si>
  <si>
    <t>-764837938</t>
  </si>
  <si>
    <t>-1817245662</t>
  </si>
  <si>
    <t>-1821984875</t>
  </si>
  <si>
    <t>-222620466</t>
  </si>
  <si>
    <t>1128220658</t>
  </si>
  <si>
    <t>" Příplatek 10% " 161.72*0.1</t>
  </si>
  <si>
    <t>"Celkem: "16.17</t>
  </si>
  <si>
    <t>-2083193651</t>
  </si>
  <si>
    <t>"Hloubení rýh areálového vodovodu " 112.7*0.9*1.7-7*0.9*1.7</t>
  </si>
  <si>
    <t>"Celkem: "161.72</t>
  </si>
  <si>
    <t>1495451715</t>
  </si>
  <si>
    <t>" Příplatek za lepivost 30% " 161.72*0.3</t>
  </si>
  <si>
    <t>"Celkem: "48.52</t>
  </si>
  <si>
    <t>-421409753</t>
  </si>
  <si>
    <t>"Pažení rýhy pro areálový vodovod hl. 1,7m, 80%"  112.7*1.7*2*0.8-7*1.7*2*0.8</t>
  </si>
  <si>
    <t>"Celkem: "287.5</t>
  </si>
  <si>
    <t>487829533</t>
  </si>
  <si>
    <t>-1938569349</t>
  </si>
  <si>
    <t>1227902467</t>
  </si>
  <si>
    <t>161.72</t>
  </si>
  <si>
    <t>1100096688</t>
  </si>
  <si>
    <t>161.72 * 8"Koeficient množství</t>
  </si>
  <si>
    <t>914582218</t>
  </si>
  <si>
    <t>-1953595581</t>
  </si>
  <si>
    <t>C14</t>
  </si>
  <si>
    <t>161.72 * 2"Koeficient množství</t>
  </si>
  <si>
    <t>-2128094003</t>
  </si>
  <si>
    <t>"Zásyp vodovodního potrubí štěrkodrtí " 112.7*0.9*1.15-7*0.9*1.15</t>
  </si>
  <si>
    <t>"Celkem: "109.4</t>
  </si>
  <si>
    <t>1682385642</t>
  </si>
  <si>
    <t>109.4</t>
  </si>
  <si>
    <t>B16</t>
  </si>
  <si>
    <t>109.4 * 2.2"Koeficient množství</t>
  </si>
  <si>
    <t>235651586</t>
  </si>
  <si>
    <t>1977137682</t>
  </si>
  <si>
    <t>" Obsyp potrubí štěrkopískem, výška obsypu 400 mm" 112.7*0.9*0.4-7*0.9*0.4</t>
  </si>
  <si>
    <t>"Celkem: "38.05</t>
  </si>
  <si>
    <t>-37318803</t>
  </si>
  <si>
    <t>38.05</t>
  </si>
  <si>
    <t>38.05 * 2"Koeficient množství</t>
  </si>
  <si>
    <t>-1082648049</t>
  </si>
  <si>
    <t>" Lože z štěrkopísku pod vodovodní potrubí, tl. 150mm " 112.7*0.9*0.150-0.53</t>
  </si>
  <si>
    <t>"Celkem: "14.68</t>
  </si>
  <si>
    <t>871181121 RTO</t>
  </si>
  <si>
    <t>D+M Potrubí z trubek z tlakového polyetylénu otevřený výkop svařovaných vnější průměr 50 mm - Specifikace dle PD</t>
  </si>
  <si>
    <t>-2015699833</t>
  </si>
  <si>
    <t>" Potrubí vodovodu HDPE 100 RC SDR 11 - 50 x 4,6 mm " 81.4*1.05-7</t>
  </si>
  <si>
    <t>"""" Vceně veškeré potřebné elektro tvarovky a příslušenství "</t>
  </si>
  <si>
    <t>"Celkem: "78.47</t>
  </si>
  <si>
    <t>871211121 RTO</t>
  </si>
  <si>
    <t>D+M Potrubí z trubek z tlakového polyetylénu otevřený výkop svařovaných vnější průměr 63 mm - Specifikace dle PD</t>
  </si>
  <si>
    <t>-916458525</t>
  </si>
  <si>
    <t>" Potrubí vodovodu HDPE 100 RC SDR 11 - 63 x 5,8 mm " 31.3*1.05</t>
  </si>
  <si>
    <t>"Celkem: "32.87</t>
  </si>
  <si>
    <t>892999503 SPC.1</t>
  </si>
  <si>
    <t>D+M Prostupy potrubí budovou - Specifikace dle PD</t>
  </si>
  <si>
    <t>1494604722</t>
  </si>
  <si>
    <t>892999602 SPC</t>
  </si>
  <si>
    <t>1870116279</t>
  </si>
  <si>
    <t>144521028</t>
  </si>
  <si>
    <t>1850784497</t>
  </si>
  <si>
    <t>1033029045</t>
  </si>
  <si>
    <t>" Tlaková zkouška 211.4 konečná tlaková zkouška potrubí " 112.7*2-7*2</t>
  </si>
  <si>
    <t>"Celkem: "211.4</t>
  </si>
  <si>
    <t>892372111.1</t>
  </si>
  <si>
    <t>Zabezpečení konců vodovodního potrubí DN do 300 při tlakových zkouškách</t>
  </si>
  <si>
    <t>-1137199400</t>
  </si>
  <si>
    <t>-1504945333</t>
  </si>
  <si>
    <t>8 - SO 10 - Elektro</t>
  </si>
  <si>
    <t>SO 10.1 - Přípojka elektro</t>
  </si>
  <si>
    <t>210060000RTO</t>
  </si>
  <si>
    <t>D+M Přípojka elektro, vč. zemních prací, mimo RIS</t>
  </si>
  <si>
    <t>255151001</t>
  </si>
  <si>
    <t>2101900001 RTO.2</t>
  </si>
  <si>
    <t>RIS SS200/NVE1P-C, 400/230V, komplet</t>
  </si>
  <si>
    <t>481499992</t>
  </si>
  <si>
    <t>Rozvaděč 320x600x220mm (šxvxh zapuštěný včetně výzbroje a výstroje, instalace, kompletace, zapojení a  zprovoznění,</t>
  </si>
  <si>
    <t>SO 10.2 - Areálový rozvod  NN</t>
  </si>
  <si>
    <t>210060000RTO.1</t>
  </si>
  <si>
    <t>D+M Areálový rozvod NN, vč. zemních prací, revize a protokolů mimo ER, SS, RVO</t>
  </si>
  <si>
    <t>1925212792</t>
  </si>
  <si>
    <t>2101900001 RTO.3</t>
  </si>
  <si>
    <t>Elektoměrový ER212/KVP7P, komplet</t>
  </si>
  <si>
    <t>498428669</t>
  </si>
  <si>
    <t>2101900002 RTO.2</t>
  </si>
  <si>
    <t>Elektoměrový ER112/NVP7P, komplet</t>
  </si>
  <si>
    <t>609825359</t>
  </si>
  <si>
    <t>2101900003 RTO</t>
  </si>
  <si>
    <t>Přípojková SS201/NVE1P-C, komplet</t>
  </si>
  <si>
    <t>-579916849</t>
  </si>
  <si>
    <t>2101900004 RTO</t>
  </si>
  <si>
    <t>Rozvaděč RVO, komplet</t>
  </si>
  <si>
    <t>-713295724</t>
  </si>
  <si>
    <t>SO 10.3 - Areálový rozvod VO</t>
  </si>
  <si>
    <t>210200000RTO</t>
  </si>
  <si>
    <t>D+M Venkovní rozvody veřejného osvětlení, kabely v chráničkách, bez svítidel, bez RVO, komplet vč. zemních prací</t>
  </si>
  <si>
    <t>1889978990</t>
  </si>
  <si>
    <t>210203000 RTO.2</t>
  </si>
  <si>
    <t>D+M Svítidlo zahradní s integrovanou zásuvkou 230V, vč. zdrojů</t>
  </si>
  <si>
    <t>-622717454</t>
  </si>
  <si>
    <t>9 - SO 11 - Příprava území</t>
  </si>
  <si>
    <t>111301111</t>
  </si>
  <si>
    <t>Sejmutí drnu tl do 100 mm s přemístěním do 50 m nebo naložením na dopravní prostředek</t>
  </si>
  <si>
    <t>751062448</t>
  </si>
  <si>
    <t>90402653</t>
  </si>
  <si>
    <t>113154123</t>
  </si>
  <si>
    <t>Frézování živičného krytu tl 50 mm pruh š 1 m pl do 500 m2 bez překážek v trase</t>
  </si>
  <si>
    <t>1608736084</t>
  </si>
  <si>
    <t>113201111</t>
  </si>
  <si>
    <t>Vytrhání obrub chodníkových ležatých</t>
  </si>
  <si>
    <t>-809891138</t>
  </si>
  <si>
    <t xml:space="preserve"> Odstranění chodníkových obrubníků v místě úpravy vjezdu '</t>
  </si>
  <si>
    <t>1801874473</t>
  </si>
  <si>
    <t>""" odhad"</t>
  </si>
  <si>
    <t>280</t>
  </si>
  <si>
    <t>"Celkem: "280</t>
  </si>
  <si>
    <t>1468540368</t>
  </si>
  <si>
    <t>"Celkem: "35</t>
  </si>
  <si>
    <t>-33244145</t>
  </si>
  <si>
    <t>-1689583662</t>
  </si>
  <si>
    <t>121101103</t>
  </si>
  <si>
    <t>Sejmutí ornice s přemístěním na vzdálenost do 250 m</t>
  </si>
  <si>
    <t>2074166133</t>
  </si>
  <si>
    <t>131201103</t>
  </si>
  <si>
    <t>Hloubení jam nezapažených v hornině tř. 3 objemu do 5000 m3</t>
  </si>
  <si>
    <t>141471079</t>
  </si>
  <si>
    <t xml:space="preserve">""" Odkopávka  %  hodnota výkopu v.č. 11-D.1.b.01 " </t>
  </si>
  <si>
    <t>131201109</t>
  </si>
  <si>
    <t>Příplatek za lepivost u hloubení jam nezapažených v hornině tř. 3</t>
  </si>
  <si>
    <t>726839475</t>
  </si>
  <si>
    <t>710439480</t>
  </si>
  <si>
    <t>162602112</t>
  </si>
  <si>
    <t>Vodorovné přemístění drnu bez naložení se složením do 5000 m</t>
  </si>
  <si>
    <t>1827717902</t>
  </si>
  <si>
    <t>2103481283</t>
  </si>
  <si>
    <t>669176505</t>
  </si>
  <si>
    <t>-1748338068</t>
  </si>
  <si>
    <t>-751708964</t>
  </si>
  <si>
    <t>-1081670624</t>
  </si>
  <si>
    <t>171201212.R01</t>
  </si>
  <si>
    <t>Poplatek za uložení biologického odpadu</t>
  </si>
  <si>
    <t>70531487</t>
  </si>
  <si>
    <t>181151311</t>
  </si>
  <si>
    <t>Plošná úprava terénu přes 500 m2 zemina tř 1 až 4 nerovnosti do +/- 100 mm v rovinně a svahu do 1:5</t>
  </si>
  <si>
    <t>-1720553649</t>
  </si>
  <si>
    <t>184807111</t>
  </si>
  <si>
    <t>Zřízení ochrany stromu bedněním</t>
  </si>
  <si>
    <t>555650295</t>
  </si>
  <si>
    <t xml:space="preserve">""" Ochrana stávajících stromů - dotčených stavbou - 4 ks " </t>
  </si>
  <si>
    <t>4*3*2</t>
  </si>
  <si>
    <t>"Celkem: "24</t>
  </si>
  <si>
    <t>184807112</t>
  </si>
  <si>
    <t>Odstranění ochrany stromu bedněním</t>
  </si>
  <si>
    <t>-1734562088</t>
  </si>
  <si>
    <t>-1710644156</t>
  </si>
  <si>
    <t xml:space="preserve"> Řezání krytu '</t>
  </si>
  <si>
    <t>979729020</t>
  </si>
  <si>
    <t>774202916</t>
  </si>
  <si>
    <t>-445680398</t>
  </si>
  <si>
    <t>316781620</t>
  </si>
  <si>
    <t>-333389668</t>
  </si>
  <si>
    <t>-251426145</t>
  </si>
  <si>
    <t>10 - SO 12 -  Oplocení</t>
  </si>
  <si>
    <t>34899901 SPC</t>
  </si>
  <si>
    <t>D+M Oplocení ocelové s výplní ze svařovaných panelů na ŽB podezdívce - Specifikace dle PD</t>
  </si>
  <si>
    <t>-1423627768</t>
  </si>
  <si>
    <t>18.4</t>
  </si>
  <si>
    <t>"Celkem: "18.4</t>
  </si>
  <si>
    <t>34899901 SPC.1</t>
  </si>
  <si>
    <t>202318115</t>
  </si>
  <si>
    <t>"Celkem: "1</t>
  </si>
  <si>
    <t>34899901 SPC.2</t>
  </si>
  <si>
    <t>2061425063</t>
  </si>
  <si>
    <t>34899902 SPC</t>
  </si>
  <si>
    <t>D+M Oplocení ocelové s výplní ze svařovaných panelů - Specifikace dle PD</t>
  </si>
  <si>
    <t>1904563179</t>
  </si>
  <si>
    <t xml:space="preserve"> Cena zahrnuje : Zemní práce, základové patky o min. průměru 250mm a hloubce min. 900mm, ocelové sloupky o průřezu 60/60/3. Podhrabové desky do koncových držáků. Svařované panely uchyceny v ocelových rámech.'  ' Ocelové sloupky opatřeny plastovými krytkami, koveny do ŽB  pomocí patních plechů a kotev do betonu '  ' V ceně nátěr a finální nástřik ocelových konstrukcí a prvků '  ' V položce zahrnuto naložení, odvoz sypaniny do Klentnice, složení a rozprostření sypaniny, hrubé terénní úpravy, likvidace v souladu se zákonem č. 185/2001 Sb., o odpadech, dle technologie určené zhotovitelem a dle podmínek investora, včetně poplatků za uložení sypaniny '</t>
  </si>
  <si>
    <t>300</t>
  </si>
  <si>
    <t>"Celkem: "300</t>
  </si>
  <si>
    <t>34899903 SPC</t>
  </si>
  <si>
    <t>D+M Oplocení z ŽB pohledového PB2 , výška 1,5m - Specifikace dle PD</t>
  </si>
  <si>
    <t>82290783</t>
  </si>
  <si>
    <t>6.3</t>
  </si>
  <si>
    <t>"Celkem: "6.3</t>
  </si>
  <si>
    <t>34899904 SPC</t>
  </si>
  <si>
    <t>D+M Vjezdová brána rámové konstrukce 4500x1500mm, s výplní a elektrickým pohonem - Specifikace dle PD</t>
  </si>
  <si>
    <t>-1637205213</t>
  </si>
  <si>
    <t xml:space="preserve"> Cena včetně příslušných zemních prací, betonových patek o min. D=250mm a min. H=900mm, brána z ocelové svařované konstrukce z profilů Jackl 60/60/3mm, výplň z plotových svařovaných panelů '  ' Volný konec brány opatřen pojezdovým kolečkem. Brána vybavena elektropohonem na dálkové ovládání. Dorazový sloupek z ocelového profilu Jackl 100/100/5mm. Sloupky opatřeny plastovými krytkam, majáček dálkového ovládání brány.'  ' V ceně nátěr a finální nástřik ocelových konstrukcí a prvků '  ' V ceně elektroinstalace, bezpečnostních prvků a kování '  ' V položce zahrnuto naložení, odvoz sypaniny do Klentnice, složení a rozprostření sypaniny, hrubé terénní úpravy, likvidace v souladu se zákonem č. 185/2001 Sb., o odpadech, dle technologie určené zhotovitelem a dle podmínek investora, včetně poplatků za uložení sypaniny '</t>
  </si>
  <si>
    <t>""" v.č. 12-D.1.B.02."</t>
  </si>
  <si>
    <t>34899905 SPC</t>
  </si>
  <si>
    <t>D+M Vstupní branka jednokřídlová rámové konstrukce 1000x1500mm, s výplní a elektrickým pohonem - Specifikace dle PD</t>
  </si>
  <si>
    <t>326113426</t>
  </si>
  <si>
    <t xml:space="preserve"> Cena včetně příslušných zemních prací, betonových patek o min. D=250mm a min. H=900mm, Branka z ocelové svařované konstrukce z profilů Jackl 60/60/3mm, výplň z plotových svařovaných panelů '  ' V ceně nátěr a finální nástřik ocelových konstrukcí a prvků '  ' V ceně elektroinstalace, bezpečnostních prvků a kování '  ' V položce zahrnuto naložení, odvoz sypaniny do Klentnice, složení a rozprostření sypaniny, hrubé terénní úpravy, likvidace v souladu se zákonem č. 185/2001 Sb., o odpadech, dle technologie určené zhotovitelem a dle podmínek investora, včetně poplatků za uložení sypaniny '</t>
  </si>
  <si>
    <t>34899906 SPC</t>
  </si>
  <si>
    <t>D+M Vstupní branka  dvoukřídlová rámové konstrukce 2800x1500mm, s výplní a elektrickým pohonem - Specifikace dle PD</t>
  </si>
  <si>
    <t>-1788844370</t>
  </si>
  <si>
    <t>34899907 SPC</t>
  </si>
  <si>
    <t>D+M Přístřešek pro popelnice - Specifikace dle PD</t>
  </si>
  <si>
    <t>-920774752</t>
  </si>
  <si>
    <t xml:space="preserve"> Cena včetně příslušných zemních prací. Základů z betonových tvarovek 500x400x250mm - 5Ks na výšku - počet patek 10Ks. Tvarovky vylité betonem C16/20. '  ' Nosné ocelové profily TRO 100/60/3mm - 5Ks rámů. Ztužení z ocelových prvků TRC 60/60/3mm. Kotvící prvky do betonových základů. ' - 400kg  ' V ceně dřevěné opláštění z prken 120/24mm. ' - 150m2  ' Skladby zastřešení : - Latě 50/80, - Bednění z prken tl. 24mm, - Krytina z asfaltových pásů s břidličným posypem, - Klempířské prvky a konstrukce. ' - 0,50m3  ' Dřevěné prvky opatřeny nátěrem proti nilobě a škůdcům a nátěrem v požadované barvě. Ocelové prvky opatřeny základním nátěrem proti korozi a poté 2x finálním nátěrem. '  ' V položce zahrnuto naložení, odvoz sypaniny do Klentnice, složení a rozprostření sypaniny, hrubé terénní úpravy, likvidace v souladu se zákonem č. 185/2001 Sb., o odpadech, dle technologie určené zhotovitelem a dle podmínek investora, včetně poplatků za uložení sypaniny '</t>
  </si>
  <si>
    <t>""" v.č. 12-D.1.B.03"</t>
  </si>
  <si>
    <t>34899908 SPC</t>
  </si>
  <si>
    <t>D+M Venkovní lavička včetně základů a kotvení - Specifikace dle PD</t>
  </si>
  <si>
    <t>-1319663842</t>
  </si>
  <si>
    <t xml:space="preserve"> Cena včetně příslušných zemních prací, betonových základů z betonu C16/20, kotvící závitové tyče apod. '  ' V položce zahrnuto naložení, odvoz sypaniny do Klentnice, složení a rozprostření sypaniny, hrubé terénní úpravy, likvidace v souladu se zákonem č. 185/2001 Sb., o odpadech, dle technologie určené zhotovitelem a dle podmínek investora, včetně poplatků za uložení sypaniny '</t>
  </si>
  <si>
    <t>""" v.č. 12-D.1.b.04"</t>
  </si>
  <si>
    <t>"Celkem: "2</t>
  </si>
  <si>
    <t>998011001 RTO</t>
  </si>
  <si>
    <t>Přesun hmot pro mobilář a oplocení</t>
  </si>
  <si>
    <t>153460719</t>
  </si>
  <si>
    <t>11 - SO 13 - Zeleň</t>
  </si>
  <si>
    <t>162306111</t>
  </si>
  <si>
    <t>Vodorovné přemístění do 500 m bez naložení výkopku ze zemin schopných zúrodnění</t>
  </si>
  <si>
    <t>-1330297477</t>
  </si>
  <si>
    <t>167103101</t>
  </si>
  <si>
    <t>Nakládání výkopku ze zemin schopných zúrodnění</t>
  </si>
  <si>
    <t>-1638242064</t>
  </si>
  <si>
    <t>-1328657839</t>
  </si>
  <si>
    <t>181301113</t>
  </si>
  <si>
    <t>Rozprostření ornice tl vrstvy do 200 mm pl přes 500 m2 v rovině nebo ve svahu do 1:5</t>
  </si>
  <si>
    <t>-290873260</t>
  </si>
  <si>
    <t xml:space="preserve">""" Rozprostření ornice pro sadové úpravy a pro plochy bez sadových úprav " </t>
  </si>
  <si>
    <t>181411131</t>
  </si>
  <si>
    <t>Založení parkového trávníku výsevem plochy do 1000 m2 v rovině a ve svahu do 1:5</t>
  </si>
  <si>
    <t>1749342828</t>
  </si>
  <si>
    <t>005724150</t>
  </si>
  <si>
    <t>osivo směs travní parková směs exclusive</t>
  </si>
  <si>
    <t>KG</t>
  </si>
  <si>
    <t>90284940</t>
  </si>
  <si>
    <t>181951102</t>
  </si>
  <si>
    <t>Úprava pláně v hornině tř. 1 až 4 se zhutněním</t>
  </si>
  <si>
    <t>-404369392</t>
  </si>
  <si>
    <t>-172194745</t>
  </si>
  <si>
    <t>184102116 RTO</t>
  </si>
  <si>
    <t>D+M Výsadba dřeviny s balem do jamky se zalitím v rovině a svahu do 1:5 D balu do 0,8 m - Specifikace dle PD</t>
  </si>
  <si>
    <t>822771011</t>
  </si>
  <si>
    <t xml:space="preserve">""" Výsadba Třešně Japonské " </t>
  </si>
  <si>
    <t>""" V ceně zemní práce, vysypání dna jamky štěrkem, překrytí drenážní vrstvou geotextílií a doplnění jamky ohumusovanou půdou a dodání sazenice "</t>
  </si>
  <si>
    <t>""" Včetně přihnojení a zalití a obalení kmene jutovým obalem "</t>
  </si>
  <si>
    <t>""" Součástí výsadby je ošetření koruny stromu tvarovacím řezem "</t>
  </si>
  <si>
    <t>""" Součástí ceny také mulčovací kůra v tl. 12cm na povrchu výsadbové jámy "</t>
  </si>
  <si>
    <t>183403153.1</t>
  </si>
  <si>
    <t>-1184104319</t>
  </si>
  <si>
    <t>1841021161 RTO</t>
  </si>
  <si>
    <t>-2031587082</t>
  </si>
  <si>
    <t xml:space="preserve">""" Výsadba Zlatice " </t>
  </si>
  <si>
    <t>"Celkem: "5</t>
  </si>
  <si>
    <t>184802111</t>
  </si>
  <si>
    <t>Chemické odplevelení před založením kultury nad 20 m2 postřikem na široko v rovině a svahu do 1:5</t>
  </si>
  <si>
    <t>-1393708583</t>
  </si>
  <si>
    <t xml:space="preserve">""" Úprava pláně před realizací sadových úprav " </t>
  </si>
  <si>
    <t>1841021162 RTO</t>
  </si>
  <si>
    <t>-286523128</t>
  </si>
  <si>
    <t xml:space="preserve">""" Výsadba Jilmu " </t>
  </si>
  <si>
    <t>"Celkem: "3</t>
  </si>
  <si>
    <t>184215112 RTO</t>
  </si>
  <si>
    <t>D+M Ukotvení dřevin 3 kůly D do 0,1 m l kůlu do 3 m + příčky + pružný úvazek - Specifikace dle PD</t>
  </si>
  <si>
    <t>-1981723052</t>
  </si>
  <si>
    <t>185803111</t>
  </si>
  <si>
    <t>Ošetření trávníku shrabáním v rovině a svahu do 1:5</t>
  </si>
  <si>
    <t>1099587285</t>
  </si>
  <si>
    <t>184701112 RTO</t>
  </si>
  <si>
    <t>D+M Výsadba živého plotu s balem v rovině a svahu do 1:5 - Specifikace dle PD</t>
  </si>
  <si>
    <t>-686025004</t>
  </si>
  <si>
    <t xml:space="preserve">""" Živý plot z Habru Obecného 3 ks/m - 350 ks " </t>
  </si>
  <si>
    <t>""" V ceně zemní práce, doplnění jamky ohumusovanou půdou a dodání sazenice "</t>
  </si>
  <si>
    <t>""" Včetně přihnojení, zalití a ošetření korun stromů tvarovacím řezem  "</t>
  </si>
  <si>
    <t>""" Součástí ceny také mulčovací kůra v tl. 12cm na povrchu vysázeného živého plotu "</t>
  </si>
  <si>
    <t>"Celkem: "117</t>
  </si>
  <si>
    <t>185804320.R01</t>
  </si>
  <si>
    <t>Zalití  travin vodou</t>
  </si>
  <si>
    <t>-1538535997</t>
  </si>
  <si>
    <t>1847011121 RTO</t>
  </si>
  <si>
    <t>309446558</t>
  </si>
  <si>
    <t>""" Živý plot z Bambusu "</t>
  </si>
  <si>
    <t>2*6</t>
  </si>
  <si>
    <t>185851121</t>
  </si>
  <si>
    <t>Dovoz vody pro zálivku rostlin za vzdálenost do 1000 m</t>
  </si>
  <si>
    <t>-2133605231</t>
  </si>
  <si>
    <t>185851129</t>
  </si>
  <si>
    <t>Příplatek k dovozu vody pro zálivku rostlin do 1000 m ZKD 1000 m</t>
  </si>
  <si>
    <t>-1089351102</t>
  </si>
  <si>
    <t>998231311</t>
  </si>
  <si>
    <t>Přesun hmot pro sadovnické a krajinářské úpravy vodorovně do 5000 m</t>
  </si>
  <si>
    <t>-880150353</t>
  </si>
  <si>
    <t xml:space="preserve">" - Vytýčení prostorové polohy dopravní a technické infrastruktury. " </t>
  </si>
  <si>
    <t>" - Vypracování dokumentace skutečného provedení stavby  dle SoD, platné legislativy, podmínek a požadavků investora a uživatele zajištění požadovaných dokladů a vyjádření DOSS"</t>
  </si>
  <si>
    <t xml:space="preserve">" - Bezpečnostní opatření na ochranu osob a majetku v rozsahu platné legislativy a dle podmínek v SoD." </t>
  </si>
  <si>
    <t>" - Jednání s dotčenými institucemi, s dotčenými orgány státní správy a samosprávy - například zajištění dokladů nutných k získání kolaudačního souhlasu, povolení a rozhodnutí nutných k realizaci stavby apod "</t>
  </si>
  <si>
    <t>" - Součinnost se všemi zúčastněnými stranami - investorem, budoucím uživatelem, prjektantem, zástupci organizací státní správy, koordinátorem BOZP apod."</t>
  </si>
  <si>
    <t>" - Zaškolení obsluhy a investorem pověřených osob, vypracování a odsouhlasení provozních a manipulačních řádů, proškolení provozovatele s provozováním a užíváním realizovaného díla dle SoD a jiných podmínek."</t>
  </si>
  <si>
    <t>" - Vlivy klimatických podmínek : - Zajištění odvodnění staveniště, zajištění proti účinkům větru, vyšší ztratné u zabudovaných materiálů, zpomalení / omezení výstavby z titulu nízkých nebo vysokých teplot, spotřeba obalového materiálu, odklizení sněhu a námrazy, posypový materiál, potřeba nadstandartních pracovních oděvů, zajištění nápojů pro zaměstnance v době vysokých teplot, čerpání vody při zaplavení výkopů nebo konstrukcí, oprava zabezpečení výkopů. "</t>
  </si>
  <si>
    <t xml:space="preserve">" - Mimostaveništění doprava materiálů a výrobků. " </t>
  </si>
  <si>
    <t>" - Dopravní opatření - dopravní a informační značení na komunikacích pro motorová a nemotorová vozidla a pro pěší, zajištění průchodů apod.,projednání s příslušným odborem dopravy, zajištění údržby, čištění apod. dopravního značení a komunikací apod."</t>
  </si>
  <si>
    <t>" - Pasportizace území stavby a jejího okolí, zejména stavu příjezdových komunikací staveništní dopravy, předpokládaných dotčených ploch zasažených realizací stavby, požadavků vlastníků a uživatelů sousedních nemovitostí, DOSS apod."</t>
  </si>
  <si>
    <t>Cenová soustava</t>
  </si>
  <si>
    <t>VLASTNÍ</t>
  </si>
  <si>
    <t>" Hliníkové profily šířky 27mm, spojené nerez lankem a odděleny pryžovými mezikroužky. V profilech fixovány gumové pásky. Uložení v hliníkovém rámečku výšky 20mm "</t>
  </si>
  <si>
    <t>147a</t>
  </si>
  <si>
    <t>999M01</t>
  </si>
  <si>
    <t>Stavební práce a dodávky spojené s provedením funkčního celku M01</t>
  </si>
  <si>
    <t xml:space="preserve">" Doplňkové práce,kompletace apod." </t>
  </si>
  <si>
    <t>kpl.</t>
  </si>
  <si>
    <t>" S ručním uravnáním dna do předepsaného profilu a spádu "</t>
  </si>
  <si>
    <t xml:space="preserve">" Výkop základových rýh " </t>
  </si>
  <si>
    <t xml:space="preserve">" Přesun vykopané zeminy na mezideponii " </t>
  </si>
  <si>
    <t xml:space="preserve">" Uskladnění vykopané zeminy na mezideponii " </t>
  </si>
  <si>
    <r>
      <t>Základové desky z betonu tř. C 12/15</t>
    </r>
    <r>
      <rPr>
        <sz val="8"/>
        <color rgb="FFFF0000"/>
        <rFont val="Trebuchet MS"/>
        <family val="2"/>
      </rPr>
      <t xml:space="preserve"> - X0</t>
    </r>
  </si>
  <si>
    <t>" Podkladní beton v tl.50mm pod základové pasy a  patky " (39.5/0.4*0.05)*1.05+0.4*0.4*0.05*2*1.05</t>
  </si>
  <si>
    <r>
      <t>Základové desky ze ŽB se zvýšenými nároky na prostředí tř. C 25/30</t>
    </r>
    <r>
      <rPr>
        <sz val="8"/>
        <color rgb="FFFF0000"/>
        <rFont val="Trebuchet MS"/>
        <family val="2"/>
      </rPr>
      <t xml:space="preserve"> - XC2,XA1</t>
    </r>
  </si>
  <si>
    <r>
      <t>Základové pasy ze ŽB se zvýšenými nároky na prostředí tř. C 25/30</t>
    </r>
    <r>
      <rPr>
        <sz val="8"/>
        <color rgb="FFFF0000"/>
        <rFont val="Trebuchet MS"/>
        <family val="2"/>
      </rPr>
      <t xml:space="preserve"> - XC2,XA1</t>
    </r>
  </si>
  <si>
    <r>
      <t>Základové patky ze ŽB se zvýšenými nároky na prostředí tř. C 25/30</t>
    </r>
    <r>
      <rPr>
        <sz val="8"/>
        <color rgb="FFFF0000"/>
        <rFont val="Trebuchet MS"/>
        <family val="2"/>
      </rPr>
      <t xml:space="preserve"> - XC2,XA1</t>
    </r>
  </si>
  <si>
    <t xml:space="preserve">" Základové tvarovky tl.400mm vylité betonem " </t>
  </si>
  <si>
    <t xml:space="preserve">" V ceně systémové nerezové kotvící prvky " </t>
  </si>
  <si>
    <r>
      <t>Zdivo nosné tl 200 mm z pórobetonových přesných hladkých tvárnic Ytong hmotnosti 500 kg/m3</t>
    </r>
    <r>
      <rPr>
        <sz val="8"/>
        <color rgb="FFFF0000"/>
        <rFont val="Trebuchet MS"/>
        <family val="2"/>
      </rPr>
      <t xml:space="preserve"> - Specifikace dle Technických podmínek</t>
    </r>
  </si>
  <si>
    <r>
      <t xml:space="preserve">Překlady vápenopískové š 115 mm v 240 mm dl 1000 mm na maltu MC </t>
    </r>
    <r>
      <rPr>
        <sz val="8"/>
        <color rgb="FFFF0000"/>
        <rFont val="Trebuchet MS"/>
        <family val="2"/>
      </rPr>
      <t>- Specifikace dle Technických podmínek</t>
    </r>
  </si>
  <si>
    <r>
      <t>Překlady vápenopískové š 115 mm v 240 mm dl 1250 mm na maltu MC</t>
    </r>
    <r>
      <rPr>
        <sz val="8"/>
        <color rgb="FFFF0000"/>
        <rFont val="Trebuchet MS"/>
        <family val="2"/>
      </rPr>
      <t xml:space="preserve"> - Specifikace dle Technických podmínek</t>
    </r>
  </si>
  <si>
    <r>
      <t>Překlady vápenopískové š 115 mm v 240 mm dl 1750 mm na maltu MC</t>
    </r>
    <r>
      <rPr>
        <sz val="8"/>
        <color rgb="FFFF0000"/>
        <rFont val="Trebuchet MS"/>
        <family val="2"/>
      </rPr>
      <t xml:space="preserve"> - Specifikace dle Technických podmínek</t>
    </r>
  </si>
  <si>
    <r>
      <t xml:space="preserve">Překlady vápenopískové š 115 mm v 240 mm dl 2250 mm na maltu MC </t>
    </r>
    <r>
      <rPr>
        <sz val="8"/>
        <color rgb="FFFF0000"/>
        <rFont val="Trebuchet MS"/>
        <family val="2"/>
      </rPr>
      <t>- Specifikace dle Technických podmínek</t>
    </r>
  </si>
  <si>
    <r>
      <t xml:space="preserve">Překlad ze ŽB tř. C 20/25 </t>
    </r>
    <r>
      <rPr>
        <sz val="8"/>
        <color rgb="FFFF0000"/>
        <rFont val="Trebuchet MS"/>
        <family val="2"/>
      </rPr>
      <t>- XC1</t>
    </r>
  </si>
  <si>
    <t>" Součástí vyrovnání podkladu pro založení komínu a statické zajištění komínu v úrovni střešní roviny pomocí systémové ocelové kotvy "</t>
  </si>
  <si>
    <t>" V ceně ukončení komínu v nadstřešní části prafabrikovanou krycí komínovou deskou a komínovou hlavou se stříškou "</t>
  </si>
  <si>
    <t>" Včetně veškerých tvarovek pro napojení spotřebičů, pro sběr a odvod kondenzátu, pro kontrolu a vybírání odpadu "</t>
  </si>
  <si>
    <r>
      <t>Příčky tl 115 mm z tvárnic vápenopískových na pero a drážku 8DF 498x115x248 mm lepených</t>
    </r>
    <r>
      <rPr>
        <sz val="8"/>
        <color rgb="FFFF0000"/>
        <rFont val="Trebuchet MS"/>
        <family val="2"/>
      </rPr>
      <t xml:space="preserve"> - Specifikace dle Technických podmínek</t>
    </r>
  </si>
  <si>
    <r>
      <t xml:space="preserve">Příčky tl 150 mm z pórobetonových přesných hladkých příčkovek objemové hmotnosti 500 kg/m3 </t>
    </r>
    <r>
      <rPr>
        <sz val="8"/>
        <color rgb="FFFF0000"/>
        <rFont val="Trebuchet MS"/>
        <family val="2"/>
      </rPr>
      <t>- Specifikace dle Technických podmínek</t>
    </r>
  </si>
  <si>
    <t>" Skladba stropu : "</t>
  </si>
  <si>
    <t xml:space="preserve">" - Netkaná polypropylenová geotextílie, 200g/m2 - tl. 2,0mm " </t>
  </si>
  <si>
    <t xml:space="preserve">" - Difúzně propustná třívrstvá fólie na bázi polyesteru + ochranná netkaná PP textílie - tl. 0,2mm " </t>
  </si>
  <si>
    <t xml:space="preserve">" - Minerální vata - tl. 160,0 mm " </t>
  </si>
  <si>
    <t xml:space="preserve">" - Rošt z impregnovaných dřevěných hranolků 60x60mm + Minerální vata tl. 60mm - tl. 60,0 mm " </t>
  </si>
  <si>
    <t xml:space="preserve">" - Parozábrana z 4-vrstvé PE fólie vyztužené PE mřížkou, opatřená Al fólií, přesahy a napojení na ostatní konstrukce lepeny speciálními páskami a lepidly - tl. 0,1 mm " </t>
  </si>
  <si>
    <t xml:space="preserve">" Cena skladby včetně ztratného, zapravení prostupů stropní konstrukcí  a dřevěných impregnovaných přítlačných latí 50x30mm " </t>
  </si>
  <si>
    <t xml:space="preserve">" - Keramická tašková krytina - profilovaná " </t>
  </si>
  <si>
    <t>" Skladba střechy : "</t>
  </si>
  <si>
    <t xml:space="preserve">" - Dřevěné impregnované latě 40x60mm - tl. 40,0mm " </t>
  </si>
  <si>
    <t xml:space="preserve">" - Dřevěné impregnované kontralatě 40x60mm - tl. 40,0mm " </t>
  </si>
  <si>
    <t xml:space="preserve">" - Difúzně propustná třívrstvá fólie na bázi polyesteru + ochranná netkaná PP textílie, v místech kotvení střešních kontralatí je speciální těsnící páska - tl. 0,2mm " </t>
  </si>
  <si>
    <t>" Cena skladby včetně ztratného a doplňkových výrobků : - Speciální tašky (okrajové,okapové,prostupové,protisněhové,ukončovací), - Nástavec pro anténu, - Nástavec pro odvětrání kanalizace, - Těsnící manžety prostupů, - systémová pochůzí lávka. "</t>
  </si>
  <si>
    <t>" Včetně penetrace a hydrofobního nátěru - povrchová úprava soklu " 86.2*0.3</t>
  </si>
  <si>
    <t>" Cena včetně zakrývání vnitřních otvorů, předmětů a konstrukcí "</t>
  </si>
  <si>
    <t>" Cena zahrnuje demontáž lešení a ochranné sítě včetně demontáže lešeňových podlah. "</t>
  </si>
  <si>
    <t>" V ceně náklady na dopravu, celkovou dobu pronájmu dle harmonogramu zhotovitele a opotřebení stříšky "</t>
  </si>
  <si>
    <t xml:space="preserve">" Intérierové lešení včetně ochranného zábradlí, podlahových zarážek, závětrování apod. " </t>
  </si>
  <si>
    <t>" V ceně náklady na dopravu, montáž, opotřebení a doby pronájmu lešení dle harmonogramu zhotovitele"</t>
  </si>
  <si>
    <t>58a</t>
  </si>
  <si>
    <t>998711202</t>
  </si>
  <si>
    <t>Přesun hmot procentní pro izolace proti vodě, vlhkosti a plynům v objektech v do 12 m</t>
  </si>
  <si>
    <t>%</t>
  </si>
  <si>
    <t>99971</t>
  </si>
  <si>
    <t>Stavební práce a dodávky spojené s provedením funkčního celku 711</t>
  </si>
  <si>
    <t xml:space="preserve">" Zednická výpomoc,doplňkové práce,kompletace, zřízení a zaprevení prostupů apod." </t>
  </si>
  <si>
    <t>58b</t>
  </si>
  <si>
    <r>
      <t>""" Cena zahrnuje také XPS zátky, soklové lišty z protlačovaného eloxovaného hliníku tl. 1,5mm, upevnění desek lepením nízkoexpanzním polyuretanovým</t>
    </r>
    <r>
      <rPr>
        <sz val="8"/>
        <color rgb="FFFF0000"/>
        <rFont val="Trebuchet MS"/>
        <family val="2"/>
      </rPr>
      <t xml:space="preserve"> lepidlem  a kotvením talířovými hmoždinkami s ocelovými trny"</t>
    </r>
  </si>
  <si>
    <r>
      <t xml:space="preserve">""" Cena zahrnuje také XPS zátky, soklové lišty z protlačovaného eloxovaného hliníku tl. 1,5mm, upevnění desek lepením nízkoexpanzním polyuretanovým </t>
    </r>
    <r>
      <rPr>
        <sz val="8"/>
        <color rgb="FFFF0000"/>
        <rFont val="Trebuchet MS"/>
        <family val="2"/>
      </rPr>
      <t xml:space="preserve"> lepidlem  a kotvením talířovými hmoždinkami s ocelovými trny</t>
    </r>
    <r>
      <rPr>
        <sz val="8"/>
        <color rgb="FF800080"/>
        <rFont val="Trebuchet MS"/>
        <family val="2"/>
      </rPr>
      <t>"</t>
    </r>
  </si>
  <si>
    <t>" Na tepelnou izolaci použita pancéřová síťovina 525 g/m2, v ceně zesílení síťoviny u ostění a nadpraží otvorů  "</t>
  </si>
  <si>
    <t>" Cena zahrnuje také fasádní minerální zátky, soklové lišty z protlačovaného eloxovaného hliníku tl. 1,5mm, upevnění desek lepením flexibilní hmotou na zdivo a kotvením talířovými hmoždinkami s ocelovými trny "</t>
  </si>
  <si>
    <t>" V ceně je také zakrývání vnějších otvorů a očištění podkladu tlakovou vodou, penetrace, vyrovnání podkladu, odmaštění. "</t>
  </si>
  <si>
    <t>" Cena zateplení včetně ztratného "</t>
  </si>
  <si>
    <t>" Skladba štítu : "</t>
  </si>
  <si>
    <t xml:space="preserve">" - Hydrofobizovaná minerální vata - tl.200mm " </t>
  </si>
  <si>
    <t>" - OSB desky - tl. 25mm "</t>
  </si>
  <si>
    <t>" - Nosná konstrukce štítové stěny, impregnované dřevěné hranolky 70x70mm po 625mm - tl. 70mm "</t>
  </si>
  <si>
    <t>" Na tepelnou izolaci použita standartní síťovina 155 g/m2, v ceně zesílení síťoviny u ostění a nadpraží otvorů  "</t>
  </si>
  <si>
    <t>" Cena zahrnuje také fasádní minerální zátky, soklové lišty z protlačovaného eloxovaného hliníku tl. 1,5mm, upevnění desek lepením flexibilní hmotou na dřevo a kotvením speciálními držáky izolace na dřevo. "</t>
  </si>
  <si>
    <t>65a</t>
  </si>
  <si>
    <t>65b</t>
  </si>
  <si>
    <t>998713202</t>
  </si>
  <si>
    <t>Přesun hmot procentní pro izolace tepelné v objektech v do 12 m</t>
  </si>
  <si>
    <t>999713</t>
  </si>
  <si>
    <t>Stavební práce a dodávky spojené s provedením funkčního celku 713</t>
  </si>
  <si>
    <t>" Zednická výpomoc,doplňkové práce,kompletace, zřízení a zaprevení prostupů apod."</t>
  </si>
  <si>
    <t>" Včetně kotvících prvků pro kotvení sloupků do betonových základů "</t>
  </si>
  <si>
    <t>" Střecha tvořená dřevěnými příhradovými vazníky výšky max. 2945mm, impregnované proti hnilobě a plísním, rozteč vazníků po cca 1,0m. Dolní pás vazníku o průřezu 50x160mm, dolní pás 50x160mm "</t>
  </si>
  <si>
    <t>" Vazníky opatřeny styčníkovými deskami, podélným svislým ztužením ve dvou rovinách ondřejovými kříži z prken 32x120mm a vodorovným příhradovým ztužením z prken 50x120mm při dolním a horním povrchu. V ceně svislý větrovací nosník v ose uložení, plnostěnný. Prostor u obvodových stěn vyplněn dřevěnými klínky a impregnovanými podkladky tl.40mm."</t>
  </si>
  <si>
    <t>" Součástí ukotvení vazníků pomocí ocelových svorníků, kotvících plechů a lepených kotev do ŽB věnců. "</t>
  </si>
  <si>
    <t>" Cena zastřešení včetně vazníků, dopravy, montáže, zdvihacích mechanismů, řeziva pro ztužení krovu a spojovacích žárově pozinkovaných prostředků krovů "</t>
  </si>
  <si>
    <t>68a</t>
  </si>
  <si>
    <t>68b</t>
  </si>
  <si>
    <t>998762202</t>
  </si>
  <si>
    <t>Přesun hmot procentní pro konstrukce tesařské v objektech v do 12 m</t>
  </si>
  <si>
    <t>999762</t>
  </si>
  <si>
    <t>Stavební práce a dodávky spojené s provedením funkčního celku 762</t>
  </si>
  <si>
    <t>" Cena včetně sádrokartonové desky v tl.15,0mm, hliníkových profilů, tmelení, výztužné pásky, penetračního nátěru a spojovacího materiálu"</t>
  </si>
  <si>
    <t>" Cena podhledu včetně ztratného "</t>
  </si>
  <si>
    <t xml:space="preserve">" Podhled do koupelen a prádelny " </t>
  </si>
  <si>
    <t>998763202</t>
  </si>
  <si>
    <t>Přesun hmot procentní pro konstrukce suché výstavby v objektech v do 12 m</t>
  </si>
  <si>
    <t>Stavební práce a dodávky spojené s provedením funkčního celku 763</t>
  </si>
  <si>
    <t xml:space="preserve">" Doplňkové práce,kompletace, zřízení a zaprevení prostupů apod." </t>
  </si>
  <si>
    <t>70a</t>
  </si>
  <si>
    <t>70b</t>
  </si>
  <si>
    <t>" V ceně těsnění spár pomocí silikonových tmelů a podpůrná konstrukce klempířských konstrukcí. V ceně ochranný systém proti ptákům."</t>
  </si>
  <si>
    <t>" Výměra včetně ztratného "</t>
  </si>
  <si>
    <t>77a</t>
  </si>
  <si>
    <t>77b</t>
  </si>
  <si>
    <t>998764202</t>
  </si>
  <si>
    <t>Přesun hmot procentní pro konstrukce truhlářské v objektech v do 12 m</t>
  </si>
  <si>
    <t>Stavební práce a dodávky spojené s provedením funkčního celku 764</t>
  </si>
  <si>
    <t>" Zednická výpomoc,doplňkové práce,kompletace apod."</t>
  </si>
  <si>
    <t>" Rohová linka, pracovní deska MDF, dřez nerezový matný s odkapávací plochou. Baterie stojánková. Vestavná digestoř. Skříňky z DTD materiálu. Zasklení z leptaného skla v hliníkovém rámu."</t>
  </si>
  <si>
    <t xml:space="preserve"> DTD laminát, kování z broušeného hliníku, nábytkový zámek. Horní díl - 1 police, spodní díl - 4 police'</t>
  </si>
  <si>
    <t>" Dřevěná lávka z fošen, tl. 50mm, šířka 600mm, včetně zábradlí a kotvících prvků "</t>
  </si>
  <si>
    <t>120a</t>
  </si>
  <si>
    <t>120b</t>
  </si>
  <si>
    <t>998766202</t>
  </si>
  <si>
    <t>999766</t>
  </si>
  <si>
    <t>Stavební práce a dodávky spojené s provedením funkčního celku 766</t>
  </si>
  <si>
    <t>" Skladba podlahy : "</t>
  </si>
  <si>
    <t xml:space="preserve">" - Keramická dlažba velkoformátová,slinutá do flexibilního lepidla - tl. 7,0mm " </t>
  </si>
  <si>
    <t>" - Samonivelační cementová stěrka - tl. 3,0mm "</t>
  </si>
  <si>
    <t xml:space="preserve">" - Betonová mazanina C20/25-XC1+KARI síť prům. 6/150 při spodním líci, spodní krytí 15 mm - tl. 55mm " </t>
  </si>
  <si>
    <t xml:space="preserve">" - Tepelná izolace - podlahové desky z extrudovaného polystyrenu  P+D, λ=0,037 W/m*K - tl. 180mm " </t>
  </si>
  <si>
    <t>" V ceně také podlahové lišty "</t>
  </si>
  <si>
    <t>"Cena zahrnuje keramický sokl s požlábkem výšky 100mm s požlábkem, flexibilní tekutou lepící maltu s pevností v tlaku 20N/mm2, flexibilní rychlospárovací vodoodpudivou epoxidovou hmotu a pružný tmel pro dilatace "</t>
  </si>
  <si>
    <t>" V ceně také ukončovací , přechodové a dilatační lišty ze dvou postranních hliníkových profilů s dilatační zónou, v rastru 4,0x4,0m a podlahové pásky po obvodu místnosti"</t>
  </si>
  <si>
    <t xml:space="preserve">" Cena skladby včetně ztratného " </t>
  </si>
  <si>
    <t>124a</t>
  </si>
  <si>
    <t>124b</t>
  </si>
  <si>
    <t>Přesun hmot procentní pro podlahy z dlaždic v objektech v do 12 m</t>
  </si>
  <si>
    <t>998771202</t>
  </si>
  <si>
    <t>999771</t>
  </si>
  <si>
    <t>Stavební práce a dodávky spojené s provedením funkčního celku 771</t>
  </si>
  <si>
    <t xml:space="preserve">" - Přírodní linoleum tl.2,5mm, kladené do flexibilního lepidla - tl. 3,0mm " </t>
  </si>
  <si>
    <t>" - Samonivelační cementová stěrka - tl. 2,0mm "</t>
  </si>
  <si>
    <t xml:space="preserve">" - Betonová mazanina C20/25-XC1+KARI síť prům. 6/150 při spodním líci, spodní krytí 15 mm - tl. 60mm " </t>
  </si>
  <si>
    <t>" Cena zahrnuje PVC sokl s MDF jádrem výšky 50mm, flexibilní lepidlo a tvarovací profily "</t>
  </si>
  <si>
    <t>" Cena skladby včetně ztratného "</t>
  </si>
  <si>
    <t xml:space="preserve">" - Kobercová čistící zóna z vláken 100% polyamidu, podklad z vinylu, kladené do flexibilního lepidla - tl. 10,0mm " </t>
  </si>
  <si>
    <t xml:space="preserve">" - Betonová mazanina C20/25-XC1+KARI síť prům. 6/150 při spodním líci, spodní krytí 15 mm - tl. 52mm " </t>
  </si>
  <si>
    <t>128a</t>
  </si>
  <si>
    <t>128b</t>
  </si>
  <si>
    <t>998776202</t>
  </si>
  <si>
    <t>999776</t>
  </si>
  <si>
    <t>Přesun hmot procentní pro podlahy povlakové v objektech v do 12 m</t>
  </si>
  <si>
    <t>Stavební práce a dodávky spojené s provedením funkčního celku 776</t>
  </si>
  <si>
    <t>130a</t>
  </si>
  <si>
    <t>130b</t>
  </si>
  <si>
    <t>998781202</t>
  </si>
  <si>
    <t>Přesun hmot procentní pro obklady keramické v objektech v do 12 m</t>
  </si>
  <si>
    <t>999781</t>
  </si>
  <si>
    <t>Stavební práce a dodávky spojené s provedením funkčního celku 781</t>
  </si>
  <si>
    <t xml:space="preserve">" Malba stěn " </t>
  </si>
  <si>
    <t>" Malba SDK podhledů "</t>
  </si>
  <si>
    <t>131a</t>
  </si>
  <si>
    <t>Stavební práce a dodávky spojené s provedením funkčního celku 784</t>
  </si>
  <si>
    <t xml:space="preserve">" Doplňkové práce,kompletace, zakrývání konstrukcí a vybavení apod." </t>
  </si>
  <si>
    <t>149a</t>
  </si>
  <si>
    <r>
      <t xml:space="preserve">Základové desky z betonu tř. C 12/15 </t>
    </r>
    <r>
      <rPr>
        <sz val="8"/>
        <color rgb="FFFF0000"/>
        <rFont val="Trebuchet MS"/>
        <family val="2"/>
      </rPr>
      <t>- X0</t>
    </r>
  </si>
  <si>
    <r>
      <t xml:space="preserve">Základové desky ze ŽB se zvýšenými nároky na prostředí tř. C 25/30 </t>
    </r>
    <r>
      <rPr>
        <sz val="8"/>
        <color rgb="FFFF0000"/>
        <rFont val="Trebuchet MS"/>
        <family val="2"/>
      </rPr>
      <t>- XC2,XA1</t>
    </r>
  </si>
  <si>
    <r>
      <t xml:space="preserve">Základové pasy ze ŽB se zvýšenými nároky na prostředí tř. C 25/30 </t>
    </r>
    <r>
      <rPr>
        <sz val="8"/>
        <color rgb="FFFF0000"/>
        <rFont val="Trebuchet MS"/>
        <family val="2"/>
      </rPr>
      <t>- XC2,XA1</t>
    </r>
  </si>
  <si>
    <r>
      <t xml:space="preserve">Základové patky ze ŽB se zvýšenými nároky na prostředí tř. C 25/30 </t>
    </r>
    <r>
      <rPr>
        <sz val="8"/>
        <color rgb="FFFF0000"/>
        <rFont val="Trebuchet MS"/>
        <family val="2"/>
      </rPr>
      <t>- XC2,XA1</t>
    </r>
  </si>
  <si>
    <r>
      <t xml:space="preserve">Překlady vápenopískové š 115 mm v 240 mm dl 1250 mm na maltu MC </t>
    </r>
    <r>
      <rPr>
        <sz val="8"/>
        <color rgb="FFFF0000"/>
        <rFont val="Trebuchet MS"/>
        <family val="2"/>
      </rPr>
      <t>- Specifikace dle Technických podmínek</t>
    </r>
  </si>
  <si>
    <r>
      <t>Překlady vápenopískové š 115 mm v 240 mm dl 1500 mm na maltu MC</t>
    </r>
    <r>
      <rPr>
        <sz val="8"/>
        <color rgb="FFFF0000"/>
        <rFont val="Trebuchet MS"/>
        <family val="2"/>
      </rPr>
      <t xml:space="preserve"> - Specifikace dle Technických podmínek</t>
    </r>
  </si>
  <si>
    <r>
      <t>Zřízení bednění překladů v do 4 m</t>
    </r>
    <r>
      <rPr>
        <sz val="8"/>
        <color rgb="FFFF0000"/>
        <rFont val="Trebuchet MS"/>
        <family val="2"/>
      </rPr>
      <t>, včetně podpěrné konstrukce</t>
    </r>
  </si>
  <si>
    <r>
      <t>Odstranění bednění překladů v do 4 m</t>
    </r>
    <r>
      <rPr>
        <sz val="8"/>
        <color rgb="FFFF0000"/>
        <rFont val="Trebuchet MS"/>
        <family val="2"/>
      </rPr>
      <t>, včetně podpěrné konstrukce</t>
    </r>
  </si>
  <si>
    <t>" Cena skladby včetně ztratného a doplňkových výrobků : - Speciální tašky (okrajové,okapové,prostupové,protisněhové,ukončovací), - Nástavec pro anténu, - Nástavec pro odvětrání kanalizace, - Těsnící manžety prostupů,  - systémová pochůzí lávka. "</t>
  </si>
  <si>
    <t xml:space="preserve">" Cena včetně zakrývání vnitřních otvorů, předmětů a konstrukcí </t>
  </si>
  <si>
    <t>51a</t>
  </si>
  <si>
    <t>m3</t>
  </si>
  <si>
    <t>" V položce zahrnuto naložení, odvoz sypaniny do Klentnice, složení a rozprostření sypaniny, hrubé terénní úpravy, likvidace v souladu se zákonem č. 185/2001 Sb., o odpadech, dle technologie určené zhotovitelem a dle podmínek investora, včetně poplatků za uložení sypaniny "</t>
  </si>
  <si>
    <t>57a</t>
  </si>
  <si>
    <t>57b</t>
  </si>
  <si>
    <t>D+M Kontaktní zateplovací systém, extrudovaný polystyren tl 100mm, λ=0,037 W/m*K -  provedení dle ČSN (ETICS) - Specifikace dle PD</t>
  </si>
  <si>
    <t>D+M Kontaktní zateplovací systém, extrudovaný polystyren tl 200mm, λ=0,037 W/m*K -  provedení dle ČSN (ETICS) - Specifikace dle PD</t>
  </si>
  <si>
    <t>D+M Kontaktní zateplovací systém, hydrofobizovaná minerální vata tl 200mm, λ=0,035 W/m*K - provedení dle ČSN (ETICS) - Specifikace dle PD</t>
  </si>
  <si>
    <t>D+M Skladba FS.04. - Kontaktní zateplovací systém štítu, hydrofobizovaná minerální vata tl 200mm, λ=0,035 W/m*K - provedení dle ČSN (ETICS) - Specifikace dle PD</t>
  </si>
  <si>
    <t>D+M Desky z fenolické pěny λ=0,021 W/m*K , včetně lepícího a kotvícího materiálu, tl. 80mm - Specifikace dle PD</t>
  </si>
  <si>
    <t>D+M Desky z fenolické pěny λ=0,021 W/m*K , včetně lepícího a kotvícího materiálu, tl. 50mm - Specifikace dle PD</t>
  </si>
  <si>
    <t>D+M Minerální vata λ=0,035 W/m*K , včetně lepícího a kotvícího materiálu, tl. 40mm - Specifikace dle PD</t>
  </si>
  <si>
    <t>64a</t>
  </si>
  <si>
    <t>64b</t>
  </si>
  <si>
    <t>67a</t>
  </si>
  <si>
    <t>67b</t>
  </si>
  <si>
    <t>69a</t>
  </si>
  <si>
    <t>69b</t>
  </si>
  <si>
    <t>76a</t>
  </si>
  <si>
    <t>76b</t>
  </si>
  <si>
    <t>" Rohová linka, pracovní deska MDF, dřez nerezový matný. Baterie stojánková s hadicovou sprchou. Digestoř přisazená. Skříňky z DTD materiálu. Zasklení z leptaného skla v hliníkovém rámu."</t>
  </si>
  <si>
    <t>" MDF deska výšky 250mm, kotvení chemickými kotvami "</t>
  </si>
  <si>
    <t>122a</t>
  </si>
  <si>
    <t>122b</t>
  </si>
  <si>
    <t>126a</t>
  </si>
  <si>
    <t>126b</t>
  </si>
  <si>
    <t>132a</t>
  </si>
  <si>
    <t>132b</t>
  </si>
  <si>
    <t>133a</t>
  </si>
  <si>
    <t>" Ukotvení pomocí 3 dřevěných kůlů a pružného úvazku, v ceně veškerý spojovací materiál "</t>
  </si>
  <si>
    <t>15a</t>
  </si>
  <si>
    <t>Ošetření vysazených květin a keřů v rovině a svahu do 1:5</t>
  </si>
  <si>
    <t xml:space="preserve">185804111 </t>
  </si>
  <si>
    <t>" Uložení nepotřebné sypaniny z výkopů "</t>
  </si>
  <si>
    <t>13a</t>
  </si>
  <si>
    <t xml:space="preserve"> Cena zahrnuje :  založení na pasech,ŽB podezdívku z pohledového betonu PB2 o celkové výšce 0,5m a šířce 0,3m, včetně postraních pilířů, Zřízení a odstranění bednění podezdívky a pilířů, ŽB piliře z pohledového betonu PB2 1,0x0,3x1,5m. Zemní práce, základové pásy 0,4x1,2x18,5m, ocelové sloupky o průřezu 60/60/3. Svařované panely uchyceny v ocelových rámech z profilů Jackl 40/40/3mm'  ' Ocelové sloupky opatřeny plastovými krytkami, koveny do ŽB  pomocí patních plechů a kotev do betonu '  ' V ceně nátěr a finální nástřik ocelových konstrukcí a prvků a vytvoření niky v ŽB pilíři pro uložení skříně HUP. '  ' V položce zahrnuto naložení, odvoz sypaniny do Klentnice, složení a rozprostření sypaniny, hrubé terénní úpravy, likvidace v souladu se zákonem č. 185/2001 Sb., o odpadech, dle technologie určené zhotovitelem a dle podmínek investora, včetně poplatků za uložení sypaniny '</t>
  </si>
  <si>
    <t xml:space="preserve"> Cena zahrnuje : Zemní práce, základový pás 0,4x1,2x4,5m a pás 0,6x1,2x1,85m. ŽB stěnu oplocení šířky 0,3m a průměrné výšky 1,65m. Zřízení a odstranění bednění stěny. V ceně plechová nerezová dvířka elektro skříní - 510x540mm - 2Ks, 510x410 - 1Ks, zvukové tablo s videotelefonem, trubkování pro elektro '  ' V ceně vytvoření nik pro elktro skříně '  ' V položce zahrnuto naložení, odvoz sypaniny do Klentnice, složení a rozprostření sypaniny, hrubé terénní úpravy, likvidace v souladu se zákonem č. 185/2001 Sb., o odpadech, dle technologie určené zhotovitelem a dle podmínek investora, včetně poplatků za uložení sypaniny '</t>
  </si>
  <si>
    <t>D+M Nerezová dvířka pro HUP 540x510.. - Specifikace dle PD</t>
  </si>
  <si>
    <t>D+M Nerezová poštovní schránka - Specifikace dle PD</t>
  </si>
  <si>
    <t>11a</t>
  </si>
  <si>
    <t>23a</t>
  </si>
  <si>
    <t xml:space="preserve">" Řezání podkladu " </t>
  </si>
  <si>
    <t>včetně ochrany proti odplavení zeminy</t>
  </si>
  <si>
    <t>29a</t>
  </si>
  <si>
    <t>včetně folie, pokládky, zatahování, ukončení, připojení, zemních prací</t>
  </si>
  <si>
    <t>Trubka ochranna pr.110mm - 145,0m</t>
  </si>
  <si>
    <t>Kabel CYKY-J3x4mm2 - 135,0m</t>
  </si>
  <si>
    <t>Kabel CYKY-J3x2.5mm2 - 135,0m</t>
  </si>
  <si>
    <t>Svítidlo (dle PD) včetně zdroje, montáže, napojení a poplatku PHE</t>
  </si>
  <si>
    <t>Rozvaděč 320x615x250mm (šxvxh) zapuštěný včetně výzbroje a výstroje, instalace, kompletace, zapojení a  zprovoznění</t>
  </si>
  <si>
    <t>Rozvaděč 320x610x250mm (šxvxh) zapuštěný včetně výzbroje a výstroje, instalace, kompletace, zapojení a  zprovoznění</t>
  </si>
  <si>
    <t>Rozvaděč 580x610x160 (šxvxh) 80M zapuštěný včetně výzbroje a výstroje, instalace, kompletace, zapojení a  zprovoznění,</t>
  </si>
  <si>
    <t>včetně: soumrakový spínač s externím čidlem, časový spínač, 3f zásuvka 16A, jištění VO, zásuvek a čerpací stanice, rezerva 20%</t>
  </si>
  <si>
    <r>
      <t>včetně folie, pokládky, zatahování, ukončení, připojení, zemních prací vč.revize a protokolu; Kabel ryha s  35  hl  60, zem4</t>
    </r>
    <r>
      <rPr>
        <i/>
        <sz val="7"/>
        <color rgb="FFFF0000"/>
        <rFont val="Trebuchet MS"/>
        <family val="2"/>
      </rPr>
      <t xml:space="preserve"> - 25,0m;</t>
    </r>
    <r>
      <rPr>
        <i/>
        <sz val="7"/>
        <color rgb="FF969696"/>
        <rFont val="Trebuchet MS"/>
        <family val="2"/>
      </rPr>
      <t xml:space="preserve"> Zrizeni kabel loze cih  60  pis 10, zem4 </t>
    </r>
    <r>
      <rPr>
        <i/>
        <sz val="7"/>
        <color rgb="FFFF0000"/>
        <rFont val="Trebuchet MS"/>
        <family val="2"/>
      </rPr>
      <t>- 25,0m</t>
    </r>
    <r>
      <rPr>
        <i/>
        <sz val="7"/>
        <color rgb="FF969696"/>
        <rFont val="Trebuchet MS"/>
        <family val="2"/>
      </rPr>
      <t xml:space="preserve">; Zakryti kab 1 kV folie PVC 33 cm </t>
    </r>
    <r>
      <rPr>
        <i/>
        <sz val="7"/>
        <color rgb="FFFF0000"/>
        <rFont val="Trebuchet MS"/>
        <family val="2"/>
      </rPr>
      <t>- 25,0m</t>
    </r>
    <r>
      <rPr>
        <i/>
        <sz val="7"/>
        <color rgb="FF969696"/>
        <rFont val="Trebuchet MS"/>
        <family val="2"/>
      </rPr>
      <t xml:space="preserve">; Trubka ochranna pr.110mm </t>
    </r>
    <r>
      <rPr>
        <i/>
        <sz val="7"/>
        <color rgb="FFFF0000"/>
        <rFont val="Trebuchet MS"/>
        <family val="2"/>
      </rPr>
      <t>- 25,0m</t>
    </r>
    <r>
      <rPr>
        <i/>
        <sz val="7"/>
        <color rgb="FF969696"/>
        <rFont val="Trebuchet MS"/>
        <family val="2"/>
      </rPr>
      <t xml:space="preserve">; Kabel CYKY-J4x16mm2 </t>
    </r>
    <r>
      <rPr>
        <i/>
        <sz val="7"/>
        <color rgb="FFFF0000"/>
        <rFont val="Trebuchet MS"/>
        <family val="2"/>
      </rPr>
      <t>- 30,0m</t>
    </r>
    <r>
      <rPr>
        <i/>
        <sz val="7"/>
        <color rgb="FF969696"/>
        <rFont val="Trebuchet MS"/>
        <family val="2"/>
      </rPr>
      <t xml:space="preserve">; FeZn 30x4 </t>
    </r>
    <r>
      <rPr>
        <i/>
        <sz val="7"/>
        <color rgb="FFFF0000"/>
        <rFont val="Trebuchet MS"/>
        <family val="2"/>
      </rPr>
      <t>- 25,0m</t>
    </r>
    <r>
      <rPr>
        <i/>
        <sz val="7"/>
        <color rgb="FF969696"/>
        <rFont val="Trebuchet MS"/>
        <family val="2"/>
      </rPr>
      <t xml:space="preserve">; Zahoz ryhy  zem4 </t>
    </r>
    <r>
      <rPr>
        <i/>
        <sz val="7"/>
        <color rgb="FFFF0000"/>
        <rFont val="Trebuchet MS"/>
        <family val="2"/>
      </rPr>
      <t>- 25,0m</t>
    </r>
  </si>
  <si>
    <t xml:space="preserve">Přemístění výkopku z rýh areálového vodovodu </t>
  </si>
  <si>
    <t>" PE chráničky 90x5,1mm - 2x4,0m + 1x2,0m, plynotěsné manžety,mezikruží z ES, převlečné matice, smršťovací víčka, zapravení prostupů a vodotěsné napojení na svislou hydroizolaci "</t>
  </si>
  <si>
    <t>" Cena včetně lisovacích spojek a samovulkanizačních pásek š.25mm "</t>
  </si>
  <si>
    <t xml:space="preserve">" Výměra včetně ztratného " </t>
  </si>
  <si>
    <t xml:space="preserve">" V ceně veškeré příslušenství a tvarovky pro napojení a zajištění prostupu " </t>
  </si>
  <si>
    <t xml:space="preserve">" Včetně technické prohlídky a utěsnění zkoušeného úseku " </t>
  </si>
  <si>
    <t>1a</t>
  </si>
  <si>
    <t>" Odstranění podkladních vrstev komunikace" 1,5*2,0</t>
  </si>
  <si>
    <t>1b</t>
  </si>
  <si>
    <t>" Odstranění krytu a obalovaného kameniva komunikace" 1,5*2,0</t>
  </si>
  <si>
    <t>1c</t>
  </si>
  <si>
    <t>1d</t>
  </si>
  <si>
    <t>1e</t>
  </si>
  <si>
    <t>1f</t>
  </si>
  <si>
    <t>1g</t>
  </si>
  <si>
    <t>" Příplatek 10% " 18,9*0,1</t>
  </si>
  <si>
    <t>1h</t>
  </si>
  <si>
    <t>"Hloubení startovací a výústní jámy " 3,0*2,0*2,1+2,0*1,5*2,1</t>
  </si>
  <si>
    <t>1i</t>
  </si>
  <si>
    <t>" Příplatek za lepivost 50% " 18,90*0,5</t>
  </si>
  <si>
    <t>2a</t>
  </si>
  <si>
    <t>"Pažení startovací a výústní jámy hl. 2,10m, 80%" 3,0*2,1*2*0,8+2,0*2,1*2*0,8</t>
  </si>
  <si>
    <t>m2</t>
  </si>
  <si>
    <t>2b</t>
  </si>
  <si>
    <t xml:space="preserve">"Přemístění výkopku z jam " </t>
  </si>
  <si>
    <t>3a</t>
  </si>
  <si>
    <t>" Lože z písku pod potrubí ve startovacích a výústních jámách " 3,0*2,0*0,8+2,0*1,5*0,4</t>
  </si>
  <si>
    <t>3b</t>
  </si>
  <si>
    <t>3c</t>
  </si>
  <si>
    <t>" Obsyp potrubí štěrkopískem v jámách, výška obsypu 400 mm" 3,0*2,0*0,4+2,0*1,5*0,4</t>
  </si>
  <si>
    <t>"Obsyp potrubí štěrkopískem v jámách" 3,6*2,2</t>
  </si>
  <si>
    <t>3d</t>
  </si>
  <si>
    <t>"Zásyp potrubí v jámách štěrkodrtí " 9,3*2,2</t>
  </si>
  <si>
    <t>2c</t>
  </si>
  <si>
    <t>" - Asfaltový beton střednězrnný, ACO 11+ - 40mm"</t>
  </si>
  <si>
    <t>" - Spojovací postřik asfaltový - 0,50 Kg/m2"</t>
  </si>
  <si>
    <t>" - Obalované kamenivo střednězrnné, ACP 16+ - 80mm"</t>
  </si>
  <si>
    <t>" - Postřik infiltrační - 1,00 Kg/m2"</t>
  </si>
  <si>
    <t>" - Štěrkodrť fr. 0/32 - 150mm "</t>
  </si>
  <si>
    <t>" - Štěrkodrť fr. 0/63 - 200mm "</t>
  </si>
  <si>
    <t>" Šachta z PP o rozměrech 900x1200mm, světlá výška 1400mm, vstupní komínek DN200mm. Šachta opatřena vstupním otvorem světlosti 600x600mm a litinovým poklopem uzamykatelným třídy A15 pro zatížení 1,5t "</t>
  </si>
  <si>
    <t>" Poklop tepelně izolován. Šachta vybavena vstupním výsuvným žebříkem z nerezavějícího materiálu kotveným do stěny šachty. V ceně podpěry pro uložení potrubí."</t>
  </si>
  <si>
    <t>" V ceně také zastropení šachty, a podkladní ŽB deska tl. 150mm "</t>
  </si>
  <si>
    <t>" Materiálový přechod PE/ocel, Kulový kohout DN50, Redukce DN 50/32, Uklidňující kus délky 200mm, Mechanický filtr, Vodoměr Q6, Uklidňující kus délky 200mm, Redukce DN 32/50, Kulový kohout s vypouštěním DN50, Zpětný ventil, Kulový kohout s vypouštěním DN50, Materiálový přechod ocel/PE "</t>
  </si>
  <si>
    <t>" Napojení pomocí navrtávacího pásu na LT stávající potrubí DN80. V ceně uzavírací šoupátko v zemním provedení, teleskopická zákopová soustava, a šoupátkový litinový poklop pojízdný pro zatížení 40t. Pod poklopem umístěna podkladová betonová prefabrikovaná deska "</t>
  </si>
  <si>
    <t>POLOŽKA ZRUŠENA</t>
  </si>
  <si>
    <t>12a</t>
  </si>
  <si>
    <t>12b</t>
  </si>
  <si>
    <t>12c</t>
  </si>
  <si>
    <t>12d</t>
  </si>
  <si>
    <t>12e</t>
  </si>
  <si>
    <t>12f</t>
  </si>
  <si>
    <t>t</t>
  </si>
  <si>
    <t>" V položce zahrnuto naložení, odvoz vybouraného materiálu a likvidace v souladu se zákonem č. 185/2001 Sb., o odpadech, dle technologie a místa určené zhotovitelem, včetně poplatků za uložení odpadu "</t>
  </si>
  <si>
    <t xml:space="preserve">"Přemístění výkopku z rýhy areálového plynovodu " </t>
  </si>
  <si>
    <t xml:space="preserve">" V ceně veškeré příslušenství a elektro tvarovky pro napojení a zajištění plynotěsného spoje" </t>
  </si>
  <si>
    <t xml:space="preserve">" PE chránička - 2,0m, plynotěsná manžeta,mezikruží z ES, převlečná matice, smršťovací víčko, zapravení prostupu a vodotěsné napojení na svislou hydroizolaci " </t>
  </si>
  <si>
    <t>" Skříň prefabrikovaná s plechovými dvířky na přední i zadní straně v celé ploše. Na dvířkách umístěny bezepčnostní štítky"</t>
  </si>
  <si>
    <t>" Vystrojení : - Uzávěr plynu, - Manometr, - Filtr, - Teploměr, - Uzavírací klapka, - Membránový plynoměr G-2,5, - Kulový kohout, - Odvzdušnění, - Fixační systém pro upevnění armatur "</t>
  </si>
  <si>
    <t>" V položce zahrnuto naložení, odvoz sypaniny, složení a rozprostření sypaniny, hrubé terénní úpravy, likvidace v souladu se zákonem č. 185/2001 Sb., o odpadech dle technologie a místa určené zhotovitelem a dle podmínek investora, včetně poplatků za uložení sypaniny "</t>
  </si>
  <si>
    <t xml:space="preserve">" Předběžná zkouška areálového plynovodu " </t>
  </si>
  <si>
    <t>" Cena včetně technické prohlídky potrubí "</t>
  </si>
  <si>
    <t xml:space="preserve">" Zkouška areálového plynovodu " </t>
  </si>
  <si>
    <t>" Včetně technické prohlídky a utěsnění zkoušeného úseku "</t>
  </si>
  <si>
    <t>" Trvalá ochrana kabelů sdělovacího vedení "</t>
  </si>
  <si>
    <t xml:space="preserve">" Včetně výplachu vrtu bentonitovou směsí. " </t>
  </si>
  <si>
    <t>" V položce zahrnuto naložení, odvoz sypaniny do Klentnice, složení a rozprostření sypaniny, hrubé terénní úpravy, likvidace v souladu se zákonem č. 185/2001 Sb., o odpadech, dle technologie určené zhotovitelem, včetně poplatků za uložení sypaniny "</t>
  </si>
  <si>
    <t xml:space="preserve">"Cena včetně sazenic rostlin, zemních prací při sázení, ohumusování, odstranění kamene, zarovnání, hnojení, hnojiva a ošetření rostlin" </t>
  </si>
  <si>
    <t>" - Betonová dlažba - tl.80mm "</t>
  </si>
  <si>
    <t>" - Kamenná drť 0-8 - tl. 40mm "</t>
  </si>
  <si>
    <t>" - Kamenná drť 8-32 - tl. 250mm "</t>
  </si>
  <si>
    <t xml:space="preserve">" V ceně veškeré příslušenství a elektro tvarovky pro napojení a zajištění plynotěsného spoje se stávajícím ocelovým potrubím" </t>
  </si>
  <si>
    <t>" Součástí zemní práce, manipulace s výkopkem, betonový základ, propojení nového základu se stávajícím základem oplocení "</t>
  </si>
  <si>
    <t>" Vystrojení : - Hlavní uzávěr plynu, - Manometr, - Filtr, - Teploměr, - Uzavírací klapka, - Membránový plynoměr G-6, - Kulový kohout, - Odvzdušnění, - Fixační systém pro upevnění armatur "</t>
  </si>
  <si>
    <t>" V ceně rozšíření vrtu řízeného protlaku a zatažení potrubí "</t>
  </si>
  <si>
    <t xml:space="preserve">" Předběžná zkouška plynovodní přípojky " </t>
  </si>
  <si>
    <t xml:space="preserve">" Zkouška plynovodní přípojky " </t>
  </si>
  <si>
    <t>" Ošetření keřů a stromů "  (117,0+12,0)*0,5+7*0,5*0,5</t>
  </si>
  <si>
    <t>Kabel ryha s  35  hl  60  zem4 - 120,0m</t>
  </si>
  <si>
    <t>Zri kab loz cih 60, pisek 10 - 120,0m</t>
  </si>
  <si>
    <t>Zakryti kab 1 kV folie PVC 33 cm - 120,0m</t>
  </si>
  <si>
    <t>Zahoz ryhy  zem4 - 120,0m</t>
  </si>
  <si>
    <t>Kabel CYKY-J4x16mm2 - 250,0m</t>
  </si>
  <si>
    <t>FeZn 30x4 - 120,0m</t>
  </si>
  <si>
    <t>Trubka ochranna pr.110mm - 250,0m</t>
  </si>
  <si>
    <t>722 - Zdravotechnika - vnitřní vodovod</t>
  </si>
  <si>
    <r>
      <t>Lapač střešních splavenin z PP se zápachovou klapkou a lapacím košem DN 110 + potrubí a tvarovky pro napojení lapače na areálovou dešťovou kanalizaci - Specifik</t>
    </r>
    <r>
      <rPr>
        <sz val="8"/>
        <color rgb="FFFF0000"/>
        <rFont val="Trebuchet MS"/>
        <family val="2"/>
      </rPr>
      <t>ace dle PD</t>
    </r>
  </si>
  <si>
    <r>
      <t>D+M Podlahová vpusť, nerez vtoková mřížka 123x123mm s výškově nastavitelnou mřížkou a izolační manžetou,mechanická zápachová uzávěra, DN 75, svislý odtok - Spec</t>
    </r>
    <r>
      <rPr>
        <sz val="8"/>
        <color rgb="FFFF0000"/>
        <rFont val="Trebuchet MS"/>
        <family val="2"/>
      </rPr>
      <t>ifikace dle PD - V1</t>
    </r>
  </si>
  <si>
    <r>
      <t>D+M Podlahová vpusť, nerez vtoková mřížka 123x123mm s výškově nastavitelnou mřížkou a izolační manžetou,mechanická zápachová uzávěra, DN 75, svislý odtok - Spec</t>
    </r>
    <r>
      <rPr>
        <sz val="8"/>
        <color rgb="FFFF0000"/>
        <rFont val="Trebuchet MS"/>
        <family val="2"/>
      </rPr>
      <t>ifikace dle PD - V2</t>
    </r>
  </si>
  <si>
    <t xml:space="preserve"> Materiál : Polypropylen. V ceně sifonová vložka a sítko na nečistoty '; ' </t>
  </si>
  <si>
    <t>" Pro úkap pojistného ventilu a odvod kondenzátu, mechanická zápachová uzávěrka"</t>
  </si>
  <si>
    <t xml:space="preserve"> Vodní zápachová uzávěrka DN32, s přídavnou mechanickou uzávěrkou - kuličkou. Transparentní čistící vložka vyjímatelná. Délkově upravitelná stavební ochranná zátka a kryt. </t>
  </si>
  <si>
    <t>" Vodní zápachová uzávěrka DN32, s přídavnou mechanickou uzávěrkou - kuličkou. Transparentní čistící vložka vyjímatelná. Délkově upravitelná stavební ochranná zátka a kryt. "</t>
  </si>
  <si>
    <t>998721202</t>
  </si>
  <si>
    <t>Přesun hmot pro vnitřní kanalizace v objektech v do 12 m</t>
  </si>
  <si>
    <t xml:space="preserve">" Zednická výpomoc, doplňkové práce, kompletace, zřízení a zapravení prostupů, překlady nad prostupy apod." </t>
  </si>
  <si>
    <r>
      <t>722160133 RTO</t>
    </r>
    <r>
      <rPr>
        <sz val="8"/>
        <color rgb="FF0070C0"/>
        <rFont val="Trebuchet MS"/>
        <family val="2"/>
      </rPr>
      <t>.1</t>
    </r>
  </si>
  <si>
    <t xml:space="preserve"> Včetně izolace z pěnového PE tl. 9 mm v celé délce potrubí včetně kolen a odboček  '; ' Studená voda ' ; ' V ceně veškeré příslušenství, tvarovky,kotvící prvky a spojovací materiál, výměra včetně ztratného '; ' V ceně potřebné armatury : Bezpečnostní, pojistné, uzavírací, redukční, odvzdušňovací, zavzdušňovací apod.'; ' </t>
  </si>
  <si>
    <t>" Vrstvené potrubí PN20, vnitřní polypropylenová trubka spojena s hliníkovou vrstvou, následně překrytá polypropylenovou vrstvou.Včetně izolace z pěnového PE tl. 25 mm v celé délce potrubí včetně kolen a odboček  " " Teplá voda " " Cirkulační voda " " V ceně veškeré příslušenství, tvarovky,kotvící prvky a spojovací materiál, výměra včetně ztratného " " V ceně potřebné armatury : Bezpečnostní, pojistné, uzavírací, redukční, odvzdušňovací, zavzdušňovací apod."</t>
  </si>
  <si>
    <t>" Vrstvené potrubí PN20, vnitřní polypropylenová trubka spojena s hliníkovou vrstvou, následně překrytá polypropylenovou vrstvou.Včetně izolace z pěnového PE tl. 9 mm v celé délce potrubí včetně kolen a odboček  " " Studená voda "  " V ceně veškeré příslušenství, tvarovky,kotvící prvky a spojovací materiál, výměra včetně ztratného " " V ceně potřebné armatury : Bezpečnostní, pojistné, uzavírací, redukční, odvzdušňovací, zavzdušňovací apod."</t>
  </si>
  <si>
    <t>" Vrstvené potrubí PN20, vnitřní polypropylenová trubka spojena s hliníkovou vrstvou, následně překrytá polypropylenovou vrstvou.Včetně izolace z pěnového PE tl. 25 mm v celé délce potrubí včetně kolen a odboček  " " Teplá voda " " V ceně veškeré příslušenství, tvarovky,kotvící prvky a spojovací materiál, výměra včetně ztratného " " V ceně potřebné armatury : Bezpečnostní, pojistné, uzavírací, redukční, odvzdušňovací, zavzdušňovací apod."</t>
  </si>
  <si>
    <t>" Bezpečnostní, pojistné, uzavírací armatury apod. zajišťující ohřev teplé vody - Zpětné ventily, Pojistné ventily, Kulové kohouty, Kulové kohouty s vypouštěním, Filtry, Automatické odvzdušňovací ventily, Automatické vyvažovací ventily, Vypouštěcí ventily apod. "</t>
  </si>
  <si>
    <t>722290211</t>
  </si>
  <si>
    <t>Zkouška těsnosti potrubí vodovodního celého rozvodu vč přípravy</t>
  </si>
  <si>
    <t>722290226</t>
  </si>
  <si>
    <t>Zkoušky těsnosti vodovodního potrubí závitového do DN 50</t>
  </si>
  <si>
    <t>722290230</t>
  </si>
  <si>
    <t>Proplach a dezinfekce vodovodního potrubí celého rozvodu vč přípravy</t>
  </si>
  <si>
    <t>722290234</t>
  </si>
  <si>
    <t>Proplach a dezinfekce vodovodního potrubí do DN 80</t>
  </si>
  <si>
    <t>998722202</t>
  </si>
  <si>
    <t>Přesun hmot procentní pro vnitřní vodovod v objektech v do 12 m</t>
  </si>
  <si>
    <t>999722</t>
  </si>
  <si>
    <t>Stavební práce a dodávky spojené s provedením funkčního celku 722</t>
  </si>
  <si>
    <t>998725202</t>
  </si>
  <si>
    <t>Přesun hmot procentní pro zařizovací předměty v objektech v do 12 m</t>
  </si>
  <si>
    <t>Stavební práce a dodávky spojené s provedením funkčního celku 725</t>
  </si>
  <si>
    <t>998723202</t>
  </si>
  <si>
    <t>Přesun hmot procentní pro vnitřní plynovod v objektech v do 12 m</t>
  </si>
  <si>
    <t>999723</t>
  </si>
  <si>
    <t>Stavební práce a dodávky spojené s provedením funkčního celku 723</t>
  </si>
  <si>
    <t>" V ceně veškeré příslušenství, tvarovky,kotvící prvky a spojovací materiál, výměra včetně ztratného "</t>
  </si>
  <si>
    <t>998751201</t>
  </si>
  <si>
    <t>Přesun hmot procentní pro vzduchotechniku v objektech v do 12 m</t>
  </si>
  <si>
    <t>998731202</t>
  </si>
  <si>
    <t>Přesun hmot procentní pro kotelny v objektech v do 12 m</t>
  </si>
  <si>
    <t>999731</t>
  </si>
  <si>
    <t>Stavební práce a dodávky spojené s provedením funkčního celku 731</t>
  </si>
  <si>
    <t>998733202</t>
  </si>
  <si>
    <t>Přesun hmot procentní pro rozvody potrubí v objektech v do 12 m</t>
  </si>
  <si>
    <t>999733</t>
  </si>
  <si>
    <t>Stavební práce a dodávky spojené s provedením funkčního celku 733</t>
  </si>
  <si>
    <t>998735202</t>
  </si>
  <si>
    <t>Přesun hmot procentní pro otopná tělesa v objektech v do 12 m</t>
  </si>
  <si>
    <t>999735</t>
  </si>
  <si>
    <t>Stavební práce a dodávky spojené s provedením funkčního celku 735</t>
  </si>
  <si>
    <t xml:space="preserve">" Doplňkové práce, kompletace" </t>
  </si>
  <si>
    <t>Zásuvka do zdi s přepěťovou ochranou, včetně instalace, zapojení, proměření</t>
  </si>
  <si>
    <t>741999004 SPC</t>
  </si>
  <si>
    <t xml:space="preserve"> Včetně tepelné izolace z desek z kamenné vlny s polepem hliníkovou fólií se skleněnou mřížkou tl.40 mm v celé délce potrubí včetně kolen a odboček '; ' Cirkulační voda ' ; ' Teplá voda ' ; ' V ceně veškeré příslušenství, tvarovky, kotvící prvky a spojovací materiál, výměra včetně ztratného '; ' V ceně potřebné armatury : Bezpečnostní, pojistné, uzavírací, redukční, odvzdušňovací, zavzdušňovací apod.'</t>
  </si>
  <si>
    <t xml:space="preserve"> Vrstvené potrubí PN20, vnitřní polypropylenová trubka spojena s hliníkovou vrstvou, následně překrytá polypropylenovou vrstvou.Včetně izolace z pěnového PE tl. 9 mm v celé délce potrubí včetně kolen a odboček  '; ' Studená voda ' ; ' V ceně veškeré příslušenství, tvarovky, kotvící prvky a spojovací materiál, výměra včetně ztratného '; ' V ceně potřebné armatury : Bezpečnostní, pojistné, uzavírací, redukční, odvzdušňovací, zavzdušňovací apod.'</t>
  </si>
  <si>
    <t>0b</t>
  </si>
  <si>
    <t>Čerpání vody na dopravní výšku do 10 m průměrný přítok do 500l/min</t>
  </si>
  <si>
    <t>Pohotovost čerpací soustavy pro dopravní výšku do 10 m přítok do 500 l/min</t>
  </si>
  <si>
    <t xml:space="preserve"> Hutnění podloží pod skladbami komunikací ' (244.6+339.2+189.7+104.5+42.1+91.6)-33.8-20.4-6.12-4.08-36.75</t>
  </si>
  <si>
    <r>
      <t xml:space="preserve">D+M Skladba komunikace - Betonová dlažba </t>
    </r>
    <r>
      <rPr>
        <sz val="8"/>
        <color rgb="FFFF0000"/>
        <rFont val="Trebuchet MS"/>
        <family val="2"/>
      </rPr>
      <t>tl.50mm</t>
    </r>
    <r>
      <rPr>
        <sz val="8"/>
        <rFont val="Trebuchet MS"/>
        <family val="2"/>
      </rPr>
      <t xml:space="preserve"> - Specifikace dle PD</t>
    </r>
  </si>
  <si>
    <r>
      <t xml:space="preserve"> - Betonová dlažba - </t>
    </r>
    <r>
      <rPr>
        <i/>
        <sz val="7"/>
        <color rgb="FFFF0000"/>
        <rFont val="Trebuchet MS"/>
        <family val="2"/>
      </rPr>
      <t>tl.50mm</t>
    </r>
    <r>
      <rPr>
        <i/>
        <sz val="7"/>
        <color rgb="FF969696"/>
        <rFont val="Trebuchet MS"/>
        <family val="2"/>
      </rPr>
      <t xml:space="preserve"> '; ' - Kamenná drť 0-8 - tl. 40mm '; ' - Kamenná drť 8-32 - tl. 150mm '; ' Cena skladby včetně ztratného, přesunu hmot '</t>
    </r>
  </si>
  <si>
    <t xml:space="preserve">" Řezání krytu " </t>
  </si>
  <si>
    <r>
      <t xml:space="preserve"> V ceně, </t>
    </r>
    <r>
      <rPr>
        <i/>
        <sz val="7"/>
        <color rgb="FFFF0000"/>
        <rFont val="Trebuchet MS"/>
        <family val="2"/>
      </rPr>
      <t>- frézování</t>
    </r>
    <r>
      <rPr>
        <i/>
        <sz val="7"/>
        <color rgb="FF969696"/>
        <rFont val="Trebuchet MS"/>
        <family val="2"/>
      </rPr>
      <t>, - zarovnání styčných ploch,  - úprava krytu, - spojovací penetrační postřik, - zpětná zálivka spar 'včetně přesunu hmot</t>
    </r>
  </si>
  <si>
    <r>
      <t xml:space="preserve">Rozebrání dlažeb komunikací pro pěší z betonových </t>
    </r>
    <r>
      <rPr>
        <sz val="8"/>
        <rFont val="Trebuchet MS"/>
        <family val="2"/>
      </rPr>
      <t>nebo kamenných dlaždic</t>
    </r>
  </si>
  <si>
    <t>" Šachta PP kruhová žebrovaná, DN=600mm,betonový roznášecí prstenec, součástí kruhový poklop DN600 litinový pro zatížení 25t " " Potrubí hladké PP 200 napojeno do šachtového dna "</t>
  </si>
  <si>
    <t>" Celoplastová dvouplášťová šachta s armovací výztuží, obetonovaná v tl. 200mm. Uložena na ŽB podkladní desku tl. 250mm. Vnější průměr 1770mm. Součástí uzamykatelný litinový poklop třídy A15, vstupní žebřík. Hydroizolace a tepelná izolace stropní onstrukce, vstupní komínek. " " V ceně kompletní vystrojení čerpací šachty : - Kalové čerpadlo 2Ks, - řezací oběžné kolo, - elektromotor, - výtlačné potrubí, - nátokové potrubí, - vodící tyč, - spínací plovák, - tvarovky a armatury, - teleskopická tyč, - šoupátko a šoupátkový poklop. " " V ceně veškerá související elektroinstalace "</t>
  </si>
  <si>
    <t xml:space="preserve">" Napojení do šachtového dna pomocí spojek in-situ " " V ceně veškeré příslušenství a tvarovky pro napojení a zajištění prostupu " </t>
  </si>
  <si>
    <t>41a</t>
  </si>
  <si>
    <t>"Obsyp potrubí a šachet štěrkopískem"</t>
  </si>
  <si>
    <t>" Předběžná zkouška kanalizace "</t>
  </si>
  <si>
    <t>D6</t>
  </si>
  <si>
    <t>E6</t>
  </si>
  <si>
    <t>F6</t>
  </si>
  <si>
    <t>G6</t>
  </si>
  <si>
    <t>H6</t>
  </si>
  <si>
    <t>I6</t>
  </si>
  <si>
    <r>
      <t>"Pažení rýhy pro dešťovou kanalizaci hl. 1,1m, 50%"  31.8*1.1*2*0.5+24.7*1.1*2*0.5</t>
    </r>
    <r>
      <rPr>
        <sz val="8"/>
        <color rgb="FFFF0000"/>
        <rFont val="Trebuchet MS"/>
        <family val="2"/>
      </rPr>
      <t>-44*1.1*2*0.5</t>
    </r>
  </si>
  <si>
    <t>E8</t>
  </si>
  <si>
    <t>F8</t>
  </si>
  <si>
    <r>
      <t>"Pažení rýhy pro kanalizaci hl. 2,6m, 80%"  44.6*2.6*2*0.8</t>
    </r>
    <r>
      <rPr>
        <sz val="8"/>
        <color rgb="FFFF0000"/>
        <rFont val="Trebuchet MS"/>
        <family val="2"/>
      </rPr>
      <t>-12*2.6*2*0.8</t>
    </r>
  </si>
  <si>
    <t>D9</t>
  </si>
  <si>
    <r>
      <t>"Celkem: "211.39+</t>
    </r>
    <r>
      <rPr>
        <sz val="8"/>
        <color rgb="FFFF0000"/>
        <rFont val="Trebuchet MS"/>
        <family val="2"/>
      </rPr>
      <t>135.62</t>
    </r>
    <r>
      <rPr>
        <sz val="8"/>
        <color rgb="FF505050"/>
        <rFont val="Trebuchet MS"/>
        <family val="2"/>
      </rPr>
      <t>+8.43</t>
    </r>
  </si>
  <si>
    <t>E25</t>
  </si>
  <si>
    <t>C28</t>
  </si>
  <si>
    <r>
      <t xml:space="preserve">" Potrubí kanalizační PP SN 8, DN=150mm " </t>
    </r>
    <r>
      <rPr>
        <sz val="8"/>
        <color rgb="FFFF0000"/>
        <rFont val="Trebuchet MS"/>
        <family val="2"/>
      </rPr>
      <t>(81.3-12)*1.05</t>
    </r>
  </si>
  <si>
    <r>
      <t>"Celkem: "</t>
    </r>
    <r>
      <rPr>
        <sz val="8"/>
        <color rgb="FFFF0000"/>
        <rFont val="Trebuchet MS"/>
        <family val="2"/>
      </rPr>
      <t>72.77</t>
    </r>
  </si>
  <si>
    <r>
      <t>" Potrubí kanalizační dešťové PP SN 8, DN=110mm " (31.8+29.6*3+24.7*2</t>
    </r>
    <r>
      <rPr>
        <sz val="8"/>
        <color rgb="FFFF0000"/>
        <rFont val="Trebuchet MS"/>
        <family val="2"/>
      </rPr>
      <t>-44</t>
    </r>
    <r>
      <rPr>
        <sz val="8"/>
        <color rgb="FF505050"/>
        <rFont val="Trebuchet MS"/>
        <family val="2"/>
      </rPr>
      <t>)*1.05</t>
    </r>
  </si>
  <si>
    <r>
      <t xml:space="preserve">"Celkem: </t>
    </r>
    <r>
      <rPr>
        <sz val="8"/>
        <color rgb="FFFF0000"/>
        <rFont val="Trebuchet MS"/>
        <family val="2"/>
      </rPr>
      <t>"132.3</t>
    </r>
  </si>
  <si>
    <t>" Šachta PP kruhová žebrovaná, DN=425mm,betonový roznášecí prstenec, součástí kruhový poklop  pojízdný DN425 litinový pro zatížení 25t " " Potrubí hladké KG PP napojeno do šachtového dna "</t>
  </si>
  <si>
    <t>" Šachta PP kruhová žebrovaná, DN=600mm,betonový roznášecí prstenec, součástí kruhový poklop pochůzí plastový pro zatížení 1,5t, filtrační koš + sítko " " Potrubí hladké KG PP napojeno do šachtového dna "</t>
  </si>
  <si>
    <t>" Šachta PP kruhová žebrovaná, DN=425mm,betonový roznášecí prstenec, součástí mřížový poklop pojízdný litinový pro zatížení 25t, záchytný koš nečistot a zápachová uzávěra " " Potrubí hladké KG PP napojeno do šachtového dna "</t>
  </si>
  <si>
    <t xml:space="preserve">" Napojení do šachtového dna pomocí spojek in-situ "  " V ceně veškeré příslušenství a tvarovky pro napojení a zajištění prostupu " </t>
  </si>
  <si>
    <t>43a</t>
  </si>
  <si>
    <t>A44</t>
  </si>
  <si>
    <r>
      <t xml:space="preserve">" Předběžná zkouška kanalizace " </t>
    </r>
    <r>
      <rPr>
        <sz val="8"/>
        <color rgb="FFFF0000"/>
        <rFont val="Trebuchet MS"/>
        <family val="2"/>
      </rPr>
      <t>31.8+29.6*3+24.7*2-44</t>
    </r>
  </si>
  <si>
    <t>B44</t>
  </si>
  <si>
    <r>
      <t>"Celkem: "</t>
    </r>
    <r>
      <rPr>
        <sz val="8"/>
        <color rgb="FFFF0000"/>
        <rFont val="Trebuchet MS"/>
        <family val="2"/>
      </rPr>
      <t>126</t>
    </r>
  </si>
  <si>
    <r>
      <t xml:space="preserve">" Předběžná zkouška kanalizace " </t>
    </r>
    <r>
      <rPr>
        <sz val="8"/>
        <color rgb="FFFF0000"/>
        <rFont val="Trebuchet MS"/>
        <family val="2"/>
      </rPr>
      <t>81.3-12.0</t>
    </r>
  </si>
  <si>
    <r>
      <t xml:space="preserve">"Celkem: " </t>
    </r>
    <r>
      <rPr>
        <sz val="8"/>
        <color rgb="FFFF0000"/>
        <rFont val="Trebuchet MS"/>
        <family val="2"/>
      </rPr>
      <t>69.3</t>
    </r>
  </si>
  <si>
    <r>
      <t xml:space="preserve">" Zkouška kanalizace " </t>
    </r>
    <r>
      <rPr>
        <sz val="8"/>
        <color rgb="FFFF0000"/>
        <rFont val="Trebuchet MS"/>
        <family val="2"/>
      </rPr>
      <t>31.8+29.6*3+24.7*2-44</t>
    </r>
  </si>
  <si>
    <t>A49</t>
  </si>
  <si>
    <t>B49</t>
  </si>
  <si>
    <r>
      <t>"Pažení rýhy pro dešťovou šachtu hl. 1,2m,1,3m,1,4m, 1,5m, 50%"  1.7*1.2*2*0.5+1.7*1.3*2*</t>
    </r>
    <r>
      <rPr>
        <sz val="8"/>
        <color rgb="FFFF0000"/>
        <rFont val="Trebuchet MS"/>
        <family val="2"/>
      </rPr>
      <t>6</t>
    </r>
    <r>
      <rPr>
        <sz val="8"/>
        <color rgb="FF505050"/>
        <rFont val="Trebuchet MS"/>
        <family val="2"/>
      </rPr>
      <t>*0.5+1.7*1.4*2*0.5+1.7*1.5*2*0.5</t>
    </r>
  </si>
  <si>
    <r>
      <t>"Celkem: "5.44+</t>
    </r>
    <r>
      <rPr>
        <sz val="8"/>
        <color rgb="FFFF0000"/>
        <rFont val="Trebuchet MS"/>
        <family val="2"/>
      </rPr>
      <t>20,23</t>
    </r>
    <r>
      <rPr>
        <sz val="8"/>
        <color rgb="FF505050"/>
        <rFont val="Trebuchet MS"/>
        <family val="2"/>
      </rPr>
      <t>+157.04+</t>
    </r>
    <r>
      <rPr>
        <sz val="8"/>
        <color rgb="FFFF0000"/>
        <rFont val="Trebuchet MS"/>
        <family val="2"/>
      </rPr>
      <t>13.75</t>
    </r>
    <r>
      <rPr>
        <sz val="8"/>
        <color rgb="FF505050"/>
        <rFont val="Trebuchet MS"/>
        <family val="2"/>
      </rPr>
      <t>+136.2</t>
    </r>
  </si>
  <si>
    <r>
      <t>" Lože z štěrkopísku pod kanalizační potrubí a šachty, tl. 100mm " 97.7*0.9*0.1+1.7*1.7*0.1*3-</t>
    </r>
    <r>
      <rPr>
        <sz val="8"/>
        <color rgb="FFFF0000"/>
        <rFont val="Trebuchet MS"/>
        <family val="2"/>
      </rPr>
      <t>0.1*0.9*12</t>
    </r>
  </si>
  <si>
    <t>" Lože z štěrkopísku pod dešťové potrubí a šachty, tl. 100mm " 290.8*0.9*0.1+1.7*1.7*0.1*9-0.1*0.9*44</t>
  </si>
  <si>
    <t>"Celkem: "8.58+24.81</t>
  </si>
  <si>
    <t>595,94-(401,53-267,69)</t>
  </si>
  <si>
    <t>" Větrací potrubí vyvedeno 0,5m nad terén z KG PP DN 200 "</t>
  </si>
  <si>
    <t>" Šachta PP kruhová , DN=315mm,betonový roznášecí prstenec, součástí kruhový poklop pochůzí plastový pro zatížení 1,5t "</t>
  </si>
  <si>
    <t>" Vsakovací šachta z betonových trub DN 1500mm, vysypaná štěrkopískem frakce 8/16 a hrubým štěrkem frakce 32/64, součástí také vrstva geotextílie "</t>
  </si>
  <si>
    <t>" Tvořená vsakovacími voštinovými bloky, plastové z PP o rozměrech 0,6x 1,2 x 2,6m - počet bloků 96 Ks. Součástí speciální systémové plastové spojky a obalení soustavy boxů geotextílií 250 g/m2 "</t>
  </si>
  <si>
    <t>31a</t>
  </si>
  <si>
    <t>" Zkouška splaškové kanalizace "  " Včetně technické prohlídky a utěsnění zkoušeného úseku "</t>
  </si>
  <si>
    <t>KRYCÍ LIST SOUPISU</t>
  </si>
  <si>
    <t>REKAPITULACE SOUPISU PRACÍ</t>
  </si>
  <si>
    <t>SOUPIS PRACÍ</t>
  </si>
  <si>
    <t>Náklady soupisu celkem</t>
  </si>
  <si>
    <t>Základ daně</t>
  </si>
  <si>
    <t>Sazba daně</t>
  </si>
  <si>
    <t>Výše daně</t>
  </si>
  <si>
    <t>Zadavatel:</t>
  </si>
  <si>
    <t>Uchazeč:</t>
  </si>
  <si>
    <t>Uchazeč</t>
  </si>
  <si>
    <t>Návod na vyplnění</t>
  </si>
  <si>
    <t>(1070,6+677,4+437,96+451,7-75,16-103,72-35,07-37,7)/2</t>
  </si>
  <si>
    <t>" Sejmutí ornice v tl. 200mm " 4044,0*0,2</t>
  </si>
  <si>
    <t>306,2+464,1+385,9+279,9</t>
  </si>
  <si>
    <t>" Příplatek 30% objemu " 1436,1*0.3</t>
  </si>
  <si>
    <t>" Přesun vykopané zeminy na mezideponii " 1436,1</t>
  </si>
  <si>
    <t>" Odvoz vykopané zeminy "</t>
  </si>
  <si>
    <t>" Odvoz nepotřebné ornice " 808,8-711,52</t>
  </si>
  <si>
    <t>" Odvoz vykopané zeminy " 1436,1*8</t>
  </si>
  <si>
    <t>" Odvoz nepotřebné ornice " (808,8-711,52)*8</t>
  </si>
  <si>
    <t>" Uskladnění ornice na mezideponii " 808,8</t>
  </si>
  <si>
    <t>" Uskladnění vykopané zeminy na mezideponii " 1436,1</t>
  </si>
  <si>
    <t>" Uložení nepotřebné ornice " 808,8-711,52</t>
  </si>
  <si>
    <r>
      <rPr>
        <sz val="8"/>
        <color rgb="FFFF0000"/>
        <rFont val="Trebuchet MS"/>
        <family val="2"/>
      </rPr>
      <t xml:space="preserve">1533,38 * 2 </t>
    </r>
    <r>
      <rPr>
        <sz val="8"/>
        <color rgb="FF505050"/>
        <rFont val="Trebuchet MS"/>
        <family val="2"/>
      </rPr>
      <t>"Koeficient množství</t>
    </r>
  </si>
  <si>
    <t>4044,0*0,1*600/1000</t>
  </si>
  <si>
    <t>" Úprava hlavní výkopové jámy "  618,8+428,8+329,3+382,8</t>
  </si>
  <si>
    <t>" Dovoz ornice z mezideponie " 711,52</t>
  </si>
  <si>
    <t>4a</t>
  </si>
  <si>
    <t>181301107</t>
  </si>
  <si>
    <t>Rozprostření ornice tl vrstvy do 500 mm pl do 500 m2 v rovině nebo ve svahu do 1:5</t>
  </si>
  <si>
    <t xml:space="preserve">Měnit lze pouze buňky se žlutým podbarvením!
1) v Rekapitulaci stavby vyplňte údaje o Uchazeči (přenesou se do ostatních sestav i v jiných listech)
2) na vybraných listech vyplňte v sestavě Soupis prací ceny u položek
</t>
  </si>
  <si>
    <t>CS ÚRS 2018 01</t>
  </si>
  <si>
    <t>" Dovoz ornice z mezideponie " 2950,6*0,2</t>
  </si>
  <si>
    <t>" Dovoz ornice z mezideponie " 242,8*0,5</t>
  </si>
  <si>
    <t>R-2018-013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</si>
</sst>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#,##0.00000"/>
  </numFmts>
  <fonts count="5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0"/>
      <color rgb="FF003366"/>
      <name val="Trebuchet MS"/>
      <family val="2"/>
    </font>
    <font>
      <b/>
      <sz val="10"/>
      <color rgb="FF00336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7"/>
      <color rgb="FF969696"/>
      <name val="Trebuchet MS"/>
      <family val="2"/>
    </font>
    <font>
      <sz val="8"/>
      <color rgb="FF000000"/>
      <name val="Trebuchet MS"/>
      <family val="2"/>
    </font>
    <font>
      <u val="single"/>
      <sz val="11"/>
      <color theme="10"/>
      <name val="Calibri"/>
      <family val="2"/>
      <scheme val="minor"/>
    </font>
    <font>
      <sz val="8"/>
      <color theme="0" tint="-0.4999699890613556"/>
      <name val="Trebuchet MS"/>
      <family val="2"/>
    </font>
    <font>
      <sz val="9"/>
      <color rgb="FFFF0000"/>
      <name val="Trebuchet MS"/>
      <family val="2"/>
    </font>
    <font>
      <sz val="8"/>
      <color rgb="FFFF0000"/>
      <name val="Trebuchet MS"/>
      <family val="2"/>
    </font>
    <font>
      <i/>
      <sz val="7"/>
      <color rgb="FFFF0000"/>
      <name val="Trebuchet MS"/>
      <family val="2"/>
    </font>
    <font>
      <b/>
      <sz val="8"/>
      <color rgb="FFFF0000"/>
      <name val="Trebuchet MS"/>
      <family val="2"/>
    </font>
    <font>
      <b/>
      <i/>
      <sz val="8"/>
      <color rgb="FFFF0000"/>
      <name val="Trebuchet MS"/>
      <family val="2"/>
    </font>
    <font>
      <b/>
      <sz val="8"/>
      <color rgb="FF00B0F0"/>
      <name val="Trebuchet MS"/>
      <family val="2"/>
    </font>
    <font>
      <sz val="8"/>
      <color rgb="FF0070C0"/>
      <name val="Trebuchet MS"/>
      <family val="2"/>
    </font>
    <font>
      <b/>
      <sz val="11"/>
      <color rgb="FFFF0000"/>
      <name val="Trebuchet MS"/>
      <family val="2"/>
    </font>
    <font>
      <sz val="12"/>
      <color rgb="FFFF0000"/>
      <name val="Trebuchet MS"/>
      <family val="2"/>
    </font>
    <font>
      <b/>
      <sz val="10"/>
      <color rgb="FFFF0000"/>
      <name val="Trebuchet MS"/>
      <family val="2"/>
    </font>
    <font>
      <sz val="11"/>
      <color rgb="FFFF0000"/>
      <name val="Trebuchet MS"/>
      <family val="2"/>
    </font>
    <font>
      <sz val="8"/>
      <color rgb="FF00B0F0"/>
      <name val="Trebuchet MS"/>
      <family val="2"/>
    </font>
    <font>
      <sz val="10"/>
      <color rgb="FFFF0000"/>
      <name val="Trebuchet MS"/>
      <family val="2"/>
    </font>
    <font>
      <b/>
      <sz val="10"/>
      <color rgb="FF505050"/>
      <name val="Trebuchet MS"/>
      <family val="2"/>
    </font>
    <font>
      <b/>
      <u val="single"/>
      <sz val="14"/>
      <name val="Trebuchet MS"/>
      <family val="2"/>
    </font>
    <font>
      <sz val="12"/>
      <color rgb="FF960000"/>
      <name val="Trebuchet MS"/>
      <family val="2"/>
    </font>
    <font>
      <b/>
      <sz val="20"/>
      <color rgb="FF960000"/>
      <name val="Trebuchet MS"/>
      <family val="2"/>
    </font>
    <font>
      <sz val="12"/>
      <color rgb="FF000000"/>
      <name val="Trebuchet MS"/>
      <family val="2"/>
    </font>
    <font>
      <b/>
      <sz val="12"/>
      <color rgb="FF969696"/>
      <name val="Trebuchet MS"/>
      <family val="2"/>
    </font>
    <font>
      <sz val="8"/>
      <color rgb="FF0000FF"/>
      <name val="Trebuchet MS"/>
      <family val="2"/>
    </font>
  </fonts>
  <fills count="8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thin"/>
      <top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/>
      <bottom style="hair">
        <color rgb="FF969696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thin">
        <color rgb="FF000000"/>
      </top>
      <bottom style="hair">
        <color rgb="FF969696"/>
      </bottom>
    </border>
    <border>
      <left/>
      <right style="thin">
        <color rgb="FF000000"/>
      </right>
      <top style="thin">
        <color rgb="FF000000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74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4" fillId="0" borderId="0" xfId="0" applyFont="1" applyAlignment="1">
      <alignment horizontal="left" vertical="center"/>
    </xf>
    <xf numFmtId="0" fontId="0" fillId="0" borderId="0" xfId="0" applyBorder="1"/>
    <xf numFmtId="0" fontId="1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20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" fontId="19" fillId="0" borderId="20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7" fillId="0" borderId="21" xfId="0" applyNumberFormat="1" applyFont="1" applyBorder="1" applyAlignment="1">
      <alignment vertical="center"/>
    </xf>
    <xf numFmtId="4" fontId="27" fillId="0" borderId="22" xfId="0" applyNumberFormat="1" applyFont="1" applyBorder="1" applyAlignment="1">
      <alignment vertical="center"/>
    </xf>
    <xf numFmtId="166" fontId="27" fillId="0" borderId="22" xfId="0" applyNumberFormat="1" applyFont="1" applyBorder="1" applyAlignment="1">
      <alignment vertical="center"/>
    </xf>
    <xf numFmtId="4" fontId="27" fillId="0" borderId="23" xfId="0" applyNumberFormat="1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2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4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4" fontId="9" fillId="0" borderId="0" xfId="0" applyNumberFormat="1" applyFont="1" applyAlignment="1">
      <alignment vertical="center"/>
    </xf>
    <xf numFmtId="0" fontId="0" fillId="0" borderId="0" xfId="0" applyFill="1"/>
    <xf numFmtId="0" fontId="38" fillId="4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4" fillId="0" borderId="0" xfId="2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28" fillId="0" borderId="25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7" fillId="0" borderId="26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horizontal="left" vertical="center"/>
    </xf>
    <xf numFmtId="0" fontId="7" fillId="0" borderId="27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0" fontId="0" fillId="0" borderId="5" xfId="0" applyFont="1" applyBorder="1" applyAlignment="1" applyProtection="1">
      <alignment vertical="center"/>
      <protection/>
    </xf>
    <xf numFmtId="0" fontId="54" fillId="0" borderId="0" xfId="0" applyFont="1"/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0" fillId="0" borderId="5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6" xfId="0" applyFont="1" applyBorder="1" applyAlignment="1" applyProtection="1">
      <alignment horizontal="left" vertical="center"/>
      <protection/>
    </xf>
    <xf numFmtId="0" fontId="7" fillId="0" borderId="26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7" xfId="0" applyFont="1" applyBorder="1" applyAlignment="1" applyProtection="1">
      <alignment horizontal="left" vertical="center"/>
      <protection/>
    </xf>
    <xf numFmtId="0" fontId="7" fillId="0" borderId="27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8" fillId="0" borderId="5" xfId="0" applyFont="1" applyBorder="1" applyAlignment="1" applyProtection="1">
      <alignment/>
      <protection/>
    </xf>
    <xf numFmtId="0" fontId="9" fillId="0" borderId="5" xfId="0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4" borderId="16" xfId="0" applyFont="1" applyFill="1" applyBorder="1" applyAlignment="1" applyProtection="1">
      <alignment horizontal="center" vertical="center" wrapText="1"/>
      <protection/>
    </xf>
    <xf numFmtId="0" fontId="3" fillId="4" borderId="17" xfId="0" applyFont="1" applyFill="1" applyBorder="1" applyAlignment="1" applyProtection="1">
      <alignment horizontal="center" vertical="center" wrapText="1"/>
      <protection/>
    </xf>
    <xf numFmtId="0" fontId="3" fillId="4" borderId="17" xfId="0" applyFont="1" applyFill="1" applyBorder="1" applyAlignment="1" applyProtection="1">
      <alignment horizontal="center" vertical="center" wrapText="1"/>
      <protection/>
    </xf>
    <xf numFmtId="0" fontId="38" fillId="4" borderId="18" xfId="0" applyFont="1" applyFill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66" fontId="32" fillId="0" borderId="10" xfId="0" applyNumberFormat="1" applyFont="1" applyBorder="1" applyAlignment="1" applyProtection="1">
      <alignment/>
      <protection/>
    </xf>
    <xf numFmtId="4" fontId="33" fillId="0" borderId="0" xfId="0" applyNumberFormat="1" applyFont="1" applyAlignment="1" applyProtection="1">
      <alignment vertical="center"/>
      <protection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166" fontId="8" fillId="0" borderId="0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4" fontId="0" fillId="0" borderId="24" xfId="0" applyNumberFormat="1" applyFont="1" applyBorder="1" applyAlignment="1" applyProtection="1">
      <alignment vertical="center"/>
      <protection/>
    </xf>
    <xf numFmtId="4" fontId="39" fillId="5" borderId="24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5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39" fillId="0" borderId="24" xfId="0" applyFont="1" applyBorder="1" applyAlignment="1" applyProtection="1">
      <alignment horizontal="center" vertical="center"/>
      <protection/>
    </xf>
    <xf numFmtId="49" fontId="39" fillId="0" borderId="24" xfId="0" applyNumberFormat="1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center" vertical="center" wrapText="1"/>
      <protection/>
    </xf>
    <xf numFmtId="4" fontId="39" fillId="0" borderId="24" xfId="0" applyNumberFormat="1" applyFont="1" applyBorder="1" applyAlignment="1" applyProtection="1">
      <alignment vertical="center"/>
      <protection/>
    </xf>
    <xf numFmtId="4" fontId="39" fillId="0" borderId="24" xfId="0" applyNumberFormat="1" applyFont="1" applyBorder="1" applyAlignment="1" applyProtection="1">
      <alignment vertical="center"/>
      <protection/>
    </xf>
    <xf numFmtId="4" fontId="0" fillId="5" borderId="24" xfId="0" applyNumberFormat="1" applyFont="1" applyFill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4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39" fillId="0" borderId="0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166" fontId="2" fillId="0" borderId="29" xfId="0" applyNumberFormat="1" applyFont="1" applyBorder="1" applyAlignment="1" applyProtection="1">
      <alignment vertical="center"/>
      <protection/>
    </xf>
    <xf numFmtId="166" fontId="2" fillId="0" borderId="22" xfId="0" applyNumberFormat="1" applyFont="1" applyBorder="1" applyAlignment="1" applyProtection="1">
      <alignment vertical="center"/>
      <protection/>
    </xf>
    <xf numFmtId="0" fontId="0" fillId="0" borderId="14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45" fillId="0" borderId="0" xfId="0" applyFont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46" fillId="0" borderId="0" xfId="0" applyFont="1" applyBorder="1" applyAlignment="1" applyProtection="1">
      <alignment horizontal="left" vertical="center"/>
      <protection/>
    </xf>
    <xf numFmtId="0" fontId="46" fillId="0" borderId="0" xfId="0" applyFont="1" applyBorder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Protection="1"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16" fillId="0" borderId="16" xfId="0" applyFont="1" applyFill="1" applyBorder="1" applyAlignment="1" applyProtection="1">
      <alignment horizontal="center" vertical="center" wrapText="1"/>
      <protection/>
    </xf>
    <xf numFmtId="0" fontId="16" fillId="0" borderId="17" xfId="0" applyFont="1" applyFill="1" applyBorder="1" applyAlignment="1" applyProtection="1">
      <alignment horizontal="center" vertical="center" wrapText="1"/>
      <protection/>
    </xf>
    <xf numFmtId="0" fontId="16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166" fontId="32" fillId="0" borderId="10" xfId="0" applyNumberFormat="1" applyFont="1" applyFill="1" applyBorder="1" applyAlignment="1" applyProtection="1">
      <alignment/>
      <protection/>
    </xf>
    <xf numFmtId="166" fontId="32" fillId="0" borderId="11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8" fillId="0" borderId="0" xfId="0" applyFont="1" applyFill="1" applyAlignment="1" applyProtection="1">
      <alignment/>
      <protection/>
    </xf>
    <xf numFmtId="0" fontId="8" fillId="0" borderId="2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/>
      <protection/>
    </xf>
    <xf numFmtId="166" fontId="8" fillId="0" borderId="15" xfId="0" applyNumberFormat="1" applyFont="1" applyFill="1" applyBorder="1" applyAlignment="1" applyProtection="1">
      <alignment/>
      <protection/>
    </xf>
    <xf numFmtId="0" fontId="47" fillId="0" borderId="0" xfId="0" applyFont="1" applyFill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49" fontId="0" fillId="0" borderId="24" xfId="0" applyNumberFormat="1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4" fontId="0" fillId="0" borderId="24" xfId="0" applyNumberFormat="1" applyFont="1" applyFill="1" applyBorder="1" applyAlignment="1" applyProtection="1">
      <alignment vertical="center"/>
      <protection/>
    </xf>
    <xf numFmtId="4" fontId="3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66" fontId="2" fillId="0" borderId="0" xfId="0" applyNumberFormat="1" applyFont="1" applyFill="1" applyBorder="1" applyAlignment="1" applyProtection="1">
      <alignment vertical="center"/>
      <protection/>
    </xf>
    <xf numFmtId="166" fontId="2" fillId="0" borderId="15" xfId="0" applyNumberFormat="1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4" fontId="0" fillId="0" borderId="0" xfId="0" applyNumberFormat="1" applyFont="1" applyFill="1" applyAlignment="1" applyProtection="1">
      <alignment vertical="center"/>
      <protection/>
    </xf>
    <xf numFmtId="0" fontId="39" fillId="0" borderId="24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vertical="center"/>
      <protection/>
    </xf>
    <xf numFmtId="4" fontId="0" fillId="0" borderId="24" xfId="0" applyNumberFormat="1" applyFont="1" applyFill="1" applyBorder="1" applyAlignment="1" applyProtection="1">
      <alignment horizontal="center" vertical="center"/>
      <protection/>
    </xf>
    <xf numFmtId="0" fontId="39" fillId="0" borderId="24" xfId="0" applyFont="1" applyFill="1" applyBorder="1" applyAlignment="1" applyProtection="1">
      <alignment horizontal="center" vertical="center"/>
      <protection/>
    </xf>
    <xf numFmtId="49" fontId="39" fillId="0" borderId="24" xfId="0" applyNumberFormat="1" applyFont="1" applyFill="1" applyBorder="1" applyAlignment="1" applyProtection="1">
      <alignment horizontal="left" vertical="center" wrapText="1"/>
      <protection/>
    </xf>
    <xf numFmtId="4" fontId="39" fillId="0" borderId="24" xfId="0" applyNumberFormat="1" applyFont="1" applyFill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ont="1" applyFill="1" applyBorder="1" applyAlignment="1" applyProtection="1">
      <alignment vertical="center"/>
      <protection/>
    </xf>
    <xf numFmtId="4" fontId="39" fillId="0" borderId="17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horizontal="left"/>
      <protection/>
    </xf>
    <xf numFmtId="49" fontId="0" fillId="0" borderId="24" xfId="0" applyNumberForma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4" fontId="39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39" fillId="0" borderId="24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166" fontId="2" fillId="0" borderId="22" xfId="0" applyNumberFormat="1" applyFont="1" applyFill="1" applyBorder="1" applyAlignment="1" applyProtection="1">
      <alignment vertical="center"/>
      <protection/>
    </xf>
    <xf numFmtId="166" fontId="2" fillId="0" borderId="23" xfId="0" applyNumberFormat="1" applyFont="1" applyFill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" fontId="39" fillId="0" borderId="24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Protection="1"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3" fillId="4" borderId="17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0" fillId="0" borderId="0" xfId="0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4" fontId="39" fillId="0" borderId="24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4" fontId="0" fillId="0" borderId="24" xfId="0" applyNumberFormat="1" applyFont="1" applyFill="1" applyBorder="1" applyAlignment="1" applyProtection="1">
      <alignment vertical="center"/>
      <protection/>
    </xf>
    <xf numFmtId="0" fontId="46" fillId="0" borderId="0" xfId="0" applyFont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4" fontId="39" fillId="0" borderId="0" xfId="0" applyNumberFormat="1" applyFont="1" applyBorder="1" applyAlignment="1" applyProtection="1">
      <alignment vertical="center"/>
      <protection/>
    </xf>
    <xf numFmtId="0" fontId="16" fillId="0" borderId="16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166" fontId="32" fillId="0" borderId="11" xfId="0" applyNumberFormat="1" applyFont="1" applyBorder="1" applyAlignment="1" applyProtection="1">
      <alignment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49" fontId="39" fillId="0" borderId="0" xfId="0" applyNumberFormat="1" applyFont="1" applyFill="1" applyBorder="1" applyAlignment="1" applyProtection="1">
      <alignment horizontal="left" vertical="center" wrapText="1"/>
      <protection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4" fontId="39" fillId="0" borderId="0" xfId="0" applyNumberFormat="1" applyFont="1" applyFill="1" applyBorder="1" applyAlignment="1" applyProtection="1">
      <alignment vertical="center"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16" fillId="5" borderId="16" xfId="0" applyFont="1" applyFill="1" applyBorder="1" applyAlignment="1" applyProtection="1">
      <alignment horizontal="center" vertical="center" wrapText="1"/>
      <protection/>
    </xf>
    <xf numFmtId="0" fontId="16" fillId="5" borderId="17" xfId="0" applyFont="1" applyFill="1" applyBorder="1" applyAlignment="1" applyProtection="1">
      <alignment horizontal="center" vertical="center" wrapText="1"/>
      <protection/>
    </xf>
    <xf numFmtId="0" fontId="16" fillId="5" borderId="18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4" fontId="7" fillId="0" borderId="0" xfId="0" applyNumberFormat="1" applyFont="1" applyFill="1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2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4" fontId="10" fillId="0" borderId="0" xfId="0" applyNumberFormat="1" applyFont="1" applyFill="1" applyBorder="1" applyAlignment="1" applyProtection="1">
      <alignment vertical="center"/>
      <protection/>
    </xf>
    <xf numFmtId="0" fontId="9" fillId="5" borderId="0" xfId="0" applyFont="1" applyFill="1" applyBorder="1" applyAlignment="1" applyProtection="1">
      <alignment vertical="center"/>
      <protection/>
    </xf>
    <xf numFmtId="0" fontId="9" fillId="5" borderId="0" xfId="0" applyFont="1" applyFill="1" applyBorder="1" applyAlignment="1" applyProtection="1">
      <alignment horizontal="left" vertical="center"/>
      <protection/>
    </xf>
    <xf numFmtId="0" fontId="10" fillId="5" borderId="0" xfId="0" applyFont="1" applyFill="1" applyBorder="1" applyAlignment="1" applyProtection="1">
      <alignment vertical="center"/>
      <protection/>
    </xf>
    <xf numFmtId="0" fontId="10" fillId="5" borderId="0" xfId="0" applyFont="1" applyFill="1" applyBorder="1" applyAlignment="1" applyProtection="1">
      <alignment horizontal="left" vertical="center"/>
      <protection/>
    </xf>
    <xf numFmtId="4" fontId="10" fillId="5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49" fillId="0" borderId="0" xfId="0" applyFont="1" applyAlignment="1" applyProtection="1">
      <alignment vertic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10" fillId="5" borderId="0" xfId="0" applyFont="1" applyFill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0" fillId="5" borderId="0" xfId="0" applyFont="1" applyFill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vertical="center"/>
      <protection/>
    </xf>
    <xf numFmtId="4" fontId="10" fillId="0" borderId="0" xfId="0" applyNumberFormat="1" applyFont="1" applyAlignment="1" applyProtection="1">
      <alignment vertical="center"/>
      <protection/>
    </xf>
    <xf numFmtId="4" fontId="39" fillId="0" borderId="0" xfId="0" applyNumberFormat="1" applyFont="1" applyFill="1" applyBorder="1" applyAlignment="1" applyProtection="1">
      <alignment vertical="center"/>
      <protection/>
    </xf>
    <xf numFmtId="0" fontId="50" fillId="0" borderId="0" xfId="0" applyFont="1" applyFill="1" applyAlignment="1" applyProtection="1">
      <alignment vertical="center"/>
      <protection/>
    </xf>
    <xf numFmtId="0" fontId="45" fillId="0" borderId="0" xfId="0" applyFont="1" applyFill="1" applyAlignment="1" applyProtection="1">
      <alignment vertical="center"/>
      <protection/>
    </xf>
    <xf numFmtId="0" fontId="0" fillId="5" borderId="24" xfId="0" applyFont="1" applyFill="1" applyBorder="1" applyAlignment="1" applyProtection="1">
      <alignment horizontal="center" vertical="center"/>
      <protection/>
    </xf>
    <xf numFmtId="49" fontId="0" fillId="5" borderId="24" xfId="0" applyNumberFormat="1" applyFont="1" applyFill="1" applyBorder="1" applyAlignment="1" applyProtection="1">
      <alignment horizontal="left" vertical="center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/>
    </xf>
    <xf numFmtId="4" fontId="0" fillId="5" borderId="24" xfId="0" applyNumberFormat="1" applyFont="1" applyFill="1" applyBorder="1" applyAlignment="1" applyProtection="1">
      <alignment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10" fillId="5" borderId="20" xfId="0" applyFont="1" applyFill="1" applyBorder="1" applyAlignment="1" applyProtection="1">
      <alignment vertical="center"/>
      <protection/>
    </xf>
    <xf numFmtId="0" fontId="10" fillId="5" borderId="15" xfId="0" applyFont="1" applyFill="1" applyBorder="1" applyAlignment="1" applyProtection="1">
      <alignment vertical="center"/>
      <protection/>
    </xf>
    <xf numFmtId="0" fontId="10" fillId="5" borderId="5" xfId="0" applyFont="1" applyFill="1" applyBorder="1" applyAlignment="1" applyProtection="1">
      <alignment vertical="center"/>
      <protection/>
    </xf>
    <xf numFmtId="0" fontId="2" fillId="5" borderId="24" xfId="0" applyFont="1" applyFill="1" applyBorder="1" applyAlignment="1" applyProtection="1">
      <alignment horizontal="left" vertical="center"/>
      <protection/>
    </xf>
    <xf numFmtId="0" fontId="2" fillId="5" borderId="0" xfId="0" applyFont="1" applyFill="1" applyBorder="1" applyAlignment="1" applyProtection="1">
      <alignment horizontal="center" vertical="center"/>
      <protection/>
    </xf>
    <xf numFmtId="166" fontId="2" fillId="5" borderId="0" xfId="0" applyNumberFormat="1" applyFont="1" applyFill="1" applyBorder="1" applyAlignment="1" applyProtection="1">
      <alignment vertical="center"/>
      <protection/>
    </xf>
    <xf numFmtId="166" fontId="2" fillId="5" borderId="15" xfId="0" applyNumberFormat="1" applyFont="1" applyFill="1" applyBorder="1" applyAlignment="1" applyProtection="1">
      <alignment vertical="center"/>
      <protection/>
    </xf>
    <xf numFmtId="0" fontId="48" fillId="5" borderId="0" xfId="0" applyFont="1" applyFill="1" applyAlignment="1" applyProtection="1">
      <alignment vertical="center"/>
      <protection/>
    </xf>
    <xf numFmtId="0" fontId="0" fillId="5" borderId="0" xfId="0" applyFill="1" applyAlignment="1" applyProtection="1">
      <alignment vertical="center"/>
      <protection/>
    </xf>
    <xf numFmtId="0" fontId="47" fillId="5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39" fillId="0" borderId="0" xfId="0" applyFont="1" applyFill="1" applyBorder="1" applyAlignment="1" applyProtection="1">
      <alignment horizontal="left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4" fontId="39" fillId="5" borderId="24" xfId="0" applyNumberFormat="1" applyFont="1" applyFill="1" applyBorder="1" applyAlignment="1" applyProtection="1">
      <alignment vertical="center"/>
      <protection/>
    </xf>
    <xf numFmtId="0" fontId="45" fillId="5" borderId="0" xfId="0" applyFont="1" applyFill="1" applyAlignment="1" applyProtection="1">
      <alignment vertical="center"/>
      <protection/>
    </xf>
    <xf numFmtId="0" fontId="52" fillId="5" borderId="0" xfId="0" applyFont="1" applyFill="1" applyAlignment="1" applyProtection="1">
      <alignment vertical="center"/>
      <protection/>
    </xf>
    <xf numFmtId="0" fontId="55" fillId="0" borderId="0" xfId="0" applyFont="1" applyFill="1" applyBorder="1" applyAlignment="1" applyProtection="1">
      <alignment horizontal="left"/>
      <protection/>
    </xf>
    <xf numFmtId="0" fontId="42" fillId="0" borderId="0" xfId="0" applyFont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10" fillId="0" borderId="2" xfId="0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/>
      <protection/>
    </xf>
    <xf numFmtId="0" fontId="0" fillId="0" borderId="13" xfId="0" applyBorder="1" applyProtection="1">
      <protection/>
    </xf>
    <xf numFmtId="4" fontId="9" fillId="0" borderId="0" xfId="0" applyNumberFormat="1" applyFont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0" fillId="0" borderId="30" xfId="0" applyBorder="1" applyProtection="1">
      <protection/>
    </xf>
    <xf numFmtId="0" fontId="0" fillId="0" borderId="25" xfId="0" applyBorder="1" applyProtection="1"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/>
      <protection/>
    </xf>
    <xf numFmtId="0" fontId="10" fillId="0" borderId="25" xfId="0" applyFont="1" applyBorder="1" applyAlignment="1" applyProtection="1">
      <alignment vertical="center"/>
      <protection/>
    </xf>
    <xf numFmtId="0" fontId="9" fillId="0" borderId="25" xfId="0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10" fillId="0" borderId="32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10" fillId="0" borderId="31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4" fontId="0" fillId="0" borderId="24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>
      <alignment vertical="center"/>
    </xf>
    <xf numFmtId="4" fontId="39" fillId="0" borderId="24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3" fillId="4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center"/>
      <protection/>
    </xf>
    <xf numFmtId="0" fontId="0" fillId="0" borderId="0" xfId="0" applyProtection="1">
      <protection/>
    </xf>
    <xf numFmtId="0" fontId="7" fillId="0" borderId="0" xfId="0" applyFont="1" applyBorder="1" applyAlignment="1" applyProtection="1">
      <alignment vertical="center"/>
      <protection/>
    </xf>
    <xf numFmtId="0" fontId="56" fillId="0" borderId="0" xfId="0" applyFont="1" applyAlignment="1">
      <alignment horizontal="left" vertical="center"/>
    </xf>
    <xf numFmtId="4" fontId="35" fillId="0" borderId="24" xfId="0" applyNumberFormat="1" applyFont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" fontId="0" fillId="5" borderId="24" xfId="0" applyNumberFormat="1" applyFill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center" vertical="center"/>
      <protection/>
    </xf>
    <xf numFmtId="49" fontId="0" fillId="0" borderId="24" xfId="0" applyNumberFormat="1" applyBorder="1" applyAlignment="1" applyProtection="1">
      <alignment horizontal="left" vertical="center" wrapText="1"/>
      <protection/>
    </xf>
    <xf numFmtId="0" fontId="35" fillId="0" borderId="24" xfId="0" applyFont="1" applyBorder="1" applyAlignment="1" applyProtection="1">
      <alignment horizontal="center" vertical="center" wrapText="1"/>
      <protection/>
    </xf>
    <xf numFmtId="4" fontId="35" fillId="5" borderId="24" xfId="0" applyNumberFormat="1" applyFont="1" applyFill="1" applyBorder="1" applyAlignment="1" applyProtection="1">
      <alignment vertical="center"/>
      <protection/>
    </xf>
    <xf numFmtId="4" fontId="35" fillId="0" borderId="24" xfId="0" applyNumberFormat="1" applyFont="1" applyFill="1" applyBorder="1" applyAlignment="1" applyProtection="1">
      <alignment vertical="center"/>
      <protection/>
    </xf>
    <xf numFmtId="4" fontId="57" fillId="0" borderId="24" xfId="0" applyNumberFormat="1" applyFont="1" applyBorder="1" applyAlignment="1" applyProtection="1">
      <alignment vertical="center"/>
      <protection/>
    </xf>
    <xf numFmtId="0" fontId="57" fillId="0" borderId="24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4" fontId="22" fillId="0" borderId="7" xfId="0" applyNumberFormat="1" applyFont="1" applyBorder="1" applyAlignment="1">
      <alignment vertical="center"/>
    </xf>
    <xf numFmtId="0" fontId="53" fillId="0" borderId="7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3" fillId="6" borderId="0" xfId="0" applyFont="1" applyFill="1" applyBorder="1" applyAlignment="1" applyProtection="1">
      <alignment horizontal="left" vertical="center"/>
      <protection locked="0"/>
    </xf>
    <xf numFmtId="0" fontId="0" fillId="6" borderId="0" xfId="0" applyFill="1" applyAlignment="1" applyProtection="1">
      <alignment/>
      <protection locked="0"/>
    </xf>
    <xf numFmtId="14" fontId="3" fillId="6" borderId="0" xfId="0" applyNumberFormat="1" applyFont="1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33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4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3" fillId="0" borderId="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left" vertical="center"/>
    </xf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4" fontId="26" fillId="0" borderId="0" xfId="0" applyNumberFormat="1" applyFont="1" applyFill="1" applyBorder="1" applyAlignment="1">
      <alignment horizontal="right" vertical="center"/>
    </xf>
    <xf numFmtId="4" fontId="22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4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14" fillId="7" borderId="0" xfId="0" applyFont="1" applyFill="1" applyAlignment="1">
      <alignment horizontal="center" vertical="center"/>
    </xf>
    <xf numFmtId="0" fontId="0" fillId="0" borderId="0" xfId="0"/>
    <xf numFmtId="4" fontId="37" fillId="6" borderId="17" xfId="0" applyNumberFormat="1" applyFont="1" applyFill="1" applyBorder="1" applyAlignment="1" applyProtection="1">
      <alignment vertical="center" wrapText="1"/>
      <protection locked="0"/>
    </xf>
    <xf numFmtId="4" fontId="0" fillId="6" borderId="24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33" xfId="0" applyNumberFormat="1" applyFont="1" applyFill="1" applyBorder="1" applyAlignment="1">
      <alignment vertical="center"/>
    </xf>
    <xf numFmtId="0" fontId="53" fillId="0" borderId="0" xfId="0" applyFont="1" applyBorder="1" applyAlignment="1">
      <alignment vertical="center"/>
    </xf>
    <xf numFmtId="4" fontId="7" fillId="0" borderId="26" xfId="0" applyNumberFormat="1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4" fontId="7" fillId="0" borderId="27" xfId="0" applyNumberFormat="1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3" fillId="4" borderId="17" xfId="0" applyFont="1" applyFill="1" applyBorder="1" applyAlignment="1">
      <alignment horizontal="center" vertical="center" wrapText="1"/>
    </xf>
    <xf numFmtId="0" fontId="31" fillId="4" borderId="17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vertical="center"/>
      <protection/>
    </xf>
    <xf numFmtId="0" fontId="13" fillId="2" borderId="0" xfId="20" applyFont="1" applyFill="1" applyAlignment="1" applyProtection="1">
      <alignment horizontal="center" vertical="center"/>
      <protection/>
    </xf>
    <xf numFmtId="4" fontId="2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7" fillId="0" borderId="17" xfId="0" applyNumberFormat="1" applyFont="1" applyBorder="1" applyAlignment="1" applyProtection="1">
      <alignment/>
      <protection/>
    </xf>
    <xf numFmtId="4" fontId="7" fillId="0" borderId="17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39" fillId="0" borderId="16" xfId="0" applyFont="1" applyBorder="1" applyAlignment="1" applyProtection="1">
      <alignment horizontal="left" vertical="center" wrapText="1"/>
      <protection/>
    </xf>
    <xf numFmtId="0" fontId="39" fillId="0" borderId="17" xfId="0" applyFont="1" applyBorder="1" applyAlignment="1" applyProtection="1">
      <alignment horizontal="left" vertical="center" wrapText="1"/>
      <protection/>
    </xf>
    <xf numFmtId="0" fontId="39" fillId="0" borderId="18" xfId="0" applyFont="1" applyBorder="1" applyAlignment="1" applyProtection="1">
      <alignment horizontal="left" vertical="center" wrapText="1"/>
      <protection/>
    </xf>
    <xf numFmtId="4" fontId="39" fillId="0" borderId="24" xfId="0" applyNumberFormat="1" applyFont="1" applyBorder="1" applyAlignment="1" applyProtection="1">
      <alignment vertical="center"/>
      <protection/>
    </xf>
    <xf numFmtId="4" fontId="39" fillId="0" borderId="16" xfId="0" applyNumberFormat="1" applyFont="1" applyBorder="1" applyAlignment="1" applyProtection="1">
      <alignment vertical="center"/>
      <protection/>
    </xf>
    <xf numFmtId="0" fontId="34" fillId="0" borderId="10" xfId="0" applyFont="1" applyBorder="1" applyAlignment="1" applyProtection="1" quotePrefix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39" fillId="0" borderId="0" xfId="0" applyFont="1" applyBorder="1" applyAlignment="1" applyProtection="1">
      <alignment vertical="center"/>
      <protection/>
    </xf>
    <xf numFmtId="4" fontId="0" fillId="0" borderId="16" xfId="0" applyNumberFormat="1" applyFont="1" applyBorder="1" applyAlignment="1" applyProtection="1">
      <alignment vertical="center"/>
      <protection/>
    </xf>
    <xf numFmtId="0" fontId="39" fillId="0" borderId="24" xfId="0" applyFont="1" applyBorder="1" applyAlignment="1" applyProtection="1">
      <alignment horizontal="left" vertical="center" wrapText="1"/>
      <protection/>
    </xf>
    <xf numFmtId="0" fontId="39" fillId="0" borderId="0" xfId="0" applyFont="1" applyBorder="1" applyAlignment="1" applyProtection="1">
      <alignment horizontal="left" vertical="center" wrapText="1"/>
      <protection/>
    </xf>
    <xf numFmtId="0" fontId="40" fillId="0" borderId="10" xfId="0" applyFont="1" applyBorder="1" applyAlignment="1" applyProtection="1" quotePrefix="1">
      <alignment vertical="center" wrapText="1"/>
      <protection/>
    </xf>
    <xf numFmtId="0" fontId="40" fillId="0" borderId="22" xfId="0" applyFont="1" applyBorder="1" applyAlignment="1" applyProtection="1" quotePrefix="1">
      <alignment vertical="center" wrapText="1"/>
      <protection/>
    </xf>
    <xf numFmtId="0" fontId="39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4" fontId="22" fillId="0" borderId="0" xfId="0" applyNumberFormat="1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4" fontId="7" fillId="0" borderId="26" xfId="0" applyNumberFormat="1" applyFont="1" applyBorder="1" applyAlignment="1" applyProtection="1">
      <alignment vertical="center"/>
      <protection/>
    </xf>
    <xf numFmtId="0" fontId="7" fillId="0" borderId="26" xfId="0" applyFont="1" applyBorder="1" applyAlignment="1" applyProtection="1">
      <alignment vertical="center"/>
      <protection/>
    </xf>
    <xf numFmtId="4" fontId="7" fillId="0" borderId="27" xfId="0" applyNumberFormat="1" applyFont="1" applyBorder="1" applyAlignment="1" applyProtection="1">
      <alignment vertical="center"/>
      <protection/>
    </xf>
    <xf numFmtId="0" fontId="7" fillId="0" borderId="27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4" fontId="4" fillId="4" borderId="33" xfId="0" applyNumberFormat="1" applyFont="1" applyFill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3" fillId="4" borderId="17" xfId="0" applyFont="1" applyFill="1" applyBorder="1" applyAlignment="1" applyProtection="1">
      <alignment horizontal="center" vertical="center" wrapText="1"/>
      <protection/>
    </xf>
    <xf numFmtId="0" fontId="31" fillId="4" borderId="17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left" vertical="center" wrapText="1"/>
      <protection/>
    </xf>
    <xf numFmtId="4" fontId="0" fillId="6" borderId="16" xfId="0" applyNumberFormat="1" applyFont="1" applyFill="1" applyBorder="1" applyAlignment="1" applyProtection="1">
      <alignment vertical="center"/>
      <protection locked="0"/>
    </xf>
    <xf numFmtId="4" fontId="0" fillId="6" borderId="18" xfId="0" applyNumberFormat="1" applyFont="1" applyFill="1" applyBorder="1" applyAlignment="1" applyProtection="1">
      <alignment vertical="center"/>
      <protection locked="0"/>
    </xf>
    <xf numFmtId="4" fontId="0" fillId="0" borderId="17" xfId="0" applyNumberFormat="1" applyFont="1" applyBorder="1" applyAlignment="1" applyProtection="1">
      <alignment vertical="center"/>
      <protection/>
    </xf>
    <xf numFmtId="4" fontId="22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0" fillId="0" borderId="0" xfId="0" applyProtection="1">
      <protection/>
    </xf>
    <xf numFmtId="0" fontId="38" fillId="4" borderId="34" xfId="0" applyFont="1" applyFill="1" applyBorder="1" applyAlignment="1" applyProtection="1">
      <alignment horizontal="center" vertical="center" wrapText="1"/>
      <protection/>
    </xf>
    <xf numFmtId="0" fontId="38" fillId="4" borderId="35" xfId="0" applyFont="1" applyFill="1" applyBorder="1" applyAlignment="1" applyProtection="1">
      <alignment horizontal="center" vertical="center" wrapText="1"/>
      <protection/>
    </xf>
    <xf numFmtId="0" fontId="14" fillId="7" borderId="0" xfId="0" applyFont="1" applyFill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46" fillId="0" borderId="0" xfId="0" applyNumberFormat="1" applyFont="1" applyBorder="1" applyAlignment="1" applyProtection="1">
      <alignment vertical="center"/>
      <protection/>
    </xf>
    <xf numFmtId="0" fontId="46" fillId="0" borderId="0" xfId="0" applyFont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4" fontId="0" fillId="0" borderId="24" xfId="0" applyNumberFormat="1" applyFont="1" applyFill="1" applyBorder="1" applyAlignment="1" applyProtection="1">
      <alignment vertical="center"/>
      <protection/>
    </xf>
    <xf numFmtId="0" fontId="34" fillId="0" borderId="10" xfId="0" applyFont="1" applyFill="1" applyBorder="1" applyAlignment="1" applyProtection="1" quotePrefix="1">
      <alignment vertical="center" wrapText="1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horizontal="left" vertical="center" wrapText="1"/>
      <protection/>
    </xf>
    <xf numFmtId="0" fontId="39" fillId="0" borderId="16" xfId="0" applyFont="1" applyFill="1" applyBorder="1" applyAlignment="1" applyProtection="1">
      <alignment horizontal="left" vertical="center" wrapText="1"/>
      <protection/>
    </xf>
    <xf numFmtId="0" fontId="39" fillId="0" borderId="17" xfId="0" applyFont="1" applyFill="1" applyBorder="1" applyAlignment="1" applyProtection="1">
      <alignment horizontal="left" vertical="center" wrapText="1"/>
      <protection/>
    </xf>
    <xf numFmtId="0" fontId="39" fillId="0" borderId="18" xfId="0" applyFont="1" applyFill="1" applyBorder="1" applyAlignment="1" applyProtection="1">
      <alignment horizontal="left" vertical="center" wrapText="1"/>
      <protection/>
    </xf>
    <xf numFmtId="4" fontId="0" fillId="6" borderId="16" xfId="0" applyNumberFormat="1" applyFont="1" applyFill="1" applyBorder="1" applyAlignment="1" applyProtection="1">
      <alignment horizontal="right" vertical="center"/>
      <protection locked="0"/>
    </xf>
    <xf numFmtId="4" fontId="0" fillId="6" borderId="18" xfId="0" applyNumberFormat="1" applyFont="1" applyFill="1" applyBorder="1" applyAlignment="1" applyProtection="1">
      <alignment horizontal="right" vertical="center"/>
      <protection locked="0"/>
    </xf>
    <xf numFmtId="4" fontId="39" fillId="0" borderId="24" xfId="0" applyNumberFormat="1" applyFont="1" applyFill="1" applyBorder="1" applyAlignment="1" applyProtection="1">
      <alignment vertical="center"/>
      <protection/>
    </xf>
    <xf numFmtId="0" fontId="39" fillId="0" borderId="24" xfId="0" applyFont="1" applyFill="1" applyBorder="1" applyAlignment="1" applyProtection="1">
      <alignment horizontal="left" vertical="center" wrapText="1"/>
      <protection/>
    </xf>
    <xf numFmtId="4" fontId="0" fillId="0" borderId="17" xfId="0" applyNumberFormat="1" applyFont="1" applyFill="1" applyBorder="1" applyAlignment="1" applyProtection="1">
      <alignment vertical="center"/>
      <protection/>
    </xf>
    <xf numFmtId="0" fontId="40" fillId="0" borderId="10" xfId="0" applyFont="1" applyFill="1" applyBorder="1" applyAlignment="1" applyProtection="1">
      <alignment vertical="center" wrapText="1"/>
      <protection/>
    </xf>
    <xf numFmtId="0" fontId="34" fillId="0" borderId="10" xfId="0" applyFont="1" applyBorder="1" applyAlignment="1" applyProtection="1" quotePrefix="1">
      <alignment vertical="top" wrapText="1"/>
      <protection/>
    </xf>
    <xf numFmtId="0" fontId="0" fillId="0" borderId="10" xfId="0" applyBorder="1" applyProtection="1">
      <protection/>
    </xf>
    <xf numFmtId="4" fontId="35" fillId="6" borderId="24" xfId="0" applyNumberFormat="1" applyFont="1" applyFill="1" applyBorder="1" applyAlignment="1" applyProtection="1">
      <alignment vertical="center"/>
      <protection locked="0"/>
    </xf>
    <xf numFmtId="0" fontId="34" fillId="0" borderId="10" xfId="0" applyFont="1" applyFill="1" applyBorder="1" applyAlignment="1" applyProtection="1">
      <alignment vertical="center" wrapText="1"/>
      <protection/>
    </xf>
    <xf numFmtId="4" fontId="39" fillId="6" borderId="24" xfId="0" applyNumberFormat="1" applyFont="1" applyFill="1" applyBorder="1" applyAlignment="1" applyProtection="1">
      <alignment vertical="center"/>
      <protection locked="0"/>
    </xf>
    <xf numFmtId="0" fontId="34" fillId="0" borderId="22" xfId="0" applyFont="1" applyBorder="1" applyAlignment="1" applyProtection="1" quotePrefix="1">
      <alignment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39" fillId="0" borderId="10" xfId="0" applyFont="1" applyBorder="1" applyAlignment="1" applyProtection="1">
      <alignment horizontal="left" vertical="center" wrapText="1"/>
      <protection/>
    </xf>
    <xf numFmtId="4" fontId="7" fillId="0" borderId="22" xfId="0" applyNumberFormat="1" applyFont="1" applyFill="1" applyBorder="1" applyAlignment="1" applyProtection="1">
      <alignment/>
      <protection/>
    </xf>
    <xf numFmtId="4" fontId="7" fillId="0" borderId="22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9" fillId="5" borderId="0" xfId="0" applyFont="1" applyFill="1" applyBorder="1" applyAlignment="1" applyProtection="1">
      <alignment horizontal="left" vertical="center" wrapText="1"/>
      <protection/>
    </xf>
    <xf numFmtId="0" fontId="9" fillId="5" borderId="0" xfId="0" applyFont="1" applyFill="1" applyBorder="1" applyAlignment="1" applyProtection="1">
      <alignment vertical="center"/>
      <protection/>
    </xf>
    <xf numFmtId="0" fontId="10" fillId="5" borderId="0" xfId="0" applyFont="1" applyFill="1" applyBorder="1" applyAlignment="1" applyProtection="1">
      <alignment horizontal="left" vertical="center" wrapText="1"/>
      <protection/>
    </xf>
    <xf numFmtId="0" fontId="10" fillId="5" borderId="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 quotePrefix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 applyProtection="1">
      <alignment vertical="center"/>
      <protection/>
    </xf>
    <xf numFmtId="0" fontId="40" fillId="0" borderId="22" xfId="0" applyFont="1" applyFill="1" applyBorder="1" applyAlignment="1" applyProtection="1">
      <alignment vertical="center" wrapText="1"/>
      <protection/>
    </xf>
    <xf numFmtId="0" fontId="39" fillId="0" borderId="22" xfId="0" applyFont="1" applyFill="1" applyBorder="1" applyAlignment="1" applyProtection="1">
      <alignment vertical="center"/>
      <protection/>
    </xf>
    <xf numFmtId="0" fontId="39" fillId="0" borderId="10" xfId="0" applyFont="1" applyFill="1" applyBorder="1" applyAlignment="1" applyProtection="1">
      <alignment vertical="center"/>
      <protection/>
    </xf>
    <xf numFmtId="0" fontId="10" fillId="0" borderId="22" xfId="0" applyFont="1" applyFill="1" applyBorder="1" applyAlignment="1" applyProtection="1">
      <alignment horizontal="left" vertical="center" wrapText="1"/>
      <protection/>
    </xf>
    <xf numFmtId="0" fontId="40" fillId="0" borderId="10" xfId="0" applyFont="1" applyFill="1" applyBorder="1" applyAlignment="1" applyProtection="1" quotePrefix="1">
      <alignment vertical="center" wrapText="1"/>
      <protection/>
    </xf>
    <xf numFmtId="0" fontId="0" fillId="5" borderId="24" xfId="0" applyFont="1" applyFill="1" applyBorder="1" applyAlignment="1" applyProtection="1">
      <alignment horizontal="left" vertical="center" wrapText="1"/>
      <protection/>
    </xf>
    <xf numFmtId="0" fontId="10" fillId="5" borderId="10" xfId="0" applyFont="1" applyFill="1" applyBorder="1" applyAlignment="1" applyProtection="1">
      <alignment horizontal="left" vertical="center" wrapText="1"/>
      <protection/>
    </xf>
    <xf numFmtId="0" fontId="10" fillId="5" borderId="10" xfId="0" applyFont="1" applyFill="1" applyBorder="1" applyAlignment="1" applyProtection="1">
      <alignment vertical="center"/>
      <protection/>
    </xf>
    <xf numFmtId="4" fontId="0" fillId="5" borderId="24" xfId="0" applyNumberFormat="1" applyFont="1" applyFill="1" applyBorder="1" applyAlignment="1" applyProtection="1">
      <alignment vertical="center"/>
      <protection/>
    </xf>
    <xf numFmtId="4" fontId="39" fillId="5" borderId="16" xfId="0" applyNumberFormat="1" applyFont="1" applyFill="1" applyBorder="1" applyAlignment="1" applyProtection="1">
      <alignment horizontal="center" vertical="center" wrapText="1"/>
      <protection/>
    </xf>
    <xf numFmtId="4" fontId="39" fillId="5" borderId="17" xfId="0" applyNumberFormat="1" applyFont="1" applyFill="1" applyBorder="1" applyAlignment="1" applyProtection="1">
      <alignment horizontal="center" vertical="center" wrapText="1"/>
      <protection/>
    </xf>
    <xf numFmtId="0" fontId="39" fillId="5" borderId="17" xfId="0" applyFont="1" applyFill="1" applyBorder="1" applyAlignment="1" applyProtection="1">
      <alignment horizontal="center" vertical="center" wrapText="1"/>
      <protection/>
    </xf>
    <xf numFmtId="0" fontId="39" fillId="5" borderId="18" xfId="0" applyFont="1" applyFill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 applyProtection="1">
      <alignment horizontal="left" vertical="center" wrapText="1"/>
      <protection/>
    </xf>
    <xf numFmtId="4" fontId="35" fillId="6" borderId="18" xfId="0" applyNumberFormat="1" applyFont="1" applyFill="1" applyBorder="1" applyAlignment="1" applyProtection="1">
      <alignment vertical="center"/>
      <protection locked="0"/>
    </xf>
    <xf numFmtId="4" fontId="39" fillId="0" borderId="16" xfId="0" applyNumberFormat="1" applyFont="1" applyBorder="1" applyAlignment="1" applyProtection="1">
      <alignment horizontal="center" vertical="center" wrapText="1"/>
      <protection/>
    </xf>
    <xf numFmtId="4" fontId="39" fillId="0" borderId="17" xfId="0" applyNumberFormat="1" applyFont="1" applyBorder="1" applyAlignment="1" applyProtection="1">
      <alignment horizontal="center" vertical="center" wrapText="1"/>
      <protection/>
    </xf>
    <xf numFmtId="0" fontId="39" fillId="0" borderId="17" xfId="0" applyFont="1" applyBorder="1" applyAlignment="1" applyProtection="1">
      <alignment horizontal="center" vertical="center" wrapText="1"/>
      <protection/>
    </xf>
    <xf numFmtId="0" fontId="39" fillId="0" borderId="18" xfId="0" applyFont="1" applyBorder="1" applyAlignment="1" applyProtection="1">
      <alignment horizontal="center" vertical="center" wrapText="1"/>
      <protection/>
    </xf>
    <xf numFmtId="0" fontId="34" fillId="0" borderId="10" xfId="0" applyFont="1" applyBorder="1" applyAlignment="1" applyProtection="1">
      <alignment vertical="center" wrapText="1"/>
      <protection/>
    </xf>
    <xf numFmtId="14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10" fillId="0" borderId="22" xfId="0" applyFont="1" applyBorder="1" applyAlignment="1" applyProtection="1">
      <alignment horizontal="left" vertical="center" wrapText="1"/>
      <protection/>
    </xf>
    <xf numFmtId="0" fontId="10" fillId="0" borderId="22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tr%20-%20R-2016-013%20-%20Bezbarierove%20bydleni%20a%20centrum%20dennich%20aktivit%20v%20Lednici%20-%20Stavebni%20cas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 - VON - Vedlejší a osta..."/>
      <sheetName val="SO 01 - SO 01 - RD Nizka ..."/>
      <sheetName val="01 - D.1.4.1. ZTI"/>
      <sheetName val="01- D.1.4.2 - Plynová zař..."/>
      <sheetName val="01-D.1.4.3. - 01-D.1.4.3...."/>
      <sheetName val="01-D.1.4.4. - 01-D.1.4.4...."/>
      <sheetName val="01-D.1.4.7. - 01-D.1.4.7...."/>
      <sheetName val="01-D.1.4.8. - 01-D.1.4.8...."/>
      <sheetName val="SO 02 - SO 02 - RD Vysoka..."/>
      <sheetName val="02-D.1.4.1. ZTI - 02-D.1...."/>
      <sheetName val="02 - D.1.4.2. PLYN"/>
      <sheetName val="02-D.1.4.3. - 02-D.1.4.3...."/>
      <sheetName val="02-D.1.4.4. - 02-D.1.4.4...."/>
      <sheetName val="02-D.1.4.7. - 02-D.1.4.7...."/>
      <sheetName val="02- - D.1.4.8. Slaboporoud"/>
      <sheetName val="4 - SO 06 - Komunikace"/>
      <sheetName val="SO-07.1. - Přípojka kanal..."/>
      <sheetName val="SO-07.2. - Areálová kanal..."/>
      <sheetName val="SO-07.3. - Vsakování vod"/>
      <sheetName val="SO-08.1. - Přípojka plynu"/>
      <sheetName val="SO-08.2. - Areálový plynovod"/>
      <sheetName val="SO-09.1. - Přípojka vodovodu"/>
      <sheetName val="SO-09.2. - Areálový vodovod"/>
      <sheetName val="SO 10.1 - Přípojka elektro"/>
      <sheetName val="SO 10.2 - Areálový rozvod..."/>
      <sheetName val="SO 10.3 - Areálový rozvod VO"/>
      <sheetName val="9 - SO 11 - Příprava území"/>
      <sheetName val="10 - SO 12 -  Oplocení"/>
      <sheetName val="11 - SO 13 - Zeleň"/>
    </sheetNames>
    <sheetDataSet>
      <sheetData sheetId="0">
        <row r="6">
          <cell r="K6" t="str">
            <v>Bezbariérové bydlení a centrum denních aktivit v Lednici - Srdce v domě, příspěvková organizace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87"/>
  <sheetViews>
    <sheetView showGridLines="0" tabSelected="1" workbookViewId="0" topLeftCell="A1">
      <pane ySplit="1" topLeftCell="A2" activePane="bottomLeft" state="frozen"/>
      <selection pane="bottomLeft" activeCell="W26" sqref="W26:AE2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60" max="60" width="15.33203125" style="0" customWidth="1"/>
    <col min="71" max="89" width="9.33203125" style="0" hidden="1" customWidth="1"/>
  </cols>
  <sheetData>
    <row r="1" spans="1:73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3:72" ht="36.95" customHeight="1">
      <c r="C2" s="519" t="s">
        <v>7</v>
      </c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520"/>
      <c r="AD2" s="520"/>
      <c r="AE2" s="520"/>
      <c r="AF2" s="520"/>
      <c r="AG2" s="520"/>
      <c r="AH2" s="520"/>
      <c r="AI2" s="520"/>
      <c r="AJ2" s="520"/>
      <c r="AK2" s="520"/>
      <c r="AL2" s="520"/>
      <c r="AM2" s="520"/>
      <c r="AN2" s="520"/>
      <c r="AO2" s="520"/>
      <c r="AP2" s="520"/>
      <c r="AR2" s="569" t="s">
        <v>8</v>
      </c>
      <c r="AS2" s="570"/>
      <c r="AT2" s="570"/>
      <c r="AU2" s="570"/>
      <c r="AV2" s="570"/>
      <c r="AW2" s="570"/>
      <c r="AX2" s="570"/>
      <c r="AY2" s="570"/>
      <c r="AZ2" s="570"/>
      <c r="BA2" s="570"/>
      <c r="BB2" s="570"/>
      <c r="BC2" s="570"/>
      <c r="BD2" s="570"/>
      <c r="BE2" s="570"/>
      <c r="BS2" s="19" t="s">
        <v>9</v>
      </c>
      <c r="BT2" s="19" t="s">
        <v>10</v>
      </c>
    </row>
    <row r="3" spans="2:72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11</v>
      </c>
    </row>
    <row r="4" spans="2:71" ht="36.95" customHeight="1">
      <c r="B4" s="23"/>
      <c r="C4" s="521" t="s">
        <v>12</v>
      </c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522"/>
      <c r="AL4" s="522"/>
      <c r="AM4" s="522"/>
      <c r="AN4" s="522"/>
      <c r="AO4" s="522"/>
      <c r="AP4" s="522"/>
      <c r="AQ4" s="24"/>
      <c r="AS4" s="25" t="s">
        <v>13</v>
      </c>
      <c r="BE4" s="503" t="s">
        <v>3744</v>
      </c>
      <c r="BS4" s="19" t="s">
        <v>9</v>
      </c>
    </row>
    <row r="5" spans="2:71" ht="14.45" customHeight="1">
      <c r="B5" s="23"/>
      <c r="C5" s="26"/>
      <c r="D5" s="27" t="s">
        <v>14</v>
      </c>
      <c r="E5" s="26"/>
      <c r="F5" s="26"/>
      <c r="G5" s="26"/>
      <c r="H5" s="26"/>
      <c r="I5" s="26"/>
      <c r="J5" s="26"/>
      <c r="K5" s="523" t="s">
        <v>3768</v>
      </c>
      <c r="L5" s="524"/>
      <c r="M5" s="524"/>
      <c r="N5" s="524"/>
      <c r="O5" s="524"/>
      <c r="P5" s="524"/>
      <c r="Q5" s="524"/>
      <c r="R5" s="524"/>
      <c r="S5" s="524"/>
      <c r="T5" s="524"/>
      <c r="U5" s="524"/>
      <c r="V5" s="524"/>
      <c r="W5" s="524"/>
      <c r="X5" s="524"/>
      <c r="Y5" s="524"/>
      <c r="Z5" s="524"/>
      <c r="AA5" s="524"/>
      <c r="AB5" s="524"/>
      <c r="AC5" s="524"/>
      <c r="AD5" s="524"/>
      <c r="AE5" s="524"/>
      <c r="AF5" s="524"/>
      <c r="AG5" s="524"/>
      <c r="AH5" s="524"/>
      <c r="AI5" s="524"/>
      <c r="AJ5" s="524"/>
      <c r="AK5" s="524"/>
      <c r="AL5" s="524"/>
      <c r="AM5" s="524"/>
      <c r="AN5" s="524"/>
      <c r="AO5" s="524"/>
      <c r="AP5" s="26"/>
      <c r="AQ5" s="24"/>
      <c r="BE5" s="567" t="s">
        <v>3764</v>
      </c>
      <c r="BS5" s="19" t="s">
        <v>9</v>
      </c>
    </row>
    <row r="6" spans="2:71" ht="36.95" customHeight="1">
      <c r="B6" s="23"/>
      <c r="C6" s="26"/>
      <c r="D6" s="29" t="s">
        <v>15</v>
      </c>
      <c r="E6" s="26"/>
      <c r="F6" s="26"/>
      <c r="G6" s="26"/>
      <c r="H6" s="26"/>
      <c r="I6" s="26"/>
      <c r="J6" s="26"/>
      <c r="K6" s="525" t="s">
        <v>16</v>
      </c>
      <c r="L6" s="524"/>
      <c r="M6" s="524"/>
      <c r="N6" s="524"/>
      <c r="O6" s="524"/>
      <c r="P6" s="524"/>
      <c r="Q6" s="524"/>
      <c r="R6" s="524"/>
      <c r="S6" s="524"/>
      <c r="T6" s="524"/>
      <c r="U6" s="524"/>
      <c r="V6" s="524"/>
      <c r="W6" s="524"/>
      <c r="X6" s="524"/>
      <c r="Y6" s="524"/>
      <c r="Z6" s="524"/>
      <c r="AA6" s="524"/>
      <c r="AB6" s="524"/>
      <c r="AC6" s="524"/>
      <c r="AD6" s="524"/>
      <c r="AE6" s="524"/>
      <c r="AF6" s="524"/>
      <c r="AG6" s="524"/>
      <c r="AH6" s="524"/>
      <c r="AI6" s="524"/>
      <c r="AJ6" s="524"/>
      <c r="AK6" s="524"/>
      <c r="AL6" s="524"/>
      <c r="AM6" s="524"/>
      <c r="AN6" s="524"/>
      <c r="AO6" s="524"/>
      <c r="AP6" s="26"/>
      <c r="AQ6" s="24"/>
      <c r="AR6" s="173"/>
      <c r="BE6" s="568"/>
      <c r="BS6" s="19" t="s">
        <v>9</v>
      </c>
    </row>
    <row r="7" spans="2:71" ht="14.45" customHeight="1">
      <c r="B7" s="23"/>
      <c r="C7" s="26"/>
      <c r="D7" s="30" t="s">
        <v>17</v>
      </c>
      <c r="E7" s="26"/>
      <c r="F7" s="26"/>
      <c r="G7" s="26"/>
      <c r="H7" s="26"/>
      <c r="I7" s="26"/>
      <c r="J7" s="26"/>
      <c r="K7" s="28" t="s">
        <v>5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0" t="s">
        <v>18</v>
      </c>
      <c r="AL7" s="26"/>
      <c r="AM7" s="26"/>
      <c r="AN7" s="28" t="s">
        <v>5</v>
      </c>
      <c r="AO7" s="26"/>
      <c r="AP7" s="26"/>
      <c r="AQ7" s="24"/>
      <c r="BE7" s="568"/>
      <c r="BS7" s="19" t="s">
        <v>9</v>
      </c>
    </row>
    <row r="8" spans="2:71" ht="14.45" customHeight="1">
      <c r="B8" s="23"/>
      <c r="C8" s="26"/>
      <c r="D8" s="30" t="s">
        <v>19</v>
      </c>
      <c r="E8" s="26"/>
      <c r="F8" s="26"/>
      <c r="G8" s="26"/>
      <c r="H8" s="26"/>
      <c r="I8" s="26"/>
      <c r="J8" s="26"/>
      <c r="K8" s="28" t="s">
        <v>20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0" t="s">
        <v>21</v>
      </c>
      <c r="AL8" s="26"/>
      <c r="AM8" s="534"/>
      <c r="AN8" s="533"/>
      <c r="AO8" s="26"/>
      <c r="AP8" s="26"/>
      <c r="AQ8" s="24"/>
      <c r="BE8" s="568"/>
      <c r="BS8" s="19" t="s">
        <v>9</v>
      </c>
    </row>
    <row r="9" spans="2:71" ht="14.45" customHeight="1">
      <c r="B9" s="23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4"/>
      <c r="BE9" s="568"/>
      <c r="BS9" s="19" t="s">
        <v>9</v>
      </c>
    </row>
    <row r="10" spans="2:71" ht="14.45" customHeight="1">
      <c r="B10" s="23"/>
      <c r="C10" s="26"/>
      <c r="D10" s="162" t="s">
        <v>3741</v>
      </c>
      <c r="E10" s="163"/>
      <c r="F10" s="163"/>
      <c r="G10" s="163"/>
      <c r="H10" s="163"/>
      <c r="I10" s="163"/>
      <c r="J10" s="163"/>
      <c r="K10" s="163"/>
      <c r="L10" s="163"/>
      <c r="M10" s="162"/>
      <c r="N10" s="163"/>
      <c r="O10" s="523"/>
      <c r="P10" s="523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0" t="s">
        <v>22</v>
      </c>
      <c r="AL10" s="26"/>
      <c r="AM10" s="26"/>
      <c r="AN10" s="28" t="s">
        <v>5</v>
      </c>
      <c r="AO10" s="26"/>
      <c r="AP10" s="26"/>
      <c r="AQ10" s="24"/>
      <c r="BE10" s="568"/>
      <c r="BS10" s="19" t="s">
        <v>9</v>
      </c>
    </row>
    <row r="11" spans="2:71" ht="18.4" customHeight="1">
      <c r="B11" s="23"/>
      <c r="C11" s="26"/>
      <c r="D11" s="163"/>
      <c r="E11" s="161" t="str">
        <f>IF('Rekapitulace stavby'!E10="","",'Rekapitulace stavby'!E10)</f>
        <v/>
      </c>
      <c r="F11" s="163"/>
      <c r="G11" s="163"/>
      <c r="H11" s="163"/>
      <c r="I11" s="163"/>
      <c r="J11" s="163"/>
      <c r="K11" s="163"/>
      <c r="L11" s="163"/>
      <c r="M11" s="162"/>
      <c r="N11" s="163"/>
      <c r="O11" s="523"/>
      <c r="P11" s="523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0" t="s">
        <v>23</v>
      </c>
      <c r="AL11" s="26"/>
      <c r="AM11" s="26"/>
      <c r="AN11" s="28" t="s">
        <v>5</v>
      </c>
      <c r="AO11" s="26"/>
      <c r="AP11" s="26"/>
      <c r="AQ11" s="24"/>
      <c r="BE11" s="568"/>
      <c r="BS11" s="19" t="s">
        <v>9</v>
      </c>
    </row>
    <row r="12" spans="2:71" ht="6.95" customHeight="1">
      <c r="B12" s="23"/>
      <c r="C12" s="26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4"/>
      <c r="BE12" s="568"/>
      <c r="BS12" s="19" t="s">
        <v>9</v>
      </c>
    </row>
    <row r="13" spans="2:71" ht="14.45" customHeight="1">
      <c r="B13" s="23"/>
      <c r="C13" s="26"/>
      <c r="D13" s="162" t="s">
        <v>3742</v>
      </c>
      <c r="E13" s="163"/>
      <c r="F13" s="163"/>
      <c r="G13" s="163"/>
      <c r="H13" s="163"/>
      <c r="I13" s="163"/>
      <c r="J13" s="163"/>
      <c r="K13" s="163"/>
      <c r="L13" s="163"/>
      <c r="M13" s="162"/>
      <c r="N13" s="163"/>
      <c r="O13" s="523"/>
      <c r="P13" s="523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0" t="s">
        <v>22</v>
      </c>
      <c r="AL13" s="26"/>
      <c r="AM13" s="532"/>
      <c r="AN13" s="533"/>
      <c r="AO13" s="26"/>
      <c r="AP13" s="26"/>
      <c r="AQ13" s="24"/>
      <c r="BE13" s="568"/>
      <c r="BS13" s="19" t="s">
        <v>9</v>
      </c>
    </row>
    <row r="14" spans="2:71" ht="15">
      <c r="B14" s="23"/>
      <c r="C14" s="26"/>
      <c r="D14" s="163"/>
      <c r="E14" s="532"/>
      <c r="F14" s="533"/>
      <c r="G14" s="533"/>
      <c r="H14" s="533"/>
      <c r="I14" s="533"/>
      <c r="J14" s="533"/>
      <c r="K14" s="533"/>
      <c r="L14" s="533"/>
      <c r="M14" s="533"/>
      <c r="N14" s="533"/>
      <c r="O14" s="533"/>
      <c r="P14" s="533"/>
      <c r="Q14" s="533"/>
      <c r="R14" s="533"/>
      <c r="S14" s="533"/>
      <c r="T14" s="533"/>
      <c r="U14" s="533"/>
      <c r="V14" s="533"/>
      <c r="W14" s="533"/>
      <c r="X14" s="533"/>
      <c r="Y14" s="533"/>
      <c r="Z14" s="533"/>
      <c r="AA14" s="533"/>
      <c r="AB14" s="533"/>
      <c r="AC14" s="533"/>
      <c r="AD14" s="533"/>
      <c r="AE14" s="533"/>
      <c r="AF14" s="533"/>
      <c r="AG14" s="533"/>
      <c r="AH14" s="533"/>
      <c r="AI14" s="533"/>
      <c r="AJ14" s="533"/>
      <c r="AK14" s="30" t="s">
        <v>23</v>
      </c>
      <c r="AL14" s="26"/>
      <c r="AM14" s="532"/>
      <c r="AN14" s="533"/>
      <c r="AO14" s="26"/>
      <c r="AP14" s="26"/>
      <c r="AQ14" s="24"/>
      <c r="BE14" s="568"/>
      <c r="BS14" s="19" t="s">
        <v>9</v>
      </c>
    </row>
    <row r="15" spans="2:71" ht="6.95" customHeight="1">
      <c r="B15" s="23"/>
      <c r="C15" s="26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4"/>
      <c r="BE15" s="568"/>
      <c r="BS15" s="19" t="s">
        <v>6</v>
      </c>
    </row>
    <row r="16" spans="2:71" ht="14.45" customHeight="1">
      <c r="B16" s="23"/>
      <c r="C16" s="26"/>
      <c r="D16" s="162" t="s">
        <v>24</v>
      </c>
      <c r="E16" s="163"/>
      <c r="F16" s="163"/>
      <c r="G16" s="163"/>
      <c r="H16" s="163"/>
      <c r="I16" s="163"/>
      <c r="J16" s="163"/>
      <c r="K16" s="163"/>
      <c r="L16" s="163"/>
      <c r="M16" s="162"/>
      <c r="N16" s="163"/>
      <c r="O16" s="523"/>
      <c r="P16" s="523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0" t="s">
        <v>22</v>
      </c>
      <c r="AL16" s="26"/>
      <c r="AM16" s="26"/>
      <c r="AN16" s="28" t="s">
        <v>5</v>
      </c>
      <c r="AO16" s="26"/>
      <c r="AP16" s="26"/>
      <c r="AQ16" s="24"/>
      <c r="BE16" s="568"/>
      <c r="BS16" s="19" t="s">
        <v>6</v>
      </c>
    </row>
    <row r="17" spans="2:71" ht="18.4" customHeight="1">
      <c r="B17" s="23"/>
      <c r="C17" s="26"/>
      <c r="D17" s="163"/>
      <c r="E17" s="161" t="str">
        <f>IF('Rekapitulace stavby'!E16="","",'Rekapitulace stavby'!E16)</f>
        <v/>
      </c>
      <c r="F17" s="163"/>
      <c r="G17" s="163"/>
      <c r="H17" s="163"/>
      <c r="I17" s="163"/>
      <c r="J17" s="163"/>
      <c r="K17" s="163"/>
      <c r="L17" s="163"/>
      <c r="M17" s="162"/>
      <c r="N17" s="163"/>
      <c r="O17" s="523"/>
      <c r="P17" s="523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0" t="s">
        <v>23</v>
      </c>
      <c r="AL17" s="26"/>
      <c r="AM17" s="26"/>
      <c r="AN17" s="28"/>
      <c r="AO17" s="26"/>
      <c r="AP17" s="26"/>
      <c r="AQ17" s="24"/>
      <c r="BE17" s="568"/>
      <c r="BS17" s="19" t="s">
        <v>25</v>
      </c>
    </row>
    <row r="18" spans="2:71" ht="6.95" customHeight="1">
      <c r="B18" s="23"/>
      <c r="C18" s="26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4"/>
      <c r="BE18" s="568"/>
      <c r="BS18" s="19" t="s">
        <v>9</v>
      </c>
    </row>
    <row r="19" spans="2:57" ht="15">
      <c r="B19" s="23"/>
      <c r="C19" s="26"/>
      <c r="D19" s="30" t="s">
        <v>26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4"/>
      <c r="BE19" s="568"/>
    </row>
    <row r="20" spans="2:57" ht="22.5" customHeight="1">
      <c r="B20" s="23"/>
      <c r="C20" s="26"/>
      <c r="D20" s="26"/>
      <c r="E20" s="526" t="s">
        <v>5</v>
      </c>
      <c r="F20" s="526"/>
      <c r="G20" s="526"/>
      <c r="H20" s="526"/>
      <c r="I20" s="526"/>
      <c r="J20" s="526"/>
      <c r="K20" s="526"/>
      <c r="L20" s="526"/>
      <c r="M20" s="526"/>
      <c r="N20" s="526"/>
      <c r="O20" s="526"/>
      <c r="P20" s="526"/>
      <c r="Q20" s="526"/>
      <c r="R20" s="526"/>
      <c r="S20" s="526"/>
      <c r="T20" s="526"/>
      <c r="U20" s="526"/>
      <c r="V20" s="526"/>
      <c r="W20" s="526"/>
      <c r="X20" s="526"/>
      <c r="Y20" s="526"/>
      <c r="Z20" s="526"/>
      <c r="AA20" s="526"/>
      <c r="AB20" s="526"/>
      <c r="AC20" s="526"/>
      <c r="AD20" s="526"/>
      <c r="AE20" s="526"/>
      <c r="AF20" s="526"/>
      <c r="AG20" s="526"/>
      <c r="AH20" s="526"/>
      <c r="AI20" s="526"/>
      <c r="AJ20" s="526"/>
      <c r="AK20" s="526"/>
      <c r="AL20" s="526"/>
      <c r="AM20" s="526"/>
      <c r="AN20" s="526"/>
      <c r="AO20" s="26"/>
      <c r="AP20" s="26"/>
      <c r="AQ20" s="24"/>
      <c r="BE20" s="568"/>
    </row>
    <row r="21" spans="2:57" ht="6.95" customHeight="1">
      <c r="B21" s="2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4"/>
      <c r="BE21" s="568"/>
    </row>
    <row r="22" spans="2:57" ht="6.95" customHeight="1">
      <c r="B22" s="23"/>
      <c r="C22" s="26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26"/>
      <c r="AQ22" s="24"/>
      <c r="BE22" s="568"/>
    </row>
    <row r="23" spans="2:57" s="1" customFormat="1" ht="25.9" customHeight="1">
      <c r="B23" s="32"/>
      <c r="C23" s="33"/>
      <c r="D23" s="35" t="s">
        <v>27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527">
        <f>ROUND(AG49,2)</f>
        <v>0</v>
      </c>
      <c r="AL23" s="528"/>
      <c r="AM23" s="528"/>
      <c r="AN23" s="528"/>
      <c r="AO23" s="528"/>
      <c r="AP23" s="33"/>
      <c r="AQ23" s="34"/>
      <c r="BE23" s="568"/>
    </row>
    <row r="24" spans="2:57" s="1" customFormat="1" ht="6.9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4"/>
      <c r="BE24" s="568"/>
    </row>
    <row r="25" spans="2:57" s="2" customFormat="1" ht="14.45" customHeight="1">
      <c r="B25" s="37"/>
      <c r="C25" s="38"/>
      <c r="D25" s="39" t="s">
        <v>28</v>
      </c>
      <c r="E25" s="38"/>
      <c r="F25" s="39" t="s">
        <v>29</v>
      </c>
      <c r="G25" s="38"/>
      <c r="H25" s="38"/>
      <c r="I25" s="38"/>
      <c r="J25" s="38"/>
      <c r="K25" s="38"/>
      <c r="L25" s="529">
        <v>0.21</v>
      </c>
      <c r="M25" s="530"/>
      <c r="N25" s="530"/>
      <c r="O25" s="530"/>
      <c r="P25" s="38"/>
      <c r="Q25" s="38"/>
      <c r="R25" s="38"/>
      <c r="S25" s="38"/>
      <c r="T25" s="41" t="s">
        <v>30</v>
      </c>
      <c r="U25" s="38"/>
      <c r="V25" s="38"/>
      <c r="W25" s="531">
        <f>AG69+AG73+AG76+AG79+AG82+AG83+AG84</f>
        <v>0</v>
      </c>
      <c r="X25" s="530"/>
      <c r="Y25" s="530"/>
      <c r="Z25" s="530"/>
      <c r="AA25" s="530"/>
      <c r="AB25" s="530"/>
      <c r="AC25" s="530"/>
      <c r="AD25" s="530"/>
      <c r="AE25" s="530"/>
      <c r="AF25" s="38"/>
      <c r="AG25" s="38"/>
      <c r="AH25" s="38"/>
      <c r="AI25" s="38"/>
      <c r="AJ25" s="38"/>
      <c r="AK25" s="531">
        <f>ROUND(W25*0.21,2)</f>
        <v>0</v>
      </c>
      <c r="AL25" s="530"/>
      <c r="AM25" s="530"/>
      <c r="AN25" s="530"/>
      <c r="AO25" s="530"/>
      <c r="AP25" s="38"/>
      <c r="AQ25" s="42"/>
      <c r="BE25" s="568"/>
    </row>
    <row r="26" spans="2:57" s="2" customFormat="1" ht="14.45" customHeight="1">
      <c r="B26" s="37"/>
      <c r="C26" s="38"/>
      <c r="D26" s="38"/>
      <c r="E26" s="38"/>
      <c r="F26" s="39" t="s">
        <v>31</v>
      </c>
      <c r="G26" s="38"/>
      <c r="H26" s="38"/>
      <c r="I26" s="38"/>
      <c r="J26" s="38"/>
      <c r="K26" s="38"/>
      <c r="L26" s="529">
        <v>0.15</v>
      </c>
      <c r="M26" s="530"/>
      <c r="N26" s="530"/>
      <c r="O26" s="530"/>
      <c r="P26" s="38"/>
      <c r="Q26" s="38"/>
      <c r="R26" s="38"/>
      <c r="S26" s="38"/>
      <c r="T26" s="41" t="s">
        <v>30</v>
      </c>
      <c r="U26" s="38"/>
      <c r="V26" s="38"/>
      <c r="W26" s="531">
        <f>AG50+AG51+AG59+AG67+AG70+AG71+AG74+AG77+AG80+AG81</f>
        <v>0</v>
      </c>
      <c r="X26" s="530"/>
      <c r="Y26" s="530"/>
      <c r="Z26" s="530"/>
      <c r="AA26" s="530"/>
      <c r="AB26" s="530"/>
      <c r="AC26" s="530"/>
      <c r="AD26" s="530"/>
      <c r="AE26" s="530"/>
      <c r="AF26" s="38"/>
      <c r="AG26" s="38"/>
      <c r="AH26" s="38"/>
      <c r="AI26" s="38"/>
      <c r="AJ26" s="38"/>
      <c r="AK26" s="531">
        <f>ROUND(W26*0.15,2)</f>
        <v>0</v>
      </c>
      <c r="AL26" s="530"/>
      <c r="AM26" s="530"/>
      <c r="AN26" s="530"/>
      <c r="AO26" s="530"/>
      <c r="AP26" s="38"/>
      <c r="AQ26" s="42"/>
      <c r="BE26" s="568"/>
    </row>
    <row r="27" spans="2:57" s="2" customFormat="1" ht="14.45" customHeight="1" hidden="1">
      <c r="B27" s="37"/>
      <c r="C27" s="38"/>
      <c r="D27" s="38"/>
      <c r="E27" s="38"/>
      <c r="F27" s="39" t="s">
        <v>32</v>
      </c>
      <c r="G27" s="38"/>
      <c r="H27" s="38"/>
      <c r="I27" s="38"/>
      <c r="J27" s="38"/>
      <c r="K27" s="38"/>
      <c r="L27" s="529">
        <v>0.21</v>
      </c>
      <c r="M27" s="530"/>
      <c r="N27" s="530"/>
      <c r="O27" s="530"/>
      <c r="P27" s="38"/>
      <c r="Q27" s="38"/>
      <c r="R27" s="38"/>
      <c r="S27" s="38"/>
      <c r="T27" s="41" t="s">
        <v>30</v>
      </c>
      <c r="U27" s="38"/>
      <c r="V27" s="38"/>
      <c r="W27" s="531" t="e">
        <f>ROUND(BB49+SUM(#REF!),2)</f>
        <v>#REF!</v>
      </c>
      <c r="X27" s="530"/>
      <c r="Y27" s="530"/>
      <c r="Z27" s="530"/>
      <c r="AA27" s="530"/>
      <c r="AB27" s="530"/>
      <c r="AC27" s="530"/>
      <c r="AD27" s="530"/>
      <c r="AE27" s="530"/>
      <c r="AF27" s="38"/>
      <c r="AG27" s="38"/>
      <c r="AH27" s="38"/>
      <c r="AI27" s="38"/>
      <c r="AJ27" s="38"/>
      <c r="AK27" s="531">
        <v>0</v>
      </c>
      <c r="AL27" s="530"/>
      <c r="AM27" s="530"/>
      <c r="AN27" s="530"/>
      <c r="AO27" s="530"/>
      <c r="AP27" s="38"/>
      <c r="AQ27" s="42"/>
      <c r="BE27" s="568"/>
    </row>
    <row r="28" spans="2:57" s="2" customFormat="1" ht="14.45" customHeight="1" hidden="1">
      <c r="B28" s="37"/>
      <c r="C28" s="38"/>
      <c r="D28" s="38"/>
      <c r="E28" s="38"/>
      <c r="F28" s="39" t="s">
        <v>33</v>
      </c>
      <c r="G28" s="38"/>
      <c r="H28" s="38"/>
      <c r="I28" s="38"/>
      <c r="J28" s="38"/>
      <c r="K28" s="38"/>
      <c r="L28" s="529">
        <v>0.15</v>
      </c>
      <c r="M28" s="530"/>
      <c r="N28" s="530"/>
      <c r="O28" s="530"/>
      <c r="P28" s="38"/>
      <c r="Q28" s="38"/>
      <c r="R28" s="38"/>
      <c r="S28" s="38"/>
      <c r="T28" s="41" t="s">
        <v>30</v>
      </c>
      <c r="U28" s="38"/>
      <c r="V28" s="38"/>
      <c r="W28" s="531" t="e">
        <f>ROUND(BC49+SUM(#REF!),2)</f>
        <v>#REF!</v>
      </c>
      <c r="X28" s="530"/>
      <c r="Y28" s="530"/>
      <c r="Z28" s="530"/>
      <c r="AA28" s="530"/>
      <c r="AB28" s="530"/>
      <c r="AC28" s="530"/>
      <c r="AD28" s="530"/>
      <c r="AE28" s="530"/>
      <c r="AF28" s="38"/>
      <c r="AG28" s="38"/>
      <c r="AH28" s="38"/>
      <c r="AI28" s="38"/>
      <c r="AJ28" s="38"/>
      <c r="AK28" s="531">
        <v>0</v>
      </c>
      <c r="AL28" s="530"/>
      <c r="AM28" s="530"/>
      <c r="AN28" s="530"/>
      <c r="AO28" s="530"/>
      <c r="AP28" s="38"/>
      <c r="AQ28" s="42"/>
      <c r="BE28" s="568"/>
    </row>
    <row r="29" spans="2:57" s="2" customFormat="1" ht="14.45" customHeight="1" hidden="1">
      <c r="B29" s="37"/>
      <c r="C29" s="38"/>
      <c r="D29" s="38"/>
      <c r="E29" s="38"/>
      <c r="F29" s="39" t="s">
        <v>34</v>
      </c>
      <c r="G29" s="38"/>
      <c r="H29" s="38"/>
      <c r="I29" s="38"/>
      <c r="J29" s="38"/>
      <c r="K29" s="38"/>
      <c r="L29" s="529">
        <v>0</v>
      </c>
      <c r="M29" s="530"/>
      <c r="N29" s="530"/>
      <c r="O29" s="530"/>
      <c r="P29" s="38"/>
      <c r="Q29" s="38"/>
      <c r="R29" s="38"/>
      <c r="S29" s="38"/>
      <c r="T29" s="41" t="s">
        <v>30</v>
      </c>
      <c r="U29" s="38"/>
      <c r="V29" s="38"/>
      <c r="W29" s="531" t="e">
        <f>ROUND(BD49+SUM(#REF!),2)</f>
        <v>#REF!</v>
      </c>
      <c r="X29" s="530"/>
      <c r="Y29" s="530"/>
      <c r="Z29" s="530"/>
      <c r="AA29" s="530"/>
      <c r="AB29" s="530"/>
      <c r="AC29" s="530"/>
      <c r="AD29" s="530"/>
      <c r="AE29" s="530"/>
      <c r="AF29" s="38"/>
      <c r="AG29" s="38"/>
      <c r="AH29" s="38"/>
      <c r="AI29" s="38"/>
      <c r="AJ29" s="38"/>
      <c r="AK29" s="531">
        <v>0</v>
      </c>
      <c r="AL29" s="530"/>
      <c r="AM29" s="530"/>
      <c r="AN29" s="530"/>
      <c r="AO29" s="530"/>
      <c r="AP29" s="38"/>
      <c r="AQ29" s="42"/>
      <c r="BE29" s="568"/>
    </row>
    <row r="30" spans="2:57" s="1" customFormat="1" ht="6.9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4"/>
      <c r="BE30" s="568"/>
    </row>
    <row r="31" spans="2:57" s="1" customFormat="1" ht="25.9" customHeight="1">
      <c r="B31" s="32"/>
      <c r="C31" s="43"/>
      <c r="D31" s="44" t="s">
        <v>35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6" t="s">
        <v>36</v>
      </c>
      <c r="U31" s="45"/>
      <c r="V31" s="45"/>
      <c r="W31" s="45"/>
      <c r="X31" s="535" t="s">
        <v>37</v>
      </c>
      <c r="Y31" s="536"/>
      <c r="Z31" s="536"/>
      <c r="AA31" s="536"/>
      <c r="AB31" s="536"/>
      <c r="AC31" s="45"/>
      <c r="AD31" s="45"/>
      <c r="AE31" s="45"/>
      <c r="AF31" s="45"/>
      <c r="AG31" s="45"/>
      <c r="AH31" s="45"/>
      <c r="AI31" s="45"/>
      <c r="AJ31" s="45"/>
      <c r="AK31" s="537">
        <f>SUM(AK23:AK29)</f>
        <v>0</v>
      </c>
      <c r="AL31" s="536"/>
      <c r="AM31" s="536"/>
      <c r="AN31" s="536"/>
      <c r="AO31" s="538"/>
      <c r="AP31" s="43"/>
      <c r="AQ31" s="34"/>
      <c r="BE31" s="568"/>
    </row>
    <row r="32" spans="2:57" s="1" customFormat="1" ht="6.95" customHeight="1"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4"/>
      <c r="BE32" s="568"/>
    </row>
    <row r="33" spans="2:43" s="1" customFormat="1" ht="6.95" customHeight="1"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1"/>
    </row>
    <row r="37" spans="2:43" s="1" customFormat="1" ht="6.95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4"/>
    </row>
    <row r="38" spans="2:43" s="1" customFormat="1" ht="36.95" customHeight="1">
      <c r="B38" s="32"/>
      <c r="C38" s="521" t="s">
        <v>38</v>
      </c>
      <c r="D38" s="522"/>
      <c r="E38" s="522"/>
      <c r="F38" s="522"/>
      <c r="G38" s="522"/>
      <c r="H38" s="522"/>
      <c r="I38" s="522"/>
      <c r="J38" s="522"/>
      <c r="K38" s="522"/>
      <c r="L38" s="522"/>
      <c r="M38" s="522"/>
      <c r="N38" s="522"/>
      <c r="O38" s="522"/>
      <c r="P38" s="522"/>
      <c r="Q38" s="522"/>
      <c r="R38" s="522"/>
      <c r="S38" s="522"/>
      <c r="T38" s="522"/>
      <c r="U38" s="522"/>
      <c r="V38" s="522"/>
      <c r="W38" s="522"/>
      <c r="X38" s="522"/>
      <c r="Y38" s="522"/>
      <c r="Z38" s="522"/>
      <c r="AA38" s="522"/>
      <c r="AB38" s="522"/>
      <c r="AC38" s="522"/>
      <c r="AD38" s="522"/>
      <c r="AE38" s="522"/>
      <c r="AF38" s="522"/>
      <c r="AG38" s="522"/>
      <c r="AH38" s="522"/>
      <c r="AI38" s="522"/>
      <c r="AJ38" s="522"/>
      <c r="AK38" s="522"/>
      <c r="AL38" s="522"/>
      <c r="AM38" s="522"/>
      <c r="AN38" s="522"/>
      <c r="AO38" s="522"/>
      <c r="AP38" s="522"/>
      <c r="AQ38" s="34"/>
    </row>
    <row r="39" spans="2:43" s="3" customFormat="1" ht="14.45" customHeight="1">
      <c r="B39" s="55"/>
      <c r="C39" s="30" t="s">
        <v>14</v>
      </c>
      <c r="D39" s="56"/>
      <c r="E39" s="56"/>
      <c r="F39" s="56"/>
      <c r="G39" s="56"/>
      <c r="H39" s="56"/>
      <c r="I39" s="56"/>
      <c r="J39" s="56"/>
      <c r="K39" s="56"/>
      <c r="L39" s="56" t="str">
        <f>K5</f>
        <v>R-2018-013</v>
      </c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7"/>
    </row>
    <row r="40" spans="2:43" s="4" customFormat="1" ht="36.95" customHeight="1">
      <c r="B40" s="58"/>
      <c r="C40" s="59" t="s">
        <v>15</v>
      </c>
      <c r="D40" s="60"/>
      <c r="E40" s="60"/>
      <c r="F40" s="60"/>
      <c r="G40" s="60"/>
      <c r="H40" s="60"/>
      <c r="I40" s="60"/>
      <c r="J40" s="60"/>
      <c r="K40" s="60"/>
      <c r="L40" s="539" t="str">
        <f>K6</f>
        <v>Bezbariérové bydlení a centrum denních aktivit v Lednici - Srdce v domě, příspěvková organizace</v>
      </c>
      <c r="M40" s="540"/>
      <c r="N40" s="540"/>
      <c r="O40" s="540"/>
      <c r="P40" s="540"/>
      <c r="Q40" s="540"/>
      <c r="R40" s="540"/>
      <c r="S40" s="540"/>
      <c r="T40" s="540"/>
      <c r="U40" s="540"/>
      <c r="V40" s="540"/>
      <c r="W40" s="540"/>
      <c r="X40" s="540"/>
      <c r="Y40" s="540"/>
      <c r="Z40" s="540"/>
      <c r="AA40" s="540"/>
      <c r="AB40" s="540"/>
      <c r="AC40" s="540"/>
      <c r="AD40" s="540"/>
      <c r="AE40" s="540"/>
      <c r="AF40" s="540"/>
      <c r="AG40" s="540"/>
      <c r="AH40" s="540"/>
      <c r="AI40" s="540"/>
      <c r="AJ40" s="540"/>
      <c r="AK40" s="540"/>
      <c r="AL40" s="540"/>
      <c r="AM40" s="540"/>
      <c r="AN40" s="540"/>
      <c r="AO40" s="540"/>
      <c r="AP40" s="60"/>
      <c r="AQ40" s="61"/>
    </row>
    <row r="41" spans="2:43" s="1" customFormat="1" ht="6.9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4"/>
    </row>
    <row r="42" spans="2:43" s="1" customFormat="1" ht="15">
      <c r="B42" s="32"/>
      <c r="C42" s="30" t="s">
        <v>19</v>
      </c>
      <c r="D42" s="33"/>
      <c r="E42" s="33"/>
      <c r="F42" s="33"/>
      <c r="G42" s="33"/>
      <c r="H42" s="33"/>
      <c r="I42" s="33"/>
      <c r="J42" s="33"/>
      <c r="K42" s="33"/>
      <c r="L42" s="62" t="str">
        <f>IF(K8="","",K8)</f>
        <v xml:space="preserve"> </v>
      </c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0" t="s">
        <v>21</v>
      </c>
      <c r="AJ42" s="33"/>
      <c r="AK42" s="33"/>
      <c r="AL42" s="33"/>
      <c r="AM42" s="546" t="str">
        <f>IF(AM8="","",AM8)</f>
        <v/>
      </c>
      <c r="AN42" s="547"/>
      <c r="AO42" s="33"/>
      <c r="AP42" s="33"/>
      <c r="AQ42" s="34"/>
    </row>
    <row r="43" spans="2:43" s="1" customFormat="1" ht="6.95" customHeight="1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4"/>
    </row>
    <row r="44" spans="2:56" s="1" customFormat="1" ht="15">
      <c r="B44" s="32"/>
      <c r="C44" s="479" t="s">
        <v>3741</v>
      </c>
      <c r="D44" s="33"/>
      <c r="E44" s="33"/>
      <c r="F44" s="33"/>
      <c r="G44" s="33"/>
      <c r="H44" s="33"/>
      <c r="I44" s="33"/>
      <c r="J44" s="33"/>
      <c r="K44" s="33"/>
      <c r="L44" s="56" t="str">
        <f>IF(E11="","",E11)</f>
        <v/>
      </c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0" t="s">
        <v>24</v>
      </c>
      <c r="AJ44" s="33"/>
      <c r="AK44" s="33"/>
      <c r="AL44" s="33"/>
      <c r="AM44" s="541" t="str">
        <f>IF(E17="","",E17)</f>
        <v/>
      </c>
      <c r="AN44" s="541"/>
      <c r="AO44" s="541"/>
      <c r="AP44" s="541"/>
      <c r="AQ44" s="34"/>
      <c r="AS44" s="542" t="s">
        <v>39</v>
      </c>
      <c r="AT44" s="543"/>
      <c r="AU44" s="47"/>
      <c r="AV44" s="47"/>
      <c r="AW44" s="47"/>
      <c r="AX44" s="47"/>
      <c r="AY44" s="47"/>
      <c r="AZ44" s="47"/>
      <c r="BA44" s="47"/>
      <c r="BB44" s="47"/>
      <c r="BC44" s="47"/>
      <c r="BD44" s="48"/>
    </row>
    <row r="45" spans="2:56" s="1" customFormat="1" ht="15">
      <c r="B45" s="32"/>
      <c r="C45" s="479" t="s">
        <v>3742</v>
      </c>
      <c r="D45" s="33"/>
      <c r="E45" s="33"/>
      <c r="F45" s="33"/>
      <c r="G45" s="33"/>
      <c r="H45" s="33"/>
      <c r="I45" s="33"/>
      <c r="J45" s="33"/>
      <c r="K45" s="33"/>
      <c r="L45" s="548" t="str">
        <f>IF(E14="","",E14)</f>
        <v/>
      </c>
      <c r="M45" s="549"/>
      <c r="N45" s="549"/>
      <c r="O45" s="549"/>
      <c r="P45" s="549"/>
      <c r="Q45" s="549"/>
      <c r="R45" s="549"/>
      <c r="S45" s="549"/>
      <c r="T45" s="549"/>
      <c r="U45" s="549"/>
      <c r="V45" s="549"/>
      <c r="W45" s="549"/>
      <c r="X45" s="549"/>
      <c r="Y45" s="549"/>
      <c r="Z45" s="549"/>
      <c r="AA45" s="549"/>
      <c r="AB45" s="549"/>
      <c r="AC45" s="549"/>
      <c r="AD45" s="549"/>
      <c r="AE45" s="549"/>
      <c r="AF45" s="549"/>
      <c r="AG45" s="549"/>
      <c r="AH45" s="549"/>
      <c r="AI45" s="549"/>
      <c r="AJ45" s="549"/>
      <c r="AK45" s="549"/>
      <c r="AL45" s="549"/>
      <c r="AM45" s="549"/>
      <c r="AN45" s="549"/>
      <c r="AO45" s="549"/>
      <c r="AP45" s="549"/>
      <c r="AQ45" s="34"/>
      <c r="AS45" s="544"/>
      <c r="AT45" s="545"/>
      <c r="AU45" s="33"/>
      <c r="AV45" s="33"/>
      <c r="AW45" s="33"/>
      <c r="AX45" s="33"/>
      <c r="AY45" s="33"/>
      <c r="AZ45" s="33"/>
      <c r="BA45" s="33"/>
      <c r="BB45" s="33"/>
      <c r="BC45" s="33"/>
      <c r="BD45" s="63"/>
    </row>
    <row r="46" spans="2:56" s="1" customFormat="1" ht="10.9" customHeight="1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4"/>
      <c r="AS46" s="544"/>
      <c r="AT46" s="545"/>
      <c r="AU46" s="33"/>
      <c r="AV46" s="33"/>
      <c r="AW46" s="33"/>
      <c r="AX46" s="33"/>
      <c r="AY46" s="33"/>
      <c r="AZ46" s="33"/>
      <c r="BA46" s="33"/>
      <c r="BB46" s="33"/>
      <c r="BC46" s="33"/>
      <c r="BD46" s="63"/>
    </row>
    <row r="47" spans="2:56" s="1" customFormat="1" ht="29.25" customHeight="1">
      <c r="B47" s="32"/>
      <c r="C47" s="550" t="s">
        <v>40</v>
      </c>
      <c r="D47" s="551"/>
      <c r="E47" s="551"/>
      <c r="F47" s="551"/>
      <c r="G47" s="551"/>
      <c r="H47" s="64"/>
      <c r="I47" s="552" t="s">
        <v>41</v>
      </c>
      <c r="J47" s="551"/>
      <c r="K47" s="551"/>
      <c r="L47" s="551"/>
      <c r="M47" s="551"/>
      <c r="N47" s="551"/>
      <c r="O47" s="551"/>
      <c r="P47" s="551"/>
      <c r="Q47" s="551"/>
      <c r="R47" s="551"/>
      <c r="S47" s="551"/>
      <c r="T47" s="551"/>
      <c r="U47" s="551"/>
      <c r="V47" s="551"/>
      <c r="W47" s="551"/>
      <c r="X47" s="551"/>
      <c r="Y47" s="551"/>
      <c r="Z47" s="551"/>
      <c r="AA47" s="551"/>
      <c r="AB47" s="551"/>
      <c r="AC47" s="551"/>
      <c r="AD47" s="551"/>
      <c r="AE47" s="551"/>
      <c r="AF47" s="551"/>
      <c r="AG47" s="552" t="s">
        <v>42</v>
      </c>
      <c r="AH47" s="551"/>
      <c r="AI47" s="551"/>
      <c r="AJ47" s="551"/>
      <c r="AK47" s="551"/>
      <c r="AL47" s="551"/>
      <c r="AM47" s="551"/>
      <c r="AN47" s="552" t="s">
        <v>43</v>
      </c>
      <c r="AO47" s="551"/>
      <c r="AP47" s="553"/>
      <c r="AQ47" s="34"/>
      <c r="AS47" s="65" t="s">
        <v>44</v>
      </c>
      <c r="AT47" s="66" t="s">
        <v>45</v>
      </c>
      <c r="AU47" s="66" t="s">
        <v>46</v>
      </c>
      <c r="AV47" s="66" t="s">
        <v>47</v>
      </c>
      <c r="AW47" s="66" t="s">
        <v>48</v>
      </c>
      <c r="AX47" s="66" t="s">
        <v>49</v>
      </c>
      <c r="AY47" s="66" t="s">
        <v>50</v>
      </c>
      <c r="AZ47" s="66" t="s">
        <v>51</v>
      </c>
      <c r="BA47" s="66" t="s">
        <v>52</v>
      </c>
      <c r="BB47" s="66" t="s">
        <v>53</v>
      </c>
      <c r="BC47" s="66" t="s">
        <v>54</v>
      </c>
      <c r="BD47" s="67" t="s">
        <v>55</v>
      </c>
    </row>
    <row r="48" spans="2:56" s="1" customFormat="1" ht="10.9" customHeight="1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4"/>
      <c r="AS48" s="68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8"/>
    </row>
    <row r="49" spans="1:76" s="4" customFormat="1" ht="32.45" customHeight="1">
      <c r="A49" s="156"/>
      <c r="B49" s="58"/>
      <c r="C49" s="69" t="s">
        <v>56</v>
      </c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560">
        <f>ROUND(AG50+AG51+AG59+AG67+AG68+AG72+AG75+AG78+SUM(AG82:AM84),2)</f>
        <v>0</v>
      </c>
      <c r="AH49" s="560"/>
      <c r="AI49" s="560"/>
      <c r="AJ49" s="560"/>
      <c r="AK49" s="560"/>
      <c r="AL49" s="560"/>
      <c r="AM49" s="560"/>
      <c r="AN49" s="561">
        <f>ROUND(AN50+AN51+AN59+AN67+AN68+AN72+AN75+AN78+SUM(AN82:AP84),2)</f>
        <v>0</v>
      </c>
      <c r="AO49" s="561"/>
      <c r="AP49" s="561"/>
      <c r="AQ49" s="61"/>
      <c r="AS49" s="71"/>
      <c r="AT49" s="72"/>
      <c r="AU49" s="73"/>
      <c r="AV49" s="72"/>
      <c r="AW49" s="72"/>
      <c r="AX49" s="72"/>
      <c r="AY49" s="72"/>
      <c r="AZ49" s="72"/>
      <c r="BA49" s="72"/>
      <c r="BB49" s="72"/>
      <c r="BC49" s="72"/>
      <c r="BD49" s="74"/>
      <c r="BS49" s="75" t="s">
        <v>57</v>
      </c>
      <c r="BT49" s="75" t="s">
        <v>58</v>
      </c>
      <c r="BU49" s="76" t="s">
        <v>59</v>
      </c>
      <c r="BV49" s="75" t="s">
        <v>60</v>
      </c>
      <c r="BW49" s="75" t="s">
        <v>61</v>
      </c>
      <c r="BX49" s="75" t="s">
        <v>62</v>
      </c>
    </row>
    <row r="50" spans="1:76" s="5" customFormat="1" ht="22.5" customHeight="1">
      <c r="A50" s="155" t="s">
        <v>63</v>
      </c>
      <c r="B50" s="77"/>
      <c r="C50" s="78"/>
      <c r="D50" s="558" t="s">
        <v>58</v>
      </c>
      <c r="E50" s="558"/>
      <c r="F50" s="558"/>
      <c r="G50" s="558"/>
      <c r="H50" s="558"/>
      <c r="I50" s="79"/>
      <c r="J50" s="558" t="s">
        <v>64</v>
      </c>
      <c r="K50" s="558"/>
      <c r="L50" s="558"/>
      <c r="M50" s="558"/>
      <c r="N50" s="558"/>
      <c r="O50" s="558"/>
      <c r="P50" s="558"/>
      <c r="Q50" s="558"/>
      <c r="R50" s="558"/>
      <c r="S50" s="558"/>
      <c r="T50" s="558"/>
      <c r="U50" s="558"/>
      <c r="V50" s="558"/>
      <c r="W50" s="558"/>
      <c r="X50" s="558"/>
      <c r="Y50" s="558"/>
      <c r="Z50" s="558"/>
      <c r="AA50" s="558"/>
      <c r="AB50" s="558"/>
      <c r="AC50" s="558"/>
      <c r="AD50" s="558"/>
      <c r="AE50" s="558"/>
      <c r="AF50" s="558"/>
      <c r="AG50" s="556">
        <f>'0 - VON - Vedlejší a osta...'!M24</f>
        <v>0</v>
      </c>
      <c r="AH50" s="557"/>
      <c r="AI50" s="557"/>
      <c r="AJ50" s="557"/>
      <c r="AK50" s="557"/>
      <c r="AL50" s="557"/>
      <c r="AM50" s="557"/>
      <c r="AN50" s="554">
        <f>ROUND(AG50*1.15,2)</f>
        <v>0</v>
      </c>
      <c r="AO50" s="555"/>
      <c r="AP50" s="555"/>
      <c r="AQ50" s="80"/>
      <c r="AS50" s="81"/>
      <c r="AT50" s="82"/>
      <c r="AU50" s="83"/>
      <c r="AV50" s="82"/>
      <c r="AW50" s="82"/>
      <c r="AX50" s="82"/>
      <c r="AY50" s="82"/>
      <c r="AZ50" s="82"/>
      <c r="BA50" s="82"/>
      <c r="BB50" s="82"/>
      <c r="BC50" s="82"/>
      <c r="BD50" s="84"/>
      <c r="BT50" s="85" t="s">
        <v>65</v>
      </c>
      <c r="BV50" s="85" t="s">
        <v>60</v>
      </c>
      <c r="BW50" s="85" t="s">
        <v>66</v>
      </c>
      <c r="BX50" s="85" t="s">
        <v>61</v>
      </c>
    </row>
    <row r="51" spans="1:76" s="5" customFormat="1" ht="22.5" customHeight="1">
      <c r="A51" s="157"/>
      <c r="B51" s="77"/>
      <c r="C51" s="78"/>
      <c r="D51" s="558" t="s">
        <v>65</v>
      </c>
      <c r="E51" s="558"/>
      <c r="F51" s="558"/>
      <c r="G51" s="558"/>
      <c r="H51" s="558"/>
      <c r="I51" s="79"/>
      <c r="J51" s="558" t="s">
        <v>67</v>
      </c>
      <c r="K51" s="558"/>
      <c r="L51" s="558"/>
      <c r="M51" s="558"/>
      <c r="N51" s="558"/>
      <c r="O51" s="558"/>
      <c r="P51" s="558"/>
      <c r="Q51" s="558"/>
      <c r="R51" s="558"/>
      <c r="S51" s="558"/>
      <c r="T51" s="558"/>
      <c r="U51" s="558"/>
      <c r="V51" s="558"/>
      <c r="W51" s="558"/>
      <c r="X51" s="558"/>
      <c r="Y51" s="558"/>
      <c r="Z51" s="558"/>
      <c r="AA51" s="558"/>
      <c r="AB51" s="558"/>
      <c r="AC51" s="558"/>
      <c r="AD51" s="558"/>
      <c r="AE51" s="558"/>
      <c r="AF51" s="558"/>
      <c r="AG51" s="559">
        <f>SUM(AG52:AM58)</f>
        <v>0</v>
      </c>
      <c r="AH51" s="557"/>
      <c r="AI51" s="557"/>
      <c r="AJ51" s="557"/>
      <c r="AK51" s="557"/>
      <c r="AL51" s="557"/>
      <c r="AM51" s="557"/>
      <c r="AN51" s="554">
        <f>SUM(AN52:AP58)</f>
        <v>0</v>
      </c>
      <c r="AO51" s="555"/>
      <c r="AP51" s="555"/>
      <c r="AQ51" s="80"/>
      <c r="AS51" s="81" t="e">
        <f>ROUND(SUM(AS52:AS58),2)</f>
        <v>#REF!</v>
      </c>
      <c r="AT51" s="82" t="e">
        <f aca="true" t="shared" si="0" ref="AT51:AT84">ROUND(SUM(AV51:AW51),2)</f>
        <v>#REF!</v>
      </c>
      <c r="AU51" s="83" t="e">
        <f>ROUND(SUM(AU52:AU58),5)</f>
        <v>#REF!</v>
      </c>
      <c r="AV51" s="82" t="e">
        <f>ROUND(AZ51*L25,2)</f>
        <v>#REF!</v>
      </c>
      <c r="AW51" s="82" t="e">
        <f>ROUND(BA51*L26,2)</f>
        <v>#REF!</v>
      </c>
      <c r="AX51" s="82" t="e">
        <f>ROUND(BB51*L25,2)</f>
        <v>#REF!</v>
      </c>
      <c r="AY51" s="82" t="e">
        <f>ROUND(BC51*L26,2)</f>
        <v>#REF!</v>
      </c>
      <c r="AZ51" s="82" t="e">
        <f>ROUND(SUM(AZ52:AZ58),2)</f>
        <v>#REF!</v>
      </c>
      <c r="BA51" s="82" t="e">
        <f>ROUND(SUM(BA52:BA58),2)</f>
        <v>#REF!</v>
      </c>
      <c r="BB51" s="82" t="e">
        <f>ROUND(SUM(BB52:BB58),2)</f>
        <v>#REF!</v>
      </c>
      <c r="BC51" s="82" t="e">
        <f>ROUND(SUM(BC52:BC58),2)</f>
        <v>#REF!</v>
      </c>
      <c r="BD51" s="84" t="e">
        <f>ROUND(SUM(BD52:BD58),2)</f>
        <v>#REF!</v>
      </c>
      <c r="BS51" s="85" t="s">
        <v>57</v>
      </c>
      <c r="BT51" s="85" t="s">
        <v>65</v>
      </c>
      <c r="BU51" s="85" t="s">
        <v>59</v>
      </c>
      <c r="BV51" s="85" t="s">
        <v>60</v>
      </c>
      <c r="BW51" s="85" t="s">
        <v>68</v>
      </c>
      <c r="BX51" s="85" t="s">
        <v>61</v>
      </c>
    </row>
    <row r="52" spans="1:76" s="6" customFormat="1" ht="22.5" customHeight="1">
      <c r="A52" s="155" t="s">
        <v>63</v>
      </c>
      <c r="B52" s="86"/>
      <c r="C52" s="87"/>
      <c r="D52" s="87"/>
      <c r="E52" s="566" t="s">
        <v>69</v>
      </c>
      <c r="F52" s="566"/>
      <c r="G52" s="566"/>
      <c r="H52" s="566"/>
      <c r="I52" s="566"/>
      <c r="J52" s="87"/>
      <c r="K52" s="566" t="s">
        <v>70</v>
      </c>
      <c r="L52" s="566"/>
      <c r="M52" s="566"/>
      <c r="N52" s="566"/>
      <c r="O52" s="566"/>
      <c r="P52" s="566"/>
      <c r="Q52" s="566"/>
      <c r="R52" s="566"/>
      <c r="S52" s="566"/>
      <c r="T52" s="566"/>
      <c r="U52" s="566"/>
      <c r="V52" s="566"/>
      <c r="W52" s="566"/>
      <c r="X52" s="566"/>
      <c r="Y52" s="566"/>
      <c r="Z52" s="566"/>
      <c r="AA52" s="566"/>
      <c r="AB52" s="566"/>
      <c r="AC52" s="566"/>
      <c r="AD52" s="566"/>
      <c r="AE52" s="566"/>
      <c r="AF52" s="566"/>
      <c r="AG52" s="564">
        <f>'SO 01 - SO 01 - RD Nizka ...'!M25</f>
        <v>0</v>
      </c>
      <c r="AH52" s="565"/>
      <c r="AI52" s="565"/>
      <c r="AJ52" s="565"/>
      <c r="AK52" s="565"/>
      <c r="AL52" s="565"/>
      <c r="AM52" s="565"/>
      <c r="AN52" s="562">
        <f>ROUND(AG52*1.15,2)</f>
        <v>0</v>
      </c>
      <c r="AO52" s="563"/>
      <c r="AP52" s="563"/>
      <c r="AQ52" s="88"/>
      <c r="AS52" s="89" t="e">
        <f>#REF!</f>
        <v>#REF!</v>
      </c>
      <c r="AT52" s="90" t="e">
        <f t="shared" si="0"/>
        <v>#REF!</v>
      </c>
      <c r="AU52" s="91">
        <f>'SO 01 - SO 01 - RD Nizka ...'!W90</f>
        <v>0</v>
      </c>
      <c r="AV52" s="90" t="e">
        <f>#REF!</f>
        <v>#REF!</v>
      </c>
      <c r="AW52" s="90" t="e">
        <f>#REF!</f>
        <v>#REF!</v>
      </c>
      <c r="AX52" s="90" t="e">
        <f>#REF!</f>
        <v>#REF!</v>
      </c>
      <c r="AY52" s="90" t="e">
        <f>#REF!</f>
        <v>#REF!</v>
      </c>
      <c r="AZ52" s="90" t="e">
        <f>#REF!</f>
        <v>#REF!</v>
      </c>
      <c r="BA52" s="90" t="e">
        <f>#REF!</f>
        <v>#REF!</v>
      </c>
      <c r="BB52" s="90" t="e">
        <f>#REF!</f>
        <v>#REF!</v>
      </c>
      <c r="BC52" s="90" t="e">
        <f>#REF!</f>
        <v>#REF!</v>
      </c>
      <c r="BD52" s="92" t="e">
        <f>#REF!</f>
        <v>#REF!</v>
      </c>
      <c r="BT52" s="93" t="s">
        <v>71</v>
      </c>
      <c r="BV52" s="93" t="s">
        <v>60</v>
      </c>
      <c r="BW52" s="93" t="s">
        <v>72</v>
      </c>
      <c r="BX52" s="93" t="s">
        <v>68</v>
      </c>
    </row>
    <row r="53" spans="1:76" s="6" customFormat="1" ht="22.5" customHeight="1">
      <c r="A53" s="155" t="s">
        <v>63</v>
      </c>
      <c r="B53" s="86"/>
      <c r="C53" s="87"/>
      <c r="D53" s="87"/>
      <c r="E53" s="566" t="s">
        <v>73</v>
      </c>
      <c r="F53" s="566"/>
      <c r="G53" s="566"/>
      <c r="H53" s="566"/>
      <c r="I53" s="566"/>
      <c r="J53" s="87"/>
      <c r="K53" s="566" t="s">
        <v>74</v>
      </c>
      <c r="L53" s="566"/>
      <c r="M53" s="566"/>
      <c r="N53" s="566"/>
      <c r="O53" s="566"/>
      <c r="P53" s="566"/>
      <c r="Q53" s="566"/>
      <c r="R53" s="566"/>
      <c r="S53" s="566"/>
      <c r="T53" s="566"/>
      <c r="U53" s="566"/>
      <c r="V53" s="566"/>
      <c r="W53" s="566"/>
      <c r="X53" s="566"/>
      <c r="Y53" s="566"/>
      <c r="Z53" s="566"/>
      <c r="AA53" s="566"/>
      <c r="AB53" s="566"/>
      <c r="AC53" s="566"/>
      <c r="AD53" s="566"/>
      <c r="AE53" s="566"/>
      <c r="AF53" s="566"/>
      <c r="AG53" s="564">
        <f>'01 - D.1.4.1. ZTI'!M25</f>
        <v>0</v>
      </c>
      <c r="AH53" s="565"/>
      <c r="AI53" s="565"/>
      <c r="AJ53" s="565"/>
      <c r="AK53" s="565"/>
      <c r="AL53" s="565"/>
      <c r="AM53" s="565"/>
      <c r="AN53" s="562">
        <f>ROUND(AG53*1.15,2)</f>
        <v>0</v>
      </c>
      <c r="AO53" s="563"/>
      <c r="AP53" s="563"/>
      <c r="AQ53" s="158"/>
      <c r="AS53" s="89" t="e">
        <f>#REF!</f>
        <v>#REF!</v>
      </c>
      <c r="AT53" s="90" t="e">
        <f t="shared" si="0"/>
        <v>#REF!</v>
      </c>
      <c r="AU53" s="91" t="e">
        <f>#REF!</f>
        <v>#REF!</v>
      </c>
      <c r="AV53" s="90" t="e">
        <f>#REF!</f>
        <v>#REF!</v>
      </c>
      <c r="AW53" s="90" t="e">
        <f>#REF!</f>
        <v>#REF!</v>
      </c>
      <c r="AX53" s="90" t="e">
        <f>#REF!</f>
        <v>#REF!</v>
      </c>
      <c r="AY53" s="90" t="e">
        <f>#REF!</f>
        <v>#REF!</v>
      </c>
      <c r="AZ53" s="90" t="e">
        <f>#REF!</f>
        <v>#REF!</v>
      </c>
      <c r="BA53" s="90" t="e">
        <f>#REF!</f>
        <v>#REF!</v>
      </c>
      <c r="BB53" s="90" t="e">
        <f>#REF!</f>
        <v>#REF!</v>
      </c>
      <c r="BC53" s="90" t="e">
        <f>#REF!</f>
        <v>#REF!</v>
      </c>
      <c r="BD53" s="92" t="e">
        <f>#REF!</f>
        <v>#REF!</v>
      </c>
      <c r="BT53" s="93" t="s">
        <v>71</v>
      </c>
      <c r="BV53" s="93" t="s">
        <v>60</v>
      </c>
      <c r="BW53" s="93" t="s">
        <v>75</v>
      </c>
      <c r="BX53" s="93" t="s">
        <v>68</v>
      </c>
    </row>
    <row r="54" spans="1:76" s="6" customFormat="1" ht="34.5" customHeight="1">
      <c r="A54" s="155" t="s">
        <v>63</v>
      </c>
      <c r="B54" s="86"/>
      <c r="C54" s="87"/>
      <c r="D54" s="87"/>
      <c r="E54" s="566" t="s">
        <v>76</v>
      </c>
      <c r="F54" s="566"/>
      <c r="G54" s="566"/>
      <c r="H54" s="566"/>
      <c r="I54" s="566"/>
      <c r="J54" s="87"/>
      <c r="K54" s="566" t="s">
        <v>77</v>
      </c>
      <c r="L54" s="566"/>
      <c r="M54" s="566"/>
      <c r="N54" s="566"/>
      <c r="O54" s="566"/>
      <c r="P54" s="566"/>
      <c r="Q54" s="566"/>
      <c r="R54" s="566"/>
      <c r="S54" s="566"/>
      <c r="T54" s="566"/>
      <c r="U54" s="566"/>
      <c r="V54" s="566"/>
      <c r="W54" s="566"/>
      <c r="X54" s="566"/>
      <c r="Y54" s="566"/>
      <c r="Z54" s="566"/>
      <c r="AA54" s="566"/>
      <c r="AB54" s="566"/>
      <c r="AC54" s="566"/>
      <c r="AD54" s="566"/>
      <c r="AE54" s="566"/>
      <c r="AF54" s="566"/>
      <c r="AG54" s="564">
        <f>'01-D.1.4.2 - Plynova zarizeni'!M25</f>
        <v>0</v>
      </c>
      <c r="AH54" s="565"/>
      <c r="AI54" s="565"/>
      <c r="AJ54" s="565"/>
      <c r="AK54" s="565"/>
      <c r="AL54" s="565"/>
      <c r="AM54" s="565"/>
      <c r="AN54" s="562">
        <f>ROUND(AG54*1.15,2)</f>
        <v>0</v>
      </c>
      <c r="AO54" s="563"/>
      <c r="AP54" s="563"/>
      <c r="AQ54" s="88"/>
      <c r="AS54" s="89" t="e">
        <f>#REF!</f>
        <v>#REF!</v>
      </c>
      <c r="AT54" s="90" t="e">
        <f t="shared" si="0"/>
        <v>#REF!</v>
      </c>
      <c r="AU54" s="91" t="e">
        <f>#REF!</f>
        <v>#REF!</v>
      </c>
      <c r="AV54" s="90" t="e">
        <f>#REF!</f>
        <v>#REF!</v>
      </c>
      <c r="AW54" s="90" t="e">
        <f>#REF!</f>
        <v>#REF!</v>
      </c>
      <c r="AX54" s="90" t="e">
        <f>#REF!</f>
        <v>#REF!</v>
      </c>
      <c r="AY54" s="90" t="e">
        <f>#REF!</f>
        <v>#REF!</v>
      </c>
      <c r="AZ54" s="90" t="e">
        <f>#REF!</f>
        <v>#REF!</v>
      </c>
      <c r="BA54" s="90" t="e">
        <f>#REF!</f>
        <v>#REF!</v>
      </c>
      <c r="BB54" s="90" t="e">
        <f>#REF!</f>
        <v>#REF!</v>
      </c>
      <c r="BC54" s="90" t="e">
        <f>#REF!</f>
        <v>#REF!</v>
      </c>
      <c r="BD54" s="92" t="e">
        <f>#REF!</f>
        <v>#REF!</v>
      </c>
      <c r="BT54" s="93" t="s">
        <v>71</v>
      </c>
      <c r="BV54" s="93" t="s">
        <v>60</v>
      </c>
      <c r="BW54" s="93" t="s">
        <v>78</v>
      </c>
      <c r="BX54" s="93" t="s">
        <v>68</v>
      </c>
    </row>
    <row r="55" spans="1:76" s="6" customFormat="1" ht="34.5" customHeight="1">
      <c r="A55" s="155" t="s">
        <v>63</v>
      </c>
      <c r="B55" s="86"/>
      <c r="C55" s="87"/>
      <c r="D55" s="87"/>
      <c r="E55" s="566" t="s">
        <v>79</v>
      </c>
      <c r="F55" s="566"/>
      <c r="G55" s="566"/>
      <c r="H55" s="566"/>
      <c r="I55" s="566"/>
      <c r="J55" s="87"/>
      <c r="K55" s="566" t="s">
        <v>80</v>
      </c>
      <c r="L55" s="566"/>
      <c r="M55" s="566"/>
      <c r="N55" s="566"/>
      <c r="O55" s="566"/>
      <c r="P55" s="566"/>
      <c r="Q55" s="566"/>
      <c r="R55" s="566"/>
      <c r="S55" s="566"/>
      <c r="T55" s="566"/>
      <c r="U55" s="566"/>
      <c r="V55" s="566"/>
      <c r="W55" s="566"/>
      <c r="X55" s="566"/>
      <c r="Y55" s="566"/>
      <c r="Z55" s="566"/>
      <c r="AA55" s="566"/>
      <c r="AB55" s="566"/>
      <c r="AC55" s="566"/>
      <c r="AD55" s="566"/>
      <c r="AE55" s="566"/>
      <c r="AF55" s="566"/>
      <c r="AG55" s="564">
        <f>'01-D.1.4.3 - Vzduchotechnika'!M25</f>
        <v>0</v>
      </c>
      <c r="AH55" s="565"/>
      <c r="AI55" s="565"/>
      <c r="AJ55" s="565"/>
      <c r="AK55" s="565"/>
      <c r="AL55" s="565"/>
      <c r="AM55" s="565"/>
      <c r="AN55" s="562">
        <f aca="true" t="shared" si="1" ref="AN55:AN58">ROUND(AG55*1.15,2)</f>
        <v>0</v>
      </c>
      <c r="AO55" s="563"/>
      <c r="AP55" s="563"/>
      <c r="AQ55" s="88"/>
      <c r="AS55" s="89" t="e">
        <f>#REF!</f>
        <v>#REF!</v>
      </c>
      <c r="AT55" s="90" t="e">
        <f t="shared" si="0"/>
        <v>#REF!</v>
      </c>
      <c r="AU55" s="91" t="e">
        <f>#REF!</f>
        <v>#REF!</v>
      </c>
      <c r="AV55" s="90" t="e">
        <f>#REF!</f>
        <v>#REF!</v>
      </c>
      <c r="AW55" s="90" t="e">
        <f>#REF!</f>
        <v>#REF!</v>
      </c>
      <c r="AX55" s="90" t="e">
        <f>#REF!</f>
        <v>#REF!</v>
      </c>
      <c r="AY55" s="90" t="e">
        <f>#REF!</f>
        <v>#REF!</v>
      </c>
      <c r="AZ55" s="90" t="e">
        <f>#REF!</f>
        <v>#REF!</v>
      </c>
      <c r="BA55" s="90" t="e">
        <f>#REF!</f>
        <v>#REF!</v>
      </c>
      <c r="BB55" s="90" t="e">
        <f>#REF!</f>
        <v>#REF!</v>
      </c>
      <c r="BC55" s="90" t="e">
        <f>#REF!</f>
        <v>#REF!</v>
      </c>
      <c r="BD55" s="92" t="e">
        <f>#REF!</f>
        <v>#REF!</v>
      </c>
      <c r="BT55" s="93" t="s">
        <v>71</v>
      </c>
      <c r="BV55" s="93" t="s">
        <v>60</v>
      </c>
      <c r="BW55" s="93" t="s">
        <v>81</v>
      </c>
      <c r="BX55" s="93" t="s">
        <v>68</v>
      </c>
    </row>
    <row r="56" spans="1:76" s="6" customFormat="1" ht="34.5" customHeight="1">
      <c r="A56" s="155" t="s">
        <v>63</v>
      </c>
      <c r="B56" s="86"/>
      <c r="C56" s="87"/>
      <c r="D56" s="87"/>
      <c r="E56" s="566" t="s">
        <v>82</v>
      </c>
      <c r="F56" s="566"/>
      <c r="G56" s="566"/>
      <c r="H56" s="566"/>
      <c r="I56" s="566"/>
      <c r="J56" s="87"/>
      <c r="K56" s="566" t="s">
        <v>83</v>
      </c>
      <c r="L56" s="566"/>
      <c r="M56" s="566"/>
      <c r="N56" s="566"/>
      <c r="O56" s="566"/>
      <c r="P56" s="566"/>
      <c r="Q56" s="566"/>
      <c r="R56" s="566"/>
      <c r="S56" s="566"/>
      <c r="T56" s="566"/>
      <c r="U56" s="566"/>
      <c r="V56" s="566"/>
      <c r="W56" s="566"/>
      <c r="X56" s="566"/>
      <c r="Y56" s="566"/>
      <c r="Z56" s="566"/>
      <c r="AA56" s="566"/>
      <c r="AB56" s="566"/>
      <c r="AC56" s="566"/>
      <c r="AD56" s="566"/>
      <c r="AE56" s="566"/>
      <c r="AF56" s="566"/>
      <c r="AG56" s="564">
        <f>'01-D.1.4.4 - Vytapeni'!M25</f>
        <v>0</v>
      </c>
      <c r="AH56" s="565"/>
      <c r="AI56" s="565"/>
      <c r="AJ56" s="565"/>
      <c r="AK56" s="565"/>
      <c r="AL56" s="565"/>
      <c r="AM56" s="565"/>
      <c r="AN56" s="562">
        <f t="shared" si="1"/>
        <v>0</v>
      </c>
      <c r="AO56" s="563"/>
      <c r="AP56" s="563"/>
      <c r="AQ56" s="88"/>
      <c r="AS56" s="89" t="e">
        <f>#REF!</f>
        <v>#REF!</v>
      </c>
      <c r="AT56" s="90" t="e">
        <f t="shared" si="0"/>
        <v>#REF!</v>
      </c>
      <c r="AU56" s="91" t="e">
        <f>#REF!</f>
        <v>#REF!</v>
      </c>
      <c r="AV56" s="90" t="e">
        <f>#REF!</f>
        <v>#REF!</v>
      </c>
      <c r="AW56" s="90" t="e">
        <f>#REF!</f>
        <v>#REF!</v>
      </c>
      <c r="AX56" s="90" t="e">
        <f>#REF!</f>
        <v>#REF!</v>
      </c>
      <c r="AY56" s="90" t="e">
        <f>#REF!</f>
        <v>#REF!</v>
      </c>
      <c r="AZ56" s="90" t="e">
        <f>#REF!</f>
        <v>#REF!</v>
      </c>
      <c r="BA56" s="90" t="e">
        <f>#REF!</f>
        <v>#REF!</v>
      </c>
      <c r="BB56" s="90" t="e">
        <f>#REF!</f>
        <v>#REF!</v>
      </c>
      <c r="BC56" s="90" t="e">
        <f>#REF!</f>
        <v>#REF!</v>
      </c>
      <c r="BD56" s="92" t="e">
        <f>#REF!</f>
        <v>#REF!</v>
      </c>
      <c r="BT56" s="93" t="s">
        <v>71</v>
      </c>
      <c r="BV56" s="93" t="s">
        <v>60</v>
      </c>
      <c r="BW56" s="93" t="s">
        <v>84</v>
      </c>
      <c r="BX56" s="93" t="s">
        <v>68</v>
      </c>
    </row>
    <row r="57" spans="1:76" s="6" customFormat="1" ht="34.5" customHeight="1">
      <c r="A57" s="155" t="s">
        <v>63</v>
      </c>
      <c r="B57" s="86"/>
      <c r="C57" s="87"/>
      <c r="D57" s="87"/>
      <c r="E57" s="566" t="s">
        <v>85</v>
      </c>
      <c r="F57" s="566"/>
      <c r="G57" s="566"/>
      <c r="H57" s="566"/>
      <c r="I57" s="566"/>
      <c r="J57" s="87"/>
      <c r="K57" s="566" t="s">
        <v>86</v>
      </c>
      <c r="L57" s="566"/>
      <c r="M57" s="566"/>
      <c r="N57" s="566"/>
      <c r="O57" s="566"/>
      <c r="P57" s="566"/>
      <c r="Q57" s="566"/>
      <c r="R57" s="566"/>
      <c r="S57" s="566"/>
      <c r="T57" s="566"/>
      <c r="U57" s="566"/>
      <c r="V57" s="566"/>
      <c r="W57" s="566"/>
      <c r="X57" s="566"/>
      <c r="Y57" s="566"/>
      <c r="Z57" s="566"/>
      <c r="AA57" s="566"/>
      <c r="AB57" s="566"/>
      <c r="AC57" s="566"/>
      <c r="AD57" s="566"/>
      <c r="AE57" s="566"/>
      <c r="AF57" s="566"/>
      <c r="AG57" s="564">
        <f>'01-D.1.4.7 - Silnoproud'!M25</f>
        <v>0</v>
      </c>
      <c r="AH57" s="565"/>
      <c r="AI57" s="565"/>
      <c r="AJ57" s="565"/>
      <c r="AK57" s="565"/>
      <c r="AL57" s="565"/>
      <c r="AM57" s="565"/>
      <c r="AN57" s="562">
        <f t="shared" si="1"/>
        <v>0</v>
      </c>
      <c r="AO57" s="563"/>
      <c r="AP57" s="563"/>
      <c r="AQ57" s="88"/>
      <c r="AS57" s="89" t="e">
        <f>#REF!</f>
        <v>#REF!</v>
      </c>
      <c r="AT57" s="90" t="e">
        <f t="shared" si="0"/>
        <v>#REF!</v>
      </c>
      <c r="AU57" s="91" t="e">
        <f>#REF!</f>
        <v>#REF!</v>
      </c>
      <c r="AV57" s="90" t="e">
        <f>#REF!</f>
        <v>#REF!</v>
      </c>
      <c r="AW57" s="90" t="e">
        <f>#REF!</f>
        <v>#REF!</v>
      </c>
      <c r="AX57" s="90" t="e">
        <f>#REF!</f>
        <v>#REF!</v>
      </c>
      <c r="AY57" s="90" t="e">
        <f>#REF!</f>
        <v>#REF!</v>
      </c>
      <c r="AZ57" s="90" t="e">
        <f>#REF!</f>
        <v>#REF!</v>
      </c>
      <c r="BA57" s="90" t="e">
        <f>#REF!</f>
        <v>#REF!</v>
      </c>
      <c r="BB57" s="90" t="e">
        <f>#REF!</f>
        <v>#REF!</v>
      </c>
      <c r="BC57" s="90" t="e">
        <f>#REF!</f>
        <v>#REF!</v>
      </c>
      <c r="BD57" s="92" t="e">
        <f>#REF!</f>
        <v>#REF!</v>
      </c>
      <c r="BT57" s="93" t="s">
        <v>71</v>
      </c>
      <c r="BV57" s="93" t="s">
        <v>60</v>
      </c>
      <c r="BW57" s="93" t="s">
        <v>87</v>
      </c>
      <c r="BX57" s="93" t="s">
        <v>68</v>
      </c>
    </row>
    <row r="58" spans="1:76" s="6" customFormat="1" ht="34.5" customHeight="1">
      <c r="A58" s="155" t="s">
        <v>63</v>
      </c>
      <c r="B58" s="86"/>
      <c r="C58" s="87"/>
      <c r="D58" s="87"/>
      <c r="E58" s="566" t="s">
        <v>88</v>
      </c>
      <c r="F58" s="566"/>
      <c r="G58" s="566"/>
      <c r="H58" s="566"/>
      <c r="I58" s="566"/>
      <c r="J58" s="87"/>
      <c r="K58" s="566" t="s">
        <v>89</v>
      </c>
      <c r="L58" s="566"/>
      <c r="M58" s="566"/>
      <c r="N58" s="566"/>
      <c r="O58" s="566"/>
      <c r="P58" s="566"/>
      <c r="Q58" s="566"/>
      <c r="R58" s="566"/>
      <c r="S58" s="566"/>
      <c r="T58" s="566"/>
      <c r="U58" s="566"/>
      <c r="V58" s="566"/>
      <c r="W58" s="566"/>
      <c r="X58" s="566"/>
      <c r="Y58" s="566"/>
      <c r="Z58" s="566"/>
      <c r="AA58" s="566"/>
      <c r="AB58" s="566"/>
      <c r="AC58" s="566"/>
      <c r="AD58" s="566"/>
      <c r="AE58" s="566"/>
      <c r="AF58" s="566"/>
      <c r="AG58" s="564">
        <f>'01-D.1.4.8 - Slaboproud'!M25</f>
        <v>0</v>
      </c>
      <c r="AH58" s="565"/>
      <c r="AI58" s="565"/>
      <c r="AJ58" s="565"/>
      <c r="AK58" s="565"/>
      <c r="AL58" s="565"/>
      <c r="AM58" s="565"/>
      <c r="AN58" s="562">
        <f t="shared" si="1"/>
        <v>0</v>
      </c>
      <c r="AO58" s="563"/>
      <c r="AP58" s="563"/>
      <c r="AQ58" s="88"/>
      <c r="AS58" s="89" t="e">
        <f>#REF!</f>
        <v>#REF!</v>
      </c>
      <c r="AT58" s="90" t="e">
        <f t="shared" si="0"/>
        <v>#REF!</v>
      </c>
      <c r="AU58" s="91" t="e">
        <f>#REF!</f>
        <v>#REF!</v>
      </c>
      <c r="AV58" s="90" t="e">
        <f>#REF!</f>
        <v>#REF!</v>
      </c>
      <c r="AW58" s="90" t="e">
        <f>#REF!</f>
        <v>#REF!</v>
      </c>
      <c r="AX58" s="90" t="e">
        <f>#REF!</f>
        <v>#REF!</v>
      </c>
      <c r="AY58" s="90" t="e">
        <f>#REF!</f>
        <v>#REF!</v>
      </c>
      <c r="AZ58" s="90" t="e">
        <f>#REF!</f>
        <v>#REF!</v>
      </c>
      <c r="BA58" s="90" t="e">
        <f>#REF!</f>
        <v>#REF!</v>
      </c>
      <c r="BB58" s="90" t="e">
        <f>#REF!</f>
        <v>#REF!</v>
      </c>
      <c r="BC58" s="90" t="e">
        <f>#REF!</f>
        <v>#REF!</v>
      </c>
      <c r="BD58" s="92" t="e">
        <f>#REF!</f>
        <v>#REF!</v>
      </c>
      <c r="BT58" s="93" t="s">
        <v>71</v>
      </c>
      <c r="BV58" s="93" t="s">
        <v>60</v>
      </c>
      <c r="BW58" s="93" t="s">
        <v>90</v>
      </c>
      <c r="BX58" s="93" t="s">
        <v>68</v>
      </c>
    </row>
    <row r="59" spans="1:76" s="5" customFormat="1" ht="22.5" customHeight="1">
      <c r="A59" s="157"/>
      <c r="B59" s="77"/>
      <c r="C59" s="78"/>
      <c r="D59" s="558" t="s">
        <v>71</v>
      </c>
      <c r="E59" s="558"/>
      <c r="F59" s="558"/>
      <c r="G59" s="558"/>
      <c r="H59" s="558"/>
      <c r="I59" s="79"/>
      <c r="J59" s="558" t="s">
        <v>91</v>
      </c>
      <c r="K59" s="558"/>
      <c r="L59" s="558"/>
      <c r="M59" s="558"/>
      <c r="N59" s="558"/>
      <c r="O59" s="558"/>
      <c r="P59" s="558"/>
      <c r="Q59" s="558"/>
      <c r="R59" s="558"/>
      <c r="S59" s="558"/>
      <c r="T59" s="558"/>
      <c r="U59" s="558"/>
      <c r="V59" s="558"/>
      <c r="W59" s="558"/>
      <c r="X59" s="558"/>
      <c r="Y59" s="558"/>
      <c r="Z59" s="558"/>
      <c r="AA59" s="558"/>
      <c r="AB59" s="558"/>
      <c r="AC59" s="558"/>
      <c r="AD59" s="558"/>
      <c r="AE59" s="558"/>
      <c r="AF59" s="558"/>
      <c r="AG59" s="559">
        <f>SUM(AG60:AM66)</f>
        <v>0</v>
      </c>
      <c r="AH59" s="557"/>
      <c r="AI59" s="557"/>
      <c r="AJ59" s="557"/>
      <c r="AK59" s="557"/>
      <c r="AL59" s="557"/>
      <c r="AM59" s="557"/>
      <c r="AN59" s="554">
        <f>SUM(AN60:AP66)</f>
        <v>0</v>
      </c>
      <c r="AO59" s="555"/>
      <c r="AP59" s="555"/>
      <c r="AQ59" s="80"/>
      <c r="AS59" s="81" t="e">
        <f>ROUND(SUM(AS60:AS66),2)</f>
        <v>#REF!</v>
      </c>
      <c r="AT59" s="82" t="e">
        <f t="shared" si="0"/>
        <v>#REF!</v>
      </c>
      <c r="AU59" s="83" t="e">
        <f>ROUND(SUM(AU60:AU66),5)</f>
        <v>#REF!</v>
      </c>
      <c r="AV59" s="82" t="e">
        <f>ROUND(AZ59*L25,2)</f>
        <v>#REF!</v>
      </c>
      <c r="AW59" s="82" t="e">
        <f>ROUND(BA59*L26,2)</f>
        <v>#REF!</v>
      </c>
      <c r="AX59" s="82" t="e">
        <f>ROUND(BB59*L25,2)</f>
        <v>#REF!</v>
      </c>
      <c r="AY59" s="82" t="e">
        <f>ROUND(BC59*L26,2)</f>
        <v>#REF!</v>
      </c>
      <c r="AZ59" s="82" t="e">
        <f>ROUND(SUM(AZ60:AZ66),2)</f>
        <v>#REF!</v>
      </c>
      <c r="BA59" s="82" t="e">
        <f>ROUND(SUM(BA60:BA66),2)</f>
        <v>#REF!</v>
      </c>
      <c r="BB59" s="82" t="e">
        <f>ROUND(SUM(BB60:BB66),2)</f>
        <v>#REF!</v>
      </c>
      <c r="BC59" s="82" t="e">
        <f>ROUND(SUM(BC60:BC66),2)</f>
        <v>#REF!</v>
      </c>
      <c r="BD59" s="84" t="e">
        <f>ROUND(SUM(BD60:BD66),2)</f>
        <v>#REF!</v>
      </c>
      <c r="BS59" s="85" t="s">
        <v>57</v>
      </c>
      <c r="BT59" s="85" t="s">
        <v>65</v>
      </c>
      <c r="BU59" s="85" t="s">
        <v>59</v>
      </c>
      <c r="BV59" s="85" t="s">
        <v>60</v>
      </c>
      <c r="BW59" s="85" t="s">
        <v>92</v>
      </c>
      <c r="BX59" s="85" t="s">
        <v>61</v>
      </c>
    </row>
    <row r="60" spans="1:76" s="6" customFormat="1" ht="22.5" customHeight="1">
      <c r="A60" s="155" t="s">
        <v>63</v>
      </c>
      <c r="B60" s="86"/>
      <c r="C60" s="87"/>
      <c r="D60" s="87"/>
      <c r="E60" s="566" t="s">
        <v>93</v>
      </c>
      <c r="F60" s="566"/>
      <c r="G60" s="566"/>
      <c r="H60" s="566"/>
      <c r="I60" s="566"/>
      <c r="J60" s="87"/>
      <c r="K60" s="566" t="s">
        <v>94</v>
      </c>
      <c r="L60" s="566"/>
      <c r="M60" s="566"/>
      <c r="N60" s="566"/>
      <c r="O60" s="566"/>
      <c r="P60" s="566"/>
      <c r="Q60" s="566"/>
      <c r="R60" s="566"/>
      <c r="S60" s="566"/>
      <c r="T60" s="566"/>
      <c r="U60" s="566"/>
      <c r="V60" s="566"/>
      <c r="W60" s="566"/>
      <c r="X60" s="566"/>
      <c r="Y60" s="566"/>
      <c r="Z60" s="566"/>
      <c r="AA60" s="566"/>
      <c r="AB60" s="566"/>
      <c r="AC60" s="566"/>
      <c r="AD60" s="566"/>
      <c r="AE60" s="566"/>
      <c r="AF60" s="566"/>
      <c r="AG60" s="564">
        <f>'SO 02 - SO 02 - RD Vysoka...'!M25</f>
        <v>0</v>
      </c>
      <c r="AH60" s="565"/>
      <c r="AI60" s="565"/>
      <c r="AJ60" s="565"/>
      <c r="AK60" s="565"/>
      <c r="AL60" s="565"/>
      <c r="AM60" s="565"/>
      <c r="AN60" s="562">
        <f aca="true" t="shared" si="2" ref="AN60">ROUND(AG60*1.15,2)</f>
        <v>0</v>
      </c>
      <c r="AO60" s="563"/>
      <c r="AP60" s="563"/>
      <c r="AQ60" s="88"/>
      <c r="AS60" s="89" t="e">
        <f>#REF!</f>
        <v>#REF!</v>
      </c>
      <c r="AT60" s="90">
        <f t="shared" si="0"/>
        <v>0</v>
      </c>
      <c r="AU60" s="91">
        <f>'SO 02 - SO 02 - RD Vysoka...'!W89</f>
        <v>0</v>
      </c>
      <c r="AV60" s="90">
        <f>'SO 02 - SO 02 - RD Vysoka...'!M28</f>
        <v>0</v>
      </c>
      <c r="AW60" s="90">
        <f>'SO 02 - SO 02 - RD Vysoka...'!M29</f>
        <v>0</v>
      </c>
      <c r="AX60" s="90">
        <f>'SO 02 - SO 02 - RD Vysoka...'!M30</f>
        <v>0</v>
      </c>
      <c r="AY60" s="90">
        <f>'SO 02 - SO 02 - RD Vysoka...'!M31</f>
        <v>0</v>
      </c>
      <c r="AZ60" s="90">
        <f>'SO 02 - SO 02 - RD Vysoka...'!H28</f>
        <v>0</v>
      </c>
      <c r="BA60" s="90">
        <f>'SO 02 - SO 02 - RD Vysoka...'!H29</f>
        <v>0</v>
      </c>
      <c r="BB60" s="90" t="e">
        <f>'SO 02 - SO 02 - RD Vysoka...'!H30</f>
        <v>#REF!</v>
      </c>
      <c r="BC60" s="90" t="e">
        <f>'SO 02 - SO 02 - RD Vysoka...'!H31</f>
        <v>#REF!</v>
      </c>
      <c r="BD60" s="92" t="e">
        <f>'SO 02 - SO 02 - RD Vysoka...'!H32</f>
        <v>#REF!</v>
      </c>
      <c r="BT60" s="93" t="s">
        <v>71</v>
      </c>
      <c r="BV60" s="93" t="s">
        <v>60</v>
      </c>
      <c r="BW60" s="93" t="s">
        <v>95</v>
      </c>
      <c r="BX60" s="93" t="s">
        <v>92</v>
      </c>
    </row>
    <row r="61" spans="1:76" s="6" customFormat="1" ht="48.75" customHeight="1">
      <c r="A61" s="155" t="s">
        <v>63</v>
      </c>
      <c r="B61" s="86"/>
      <c r="C61" s="87"/>
      <c r="D61" s="87"/>
      <c r="E61" s="566" t="s">
        <v>96</v>
      </c>
      <c r="F61" s="566"/>
      <c r="G61" s="566"/>
      <c r="H61" s="566"/>
      <c r="I61" s="566"/>
      <c r="J61" s="87"/>
      <c r="K61" s="566" t="s">
        <v>96</v>
      </c>
      <c r="L61" s="566"/>
      <c r="M61" s="566"/>
      <c r="N61" s="566"/>
      <c r="O61" s="566"/>
      <c r="P61" s="566"/>
      <c r="Q61" s="566"/>
      <c r="R61" s="566"/>
      <c r="S61" s="566"/>
      <c r="T61" s="566"/>
      <c r="U61" s="566"/>
      <c r="V61" s="566"/>
      <c r="W61" s="566"/>
      <c r="X61" s="566"/>
      <c r="Y61" s="566"/>
      <c r="Z61" s="566"/>
      <c r="AA61" s="566"/>
      <c r="AB61" s="566"/>
      <c r="AC61" s="566"/>
      <c r="AD61" s="566"/>
      <c r="AE61" s="566"/>
      <c r="AF61" s="566"/>
      <c r="AG61" s="564">
        <f>'02-D.1.4.1 - ZTI'!M25</f>
        <v>0</v>
      </c>
      <c r="AH61" s="565"/>
      <c r="AI61" s="565"/>
      <c r="AJ61" s="565"/>
      <c r="AK61" s="565"/>
      <c r="AL61" s="565"/>
      <c r="AM61" s="565"/>
      <c r="AN61" s="562">
        <f>ROUND(AG61*1.15,2)</f>
        <v>0</v>
      </c>
      <c r="AO61" s="563"/>
      <c r="AP61" s="563"/>
      <c r="AQ61" s="88"/>
      <c r="AS61" s="89" t="e">
        <f>#REF!</f>
        <v>#REF!</v>
      </c>
      <c r="AT61" s="90" t="e">
        <f t="shared" si="0"/>
        <v>#REF!</v>
      </c>
      <c r="AU61" s="91" t="e">
        <f>#REF!</f>
        <v>#REF!</v>
      </c>
      <c r="AV61" s="90" t="e">
        <f>#REF!</f>
        <v>#REF!</v>
      </c>
      <c r="AW61" s="90" t="e">
        <f>#REF!</f>
        <v>#REF!</v>
      </c>
      <c r="AX61" s="90" t="e">
        <f>#REF!</f>
        <v>#REF!</v>
      </c>
      <c r="AY61" s="90" t="e">
        <f>#REF!</f>
        <v>#REF!</v>
      </c>
      <c r="AZ61" s="90" t="e">
        <f>#REF!</f>
        <v>#REF!</v>
      </c>
      <c r="BA61" s="90" t="e">
        <f>#REF!</f>
        <v>#REF!</v>
      </c>
      <c r="BB61" s="90" t="e">
        <f>#REF!</f>
        <v>#REF!</v>
      </c>
      <c r="BC61" s="90" t="e">
        <f>#REF!</f>
        <v>#REF!</v>
      </c>
      <c r="BD61" s="92" t="e">
        <f>#REF!</f>
        <v>#REF!</v>
      </c>
      <c r="BT61" s="93" t="s">
        <v>71</v>
      </c>
      <c r="BV61" s="93" t="s">
        <v>60</v>
      </c>
      <c r="BW61" s="93" t="s">
        <v>97</v>
      </c>
      <c r="BX61" s="93" t="s">
        <v>92</v>
      </c>
    </row>
    <row r="62" spans="1:76" s="6" customFormat="1" ht="22.5" customHeight="1">
      <c r="A62" s="155" t="s">
        <v>63</v>
      </c>
      <c r="B62" s="86"/>
      <c r="C62" s="87"/>
      <c r="D62" s="87"/>
      <c r="E62" s="566" t="s">
        <v>110</v>
      </c>
      <c r="F62" s="566"/>
      <c r="G62" s="566"/>
      <c r="H62" s="566"/>
      <c r="I62" s="566"/>
      <c r="J62" s="87"/>
      <c r="K62" s="566" t="s">
        <v>111</v>
      </c>
      <c r="L62" s="566"/>
      <c r="M62" s="566"/>
      <c r="N62" s="566"/>
      <c r="O62" s="566"/>
      <c r="P62" s="566"/>
      <c r="Q62" s="566"/>
      <c r="R62" s="566"/>
      <c r="S62" s="566"/>
      <c r="T62" s="566"/>
      <c r="U62" s="566"/>
      <c r="V62" s="566"/>
      <c r="W62" s="566"/>
      <c r="X62" s="566"/>
      <c r="Y62" s="566"/>
      <c r="Z62" s="566"/>
      <c r="AA62" s="566"/>
      <c r="AB62" s="566"/>
      <c r="AC62" s="566"/>
      <c r="AD62" s="566"/>
      <c r="AE62" s="566"/>
      <c r="AF62" s="566"/>
      <c r="AG62" s="564">
        <f>'02-D.1.4.2 - Plynova zarizeni'!M25</f>
        <v>0</v>
      </c>
      <c r="AH62" s="565"/>
      <c r="AI62" s="565"/>
      <c r="AJ62" s="565"/>
      <c r="AK62" s="565"/>
      <c r="AL62" s="565"/>
      <c r="AM62" s="565"/>
      <c r="AN62" s="562">
        <f aca="true" t="shared" si="3" ref="AN62:AN66">ROUND(AG62*1.15,2)</f>
        <v>0</v>
      </c>
      <c r="AO62" s="563"/>
      <c r="AP62" s="563"/>
      <c r="AQ62" s="88"/>
      <c r="AS62" s="89" t="e">
        <f>#REF!</f>
        <v>#REF!</v>
      </c>
      <c r="AT62" s="90" t="e">
        <f>ROUND(SUM(AV62:AW62),2)</f>
        <v>#REF!</v>
      </c>
      <c r="AU62" s="91" t="e">
        <f>#REF!</f>
        <v>#REF!</v>
      </c>
      <c r="AV62" s="90" t="e">
        <f>#REF!</f>
        <v>#REF!</v>
      </c>
      <c r="AW62" s="90" t="e">
        <f>#REF!</f>
        <v>#REF!</v>
      </c>
      <c r="AX62" s="90" t="e">
        <f>#REF!</f>
        <v>#REF!</v>
      </c>
      <c r="AY62" s="90" t="e">
        <f>#REF!</f>
        <v>#REF!</v>
      </c>
      <c r="AZ62" s="90" t="e">
        <f>#REF!</f>
        <v>#REF!</v>
      </c>
      <c r="BA62" s="90" t="e">
        <f>#REF!</f>
        <v>#REF!</v>
      </c>
      <c r="BB62" s="90" t="e">
        <f>#REF!</f>
        <v>#REF!</v>
      </c>
      <c r="BC62" s="90" t="e">
        <f>#REF!</f>
        <v>#REF!</v>
      </c>
      <c r="BD62" s="92" t="e">
        <f>#REF!</f>
        <v>#REF!</v>
      </c>
      <c r="BT62" s="93" t="s">
        <v>71</v>
      </c>
      <c r="BV62" s="93" t="s">
        <v>60</v>
      </c>
      <c r="BW62" s="93" t="s">
        <v>112</v>
      </c>
      <c r="BX62" s="93" t="s">
        <v>92</v>
      </c>
    </row>
    <row r="63" spans="1:76" s="6" customFormat="1" ht="34.5" customHeight="1">
      <c r="A63" s="155" t="s">
        <v>63</v>
      </c>
      <c r="B63" s="86"/>
      <c r="C63" s="87"/>
      <c r="D63" s="87"/>
      <c r="E63" s="566" t="s">
        <v>98</v>
      </c>
      <c r="F63" s="566"/>
      <c r="G63" s="566"/>
      <c r="H63" s="566"/>
      <c r="I63" s="566"/>
      <c r="J63" s="87"/>
      <c r="K63" s="566" t="s">
        <v>99</v>
      </c>
      <c r="L63" s="566"/>
      <c r="M63" s="566"/>
      <c r="N63" s="566"/>
      <c r="O63" s="566"/>
      <c r="P63" s="566"/>
      <c r="Q63" s="566"/>
      <c r="R63" s="566"/>
      <c r="S63" s="566"/>
      <c r="T63" s="566"/>
      <c r="U63" s="566"/>
      <c r="V63" s="566"/>
      <c r="W63" s="566"/>
      <c r="X63" s="566"/>
      <c r="Y63" s="566"/>
      <c r="Z63" s="566"/>
      <c r="AA63" s="566"/>
      <c r="AB63" s="566"/>
      <c r="AC63" s="566"/>
      <c r="AD63" s="566"/>
      <c r="AE63" s="566"/>
      <c r="AF63" s="566"/>
      <c r="AG63" s="564">
        <f>'02-D.1.4.3 - Vzduchotechnika'!M25</f>
        <v>0</v>
      </c>
      <c r="AH63" s="565"/>
      <c r="AI63" s="565"/>
      <c r="AJ63" s="565"/>
      <c r="AK63" s="565"/>
      <c r="AL63" s="565"/>
      <c r="AM63" s="565"/>
      <c r="AN63" s="562">
        <f t="shared" si="3"/>
        <v>0</v>
      </c>
      <c r="AO63" s="563"/>
      <c r="AP63" s="563"/>
      <c r="AQ63" s="88"/>
      <c r="AS63" s="89" t="e">
        <f>#REF!</f>
        <v>#REF!</v>
      </c>
      <c r="AT63" s="90" t="e">
        <f t="shared" si="0"/>
        <v>#REF!</v>
      </c>
      <c r="AU63" s="91" t="e">
        <f>#REF!</f>
        <v>#REF!</v>
      </c>
      <c r="AV63" s="90" t="e">
        <f>#REF!</f>
        <v>#REF!</v>
      </c>
      <c r="AW63" s="90" t="e">
        <f>#REF!</f>
        <v>#REF!</v>
      </c>
      <c r="AX63" s="90" t="e">
        <f>#REF!</f>
        <v>#REF!</v>
      </c>
      <c r="AY63" s="90" t="e">
        <f>#REF!</f>
        <v>#REF!</v>
      </c>
      <c r="AZ63" s="90" t="e">
        <f>#REF!</f>
        <v>#REF!</v>
      </c>
      <c r="BA63" s="90" t="e">
        <f>#REF!</f>
        <v>#REF!</v>
      </c>
      <c r="BB63" s="90" t="e">
        <f>#REF!</f>
        <v>#REF!</v>
      </c>
      <c r="BC63" s="90" t="e">
        <f>#REF!</f>
        <v>#REF!</v>
      </c>
      <c r="BD63" s="92" t="e">
        <f>#REF!</f>
        <v>#REF!</v>
      </c>
      <c r="BT63" s="93" t="s">
        <v>71</v>
      </c>
      <c r="BV63" s="93" t="s">
        <v>60</v>
      </c>
      <c r="BW63" s="93" t="s">
        <v>100</v>
      </c>
      <c r="BX63" s="93" t="s">
        <v>92</v>
      </c>
    </row>
    <row r="64" spans="1:76" s="6" customFormat="1" ht="34.5" customHeight="1">
      <c r="A64" s="155" t="s">
        <v>63</v>
      </c>
      <c r="B64" s="86"/>
      <c r="C64" s="87"/>
      <c r="D64" s="87"/>
      <c r="E64" s="566" t="s">
        <v>101</v>
      </c>
      <c r="F64" s="566"/>
      <c r="G64" s="566"/>
      <c r="H64" s="566"/>
      <c r="I64" s="566"/>
      <c r="J64" s="87"/>
      <c r="K64" s="566" t="s">
        <v>102</v>
      </c>
      <c r="L64" s="566"/>
      <c r="M64" s="566"/>
      <c r="N64" s="566"/>
      <c r="O64" s="566"/>
      <c r="P64" s="566"/>
      <c r="Q64" s="566"/>
      <c r="R64" s="566"/>
      <c r="S64" s="566"/>
      <c r="T64" s="566"/>
      <c r="U64" s="566"/>
      <c r="V64" s="566"/>
      <c r="W64" s="566"/>
      <c r="X64" s="566"/>
      <c r="Y64" s="566"/>
      <c r="Z64" s="566"/>
      <c r="AA64" s="566"/>
      <c r="AB64" s="566"/>
      <c r="AC64" s="566"/>
      <c r="AD64" s="566"/>
      <c r="AE64" s="566"/>
      <c r="AF64" s="566"/>
      <c r="AG64" s="564">
        <f>'02-D.1.4.4 - Vytapeni'!M25</f>
        <v>0</v>
      </c>
      <c r="AH64" s="565"/>
      <c r="AI64" s="565"/>
      <c r="AJ64" s="565"/>
      <c r="AK64" s="565"/>
      <c r="AL64" s="565"/>
      <c r="AM64" s="565"/>
      <c r="AN64" s="562">
        <f t="shared" si="3"/>
        <v>0</v>
      </c>
      <c r="AO64" s="563"/>
      <c r="AP64" s="563"/>
      <c r="AQ64" s="88"/>
      <c r="AS64" s="89" t="e">
        <f>#REF!</f>
        <v>#REF!</v>
      </c>
      <c r="AT64" s="90" t="e">
        <f t="shared" si="0"/>
        <v>#REF!</v>
      </c>
      <c r="AU64" s="91" t="e">
        <f>#REF!</f>
        <v>#REF!</v>
      </c>
      <c r="AV64" s="90" t="e">
        <f>#REF!</f>
        <v>#REF!</v>
      </c>
      <c r="AW64" s="90" t="e">
        <f>#REF!</f>
        <v>#REF!</v>
      </c>
      <c r="AX64" s="90" t="e">
        <f>#REF!</f>
        <v>#REF!</v>
      </c>
      <c r="AY64" s="90" t="e">
        <f>#REF!</f>
        <v>#REF!</v>
      </c>
      <c r="AZ64" s="90" t="e">
        <f>#REF!</f>
        <v>#REF!</v>
      </c>
      <c r="BA64" s="90" t="e">
        <f>#REF!</f>
        <v>#REF!</v>
      </c>
      <c r="BB64" s="90" t="e">
        <f>#REF!</f>
        <v>#REF!</v>
      </c>
      <c r="BC64" s="90" t="e">
        <f>#REF!</f>
        <v>#REF!</v>
      </c>
      <c r="BD64" s="92" t="e">
        <f>#REF!</f>
        <v>#REF!</v>
      </c>
      <c r="BT64" s="93" t="s">
        <v>71</v>
      </c>
      <c r="BV64" s="93" t="s">
        <v>60</v>
      </c>
      <c r="BW64" s="93" t="s">
        <v>103</v>
      </c>
      <c r="BX64" s="93" t="s">
        <v>92</v>
      </c>
    </row>
    <row r="65" spans="1:76" s="6" customFormat="1" ht="34.5" customHeight="1">
      <c r="A65" s="155" t="s">
        <v>63</v>
      </c>
      <c r="B65" s="86"/>
      <c r="C65" s="87"/>
      <c r="D65" s="87"/>
      <c r="E65" s="566" t="s">
        <v>104</v>
      </c>
      <c r="F65" s="566"/>
      <c r="G65" s="566"/>
      <c r="H65" s="566"/>
      <c r="I65" s="566"/>
      <c r="J65" s="87"/>
      <c r="K65" s="566" t="s">
        <v>105</v>
      </c>
      <c r="L65" s="566"/>
      <c r="M65" s="566"/>
      <c r="N65" s="566"/>
      <c r="O65" s="566"/>
      <c r="P65" s="566"/>
      <c r="Q65" s="566"/>
      <c r="R65" s="566"/>
      <c r="S65" s="566"/>
      <c r="T65" s="566"/>
      <c r="U65" s="566"/>
      <c r="V65" s="566"/>
      <c r="W65" s="566"/>
      <c r="X65" s="566"/>
      <c r="Y65" s="566"/>
      <c r="Z65" s="566"/>
      <c r="AA65" s="566"/>
      <c r="AB65" s="566"/>
      <c r="AC65" s="566"/>
      <c r="AD65" s="566"/>
      <c r="AE65" s="566"/>
      <c r="AF65" s="566"/>
      <c r="AG65" s="564">
        <f>'02-D.1.4.7 - Silnoproud'!M25</f>
        <v>0</v>
      </c>
      <c r="AH65" s="565"/>
      <c r="AI65" s="565"/>
      <c r="AJ65" s="565"/>
      <c r="AK65" s="565"/>
      <c r="AL65" s="565"/>
      <c r="AM65" s="565"/>
      <c r="AN65" s="562">
        <f t="shared" si="3"/>
        <v>0</v>
      </c>
      <c r="AO65" s="563"/>
      <c r="AP65" s="563"/>
      <c r="AQ65" s="88"/>
      <c r="AS65" s="89" t="e">
        <f>#REF!</f>
        <v>#REF!</v>
      </c>
      <c r="AT65" s="90" t="e">
        <f t="shared" si="0"/>
        <v>#REF!</v>
      </c>
      <c r="AU65" s="91" t="e">
        <f>#REF!</f>
        <v>#REF!</v>
      </c>
      <c r="AV65" s="90" t="e">
        <f>#REF!</f>
        <v>#REF!</v>
      </c>
      <c r="AW65" s="90" t="e">
        <f>#REF!</f>
        <v>#REF!</v>
      </c>
      <c r="AX65" s="90" t="e">
        <f>#REF!</f>
        <v>#REF!</v>
      </c>
      <c r="AY65" s="90" t="e">
        <f>#REF!</f>
        <v>#REF!</v>
      </c>
      <c r="AZ65" s="90" t="e">
        <f>#REF!</f>
        <v>#REF!</v>
      </c>
      <c r="BA65" s="90" t="e">
        <f>#REF!</f>
        <v>#REF!</v>
      </c>
      <c r="BB65" s="90" t="e">
        <f>#REF!</f>
        <v>#REF!</v>
      </c>
      <c r="BC65" s="90" t="e">
        <f>#REF!</f>
        <v>#REF!</v>
      </c>
      <c r="BD65" s="92" t="e">
        <f>#REF!</f>
        <v>#REF!</v>
      </c>
      <c r="BT65" s="93" t="s">
        <v>71</v>
      </c>
      <c r="BV65" s="93" t="s">
        <v>60</v>
      </c>
      <c r="BW65" s="93" t="s">
        <v>106</v>
      </c>
      <c r="BX65" s="93" t="s">
        <v>92</v>
      </c>
    </row>
    <row r="66" spans="1:76" s="6" customFormat="1" ht="22.5" customHeight="1">
      <c r="A66" s="155" t="s">
        <v>63</v>
      </c>
      <c r="B66" s="86"/>
      <c r="C66" s="87"/>
      <c r="D66" s="87"/>
      <c r="E66" s="566" t="s">
        <v>107</v>
      </c>
      <c r="F66" s="566"/>
      <c r="G66" s="566"/>
      <c r="H66" s="566"/>
      <c r="I66" s="566"/>
      <c r="J66" s="87"/>
      <c r="K66" s="566" t="s">
        <v>108</v>
      </c>
      <c r="L66" s="566"/>
      <c r="M66" s="566"/>
      <c r="N66" s="566"/>
      <c r="O66" s="566"/>
      <c r="P66" s="566"/>
      <c r="Q66" s="566"/>
      <c r="R66" s="566"/>
      <c r="S66" s="566"/>
      <c r="T66" s="566"/>
      <c r="U66" s="566"/>
      <c r="V66" s="566"/>
      <c r="W66" s="566"/>
      <c r="X66" s="566"/>
      <c r="Y66" s="566"/>
      <c r="Z66" s="566"/>
      <c r="AA66" s="566"/>
      <c r="AB66" s="566"/>
      <c r="AC66" s="566"/>
      <c r="AD66" s="566"/>
      <c r="AE66" s="566"/>
      <c r="AF66" s="566"/>
      <c r="AG66" s="564">
        <f>'02-D.1.4.8 - Slaboporoud'!M25</f>
        <v>0</v>
      </c>
      <c r="AH66" s="565"/>
      <c r="AI66" s="565"/>
      <c r="AJ66" s="565"/>
      <c r="AK66" s="565"/>
      <c r="AL66" s="565"/>
      <c r="AM66" s="565"/>
      <c r="AN66" s="562">
        <f t="shared" si="3"/>
        <v>0</v>
      </c>
      <c r="AO66" s="563"/>
      <c r="AP66" s="563"/>
      <c r="AQ66" s="88"/>
      <c r="AS66" s="89" t="e">
        <f>#REF!</f>
        <v>#REF!</v>
      </c>
      <c r="AT66" s="90" t="e">
        <f t="shared" si="0"/>
        <v>#REF!</v>
      </c>
      <c r="AU66" s="91" t="e">
        <f>#REF!</f>
        <v>#REF!</v>
      </c>
      <c r="AV66" s="90" t="e">
        <f>#REF!</f>
        <v>#REF!</v>
      </c>
      <c r="AW66" s="90" t="e">
        <f>#REF!</f>
        <v>#REF!</v>
      </c>
      <c r="AX66" s="90" t="e">
        <f>#REF!</f>
        <v>#REF!</v>
      </c>
      <c r="AY66" s="90" t="e">
        <f>#REF!</f>
        <v>#REF!</v>
      </c>
      <c r="AZ66" s="90" t="e">
        <f>#REF!</f>
        <v>#REF!</v>
      </c>
      <c r="BA66" s="90" t="e">
        <f>#REF!</f>
        <v>#REF!</v>
      </c>
      <c r="BB66" s="90" t="e">
        <f>#REF!</f>
        <v>#REF!</v>
      </c>
      <c r="BC66" s="90" t="e">
        <f>#REF!</f>
        <v>#REF!</v>
      </c>
      <c r="BD66" s="92" t="e">
        <f>#REF!</f>
        <v>#REF!</v>
      </c>
      <c r="BT66" s="93" t="s">
        <v>71</v>
      </c>
      <c r="BV66" s="93" t="s">
        <v>60</v>
      </c>
      <c r="BW66" s="93" t="s">
        <v>109</v>
      </c>
      <c r="BX66" s="93" t="s">
        <v>92</v>
      </c>
    </row>
    <row r="67" spans="1:76" s="5" customFormat="1" ht="22.5" customHeight="1">
      <c r="A67" s="155" t="s">
        <v>63</v>
      </c>
      <c r="B67" s="77"/>
      <c r="C67" s="78"/>
      <c r="D67" s="558" t="s">
        <v>113</v>
      </c>
      <c r="E67" s="558"/>
      <c r="F67" s="558"/>
      <c r="G67" s="558"/>
      <c r="H67" s="558"/>
      <c r="I67" s="79"/>
      <c r="J67" s="558" t="s">
        <v>114</v>
      </c>
      <c r="K67" s="558"/>
      <c r="L67" s="558"/>
      <c r="M67" s="558"/>
      <c r="N67" s="558"/>
      <c r="O67" s="558"/>
      <c r="P67" s="558"/>
      <c r="Q67" s="558"/>
      <c r="R67" s="558"/>
      <c r="S67" s="558"/>
      <c r="T67" s="558"/>
      <c r="U67" s="558"/>
      <c r="V67" s="558"/>
      <c r="W67" s="558"/>
      <c r="X67" s="558"/>
      <c r="Y67" s="558"/>
      <c r="Z67" s="558"/>
      <c r="AA67" s="558"/>
      <c r="AB67" s="558"/>
      <c r="AC67" s="558"/>
      <c r="AD67" s="558"/>
      <c r="AE67" s="558"/>
      <c r="AF67" s="558"/>
      <c r="AG67" s="556">
        <f>'SO-06 - Komunikace'!M24</f>
        <v>0</v>
      </c>
      <c r="AH67" s="557"/>
      <c r="AI67" s="557"/>
      <c r="AJ67" s="557"/>
      <c r="AK67" s="557"/>
      <c r="AL67" s="557"/>
      <c r="AM67" s="557"/>
      <c r="AN67" s="554">
        <f>ROUND(AG67*1.15,2)</f>
        <v>0</v>
      </c>
      <c r="AO67" s="555"/>
      <c r="AP67" s="555"/>
      <c r="AQ67" s="80"/>
      <c r="AS67" s="81" t="e">
        <f>#REF!</f>
        <v>#REF!</v>
      </c>
      <c r="AT67" s="82" t="e">
        <f t="shared" si="0"/>
        <v>#REF!</v>
      </c>
      <c r="AU67" s="83" t="e">
        <f>#REF!</f>
        <v>#REF!</v>
      </c>
      <c r="AV67" s="82" t="e">
        <f>#REF!</f>
        <v>#REF!</v>
      </c>
      <c r="AW67" s="82" t="e">
        <f>#REF!</f>
        <v>#REF!</v>
      </c>
      <c r="AX67" s="82" t="e">
        <f>#REF!</f>
        <v>#REF!</v>
      </c>
      <c r="AY67" s="82" t="e">
        <f>#REF!</f>
        <v>#REF!</v>
      </c>
      <c r="AZ67" s="82" t="e">
        <f>#REF!</f>
        <v>#REF!</v>
      </c>
      <c r="BA67" s="82" t="e">
        <f>#REF!</f>
        <v>#REF!</v>
      </c>
      <c r="BB67" s="82" t="e">
        <f>#REF!</f>
        <v>#REF!</v>
      </c>
      <c r="BC67" s="82" t="e">
        <f>#REF!</f>
        <v>#REF!</v>
      </c>
      <c r="BD67" s="84" t="e">
        <f>#REF!</f>
        <v>#REF!</v>
      </c>
      <c r="BT67" s="85" t="s">
        <v>65</v>
      </c>
      <c r="BV67" s="85" t="s">
        <v>60</v>
      </c>
      <c r="BW67" s="85" t="s">
        <v>115</v>
      </c>
      <c r="BX67" s="85" t="s">
        <v>61</v>
      </c>
    </row>
    <row r="68" spans="1:76" s="5" customFormat="1" ht="22.5" customHeight="1">
      <c r="A68" s="157"/>
      <c r="B68" s="77"/>
      <c r="C68" s="78"/>
      <c r="D68" s="558" t="s">
        <v>116</v>
      </c>
      <c r="E68" s="558"/>
      <c r="F68" s="558"/>
      <c r="G68" s="558"/>
      <c r="H68" s="558"/>
      <c r="I68" s="79"/>
      <c r="J68" s="558" t="s">
        <v>117</v>
      </c>
      <c r="K68" s="558"/>
      <c r="L68" s="558"/>
      <c r="M68" s="558"/>
      <c r="N68" s="558"/>
      <c r="O68" s="558"/>
      <c r="P68" s="558"/>
      <c r="Q68" s="558"/>
      <c r="R68" s="558"/>
      <c r="S68" s="558"/>
      <c r="T68" s="558"/>
      <c r="U68" s="558"/>
      <c r="V68" s="558"/>
      <c r="W68" s="558"/>
      <c r="X68" s="558"/>
      <c r="Y68" s="558"/>
      <c r="Z68" s="558"/>
      <c r="AA68" s="558"/>
      <c r="AB68" s="558"/>
      <c r="AC68" s="558"/>
      <c r="AD68" s="558"/>
      <c r="AE68" s="558"/>
      <c r="AF68" s="558"/>
      <c r="AG68" s="559">
        <f>SUM(AG69:AM71)</f>
        <v>0</v>
      </c>
      <c r="AH68" s="557"/>
      <c r="AI68" s="557"/>
      <c r="AJ68" s="557"/>
      <c r="AK68" s="557"/>
      <c r="AL68" s="557"/>
      <c r="AM68" s="557"/>
      <c r="AN68" s="554">
        <f>SUM(AN69:AP71)</f>
        <v>0</v>
      </c>
      <c r="AO68" s="555"/>
      <c r="AP68" s="555"/>
      <c r="AQ68" s="80"/>
      <c r="AS68" s="81" t="e">
        <f>ROUND(SUM(AS69:AS71),2)</f>
        <v>#REF!</v>
      </c>
      <c r="AT68" s="82" t="e">
        <f t="shared" si="0"/>
        <v>#REF!</v>
      </c>
      <c r="AU68" s="83" t="e">
        <f>ROUND(SUM(AU69:AU71),5)</f>
        <v>#REF!</v>
      </c>
      <c r="AV68" s="82" t="e">
        <f>ROUND(AZ68*L25,2)</f>
        <v>#REF!</v>
      </c>
      <c r="AW68" s="82" t="e">
        <f>ROUND(BA68*L26,2)</f>
        <v>#REF!</v>
      </c>
      <c r="AX68" s="82" t="e">
        <f>ROUND(BB68*L25,2)</f>
        <v>#REF!</v>
      </c>
      <c r="AY68" s="82" t="e">
        <f>ROUND(BC68*L26,2)</f>
        <v>#REF!</v>
      </c>
      <c r="AZ68" s="82" t="e">
        <f>ROUND(SUM(AZ69:AZ71),2)</f>
        <v>#REF!</v>
      </c>
      <c r="BA68" s="82" t="e">
        <f>ROUND(SUM(BA69:BA71),2)</f>
        <v>#REF!</v>
      </c>
      <c r="BB68" s="82" t="e">
        <f>ROUND(SUM(BB69:BB71),2)</f>
        <v>#REF!</v>
      </c>
      <c r="BC68" s="82" t="e">
        <f>ROUND(SUM(BC69:BC71),2)</f>
        <v>#REF!</v>
      </c>
      <c r="BD68" s="84" t="e">
        <f>ROUND(SUM(BD69:BD71),2)</f>
        <v>#REF!</v>
      </c>
      <c r="BS68" s="85" t="s">
        <v>57</v>
      </c>
      <c r="BT68" s="85" t="s">
        <v>65</v>
      </c>
      <c r="BU68" s="85" t="s">
        <v>59</v>
      </c>
      <c r="BV68" s="85" t="s">
        <v>60</v>
      </c>
      <c r="BW68" s="85" t="s">
        <v>118</v>
      </c>
      <c r="BX68" s="85" t="s">
        <v>61</v>
      </c>
    </row>
    <row r="69" spans="1:76" s="6" customFormat="1" ht="22.5" customHeight="1">
      <c r="A69" s="155" t="s">
        <v>63</v>
      </c>
      <c r="B69" s="86"/>
      <c r="C69" s="87"/>
      <c r="D69" s="87"/>
      <c r="E69" s="566" t="s">
        <v>119</v>
      </c>
      <c r="F69" s="566"/>
      <c r="G69" s="566"/>
      <c r="H69" s="566"/>
      <c r="I69" s="566"/>
      <c r="J69" s="87"/>
      <c r="K69" s="566" t="s">
        <v>120</v>
      </c>
      <c r="L69" s="566"/>
      <c r="M69" s="566"/>
      <c r="N69" s="566"/>
      <c r="O69" s="566"/>
      <c r="P69" s="566"/>
      <c r="Q69" s="566"/>
      <c r="R69" s="566"/>
      <c r="S69" s="566"/>
      <c r="T69" s="566"/>
      <c r="U69" s="566"/>
      <c r="V69" s="566"/>
      <c r="W69" s="566"/>
      <c r="X69" s="566"/>
      <c r="Y69" s="566"/>
      <c r="Z69" s="566"/>
      <c r="AA69" s="566"/>
      <c r="AB69" s="566"/>
      <c r="AC69" s="566"/>
      <c r="AD69" s="566"/>
      <c r="AE69" s="566"/>
      <c r="AF69" s="566"/>
      <c r="AG69" s="564">
        <f>'SO-07.1 - Pripojka kanalizace'!M25</f>
        <v>0</v>
      </c>
      <c r="AH69" s="565"/>
      <c r="AI69" s="565"/>
      <c r="AJ69" s="565"/>
      <c r="AK69" s="565"/>
      <c r="AL69" s="565"/>
      <c r="AM69" s="565"/>
      <c r="AN69" s="562">
        <f>ROUND(AG69*1.21,2)</f>
        <v>0</v>
      </c>
      <c r="AO69" s="563"/>
      <c r="AP69" s="563"/>
      <c r="AQ69" s="88"/>
      <c r="AS69" s="89" t="e">
        <f>#REF!</f>
        <v>#REF!</v>
      </c>
      <c r="AT69" s="90" t="e">
        <f t="shared" si="0"/>
        <v>#REF!</v>
      </c>
      <c r="AU69" s="91" t="e">
        <f>#REF!</f>
        <v>#REF!</v>
      </c>
      <c r="AV69" s="90" t="e">
        <f>#REF!</f>
        <v>#REF!</v>
      </c>
      <c r="AW69" s="90" t="e">
        <f>#REF!</f>
        <v>#REF!</v>
      </c>
      <c r="AX69" s="90" t="e">
        <f>#REF!</f>
        <v>#REF!</v>
      </c>
      <c r="AY69" s="90" t="e">
        <f>#REF!</f>
        <v>#REF!</v>
      </c>
      <c r="AZ69" s="90" t="e">
        <f>#REF!</f>
        <v>#REF!</v>
      </c>
      <c r="BA69" s="90" t="e">
        <f>#REF!</f>
        <v>#REF!</v>
      </c>
      <c r="BB69" s="90" t="e">
        <f>#REF!</f>
        <v>#REF!</v>
      </c>
      <c r="BC69" s="90" t="e">
        <f>#REF!</f>
        <v>#REF!</v>
      </c>
      <c r="BD69" s="92" t="e">
        <f>#REF!</f>
        <v>#REF!</v>
      </c>
      <c r="BT69" s="93" t="s">
        <v>71</v>
      </c>
      <c r="BV69" s="93" t="s">
        <v>60</v>
      </c>
      <c r="BW69" s="93" t="s">
        <v>121</v>
      </c>
      <c r="BX69" s="93" t="s">
        <v>118</v>
      </c>
    </row>
    <row r="70" spans="1:76" s="6" customFormat="1" ht="22.5" customHeight="1">
      <c r="A70" s="155" t="s">
        <v>63</v>
      </c>
      <c r="B70" s="86"/>
      <c r="C70" s="87"/>
      <c r="D70" s="87"/>
      <c r="E70" s="566" t="s">
        <v>122</v>
      </c>
      <c r="F70" s="566"/>
      <c r="G70" s="566"/>
      <c r="H70" s="566"/>
      <c r="I70" s="566"/>
      <c r="J70" s="87"/>
      <c r="K70" s="566" t="s">
        <v>123</v>
      </c>
      <c r="L70" s="566"/>
      <c r="M70" s="566"/>
      <c r="N70" s="566"/>
      <c r="O70" s="566"/>
      <c r="P70" s="566"/>
      <c r="Q70" s="566"/>
      <c r="R70" s="566"/>
      <c r="S70" s="566"/>
      <c r="T70" s="566"/>
      <c r="U70" s="566"/>
      <c r="V70" s="566"/>
      <c r="W70" s="566"/>
      <c r="X70" s="566"/>
      <c r="Y70" s="566"/>
      <c r="Z70" s="566"/>
      <c r="AA70" s="566"/>
      <c r="AB70" s="566"/>
      <c r="AC70" s="566"/>
      <c r="AD70" s="566"/>
      <c r="AE70" s="566"/>
      <c r="AF70" s="566"/>
      <c r="AG70" s="564">
        <f>'SO-07.2. - Arealova kanalizace'!M25</f>
        <v>0</v>
      </c>
      <c r="AH70" s="565"/>
      <c r="AI70" s="565"/>
      <c r="AJ70" s="565"/>
      <c r="AK70" s="565"/>
      <c r="AL70" s="565"/>
      <c r="AM70" s="565"/>
      <c r="AN70" s="562">
        <f>ROUND(AG70*1.15,2)</f>
        <v>0</v>
      </c>
      <c r="AO70" s="563"/>
      <c r="AP70" s="563"/>
      <c r="AQ70" s="88"/>
      <c r="AS70" s="89" t="e">
        <f>#REF!</f>
        <v>#REF!</v>
      </c>
      <c r="AT70" s="90" t="e">
        <f t="shared" si="0"/>
        <v>#REF!</v>
      </c>
      <c r="AU70" s="91" t="e">
        <f>#REF!</f>
        <v>#REF!</v>
      </c>
      <c r="AV70" s="90" t="e">
        <f>#REF!</f>
        <v>#REF!</v>
      </c>
      <c r="AW70" s="90" t="e">
        <f>#REF!</f>
        <v>#REF!</v>
      </c>
      <c r="AX70" s="90" t="e">
        <f>#REF!</f>
        <v>#REF!</v>
      </c>
      <c r="AY70" s="90" t="e">
        <f>#REF!</f>
        <v>#REF!</v>
      </c>
      <c r="AZ70" s="90" t="e">
        <f>#REF!</f>
        <v>#REF!</v>
      </c>
      <c r="BA70" s="90" t="e">
        <f>#REF!</f>
        <v>#REF!</v>
      </c>
      <c r="BB70" s="90" t="e">
        <f>#REF!</f>
        <v>#REF!</v>
      </c>
      <c r="BC70" s="90" t="e">
        <f>#REF!</f>
        <v>#REF!</v>
      </c>
      <c r="BD70" s="92" t="e">
        <f>#REF!</f>
        <v>#REF!</v>
      </c>
      <c r="BT70" s="93" t="s">
        <v>71</v>
      </c>
      <c r="BV70" s="93" t="s">
        <v>60</v>
      </c>
      <c r="BW70" s="93" t="s">
        <v>124</v>
      </c>
      <c r="BX70" s="93" t="s">
        <v>118</v>
      </c>
    </row>
    <row r="71" spans="1:76" s="6" customFormat="1" ht="22.5" customHeight="1">
      <c r="A71" s="155" t="s">
        <v>63</v>
      </c>
      <c r="B71" s="86"/>
      <c r="C71" s="87"/>
      <c r="D71" s="87"/>
      <c r="E71" s="566" t="s">
        <v>125</v>
      </c>
      <c r="F71" s="566"/>
      <c r="G71" s="566"/>
      <c r="H71" s="566"/>
      <c r="I71" s="566"/>
      <c r="J71" s="87"/>
      <c r="K71" s="566" t="s">
        <v>126</v>
      </c>
      <c r="L71" s="566"/>
      <c r="M71" s="566"/>
      <c r="N71" s="566"/>
      <c r="O71" s="566"/>
      <c r="P71" s="566"/>
      <c r="Q71" s="566"/>
      <c r="R71" s="566"/>
      <c r="S71" s="566"/>
      <c r="T71" s="566"/>
      <c r="U71" s="566"/>
      <c r="V71" s="566"/>
      <c r="W71" s="566"/>
      <c r="X71" s="566"/>
      <c r="Y71" s="566"/>
      <c r="Z71" s="566"/>
      <c r="AA71" s="566"/>
      <c r="AB71" s="566"/>
      <c r="AC71" s="566"/>
      <c r="AD71" s="566"/>
      <c r="AE71" s="566"/>
      <c r="AF71" s="566"/>
      <c r="AG71" s="564">
        <f>'SO-07.3. - Vsakovani vod'!M25</f>
        <v>0</v>
      </c>
      <c r="AH71" s="565"/>
      <c r="AI71" s="565"/>
      <c r="AJ71" s="565"/>
      <c r="AK71" s="565"/>
      <c r="AL71" s="565"/>
      <c r="AM71" s="565"/>
      <c r="AN71" s="562">
        <f>ROUND(AG71*1.15,2)</f>
        <v>0</v>
      </c>
      <c r="AO71" s="563"/>
      <c r="AP71" s="563"/>
      <c r="AQ71" s="88"/>
      <c r="AS71" s="89" t="e">
        <f>#REF!</f>
        <v>#REF!</v>
      </c>
      <c r="AT71" s="90" t="e">
        <f t="shared" si="0"/>
        <v>#REF!</v>
      </c>
      <c r="AU71" s="91" t="e">
        <f>#REF!</f>
        <v>#REF!</v>
      </c>
      <c r="AV71" s="90" t="e">
        <f>#REF!</f>
        <v>#REF!</v>
      </c>
      <c r="AW71" s="90" t="e">
        <f>#REF!</f>
        <v>#REF!</v>
      </c>
      <c r="AX71" s="90" t="e">
        <f>#REF!</f>
        <v>#REF!</v>
      </c>
      <c r="AY71" s="90" t="e">
        <f>#REF!</f>
        <v>#REF!</v>
      </c>
      <c r="AZ71" s="90" t="e">
        <f>#REF!</f>
        <v>#REF!</v>
      </c>
      <c r="BA71" s="90" t="e">
        <f>#REF!</f>
        <v>#REF!</v>
      </c>
      <c r="BB71" s="90" t="e">
        <f>#REF!</f>
        <v>#REF!</v>
      </c>
      <c r="BC71" s="90" t="e">
        <f>#REF!</f>
        <v>#REF!</v>
      </c>
      <c r="BD71" s="92" t="e">
        <f>#REF!</f>
        <v>#REF!</v>
      </c>
      <c r="BT71" s="93" t="s">
        <v>71</v>
      </c>
      <c r="BV71" s="93" t="s">
        <v>60</v>
      </c>
      <c r="BW71" s="93" t="s">
        <v>127</v>
      </c>
      <c r="BX71" s="93" t="s">
        <v>118</v>
      </c>
    </row>
    <row r="72" spans="1:76" s="5" customFormat="1" ht="22.5" customHeight="1">
      <c r="A72" s="157"/>
      <c r="B72" s="77"/>
      <c r="C72" s="78"/>
      <c r="D72" s="558" t="s">
        <v>128</v>
      </c>
      <c r="E72" s="558"/>
      <c r="F72" s="558"/>
      <c r="G72" s="558"/>
      <c r="H72" s="558"/>
      <c r="I72" s="79"/>
      <c r="J72" s="558" t="s">
        <v>129</v>
      </c>
      <c r="K72" s="558"/>
      <c r="L72" s="558"/>
      <c r="M72" s="558"/>
      <c r="N72" s="558"/>
      <c r="O72" s="558"/>
      <c r="P72" s="558"/>
      <c r="Q72" s="558"/>
      <c r="R72" s="558"/>
      <c r="S72" s="558"/>
      <c r="T72" s="558"/>
      <c r="U72" s="558"/>
      <c r="V72" s="558"/>
      <c r="W72" s="558"/>
      <c r="X72" s="558"/>
      <c r="Y72" s="558"/>
      <c r="Z72" s="558"/>
      <c r="AA72" s="558"/>
      <c r="AB72" s="558"/>
      <c r="AC72" s="558"/>
      <c r="AD72" s="558"/>
      <c r="AE72" s="558"/>
      <c r="AF72" s="558"/>
      <c r="AG72" s="559">
        <f>SUM(AG73:AM74)</f>
        <v>0</v>
      </c>
      <c r="AH72" s="557"/>
      <c r="AI72" s="557"/>
      <c r="AJ72" s="557"/>
      <c r="AK72" s="557"/>
      <c r="AL72" s="557"/>
      <c r="AM72" s="557"/>
      <c r="AN72" s="554">
        <f>SUM(AN73:AP74)</f>
        <v>0</v>
      </c>
      <c r="AO72" s="554"/>
      <c r="AP72" s="554"/>
      <c r="AQ72" s="80"/>
      <c r="AS72" s="81" t="e">
        <f>ROUND(SUM(AS73:AS74),2)</f>
        <v>#REF!</v>
      </c>
      <c r="AT72" s="82">
        <f t="shared" si="0"/>
        <v>0</v>
      </c>
      <c r="AU72" s="83">
        <f>ROUND(SUM(AU73:AU74),5)</f>
        <v>0</v>
      </c>
      <c r="AV72" s="82">
        <f>ROUND(AZ72*L25,2)</f>
        <v>0</v>
      </c>
      <c r="AW72" s="82">
        <f>ROUND(BA72*L26,2)</f>
        <v>0</v>
      </c>
      <c r="AX72" s="82" t="e">
        <f>ROUND(BB72*L25,2)</f>
        <v>#REF!</v>
      </c>
      <c r="AY72" s="82" t="e">
        <f>ROUND(BC72*L26,2)</f>
        <v>#REF!</v>
      </c>
      <c r="AZ72" s="82">
        <f>ROUND(SUM(AZ73:AZ74),2)</f>
        <v>0</v>
      </c>
      <c r="BA72" s="82">
        <f>ROUND(SUM(BA73:BA74),2)</f>
        <v>0</v>
      </c>
      <c r="BB72" s="82" t="e">
        <f>ROUND(SUM(BB73:BB74),2)</f>
        <v>#REF!</v>
      </c>
      <c r="BC72" s="82" t="e">
        <f>ROUND(SUM(BC73:BC74),2)</f>
        <v>#REF!</v>
      </c>
      <c r="BD72" s="84" t="e">
        <f>ROUND(SUM(BD73:BD74),2)</f>
        <v>#REF!</v>
      </c>
      <c r="BS72" s="85" t="s">
        <v>57</v>
      </c>
      <c r="BT72" s="85" t="s">
        <v>65</v>
      </c>
      <c r="BU72" s="85" t="s">
        <v>59</v>
      </c>
      <c r="BV72" s="85" t="s">
        <v>60</v>
      </c>
      <c r="BW72" s="85" t="s">
        <v>130</v>
      </c>
      <c r="BX72" s="85" t="s">
        <v>61</v>
      </c>
    </row>
    <row r="73" spans="1:76" s="6" customFormat="1" ht="22.5" customHeight="1">
      <c r="A73" s="155" t="s">
        <v>63</v>
      </c>
      <c r="B73" s="86"/>
      <c r="C73" s="87"/>
      <c r="D73" s="87"/>
      <c r="E73" s="566" t="s">
        <v>131</v>
      </c>
      <c r="F73" s="566"/>
      <c r="G73" s="566"/>
      <c r="H73" s="566"/>
      <c r="I73" s="566"/>
      <c r="J73" s="87"/>
      <c r="K73" s="566" t="s">
        <v>132</v>
      </c>
      <c r="L73" s="566"/>
      <c r="M73" s="566"/>
      <c r="N73" s="566"/>
      <c r="O73" s="566"/>
      <c r="P73" s="566"/>
      <c r="Q73" s="566"/>
      <c r="R73" s="566"/>
      <c r="S73" s="566"/>
      <c r="T73" s="566"/>
      <c r="U73" s="566"/>
      <c r="V73" s="566"/>
      <c r="W73" s="566"/>
      <c r="X73" s="566"/>
      <c r="Y73" s="566"/>
      <c r="Z73" s="566"/>
      <c r="AA73" s="566"/>
      <c r="AB73" s="566"/>
      <c r="AC73" s="566"/>
      <c r="AD73" s="566"/>
      <c r="AE73" s="566"/>
      <c r="AF73" s="566"/>
      <c r="AG73" s="564">
        <f>'SO-08.1. - Přípojka plynu'!M25</f>
        <v>0</v>
      </c>
      <c r="AH73" s="565"/>
      <c r="AI73" s="565"/>
      <c r="AJ73" s="565"/>
      <c r="AK73" s="565"/>
      <c r="AL73" s="565"/>
      <c r="AM73" s="565"/>
      <c r="AN73" s="562">
        <f>ROUND(AG73*1.21,2)</f>
        <v>0</v>
      </c>
      <c r="AO73" s="563"/>
      <c r="AP73" s="563"/>
      <c r="AQ73" s="88"/>
      <c r="AS73" s="89" t="e">
        <f>#REF!</f>
        <v>#REF!</v>
      </c>
      <c r="AT73" s="90">
        <f t="shared" si="0"/>
        <v>0</v>
      </c>
      <c r="AU73" s="91">
        <f>'SO-08.1. - Přípojka plynu'!X78</f>
        <v>0</v>
      </c>
      <c r="AV73" s="90">
        <f>'SO-08.1. - Přípojka plynu'!M28</f>
        <v>0</v>
      </c>
      <c r="AW73" s="90">
        <f>'SO-08.1. - Přípojka plynu'!M29</f>
        <v>0</v>
      </c>
      <c r="AX73" s="90">
        <f>'SO-08.1. - Přípojka plynu'!M30</f>
        <v>0</v>
      </c>
      <c r="AY73" s="90">
        <f>'SO-08.1. - Přípojka plynu'!M31</f>
        <v>0</v>
      </c>
      <c r="AZ73" s="90">
        <f>'SO-08.1. - Přípojka plynu'!H28</f>
        <v>0</v>
      </c>
      <c r="BA73" s="90">
        <f>'SO-08.1. - Přípojka plynu'!H29</f>
        <v>0</v>
      </c>
      <c r="BB73" s="90" t="e">
        <f>'SO-08.1. - Přípojka plynu'!H30</f>
        <v>#REF!</v>
      </c>
      <c r="BC73" s="90" t="e">
        <f>'SO-08.1. - Přípojka plynu'!H31</f>
        <v>#REF!</v>
      </c>
      <c r="BD73" s="92" t="e">
        <f>'SO-08.1. - Přípojka plynu'!H32</f>
        <v>#REF!</v>
      </c>
      <c r="BT73" s="93" t="s">
        <v>71</v>
      </c>
      <c r="BV73" s="93" t="s">
        <v>60</v>
      </c>
      <c r="BW73" s="93" t="s">
        <v>133</v>
      </c>
      <c r="BX73" s="93" t="s">
        <v>130</v>
      </c>
    </row>
    <row r="74" spans="1:76" s="6" customFormat="1" ht="22.5" customHeight="1">
      <c r="A74" s="155" t="s">
        <v>63</v>
      </c>
      <c r="B74" s="86"/>
      <c r="C74" s="87"/>
      <c r="D74" s="87"/>
      <c r="E74" s="566" t="s">
        <v>134</v>
      </c>
      <c r="F74" s="566"/>
      <c r="G74" s="566"/>
      <c r="H74" s="566"/>
      <c r="I74" s="566"/>
      <c r="J74" s="87"/>
      <c r="K74" s="566" t="s">
        <v>135</v>
      </c>
      <c r="L74" s="566"/>
      <c r="M74" s="566"/>
      <c r="N74" s="566"/>
      <c r="O74" s="566"/>
      <c r="P74" s="566"/>
      <c r="Q74" s="566"/>
      <c r="R74" s="566"/>
      <c r="S74" s="566"/>
      <c r="T74" s="566"/>
      <c r="U74" s="566"/>
      <c r="V74" s="566"/>
      <c r="W74" s="566"/>
      <c r="X74" s="566"/>
      <c r="Y74" s="566"/>
      <c r="Z74" s="566"/>
      <c r="AA74" s="566"/>
      <c r="AB74" s="566"/>
      <c r="AC74" s="566"/>
      <c r="AD74" s="566"/>
      <c r="AE74" s="566"/>
      <c r="AF74" s="566"/>
      <c r="AG74" s="564">
        <f>'SO-08.2. - Areálový plynovod'!M25</f>
        <v>0</v>
      </c>
      <c r="AH74" s="565"/>
      <c r="AI74" s="565"/>
      <c r="AJ74" s="565"/>
      <c r="AK74" s="565"/>
      <c r="AL74" s="565"/>
      <c r="AM74" s="565"/>
      <c r="AN74" s="562">
        <f>ROUND(AG74*1.15,2)</f>
        <v>0</v>
      </c>
      <c r="AO74" s="563"/>
      <c r="AP74" s="563"/>
      <c r="AQ74" s="88"/>
      <c r="AS74" s="89" t="e">
        <f>#REF!</f>
        <v>#REF!</v>
      </c>
      <c r="AT74" s="90">
        <f t="shared" si="0"/>
        <v>0</v>
      </c>
      <c r="AU74" s="91">
        <f>'SO-08.2. - Areálový plynovod'!X77</f>
        <v>0</v>
      </c>
      <c r="AV74" s="90">
        <f>'SO-08.2. - Areálový plynovod'!M28</f>
        <v>0</v>
      </c>
      <c r="AW74" s="90">
        <f>'SO-08.2. - Areálový plynovod'!M29</f>
        <v>0</v>
      </c>
      <c r="AX74" s="90">
        <f>'SO-08.2. - Areálový plynovod'!M30</f>
        <v>0</v>
      </c>
      <c r="AY74" s="90">
        <f>'SO-08.2. - Areálový plynovod'!M31</f>
        <v>0</v>
      </c>
      <c r="AZ74" s="90">
        <f>'SO-08.2. - Areálový plynovod'!H28</f>
        <v>0</v>
      </c>
      <c r="BA74" s="90">
        <f>'SO-08.2. - Areálový plynovod'!H29</f>
        <v>0</v>
      </c>
      <c r="BB74" s="90" t="e">
        <f>'SO-08.2. - Areálový plynovod'!H30</f>
        <v>#REF!</v>
      </c>
      <c r="BC74" s="90" t="e">
        <f>'SO-08.2. - Areálový plynovod'!H31</f>
        <v>#REF!</v>
      </c>
      <c r="BD74" s="92" t="e">
        <f>'SO-08.2. - Areálový plynovod'!H32</f>
        <v>#REF!</v>
      </c>
      <c r="BT74" s="93" t="s">
        <v>71</v>
      </c>
      <c r="BV74" s="93" t="s">
        <v>60</v>
      </c>
      <c r="BW74" s="93" t="s">
        <v>136</v>
      </c>
      <c r="BX74" s="93" t="s">
        <v>130</v>
      </c>
    </row>
    <row r="75" spans="1:76" s="5" customFormat="1" ht="22.5" customHeight="1">
      <c r="A75" s="157"/>
      <c r="B75" s="77"/>
      <c r="C75" s="78"/>
      <c r="D75" s="558" t="s">
        <v>137</v>
      </c>
      <c r="E75" s="558"/>
      <c r="F75" s="558"/>
      <c r="G75" s="558"/>
      <c r="H75" s="558"/>
      <c r="I75" s="79"/>
      <c r="J75" s="558" t="s">
        <v>138</v>
      </c>
      <c r="K75" s="558"/>
      <c r="L75" s="558"/>
      <c r="M75" s="558"/>
      <c r="N75" s="558"/>
      <c r="O75" s="558"/>
      <c r="P75" s="558"/>
      <c r="Q75" s="558"/>
      <c r="R75" s="558"/>
      <c r="S75" s="558"/>
      <c r="T75" s="558"/>
      <c r="U75" s="558"/>
      <c r="V75" s="558"/>
      <c r="W75" s="558"/>
      <c r="X75" s="558"/>
      <c r="Y75" s="558"/>
      <c r="Z75" s="558"/>
      <c r="AA75" s="558"/>
      <c r="AB75" s="558"/>
      <c r="AC75" s="558"/>
      <c r="AD75" s="558"/>
      <c r="AE75" s="558"/>
      <c r="AF75" s="558"/>
      <c r="AG75" s="559">
        <f>SUM(AG76:AM77)</f>
        <v>0</v>
      </c>
      <c r="AH75" s="557"/>
      <c r="AI75" s="557"/>
      <c r="AJ75" s="557"/>
      <c r="AK75" s="557"/>
      <c r="AL75" s="557"/>
      <c r="AM75" s="557"/>
      <c r="AN75" s="554">
        <f>SUM(AN76:AP77)</f>
        <v>0</v>
      </c>
      <c r="AO75" s="555"/>
      <c r="AP75" s="555"/>
      <c r="AQ75" s="80"/>
      <c r="AS75" s="81" t="e">
        <f>ROUND(SUM(AS76:AS77),2)</f>
        <v>#REF!</v>
      </c>
      <c r="AT75" s="82">
        <f t="shared" si="0"/>
        <v>0</v>
      </c>
      <c r="AU75" s="83">
        <f>ROUND(SUM(AU76:AU77),5)</f>
        <v>0</v>
      </c>
      <c r="AV75" s="82">
        <f>ROUND(AZ75*L25,2)</f>
        <v>0</v>
      </c>
      <c r="AW75" s="82">
        <f>ROUND(BA75*L26,2)</f>
        <v>0</v>
      </c>
      <c r="AX75" s="82" t="e">
        <f>ROUND(BB75*L25,2)</f>
        <v>#REF!</v>
      </c>
      <c r="AY75" s="82" t="e">
        <f>ROUND(BC75*L26,2)</f>
        <v>#REF!</v>
      </c>
      <c r="AZ75" s="82">
        <f>ROUND(SUM(AZ76:AZ77),2)</f>
        <v>0</v>
      </c>
      <c r="BA75" s="82">
        <f>ROUND(SUM(BA76:BA77),2)</f>
        <v>0</v>
      </c>
      <c r="BB75" s="82" t="e">
        <f>ROUND(SUM(BB76:BB77),2)</f>
        <v>#REF!</v>
      </c>
      <c r="BC75" s="82" t="e">
        <f>ROUND(SUM(BC76:BC77),2)</f>
        <v>#REF!</v>
      </c>
      <c r="BD75" s="84" t="e">
        <f>ROUND(SUM(BD76:BD77),2)</f>
        <v>#REF!</v>
      </c>
      <c r="BS75" s="85" t="s">
        <v>57</v>
      </c>
      <c r="BT75" s="85" t="s">
        <v>65</v>
      </c>
      <c r="BU75" s="85" t="s">
        <v>59</v>
      </c>
      <c r="BV75" s="85" t="s">
        <v>60</v>
      </c>
      <c r="BW75" s="85" t="s">
        <v>139</v>
      </c>
      <c r="BX75" s="85" t="s">
        <v>61</v>
      </c>
    </row>
    <row r="76" spans="1:76" s="6" customFormat="1" ht="22.5" customHeight="1">
      <c r="A76" s="155" t="s">
        <v>63</v>
      </c>
      <c r="B76" s="86"/>
      <c r="C76" s="87"/>
      <c r="D76" s="87"/>
      <c r="E76" s="566" t="s">
        <v>140</v>
      </c>
      <c r="F76" s="566"/>
      <c r="G76" s="566"/>
      <c r="H76" s="566"/>
      <c r="I76" s="566"/>
      <c r="J76" s="87"/>
      <c r="K76" s="566" t="s">
        <v>141</v>
      </c>
      <c r="L76" s="566"/>
      <c r="M76" s="566"/>
      <c r="N76" s="566"/>
      <c r="O76" s="566"/>
      <c r="P76" s="566"/>
      <c r="Q76" s="566"/>
      <c r="R76" s="566"/>
      <c r="S76" s="566"/>
      <c r="T76" s="566"/>
      <c r="U76" s="566"/>
      <c r="V76" s="566"/>
      <c r="W76" s="566"/>
      <c r="X76" s="566"/>
      <c r="Y76" s="566"/>
      <c r="Z76" s="566"/>
      <c r="AA76" s="566"/>
      <c r="AB76" s="566"/>
      <c r="AC76" s="566"/>
      <c r="AD76" s="566"/>
      <c r="AE76" s="566"/>
      <c r="AF76" s="566"/>
      <c r="AG76" s="564">
        <f>'SO-09.1. - Přípojka vodovodu'!M25</f>
        <v>0</v>
      </c>
      <c r="AH76" s="565"/>
      <c r="AI76" s="565"/>
      <c r="AJ76" s="565"/>
      <c r="AK76" s="565"/>
      <c r="AL76" s="565"/>
      <c r="AM76" s="565"/>
      <c r="AN76" s="562">
        <f>ROUND(AG76*1.21,2)</f>
        <v>0</v>
      </c>
      <c r="AO76" s="563"/>
      <c r="AP76" s="563"/>
      <c r="AQ76" s="88"/>
      <c r="AS76" s="89" t="e">
        <f>#REF!</f>
        <v>#REF!</v>
      </c>
      <c r="AT76" s="90">
        <f t="shared" si="0"/>
        <v>0</v>
      </c>
      <c r="AU76" s="91">
        <f>'SO-09.1. - Přípojka vodovodu'!X78</f>
        <v>0</v>
      </c>
      <c r="AV76" s="90">
        <f>'SO-09.1. - Přípojka vodovodu'!M28</f>
        <v>0</v>
      </c>
      <c r="AW76" s="90">
        <f>'SO-09.1. - Přípojka vodovodu'!M29</f>
        <v>0</v>
      </c>
      <c r="AX76" s="90">
        <f>'SO-09.1. - Přípojka vodovodu'!M30</f>
        <v>0</v>
      </c>
      <c r="AY76" s="90">
        <f>'SO-09.1. - Přípojka vodovodu'!M31</f>
        <v>0</v>
      </c>
      <c r="AZ76" s="90">
        <f>'SO-09.1. - Přípojka vodovodu'!H28</f>
        <v>0</v>
      </c>
      <c r="BA76" s="90">
        <f>'SO-09.1. - Přípojka vodovodu'!H29</f>
        <v>0</v>
      </c>
      <c r="BB76" s="90" t="e">
        <f>'SO-09.1. - Přípojka vodovodu'!H30</f>
        <v>#REF!</v>
      </c>
      <c r="BC76" s="90" t="e">
        <f>'SO-09.1. - Přípojka vodovodu'!H31</f>
        <v>#REF!</v>
      </c>
      <c r="BD76" s="92" t="e">
        <f>'SO-09.1. - Přípojka vodovodu'!H32</f>
        <v>#REF!</v>
      </c>
      <c r="BT76" s="93" t="s">
        <v>71</v>
      </c>
      <c r="BV76" s="93" t="s">
        <v>60</v>
      </c>
      <c r="BW76" s="93" t="s">
        <v>142</v>
      </c>
      <c r="BX76" s="93" t="s">
        <v>139</v>
      </c>
    </row>
    <row r="77" spans="1:76" s="6" customFormat="1" ht="22.5" customHeight="1">
      <c r="A77" s="155" t="s">
        <v>63</v>
      </c>
      <c r="B77" s="86"/>
      <c r="C77" s="87"/>
      <c r="D77" s="87"/>
      <c r="E77" s="566" t="s">
        <v>143</v>
      </c>
      <c r="F77" s="566"/>
      <c r="G77" s="566"/>
      <c r="H77" s="566"/>
      <c r="I77" s="566"/>
      <c r="J77" s="87"/>
      <c r="K77" s="566" t="s">
        <v>144</v>
      </c>
      <c r="L77" s="566"/>
      <c r="M77" s="566"/>
      <c r="N77" s="566"/>
      <c r="O77" s="566"/>
      <c r="P77" s="566"/>
      <c r="Q77" s="566"/>
      <c r="R77" s="566"/>
      <c r="S77" s="566"/>
      <c r="T77" s="566"/>
      <c r="U77" s="566"/>
      <c r="V77" s="566"/>
      <c r="W77" s="566"/>
      <c r="X77" s="566"/>
      <c r="Y77" s="566"/>
      <c r="Z77" s="566"/>
      <c r="AA77" s="566"/>
      <c r="AB77" s="566"/>
      <c r="AC77" s="566"/>
      <c r="AD77" s="566"/>
      <c r="AE77" s="566"/>
      <c r="AF77" s="566"/>
      <c r="AG77" s="564">
        <f>'SO-09.2. - Areálový vodovod'!M25</f>
        <v>0</v>
      </c>
      <c r="AH77" s="565"/>
      <c r="AI77" s="565"/>
      <c r="AJ77" s="565"/>
      <c r="AK77" s="565"/>
      <c r="AL77" s="565"/>
      <c r="AM77" s="565"/>
      <c r="AN77" s="562">
        <f>ROUND(AG77*1.15,2)</f>
        <v>0</v>
      </c>
      <c r="AO77" s="563"/>
      <c r="AP77" s="563"/>
      <c r="AQ77" s="88"/>
      <c r="AS77" s="89" t="e">
        <f>#REF!</f>
        <v>#REF!</v>
      </c>
      <c r="AT77" s="90">
        <f t="shared" si="0"/>
        <v>0</v>
      </c>
      <c r="AU77" s="91">
        <f>'SO-09.2. - Areálový vodovod'!X75</f>
        <v>0</v>
      </c>
      <c r="AV77" s="90">
        <f>'SO-09.2. - Areálový vodovod'!M28</f>
        <v>0</v>
      </c>
      <c r="AW77" s="90">
        <f>'SO-09.2. - Areálový vodovod'!M29</f>
        <v>0</v>
      </c>
      <c r="AX77" s="90">
        <f>'SO-09.2. - Areálový vodovod'!M30</f>
        <v>0</v>
      </c>
      <c r="AY77" s="90">
        <f>'SO-09.2. - Areálový vodovod'!M31</f>
        <v>0</v>
      </c>
      <c r="AZ77" s="90">
        <f>'SO-09.2. - Areálový vodovod'!H28</f>
        <v>0</v>
      </c>
      <c r="BA77" s="90">
        <f>'SO-09.2. - Areálový vodovod'!H29</f>
        <v>0</v>
      </c>
      <c r="BB77" s="90" t="e">
        <f>'SO-09.2. - Areálový vodovod'!H30</f>
        <v>#REF!</v>
      </c>
      <c r="BC77" s="90" t="e">
        <f>'SO-09.2. - Areálový vodovod'!H31</f>
        <v>#REF!</v>
      </c>
      <c r="BD77" s="92" t="e">
        <f>'SO-09.2. - Areálový vodovod'!H32</f>
        <v>#REF!</v>
      </c>
      <c r="BT77" s="93" t="s">
        <v>71</v>
      </c>
      <c r="BV77" s="93" t="s">
        <v>60</v>
      </c>
      <c r="BW77" s="93" t="s">
        <v>145</v>
      </c>
      <c r="BX77" s="93" t="s">
        <v>139</v>
      </c>
    </row>
    <row r="78" spans="1:76" s="5" customFormat="1" ht="22.5" customHeight="1">
      <c r="A78" s="157"/>
      <c r="B78" s="77"/>
      <c r="C78" s="78"/>
      <c r="D78" s="558" t="s">
        <v>146</v>
      </c>
      <c r="E78" s="558"/>
      <c r="F78" s="558"/>
      <c r="G78" s="558"/>
      <c r="H78" s="558"/>
      <c r="I78" s="79"/>
      <c r="J78" s="558" t="s">
        <v>147</v>
      </c>
      <c r="K78" s="558"/>
      <c r="L78" s="558"/>
      <c r="M78" s="558"/>
      <c r="N78" s="558"/>
      <c r="O78" s="558"/>
      <c r="P78" s="558"/>
      <c r="Q78" s="558"/>
      <c r="R78" s="558"/>
      <c r="S78" s="558"/>
      <c r="T78" s="558"/>
      <c r="U78" s="558"/>
      <c r="V78" s="558"/>
      <c r="W78" s="558"/>
      <c r="X78" s="558"/>
      <c r="Y78" s="558"/>
      <c r="Z78" s="558"/>
      <c r="AA78" s="558"/>
      <c r="AB78" s="558"/>
      <c r="AC78" s="558"/>
      <c r="AD78" s="558"/>
      <c r="AE78" s="558"/>
      <c r="AF78" s="558"/>
      <c r="AG78" s="559">
        <f>SUM(AG79:AM81)</f>
        <v>0</v>
      </c>
      <c r="AH78" s="557"/>
      <c r="AI78" s="557"/>
      <c r="AJ78" s="557"/>
      <c r="AK78" s="557"/>
      <c r="AL78" s="557"/>
      <c r="AM78" s="557"/>
      <c r="AN78" s="554">
        <f>SUM(AN79:AP81)</f>
        <v>0</v>
      </c>
      <c r="AO78" s="555"/>
      <c r="AP78" s="555"/>
      <c r="AQ78" s="80"/>
      <c r="AS78" s="81" t="e">
        <f>ROUND(SUM(AS79:AS81),2)</f>
        <v>#REF!</v>
      </c>
      <c r="AT78" s="82">
        <f t="shared" si="0"/>
        <v>0</v>
      </c>
      <c r="AU78" s="83">
        <f>ROUND(SUM(AU79:AU81),5)</f>
        <v>0</v>
      </c>
      <c r="AV78" s="82">
        <f>ROUND(AZ78*L25,2)</f>
        <v>0</v>
      </c>
      <c r="AW78" s="82">
        <f>ROUND(BA78*L26,2)</f>
        <v>0</v>
      </c>
      <c r="AX78" s="82" t="e">
        <f>ROUND(BB78*L25,2)</f>
        <v>#REF!</v>
      </c>
      <c r="AY78" s="82" t="e">
        <f>ROUND(BC78*L26,2)</f>
        <v>#REF!</v>
      </c>
      <c r="AZ78" s="82">
        <f>ROUND(SUM(AZ79:AZ81),2)</f>
        <v>0</v>
      </c>
      <c r="BA78" s="82">
        <f>ROUND(SUM(BA79:BA81),2)</f>
        <v>0</v>
      </c>
      <c r="BB78" s="82" t="e">
        <f>ROUND(SUM(BB79:BB81),2)</f>
        <v>#REF!</v>
      </c>
      <c r="BC78" s="82" t="e">
        <f>ROUND(SUM(BC79:BC81),2)</f>
        <v>#REF!</v>
      </c>
      <c r="BD78" s="84" t="e">
        <f>ROUND(SUM(BD79:BD81),2)</f>
        <v>#REF!</v>
      </c>
      <c r="BS78" s="85" t="s">
        <v>57</v>
      </c>
      <c r="BT78" s="85" t="s">
        <v>65</v>
      </c>
      <c r="BU78" s="85" t="s">
        <v>59</v>
      </c>
      <c r="BV78" s="85" t="s">
        <v>60</v>
      </c>
      <c r="BW78" s="85" t="s">
        <v>148</v>
      </c>
      <c r="BX78" s="85" t="s">
        <v>61</v>
      </c>
    </row>
    <row r="79" spans="1:76" s="6" customFormat="1" ht="22.5" customHeight="1">
      <c r="A79" s="155" t="s">
        <v>63</v>
      </c>
      <c r="B79" s="86"/>
      <c r="C79" s="87"/>
      <c r="D79" s="87"/>
      <c r="E79" s="566" t="s">
        <v>149</v>
      </c>
      <c r="F79" s="566"/>
      <c r="G79" s="566"/>
      <c r="H79" s="566"/>
      <c r="I79" s="566"/>
      <c r="J79" s="87"/>
      <c r="K79" s="566" t="s">
        <v>150</v>
      </c>
      <c r="L79" s="566"/>
      <c r="M79" s="566"/>
      <c r="N79" s="566"/>
      <c r="O79" s="566"/>
      <c r="P79" s="566"/>
      <c r="Q79" s="566"/>
      <c r="R79" s="566"/>
      <c r="S79" s="566"/>
      <c r="T79" s="566"/>
      <c r="U79" s="566"/>
      <c r="V79" s="566"/>
      <c r="W79" s="566"/>
      <c r="X79" s="566"/>
      <c r="Y79" s="566"/>
      <c r="Z79" s="566"/>
      <c r="AA79" s="566"/>
      <c r="AB79" s="566"/>
      <c r="AC79" s="566"/>
      <c r="AD79" s="566"/>
      <c r="AE79" s="566"/>
      <c r="AF79" s="566"/>
      <c r="AG79" s="564">
        <f>'SO 10.1 - Přípojka elektro'!M25</f>
        <v>0</v>
      </c>
      <c r="AH79" s="565"/>
      <c r="AI79" s="565"/>
      <c r="AJ79" s="565"/>
      <c r="AK79" s="565"/>
      <c r="AL79" s="565"/>
      <c r="AM79" s="565"/>
      <c r="AN79" s="562">
        <f aca="true" t="shared" si="4" ref="AN79:AN84">ROUND(AG79*1.21,2)</f>
        <v>0</v>
      </c>
      <c r="AO79" s="563"/>
      <c r="AP79" s="563"/>
      <c r="AQ79" s="88"/>
      <c r="AS79" s="89" t="e">
        <f>#REF!</f>
        <v>#REF!</v>
      </c>
      <c r="AT79" s="90">
        <f t="shared" si="0"/>
        <v>0</v>
      </c>
      <c r="AU79" s="91">
        <f>'SO 10.1 - Přípojka elektro'!X72</f>
        <v>0</v>
      </c>
      <c r="AV79" s="90">
        <f>'SO 10.1 - Přípojka elektro'!M28</f>
        <v>0</v>
      </c>
      <c r="AW79" s="90">
        <f>'SO 10.1 - Přípojka elektro'!M29</f>
        <v>0</v>
      </c>
      <c r="AX79" s="90">
        <f>'SO 10.1 - Přípojka elektro'!M30</f>
        <v>0</v>
      </c>
      <c r="AY79" s="90">
        <f>'SO 10.1 - Přípojka elektro'!M31</f>
        <v>0</v>
      </c>
      <c r="AZ79" s="90">
        <f>'SO 10.1 - Přípojka elektro'!H28</f>
        <v>0</v>
      </c>
      <c r="BA79" s="90">
        <f>'SO 10.1 - Přípojka elektro'!H29</f>
        <v>0</v>
      </c>
      <c r="BB79" s="90" t="e">
        <f>'SO 10.1 - Přípojka elektro'!H30</f>
        <v>#REF!</v>
      </c>
      <c r="BC79" s="90" t="e">
        <f>'SO 10.1 - Přípojka elektro'!H31</f>
        <v>#REF!</v>
      </c>
      <c r="BD79" s="92" t="e">
        <f>'SO 10.1 - Přípojka elektro'!H32</f>
        <v>#REF!</v>
      </c>
      <c r="BT79" s="93" t="s">
        <v>71</v>
      </c>
      <c r="BV79" s="93" t="s">
        <v>60</v>
      </c>
      <c r="BW79" s="93" t="s">
        <v>151</v>
      </c>
      <c r="BX79" s="93" t="s">
        <v>148</v>
      </c>
    </row>
    <row r="80" spans="1:76" s="6" customFormat="1" ht="22.5" customHeight="1">
      <c r="A80" s="155" t="s">
        <v>63</v>
      </c>
      <c r="B80" s="86"/>
      <c r="C80" s="87"/>
      <c r="D80" s="87"/>
      <c r="E80" s="566" t="s">
        <v>152</v>
      </c>
      <c r="F80" s="566"/>
      <c r="G80" s="566"/>
      <c r="H80" s="566"/>
      <c r="I80" s="566"/>
      <c r="J80" s="87"/>
      <c r="K80" s="566" t="s">
        <v>153</v>
      </c>
      <c r="L80" s="566"/>
      <c r="M80" s="566"/>
      <c r="N80" s="566"/>
      <c r="O80" s="566"/>
      <c r="P80" s="566"/>
      <c r="Q80" s="566"/>
      <c r="R80" s="566"/>
      <c r="S80" s="566"/>
      <c r="T80" s="566"/>
      <c r="U80" s="566"/>
      <c r="V80" s="566"/>
      <c r="W80" s="566"/>
      <c r="X80" s="566"/>
      <c r="Y80" s="566"/>
      <c r="Z80" s="566"/>
      <c r="AA80" s="566"/>
      <c r="AB80" s="566"/>
      <c r="AC80" s="566"/>
      <c r="AD80" s="566"/>
      <c r="AE80" s="566"/>
      <c r="AF80" s="566"/>
      <c r="AG80" s="564">
        <f>'SO 10.2 - Areálový rozvod...'!M25</f>
        <v>0</v>
      </c>
      <c r="AH80" s="565"/>
      <c r="AI80" s="565"/>
      <c r="AJ80" s="565"/>
      <c r="AK80" s="565"/>
      <c r="AL80" s="565"/>
      <c r="AM80" s="565"/>
      <c r="AN80" s="562">
        <f>ROUND(AG80*1.15,2)</f>
        <v>0</v>
      </c>
      <c r="AO80" s="563"/>
      <c r="AP80" s="563"/>
      <c r="AQ80" s="88"/>
      <c r="AS80" s="89" t="e">
        <f>#REF!</f>
        <v>#REF!</v>
      </c>
      <c r="AT80" s="90">
        <f t="shared" si="0"/>
        <v>0</v>
      </c>
      <c r="AU80" s="91">
        <f>'SO 10.2 - Areálový rozvod...'!X72</f>
        <v>0</v>
      </c>
      <c r="AV80" s="90">
        <f>'SO 10.2 - Areálový rozvod...'!M28</f>
        <v>0</v>
      </c>
      <c r="AW80" s="90">
        <f>'SO 10.2 - Areálový rozvod...'!M29</f>
        <v>0</v>
      </c>
      <c r="AX80" s="90">
        <f>'SO 10.2 - Areálový rozvod...'!M30</f>
        <v>0</v>
      </c>
      <c r="AY80" s="90">
        <f>'SO 10.2 - Areálový rozvod...'!M31</f>
        <v>0</v>
      </c>
      <c r="AZ80" s="90">
        <f>'SO 10.2 - Areálový rozvod...'!H28</f>
        <v>0</v>
      </c>
      <c r="BA80" s="90">
        <f>'SO 10.2 - Areálový rozvod...'!H29</f>
        <v>0</v>
      </c>
      <c r="BB80" s="90" t="e">
        <f>'SO 10.2 - Areálový rozvod...'!H30</f>
        <v>#REF!</v>
      </c>
      <c r="BC80" s="90" t="e">
        <f>'SO 10.2 - Areálový rozvod...'!H31</f>
        <v>#REF!</v>
      </c>
      <c r="BD80" s="92" t="e">
        <f>'SO 10.2 - Areálový rozvod...'!H32</f>
        <v>#REF!</v>
      </c>
      <c r="BT80" s="93" t="s">
        <v>71</v>
      </c>
      <c r="BV80" s="93" t="s">
        <v>60</v>
      </c>
      <c r="BW80" s="93" t="s">
        <v>154</v>
      </c>
      <c r="BX80" s="93" t="s">
        <v>148</v>
      </c>
    </row>
    <row r="81" spans="1:76" s="6" customFormat="1" ht="22.5" customHeight="1">
      <c r="A81" s="155" t="s">
        <v>63</v>
      </c>
      <c r="B81" s="86"/>
      <c r="C81" s="87"/>
      <c r="D81" s="87"/>
      <c r="E81" s="566" t="s">
        <v>155</v>
      </c>
      <c r="F81" s="566"/>
      <c r="G81" s="566"/>
      <c r="H81" s="566"/>
      <c r="I81" s="566"/>
      <c r="J81" s="87"/>
      <c r="K81" s="566" t="s">
        <v>156</v>
      </c>
      <c r="L81" s="566"/>
      <c r="M81" s="566"/>
      <c r="N81" s="566"/>
      <c r="O81" s="566"/>
      <c r="P81" s="566"/>
      <c r="Q81" s="566"/>
      <c r="R81" s="566"/>
      <c r="S81" s="566"/>
      <c r="T81" s="566"/>
      <c r="U81" s="566"/>
      <c r="V81" s="566"/>
      <c r="W81" s="566"/>
      <c r="X81" s="566"/>
      <c r="Y81" s="566"/>
      <c r="Z81" s="566"/>
      <c r="AA81" s="566"/>
      <c r="AB81" s="566"/>
      <c r="AC81" s="566"/>
      <c r="AD81" s="566"/>
      <c r="AE81" s="566"/>
      <c r="AF81" s="566"/>
      <c r="AG81" s="564">
        <f>'SO 10.3 - Areálový rozvod VO'!M25</f>
        <v>0</v>
      </c>
      <c r="AH81" s="565"/>
      <c r="AI81" s="565"/>
      <c r="AJ81" s="565"/>
      <c r="AK81" s="565"/>
      <c r="AL81" s="565"/>
      <c r="AM81" s="565"/>
      <c r="AN81" s="562">
        <f>ROUND(AG81*1.15,2)</f>
        <v>0</v>
      </c>
      <c r="AO81" s="563"/>
      <c r="AP81" s="563"/>
      <c r="AQ81" s="88"/>
      <c r="AS81" s="89" t="e">
        <f>#REF!</f>
        <v>#REF!</v>
      </c>
      <c r="AT81" s="90">
        <f t="shared" si="0"/>
        <v>0</v>
      </c>
      <c r="AU81" s="91">
        <f>'SO 10.3 - Areálový rozvod VO'!X72</f>
        <v>0</v>
      </c>
      <c r="AV81" s="90">
        <f>'SO 10.3 - Areálový rozvod VO'!M28</f>
        <v>0</v>
      </c>
      <c r="AW81" s="90">
        <f>'SO 10.3 - Areálový rozvod VO'!M29</f>
        <v>0</v>
      </c>
      <c r="AX81" s="90">
        <f>'SO 10.3 - Areálový rozvod VO'!M30</f>
        <v>0</v>
      </c>
      <c r="AY81" s="90">
        <f>'SO 10.3 - Areálový rozvod VO'!M31</f>
        <v>0</v>
      </c>
      <c r="AZ81" s="90">
        <f>'SO 10.3 - Areálový rozvod VO'!H28</f>
        <v>0</v>
      </c>
      <c r="BA81" s="90">
        <f>'SO 10.3 - Areálový rozvod VO'!H29</f>
        <v>0</v>
      </c>
      <c r="BB81" s="90" t="e">
        <f>'SO 10.3 - Areálový rozvod VO'!H30</f>
        <v>#REF!</v>
      </c>
      <c r="BC81" s="90" t="e">
        <f>'SO 10.3 - Areálový rozvod VO'!H31</f>
        <v>#REF!</v>
      </c>
      <c r="BD81" s="92" t="e">
        <f>'SO 10.3 - Areálový rozvod VO'!H32</f>
        <v>#REF!</v>
      </c>
      <c r="BT81" s="93" t="s">
        <v>71</v>
      </c>
      <c r="BV81" s="93" t="s">
        <v>60</v>
      </c>
      <c r="BW81" s="93" t="s">
        <v>157</v>
      </c>
      <c r="BX81" s="93" t="s">
        <v>148</v>
      </c>
    </row>
    <row r="82" spans="1:76" s="5" customFormat="1" ht="22.5" customHeight="1">
      <c r="A82" s="155" t="s">
        <v>63</v>
      </c>
      <c r="B82" s="77"/>
      <c r="C82" s="78"/>
      <c r="D82" s="558" t="s">
        <v>158</v>
      </c>
      <c r="E82" s="558"/>
      <c r="F82" s="558"/>
      <c r="G82" s="558"/>
      <c r="H82" s="558"/>
      <c r="I82" s="79"/>
      <c r="J82" s="558" t="s">
        <v>159</v>
      </c>
      <c r="K82" s="558"/>
      <c r="L82" s="558"/>
      <c r="M82" s="558"/>
      <c r="N82" s="558"/>
      <c r="O82" s="558"/>
      <c r="P82" s="558"/>
      <c r="Q82" s="558"/>
      <c r="R82" s="558"/>
      <c r="S82" s="558"/>
      <c r="T82" s="558"/>
      <c r="U82" s="558"/>
      <c r="V82" s="558"/>
      <c r="W82" s="558"/>
      <c r="X82" s="558"/>
      <c r="Y82" s="558"/>
      <c r="Z82" s="558"/>
      <c r="AA82" s="558"/>
      <c r="AB82" s="558"/>
      <c r="AC82" s="558"/>
      <c r="AD82" s="558"/>
      <c r="AE82" s="558"/>
      <c r="AF82" s="558"/>
      <c r="AG82" s="556">
        <f>'9 - SO 11 - Příprava území'!M24</f>
        <v>0</v>
      </c>
      <c r="AH82" s="557"/>
      <c r="AI82" s="557"/>
      <c r="AJ82" s="557"/>
      <c r="AK82" s="557"/>
      <c r="AL82" s="557"/>
      <c r="AM82" s="557"/>
      <c r="AN82" s="554">
        <f t="shared" si="4"/>
        <v>0</v>
      </c>
      <c r="AO82" s="555"/>
      <c r="AP82" s="555"/>
      <c r="AQ82" s="80"/>
      <c r="AS82" s="81" t="e">
        <f>#REF!</f>
        <v>#REF!</v>
      </c>
      <c r="AT82" s="82">
        <f t="shared" si="0"/>
        <v>0</v>
      </c>
      <c r="AU82" s="83">
        <f>'9 - SO 11 - Příprava území'!X71</f>
        <v>0</v>
      </c>
      <c r="AV82" s="82">
        <f>'9 - SO 11 - Příprava území'!M27</f>
        <v>0</v>
      </c>
      <c r="AW82" s="82">
        <f>'9 - SO 11 - Příprava území'!M28</f>
        <v>0</v>
      </c>
      <c r="AX82" s="82">
        <f>'9 - SO 11 - Příprava území'!M29</f>
        <v>0</v>
      </c>
      <c r="AY82" s="82">
        <f>'9 - SO 11 - Příprava území'!M30</f>
        <v>0</v>
      </c>
      <c r="AZ82" s="82">
        <f>'9 - SO 11 - Příprava území'!H27</f>
        <v>0</v>
      </c>
      <c r="BA82" s="82">
        <f>'9 - SO 11 - Příprava území'!H28</f>
        <v>0</v>
      </c>
      <c r="BB82" s="82" t="e">
        <f>'9 - SO 11 - Příprava území'!H29</f>
        <v>#REF!</v>
      </c>
      <c r="BC82" s="82" t="e">
        <f>'9 - SO 11 - Příprava území'!H30</f>
        <v>#REF!</v>
      </c>
      <c r="BD82" s="84" t="e">
        <f>'9 - SO 11 - Příprava území'!H31</f>
        <v>#REF!</v>
      </c>
      <c r="BT82" s="85" t="s">
        <v>65</v>
      </c>
      <c r="BV82" s="85" t="s">
        <v>60</v>
      </c>
      <c r="BW82" s="85" t="s">
        <v>160</v>
      </c>
      <c r="BX82" s="85" t="s">
        <v>61</v>
      </c>
    </row>
    <row r="83" spans="1:76" s="5" customFormat="1" ht="22.5" customHeight="1">
      <c r="A83" s="155" t="s">
        <v>63</v>
      </c>
      <c r="B83" s="77"/>
      <c r="C83" s="78"/>
      <c r="D83" s="558" t="s">
        <v>161</v>
      </c>
      <c r="E83" s="558"/>
      <c r="F83" s="558"/>
      <c r="G83" s="558"/>
      <c r="H83" s="558"/>
      <c r="I83" s="79"/>
      <c r="J83" s="558" t="s">
        <v>162</v>
      </c>
      <c r="K83" s="558"/>
      <c r="L83" s="558"/>
      <c r="M83" s="558"/>
      <c r="N83" s="558"/>
      <c r="O83" s="558"/>
      <c r="P83" s="558"/>
      <c r="Q83" s="558"/>
      <c r="R83" s="558"/>
      <c r="S83" s="558"/>
      <c r="T83" s="558"/>
      <c r="U83" s="558"/>
      <c r="V83" s="558"/>
      <c r="W83" s="558"/>
      <c r="X83" s="558"/>
      <c r="Y83" s="558"/>
      <c r="Z83" s="558"/>
      <c r="AA83" s="558"/>
      <c r="AB83" s="558"/>
      <c r="AC83" s="558"/>
      <c r="AD83" s="558"/>
      <c r="AE83" s="558"/>
      <c r="AF83" s="558"/>
      <c r="AG83" s="556">
        <f>'10 - SO 12 -  Oplocení'!M24</f>
        <v>0</v>
      </c>
      <c r="AH83" s="557"/>
      <c r="AI83" s="557"/>
      <c r="AJ83" s="557"/>
      <c r="AK83" s="557"/>
      <c r="AL83" s="557"/>
      <c r="AM83" s="557"/>
      <c r="AN83" s="554">
        <f t="shared" si="4"/>
        <v>0</v>
      </c>
      <c r="AO83" s="555"/>
      <c r="AP83" s="555"/>
      <c r="AQ83" s="80"/>
      <c r="AS83" s="81" t="e">
        <f>#REF!</f>
        <v>#REF!</v>
      </c>
      <c r="AT83" s="82">
        <f t="shared" si="0"/>
        <v>0</v>
      </c>
      <c r="AU83" s="83">
        <f>'10 - SO 12 -  Oplocení'!X70</f>
        <v>0</v>
      </c>
      <c r="AV83" s="82">
        <f>'10 - SO 12 -  Oplocení'!M27</f>
        <v>0</v>
      </c>
      <c r="AW83" s="82">
        <f>'10 - SO 12 -  Oplocení'!M28</f>
        <v>0</v>
      </c>
      <c r="AX83" s="82">
        <f>'10 - SO 12 -  Oplocení'!M29</f>
        <v>0</v>
      </c>
      <c r="AY83" s="82">
        <f>'10 - SO 12 -  Oplocení'!M30</f>
        <v>0</v>
      </c>
      <c r="AZ83" s="82">
        <f>'10 - SO 12 -  Oplocení'!H27</f>
        <v>0</v>
      </c>
      <c r="BA83" s="82">
        <f>'10 - SO 12 -  Oplocení'!H28</f>
        <v>0</v>
      </c>
      <c r="BB83" s="82" t="e">
        <f>'10 - SO 12 -  Oplocení'!H29</f>
        <v>#REF!</v>
      </c>
      <c r="BC83" s="82" t="e">
        <f>'10 - SO 12 -  Oplocení'!H30</f>
        <v>#REF!</v>
      </c>
      <c r="BD83" s="84" t="e">
        <f>'10 - SO 12 -  Oplocení'!H31</f>
        <v>#REF!</v>
      </c>
      <c r="BT83" s="85" t="s">
        <v>65</v>
      </c>
      <c r="BV83" s="85" t="s">
        <v>60</v>
      </c>
      <c r="BW83" s="85" t="s">
        <v>163</v>
      </c>
      <c r="BX83" s="85" t="s">
        <v>61</v>
      </c>
    </row>
    <row r="84" spans="1:76" s="5" customFormat="1" ht="22.5" customHeight="1">
      <c r="A84" s="155" t="s">
        <v>63</v>
      </c>
      <c r="B84" s="77"/>
      <c r="C84" s="78"/>
      <c r="D84" s="558" t="s">
        <v>164</v>
      </c>
      <c r="E84" s="558"/>
      <c r="F84" s="558"/>
      <c r="G84" s="558"/>
      <c r="H84" s="558"/>
      <c r="I84" s="79"/>
      <c r="J84" s="558" t="s">
        <v>165</v>
      </c>
      <c r="K84" s="558"/>
      <c r="L84" s="558"/>
      <c r="M84" s="558"/>
      <c r="N84" s="558"/>
      <c r="O84" s="558"/>
      <c r="P84" s="558"/>
      <c r="Q84" s="558"/>
      <c r="R84" s="558"/>
      <c r="S84" s="558"/>
      <c r="T84" s="558"/>
      <c r="U84" s="558"/>
      <c r="V84" s="558"/>
      <c r="W84" s="558"/>
      <c r="X84" s="558"/>
      <c r="Y84" s="558"/>
      <c r="Z84" s="558"/>
      <c r="AA84" s="558"/>
      <c r="AB84" s="558"/>
      <c r="AC84" s="558"/>
      <c r="AD84" s="558"/>
      <c r="AE84" s="558"/>
      <c r="AF84" s="558"/>
      <c r="AG84" s="556">
        <f>'11 - SO 13 - Zeleň'!M24</f>
        <v>0</v>
      </c>
      <c r="AH84" s="557"/>
      <c r="AI84" s="557"/>
      <c r="AJ84" s="557"/>
      <c r="AK84" s="557"/>
      <c r="AL84" s="557"/>
      <c r="AM84" s="557"/>
      <c r="AN84" s="554">
        <f t="shared" si="4"/>
        <v>0</v>
      </c>
      <c r="AO84" s="555"/>
      <c r="AP84" s="555"/>
      <c r="AQ84" s="80"/>
      <c r="AS84" s="94" t="e">
        <f>#REF!</f>
        <v>#REF!</v>
      </c>
      <c r="AT84" s="95">
        <f t="shared" si="0"/>
        <v>0</v>
      </c>
      <c r="AU84" s="96">
        <f>'11 - SO 13 - Zeleň'!X70</f>
        <v>0</v>
      </c>
      <c r="AV84" s="95">
        <f>'11 - SO 13 - Zeleň'!M27</f>
        <v>0</v>
      </c>
      <c r="AW84" s="95">
        <f>'11 - SO 13 - Zeleň'!M28</f>
        <v>0</v>
      </c>
      <c r="AX84" s="95">
        <f>'11 - SO 13 - Zeleň'!M29</f>
        <v>0</v>
      </c>
      <c r="AY84" s="95">
        <f>'11 - SO 13 - Zeleň'!M30</f>
        <v>0</v>
      </c>
      <c r="AZ84" s="95">
        <f>'11 - SO 13 - Zeleň'!H27</f>
        <v>0</v>
      </c>
      <c r="BA84" s="95">
        <f>'11 - SO 13 - Zeleň'!H28</f>
        <v>0</v>
      </c>
      <c r="BB84" s="95" t="e">
        <f>'11 - SO 13 - Zeleň'!H29</f>
        <v>#REF!</v>
      </c>
      <c r="BC84" s="95" t="e">
        <f>'11 - SO 13 - Zeleň'!H30</f>
        <v>#REF!</v>
      </c>
      <c r="BD84" s="97" t="e">
        <f>'11 - SO 13 - Zeleň'!H31</f>
        <v>#REF!</v>
      </c>
      <c r="BT84" s="85" t="s">
        <v>65</v>
      </c>
      <c r="BV84" s="85" t="s">
        <v>60</v>
      </c>
      <c r="BW84" s="85" t="s">
        <v>166</v>
      </c>
      <c r="BX84" s="85" t="s">
        <v>61</v>
      </c>
    </row>
    <row r="85" spans="1:43" ht="13.5">
      <c r="A85" s="147"/>
      <c r="B85" s="23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4"/>
    </row>
    <row r="86" spans="2:43" s="1" customFormat="1" ht="6.95" customHeight="1"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1"/>
    </row>
    <row r="87" ht="13.5"/>
  </sheetData>
  <mergeCells count="186">
    <mergeCell ref="BE5:BE32"/>
    <mergeCell ref="AR2:BE2"/>
    <mergeCell ref="AN82:AP82"/>
    <mergeCell ref="AG82:AM82"/>
    <mergeCell ref="D82:H82"/>
    <mergeCell ref="J82:AF82"/>
    <mergeCell ref="AN83:AP83"/>
    <mergeCell ref="AG83:AM83"/>
    <mergeCell ref="D83:H83"/>
    <mergeCell ref="J83:AF83"/>
    <mergeCell ref="AN76:AP76"/>
    <mergeCell ref="AG76:AM76"/>
    <mergeCell ref="E76:I76"/>
    <mergeCell ref="K76:AF76"/>
    <mergeCell ref="AN77:AP77"/>
    <mergeCell ref="AG77:AM77"/>
    <mergeCell ref="E77:I77"/>
    <mergeCell ref="K77:AF77"/>
    <mergeCell ref="AN78:AP78"/>
    <mergeCell ref="AG78:AM78"/>
    <mergeCell ref="D78:H78"/>
    <mergeCell ref="J78:AF78"/>
    <mergeCell ref="AN73:AP73"/>
    <mergeCell ref="AG73:AM73"/>
    <mergeCell ref="AN84:AP84"/>
    <mergeCell ref="AG84:AM84"/>
    <mergeCell ref="D84:H84"/>
    <mergeCell ref="J84:AF84"/>
    <mergeCell ref="AN79:AP79"/>
    <mergeCell ref="AG79:AM79"/>
    <mergeCell ref="E79:I79"/>
    <mergeCell ref="K79:AF79"/>
    <mergeCell ref="AN80:AP80"/>
    <mergeCell ref="AG80:AM80"/>
    <mergeCell ref="E80:I80"/>
    <mergeCell ref="K80:AF80"/>
    <mergeCell ref="AN81:AP81"/>
    <mergeCell ref="AG81:AM81"/>
    <mergeCell ref="E81:I81"/>
    <mergeCell ref="K81:AF81"/>
    <mergeCell ref="D75:H75"/>
    <mergeCell ref="J75:AF75"/>
    <mergeCell ref="AN70:AP70"/>
    <mergeCell ref="AG70:AM70"/>
    <mergeCell ref="E70:I70"/>
    <mergeCell ref="K70:AF70"/>
    <mergeCell ref="AN71:AP71"/>
    <mergeCell ref="AG71:AM71"/>
    <mergeCell ref="E71:I71"/>
    <mergeCell ref="K71:AF71"/>
    <mergeCell ref="AN72:AP72"/>
    <mergeCell ref="AG72:AM72"/>
    <mergeCell ref="D72:H72"/>
    <mergeCell ref="J72:AF72"/>
    <mergeCell ref="E73:I73"/>
    <mergeCell ref="K73:AF73"/>
    <mergeCell ref="AN74:AP74"/>
    <mergeCell ref="AG74:AM74"/>
    <mergeCell ref="E74:I74"/>
    <mergeCell ref="K74:AF74"/>
    <mergeCell ref="AN75:AP75"/>
    <mergeCell ref="AG75:AM75"/>
    <mergeCell ref="AN67:AP67"/>
    <mergeCell ref="AG67:AM67"/>
    <mergeCell ref="D67:H67"/>
    <mergeCell ref="J67:AF67"/>
    <mergeCell ref="AN68:AP68"/>
    <mergeCell ref="AG68:AM68"/>
    <mergeCell ref="D68:H68"/>
    <mergeCell ref="J68:AF68"/>
    <mergeCell ref="AN69:AP69"/>
    <mergeCell ref="AG69:AM69"/>
    <mergeCell ref="E69:I69"/>
    <mergeCell ref="K69:AF69"/>
    <mergeCell ref="AN65:AP65"/>
    <mergeCell ref="AG65:AM65"/>
    <mergeCell ref="E65:I65"/>
    <mergeCell ref="K65:AF65"/>
    <mergeCell ref="AN66:AP66"/>
    <mergeCell ref="AG66:AM66"/>
    <mergeCell ref="E66:I66"/>
    <mergeCell ref="K66:AF66"/>
    <mergeCell ref="AN62:AP62"/>
    <mergeCell ref="AG62:AM62"/>
    <mergeCell ref="E62:I62"/>
    <mergeCell ref="K62:AF62"/>
    <mergeCell ref="AN61:AP61"/>
    <mergeCell ref="AG61:AM61"/>
    <mergeCell ref="E61:I61"/>
    <mergeCell ref="K61:AF61"/>
    <mergeCell ref="AN63:AP63"/>
    <mergeCell ref="AG63:AM63"/>
    <mergeCell ref="E63:I63"/>
    <mergeCell ref="K63:AF63"/>
    <mergeCell ref="AN64:AP64"/>
    <mergeCell ref="AG64:AM64"/>
    <mergeCell ref="E64:I64"/>
    <mergeCell ref="K64:AF64"/>
    <mergeCell ref="AN58:AP58"/>
    <mergeCell ref="AG58:AM58"/>
    <mergeCell ref="E58:I58"/>
    <mergeCell ref="K58:AF58"/>
    <mergeCell ref="AN59:AP59"/>
    <mergeCell ref="AG59:AM59"/>
    <mergeCell ref="D59:H59"/>
    <mergeCell ref="J59:AF59"/>
    <mergeCell ref="AN60:AP60"/>
    <mergeCell ref="AG60:AM60"/>
    <mergeCell ref="E60:I60"/>
    <mergeCell ref="K60:AF60"/>
    <mergeCell ref="AN55:AP55"/>
    <mergeCell ref="AG55:AM55"/>
    <mergeCell ref="E55:I55"/>
    <mergeCell ref="K55:AF55"/>
    <mergeCell ref="AN56:AP56"/>
    <mergeCell ref="AG56:AM56"/>
    <mergeCell ref="E56:I56"/>
    <mergeCell ref="K56:AF56"/>
    <mergeCell ref="AN57:AP57"/>
    <mergeCell ref="AG57:AM57"/>
    <mergeCell ref="E57:I57"/>
    <mergeCell ref="K57:AF57"/>
    <mergeCell ref="AN52:AP52"/>
    <mergeCell ref="AG52:AM52"/>
    <mergeCell ref="E52:I52"/>
    <mergeCell ref="K52:AF52"/>
    <mergeCell ref="AN53:AP53"/>
    <mergeCell ref="AG53:AM53"/>
    <mergeCell ref="E53:I53"/>
    <mergeCell ref="K53:AF53"/>
    <mergeCell ref="AN54:AP54"/>
    <mergeCell ref="AG54:AM54"/>
    <mergeCell ref="E54:I54"/>
    <mergeCell ref="K54:AF54"/>
    <mergeCell ref="C47:G47"/>
    <mergeCell ref="I47:AF47"/>
    <mergeCell ref="AG47:AM47"/>
    <mergeCell ref="AN47:AP47"/>
    <mergeCell ref="AN50:AP50"/>
    <mergeCell ref="AG50:AM50"/>
    <mergeCell ref="D50:H50"/>
    <mergeCell ref="J50:AF50"/>
    <mergeCell ref="AN51:AP51"/>
    <mergeCell ref="AG51:AM51"/>
    <mergeCell ref="D51:H51"/>
    <mergeCell ref="J51:AF51"/>
    <mergeCell ref="AG49:AM49"/>
    <mergeCell ref="AN49:AP49"/>
    <mergeCell ref="L29:O29"/>
    <mergeCell ref="W29:AE29"/>
    <mergeCell ref="AK29:AO29"/>
    <mergeCell ref="X31:AB31"/>
    <mergeCell ref="AK31:AO31"/>
    <mergeCell ref="C38:AP38"/>
    <mergeCell ref="L40:AO40"/>
    <mergeCell ref="AM44:AP44"/>
    <mergeCell ref="AS44:AT46"/>
    <mergeCell ref="AM42:AN42"/>
    <mergeCell ref="L45:AP4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C2:AP2"/>
    <mergeCell ref="C4:AP4"/>
    <mergeCell ref="K5:AO5"/>
    <mergeCell ref="K6:AO6"/>
    <mergeCell ref="E20:AN20"/>
    <mergeCell ref="AK23:AO23"/>
    <mergeCell ref="L25:O25"/>
    <mergeCell ref="W25:AE25"/>
    <mergeCell ref="AK25:AO25"/>
    <mergeCell ref="O10:P10"/>
    <mergeCell ref="O11:P11"/>
    <mergeCell ref="O13:P13"/>
    <mergeCell ref="O16:P16"/>
    <mergeCell ref="O17:P17"/>
    <mergeCell ref="E14:AJ14"/>
    <mergeCell ref="AM14:AN14"/>
    <mergeCell ref="AM13:AN13"/>
    <mergeCell ref="AM8:AN8"/>
  </mergeCells>
  <hyperlinks>
    <hyperlink ref="K1:S1" location="C2" display="1) Souhrnný list stavby"/>
    <hyperlink ref="W1:AF1" location="C87" display="2) Rekapitulace objektů"/>
    <hyperlink ref="A50" location="'0 - VON - Vedlejší a osta...'!C2" display="/"/>
    <hyperlink ref="A52" location="'SO 01 - SO 01 - RD Nizka ...'!C2" display="/"/>
    <hyperlink ref="A53" location="'01 - D.1.4.1. ZTI'!C2" display="/"/>
    <hyperlink ref="A56" location="'01-D.1.4.4 - Vytapeni'!C2" display="/"/>
    <hyperlink ref="A57" location="'01-D.1.4.7 - Silnoproud'!C2" display="/"/>
    <hyperlink ref="A58" location="'01-D.1.4.8 - Slaboproud'!C2" display="/"/>
    <hyperlink ref="A60" location="'SO 02 - SO 02 - RD Vysoka...'!C2" display="/"/>
    <hyperlink ref="A61" location="'02-D.1.4.1 - ZTI'!C2" display="/"/>
    <hyperlink ref="A63" location="'02-D.1.4.3 - Vzduchotechnika'!C2" display="/"/>
    <hyperlink ref="A64" location="'02-D.1.4.4 - Vytapeni'!C2" display="/"/>
    <hyperlink ref="A65" location="'02-D.1.4.7 - Silnoproud'!C2" display="/"/>
    <hyperlink ref="A66" location="'02-D.1.4.8 - Slaboporoud'!C2" display="/"/>
    <hyperlink ref="A62" location="'02-D.1.4.2 - Plynova zarizeni'!C2" display="/"/>
    <hyperlink ref="A67" location="'SO-06 - Komunikace'!C2" display="/"/>
    <hyperlink ref="A69" location="'SO-07.1 - Pripojka kanalizace'!C2" display="/"/>
    <hyperlink ref="A70" location="'SO-07.2. - Arealova kanalizace'!C2" display="/"/>
    <hyperlink ref="A71" location="'SO-07.3. - Vsakovani vod'!C2" display="/"/>
    <hyperlink ref="A73" location="'SO-08.1. - Přípojka plynu'!C2" display="/"/>
    <hyperlink ref="A74" location="'SO-08.2. - Areálový plynovod'!C2" display="/"/>
    <hyperlink ref="A76" location="'SO-09.1. - Přípojka vodovodu'!C2" display="/"/>
    <hyperlink ref="A77" location="'SO-09.2. - Areálový vodovod'!C2" display="/"/>
    <hyperlink ref="A79" location="'SO 10.1 - Přípojka elektro'!C2" display="/"/>
    <hyperlink ref="A80" location="'SO 10.2 - Areálový rozvod...'!C2" display="/"/>
    <hyperlink ref="A81" location="'SO 10.3 - Areálový rozvod VO'!C2" display="/"/>
    <hyperlink ref="A82" location="'9 - SO 11 - Příprava území'!C2" display="/"/>
    <hyperlink ref="A83" location="'10 - SO 12 -  Oplocení'!C2" display="/"/>
    <hyperlink ref="A84" location="'11 - SO 13 - Zeleň'!C2" display="/"/>
    <hyperlink ref="A54" location="'01-D.1.4.2 - Plynova zarizeni'!C2" display="/"/>
    <hyperlink ref="A55" location="'01-D.1.4.3 - Vzduchotechnika'!C2" display="/"/>
  </hyperlinks>
  <printOptions/>
  <pageMargins left="0.3937007874015748" right="0.3937007874015748" top="0.7874015748031497" bottom="0.3937007874015748" header="0" footer="0"/>
  <pageSetup fitToHeight="100" horizontalDpi="600" verticalDpi="600" orientation="portrait" paperSize="9" scale="95" r:id="rId2"/>
  <headerFooter>
    <oddFooter>&amp;CStrana &amp;P z &amp;N</oddFooter>
  </headerFooter>
  <rowBreaks count="2" manualBreakCount="2">
    <brk id="35" min="1" max="16383" man="1"/>
    <brk id="74" min="1" max="1638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N501"/>
  <sheetViews>
    <sheetView showGridLines="0" workbookViewId="0" topLeftCell="A1">
      <pane ySplit="1" topLeftCell="A328" activePane="bottomLeft" state="frozen"/>
      <selection pane="bottomLeft" activeCell="K335" sqref="K335"/>
    </sheetView>
  </sheetViews>
  <sheetFormatPr defaultColWidth="9.33203125" defaultRowHeight="13.5"/>
  <cols>
    <col min="1" max="1" width="8.33203125" style="191" customWidth="1"/>
    <col min="2" max="2" width="1.66796875" style="191" customWidth="1"/>
    <col min="3" max="3" width="4.16015625" style="191" customWidth="1"/>
    <col min="4" max="4" width="4.33203125" style="191" customWidth="1"/>
    <col min="5" max="5" width="17.16015625" style="191" customWidth="1"/>
    <col min="6" max="7" width="11.16015625" style="191" customWidth="1"/>
    <col min="8" max="8" width="12.5" style="191" customWidth="1"/>
    <col min="9" max="9" width="7" style="191" customWidth="1"/>
    <col min="10" max="10" width="5.16015625" style="191" customWidth="1"/>
    <col min="11" max="11" width="11.5" style="191" customWidth="1"/>
    <col min="12" max="12" width="12" style="191" customWidth="1"/>
    <col min="13" max="14" width="6" style="191" customWidth="1"/>
    <col min="15" max="15" width="2" style="191" customWidth="1"/>
    <col min="16" max="16" width="12.5" style="191" customWidth="1"/>
    <col min="17" max="17" width="4.16015625" style="191" customWidth="1"/>
    <col min="18" max="18" width="18.5" style="191" customWidth="1"/>
    <col min="19" max="19" width="1.66796875" style="191" customWidth="1"/>
    <col min="20" max="20" width="29.66015625" style="191" hidden="1" customWidth="1"/>
    <col min="21" max="21" width="16.33203125" style="191" hidden="1" customWidth="1"/>
    <col min="22" max="22" width="12.33203125" style="191" hidden="1" customWidth="1"/>
    <col min="23" max="23" width="16.33203125" style="191" hidden="1" customWidth="1"/>
    <col min="24" max="24" width="12.16015625" style="191" hidden="1" customWidth="1"/>
    <col min="25" max="25" width="15" style="191" hidden="1" customWidth="1"/>
    <col min="26" max="26" width="11" style="191" hidden="1" customWidth="1"/>
    <col min="27" max="27" width="15" style="191" hidden="1" customWidth="1"/>
    <col min="28" max="28" width="16.33203125" style="191" hidden="1" customWidth="1"/>
    <col min="29" max="29" width="11" style="191" customWidth="1"/>
    <col min="30" max="30" width="15" style="191" customWidth="1"/>
    <col min="31" max="31" width="16.33203125" style="191" customWidth="1"/>
    <col min="32" max="43" width="9.33203125" style="191" customWidth="1"/>
    <col min="44" max="65" width="9.33203125" style="191" hidden="1" customWidth="1"/>
    <col min="66" max="16384" width="9.33203125" style="191" customWidth="1"/>
  </cols>
  <sheetData>
    <row r="1" spans="1:66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4" t="s">
        <v>168</v>
      </c>
      <c r="I1" s="604"/>
      <c r="J1" s="604"/>
      <c r="K1" s="604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</row>
    <row r="2" spans="3:46" ht="36.95" customHeight="1">
      <c r="C2" s="650" t="s">
        <v>7</v>
      </c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T2" s="668"/>
      <c r="U2" s="668"/>
      <c r="V2" s="668"/>
      <c r="W2" s="668"/>
      <c r="X2" s="668"/>
      <c r="Y2" s="668"/>
      <c r="Z2" s="668"/>
      <c r="AA2" s="668"/>
      <c r="AB2" s="668"/>
      <c r="AC2" s="668"/>
      <c r="AT2" s="192" t="s">
        <v>95</v>
      </c>
    </row>
    <row r="3" spans="2:46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T3" s="192" t="s">
        <v>172</v>
      </c>
    </row>
    <row r="4" spans="2:46" ht="36.95" customHeight="1">
      <c r="B4" s="174"/>
      <c r="C4" s="642" t="s">
        <v>3734</v>
      </c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53"/>
      <c r="S4" s="176"/>
      <c r="T4" s="196" t="s">
        <v>13</v>
      </c>
      <c r="AT4" s="192" t="s">
        <v>6</v>
      </c>
    </row>
    <row r="5" spans="2:19" ht="6.95" customHeight="1">
      <c r="B5" s="174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76"/>
    </row>
    <row r="6" spans="2:19" ht="25.35" customHeight="1">
      <c r="B6" s="174"/>
      <c r="C6" s="197"/>
      <c r="D6" s="178" t="s">
        <v>15</v>
      </c>
      <c r="E6" s="197"/>
      <c r="F6" s="634" t="str">
        <f>'Rekapitulace stavby'!K6</f>
        <v>Bezbariérové bydlení a centrum denních aktivit v Lednici - Srdce v domě, příspěvková organizace</v>
      </c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197"/>
      <c r="R6" s="197"/>
      <c r="S6" s="176"/>
    </row>
    <row r="7" spans="2:19" ht="25.35" customHeight="1">
      <c r="B7" s="174"/>
      <c r="C7" s="197"/>
      <c r="D7" s="178" t="s">
        <v>173</v>
      </c>
      <c r="E7" s="197"/>
      <c r="F7" s="634" t="s">
        <v>1509</v>
      </c>
      <c r="G7" s="636"/>
      <c r="H7" s="636"/>
      <c r="I7" s="636"/>
      <c r="J7" s="636"/>
      <c r="K7" s="636"/>
      <c r="L7" s="636"/>
      <c r="M7" s="636"/>
      <c r="N7" s="636"/>
      <c r="O7" s="636"/>
      <c r="P7" s="636"/>
      <c r="Q7" s="197"/>
      <c r="R7" s="197"/>
      <c r="S7" s="172"/>
    </row>
    <row r="8" spans="2:19" s="198" customFormat="1" ht="32.85" customHeight="1">
      <c r="B8" s="168"/>
      <c r="C8" s="179"/>
      <c r="D8" s="199" t="s">
        <v>245</v>
      </c>
      <c r="E8" s="179"/>
      <c r="F8" s="652" t="s">
        <v>1510</v>
      </c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179"/>
      <c r="R8" s="17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576">
        <f>'Rekapitulace stavby'!AM8</f>
        <v>0</v>
      </c>
      <c r="P10" s="576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23" t="str">
        <f>IF('Rekapitulace stavby'!AN11="","",'Rekapitulace stavby'!AN11)</f>
        <v/>
      </c>
      <c r="P12" s="523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23" t="str">
        <f>IF('Rekapitulace stavby'!AN12="","",'Rekapitulace stavby'!AN12)</f>
        <v/>
      </c>
      <c r="P13" s="523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23" t="str">
        <f>IF('Rekapitulace stavby'!AM13="","",'Rekapitulace stavby'!AM13)</f>
        <v/>
      </c>
      <c r="P15" s="523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23" t="str">
        <f>IF('Rekapitulace stavby'!AM14="","",'Rekapitulace stavby'!AM14)</f>
        <v/>
      </c>
      <c r="P16" s="523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23" t="str">
        <f>IF('Rekapitulace stavby'!AN17="","",'Rekapitulace stavby'!AN17)</f>
        <v/>
      </c>
      <c r="P18" s="523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23" t="str">
        <f>IF('Rekapitulace stavby'!AN18="","",'Rekapitulace stavby'!AN18)</f>
        <v/>
      </c>
      <c r="P19" s="523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26" t="s">
        <v>5</v>
      </c>
      <c r="F22" s="526"/>
      <c r="G22" s="526"/>
      <c r="H22" s="526"/>
      <c r="I22" s="526"/>
      <c r="J22" s="526"/>
      <c r="K22" s="526"/>
      <c r="L22" s="526"/>
      <c r="M22" s="392"/>
      <c r="N22" s="392"/>
      <c r="O22" s="392"/>
      <c r="P22" s="392"/>
      <c r="Q22" s="392"/>
      <c r="R22" s="392"/>
      <c r="S22" s="34"/>
    </row>
    <row r="23" spans="2:19" s="198" customFormat="1" ht="6.95" customHeight="1">
      <c r="B23" s="168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2"/>
    </row>
    <row r="24" spans="2:19" s="198" customFormat="1" ht="6.95" customHeight="1">
      <c r="B24" s="168"/>
      <c r="C24" s="179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179"/>
      <c r="R24" s="179"/>
      <c r="S24" s="172"/>
    </row>
    <row r="25" spans="2:19" s="198" customFormat="1" ht="25.35" customHeight="1">
      <c r="B25" s="168"/>
      <c r="C25" s="179"/>
      <c r="D25" s="183" t="s">
        <v>27</v>
      </c>
      <c r="E25" s="179"/>
      <c r="F25" s="179"/>
      <c r="G25" s="179"/>
      <c r="H25" s="179"/>
      <c r="I25" s="179"/>
      <c r="J25" s="179"/>
      <c r="K25" s="179"/>
      <c r="L25" s="179"/>
      <c r="M25" s="631">
        <f>ROUND(N53,2)</f>
        <v>0</v>
      </c>
      <c r="N25" s="632"/>
      <c r="O25" s="632"/>
      <c r="P25" s="632"/>
      <c r="Q25" s="179"/>
      <c r="R25" s="179"/>
      <c r="S25" s="172"/>
    </row>
    <row r="26" spans="2:19" s="198" customFormat="1" ht="6.95" customHeight="1">
      <c r="B26" s="168"/>
      <c r="C26" s="179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179"/>
      <c r="R26" s="179"/>
      <c r="S26" s="172"/>
    </row>
    <row r="27" spans="2:19" s="198" customFormat="1" ht="14.45" customHeight="1">
      <c r="B27" s="168"/>
      <c r="C27" s="179"/>
      <c r="D27" s="179"/>
      <c r="E27" s="179"/>
      <c r="F27" s="170" t="s">
        <v>3740</v>
      </c>
      <c r="G27" s="17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179"/>
      <c r="D28" s="184" t="s">
        <v>28</v>
      </c>
      <c r="E28" s="184" t="s">
        <v>29</v>
      </c>
      <c r="F28" s="200">
        <v>0.21</v>
      </c>
      <c r="G28" s="170" t="s">
        <v>30</v>
      </c>
      <c r="H28" s="656">
        <v>0</v>
      </c>
      <c r="I28" s="638"/>
      <c r="J28" s="638"/>
      <c r="K28" s="179"/>
      <c r="L28" s="179"/>
      <c r="M28" s="656">
        <f>ROUND(H28*0.21,2)</f>
        <v>0</v>
      </c>
      <c r="N28" s="638"/>
      <c r="O28" s="638"/>
      <c r="P28" s="638"/>
      <c r="Q28" s="179"/>
      <c r="R28" s="179"/>
      <c r="S28" s="172"/>
    </row>
    <row r="29" spans="2:19" s="198" customFormat="1" ht="14.45" customHeight="1">
      <c r="B29" s="168"/>
      <c r="C29" s="179"/>
      <c r="D29" s="179"/>
      <c r="E29" s="184" t="s">
        <v>31</v>
      </c>
      <c r="F29" s="200">
        <v>0.15</v>
      </c>
      <c r="G29" s="170" t="s">
        <v>30</v>
      </c>
      <c r="H29" s="656">
        <f>ROUND((SUM($M$25)),2)</f>
        <v>0</v>
      </c>
      <c r="I29" s="672"/>
      <c r="J29" s="672"/>
      <c r="K29" s="179"/>
      <c r="L29" s="179"/>
      <c r="M29" s="656">
        <f>ROUND(H29*0.15,2)</f>
        <v>0</v>
      </c>
      <c r="N29" s="638"/>
      <c r="O29" s="638"/>
      <c r="P29" s="638"/>
      <c r="Q29" s="179"/>
      <c r="R29" s="179"/>
      <c r="S29" s="172"/>
    </row>
    <row r="30" spans="2:19" s="198" customFormat="1" ht="14.45" customHeight="1" hidden="1">
      <c r="B30" s="168"/>
      <c r="C30" s="179"/>
      <c r="D30" s="179"/>
      <c r="E30" s="184" t="s">
        <v>32</v>
      </c>
      <c r="F30" s="200">
        <v>0.21</v>
      </c>
      <c r="G30" s="170" t="s">
        <v>30</v>
      </c>
      <c r="H30" s="656" t="e">
        <f>ROUND((SUM(#REF!)+SUM(BG89:BG468)),2)</f>
        <v>#REF!</v>
      </c>
      <c r="I30" s="638"/>
      <c r="J30" s="638"/>
      <c r="K30" s="179"/>
      <c r="L30" s="179"/>
      <c r="M30" s="656">
        <v>0</v>
      </c>
      <c r="N30" s="638"/>
      <c r="O30" s="638"/>
      <c r="P30" s="638"/>
      <c r="Q30" s="179"/>
      <c r="R30" s="179"/>
      <c r="S30" s="172"/>
    </row>
    <row r="31" spans="2:19" s="198" customFormat="1" ht="14.45" customHeight="1" hidden="1">
      <c r="B31" s="168"/>
      <c r="C31" s="179"/>
      <c r="D31" s="179"/>
      <c r="E31" s="184" t="s">
        <v>33</v>
      </c>
      <c r="F31" s="200">
        <v>0.15</v>
      </c>
      <c r="G31" s="170" t="s">
        <v>30</v>
      </c>
      <c r="H31" s="656" t="e">
        <f>ROUND((SUM(#REF!)+SUM(BH89:BH468)),2)</f>
        <v>#REF!</v>
      </c>
      <c r="I31" s="638"/>
      <c r="J31" s="638"/>
      <c r="K31" s="179"/>
      <c r="L31" s="179"/>
      <c r="M31" s="656">
        <v>0</v>
      </c>
      <c r="N31" s="638"/>
      <c r="O31" s="638"/>
      <c r="P31" s="638"/>
      <c r="Q31" s="179"/>
      <c r="R31" s="179"/>
      <c r="S31" s="172"/>
    </row>
    <row r="32" spans="2:19" s="198" customFormat="1" ht="14.45" customHeight="1" hidden="1">
      <c r="B32" s="168"/>
      <c r="C32" s="179"/>
      <c r="D32" s="179"/>
      <c r="E32" s="184" t="s">
        <v>34</v>
      </c>
      <c r="F32" s="200">
        <v>0</v>
      </c>
      <c r="G32" s="170" t="s">
        <v>30</v>
      </c>
      <c r="H32" s="656" t="e">
        <f>ROUND((SUM(#REF!)+SUM(BI89:BI468)),2)</f>
        <v>#REF!</v>
      </c>
      <c r="I32" s="638"/>
      <c r="J32" s="638"/>
      <c r="K32" s="179"/>
      <c r="L32" s="179"/>
      <c r="M32" s="656">
        <v>0</v>
      </c>
      <c r="N32" s="638"/>
      <c r="O32" s="638"/>
      <c r="P32" s="638"/>
      <c r="Q32" s="179"/>
      <c r="R32" s="179"/>
      <c r="S32" s="172"/>
    </row>
    <row r="33" spans="2:19" s="198" customFormat="1" ht="6.95" customHeight="1">
      <c r="B33" s="168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2"/>
    </row>
    <row r="34" spans="2:19" s="198" customFormat="1" ht="25.35" customHeight="1">
      <c r="B34" s="168"/>
      <c r="C34" s="208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4">
        <f>M29+M25</f>
        <v>0</v>
      </c>
      <c r="M34" s="654"/>
      <c r="N34" s="654"/>
      <c r="O34" s="654"/>
      <c r="P34" s="655"/>
      <c r="Q34" s="208"/>
      <c r="R34" s="179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2" t="s">
        <v>3735</v>
      </c>
      <c r="D40" s="643"/>
      <c r="E40" s="643"/>
      <c r="F40" s="643"/>
      <c r="G40" s="643"/>
      <c r="H40" s="643"/>
      <c r="I40" s="643"/>
      <c r="J40" s="643"/>
      <c r="K40" s="643"/>
      <c r="L40" s="643"/>
      <c r="M40" s="643"/>
      <c r="N40" s="643"/>
      <c r="O40" s="643"/>
      <c r="P40" s="643"/>
      <c r="Q40" s="643"/>
      <c r="R40" s="644"/>
      <c r="S40" s="172"/>
    </row>
    <row r="41" spans="2:19" s="198" customFormat="1" ht="6.95" customHeight="1">
      <c r="B41" s="168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2"/>
    </row>
    <row r="42" spans="2:19" s="198" customFormat="1" ht="30" customHeight="1">
      <c r="B42" s="168"/>
      <c r="C42" s="178" t="s">
        <v>15</v>
      </c>
      <c r="D42" s="179"/>
      <c r="E42" s="179"/>
      <c r="F42" s="634" t="str">
        <f>F6</f>
        <v>Bezbariérové bydlení a centrum denních aktivit v Lednici - Srdce v domě, příspěvková organizace</v>
      </c>
      <c r="G42" s="635"/>
      <c r="H42" s="635"/>
      <c r="I42" s="635"/>
      <c r="J42" s="635"/>
      <c r="K42" s="635"/>
      <c r="L42" s="635"/>
      <c r="M42" s="635"/>
      <c r="N42" s="635"/>
      <c r="O42" s="635"/>
      <c r="P42" s="635"/>
      <c r="Q42" s="179"/>
      <c r="R42" s="179"/>
      <c r="S42" s="172"/>
    </row>
    <row r="43" spans="2:19" ht="30" customHeight="1">
      <c r="B43" s="174"/>
      <c r="C43" s="178" t="s">
        <v>173</v>
      </c>
      <c r="D43" s="197"/>
      <c r="E43" s="197"/>
      <c r="F43" s="634" t="s">
        <v>1509</v>
      </c>
      <c r="G43" s="636"/>
      <c r="H43" s="636"/>
      <c r="I43" s="636"/>
      <c r="J43" s="636"/>
      <c r="K43" s="636"/>
      <c r="L43" s="636"/>
      <c r="M43" s="636"/>
      <c r="N43" s="636"/>
      <c r="O43" s="636"/>
      <c r="P43" s="636"/>
      <c r="Q43" s="197"/>
      <c r="R43" s="197"/>
      <c r="S43" s="172"/>
    </row>
    <row r="44" spans="2:19" s="198" customFormat="1" ht="36.95" customHeight="1">
      <c r="B44" s="168"/>
      <c r="C44" s="207" t="s">
        <v>245</v>
      </c>
      <c r="D44" s="179"/>
      <c r="E44" s="179"/>
      <c r="F44" s="637" t="str">
        <f>F8</f>
        <v>SO 02 - SO 02 - RD Vysoka podpora</v>
      </c>
      <c r="G44" s="638"/>
      <c r="H44" s="638"/>
      <c r="I44" s="638"/>
      <c r="J44" s="638"/>
      <c r="K44" s="638"/>
      <c r="L44" s="638"/>
      <c r="M44" s="638"/>
      <c r="N44" s="638"/>
      <c r="O44" s="638"/>
      <c r="P44" s="638"/>
      <c r="Q44" s="179"/>
      <c r="R44" s="179"/>
      <c r="S44" s="172"/>
    </row>
    <row r="45" spans="2:19" s="198" customFormat="1" ht="6.95" customHeight="1">
      <c r="B45" s="168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576">
        <f>IF(O10="","",O10)</f>
        <v>0</v>
      </c>
      <c r="N46" s="576"/>
      <c r="O46" s="576"/>
      <c r="P46" s="576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39"/>
      <c r="N48" s="639"/>
      <c r="O48" s="639"/>
      <c r="P48" s="639"/>
      <c r="Q48" s="639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39"/>
      <c r="N49" s="639"/>
      <c r="O49" s="639"/>
      <c r="P49" s="639"/>
      <c r="Q49" s="639"/>
      <c r="R49" s="395"/>
      <c r="S49" s="172"/>
    </row>
    <row r="50" spans="2:19" s="198" customFormat="1" ht="10.35" customHeight="1">
      <c r="B50" s="168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2"/>
    </row>
    <row r="51" spans="2:19" s="198" customFormat="1" ht="29.25" customHeight="1">
      <c r="B51" s="168"/>
      <c r="C51" s="640" t="s">
        <v>176</v>
      </c>
      <c r="D51" s="641"/>
      <c r="E51" s="641"/>
      <c r="F51" s="641"/>
      <c r="G51" s="641"/>
      <c r="H51" s="208"/>
      <c r="I51" s="208"/>
      <c r="J51" s="208"/>
      <c r="K51" s="208"/>
      <c r="L51" s="208"/>
      <c r="M51" s="208"/>
      <c r="N51" s="640" t="s">
        <v>177</v>
      </c>
      <c r="O51" s="641"/>
      <c r="P51" s="641"/>
      <c r="Q51" s="641"/>
      <c r="R51" s="179"/>
      <c r="S51" s="172"/>
    </row>
    <row r="52" spans="2:19" s="198" customFormat="1" ht="10.35" customHeight="1">
      <c r="B52" s="168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2"/>
    </row>
    <row r="53" spans="2:47" s="198" customFormat="1" ht="29.25" customHeight="1">
      <c r="B53" s="168"/>
      <c r="C53" s="209" t="s">
        <v>3737</v>
      </c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631">
        <f>SUM(N54:Q71)</f>
        <v>0</v>
      </c>
      <c r="O53" s="645"/>
      <c r="P53" s="645"/>
      <c r="Q53" s="645"/>
      <c r="R53" s="179"/>
      <c r="S53" s="210"/>
      <c r="AU53" s="192" t="s">
        <v>172</v>
      </c>
    </row>
    <row r="54" spans="2:19" s="215" customFormat="1" ht="24.95" customHeight="1">
      <c r="B54" s="211"/>
      <c r="C54" s="284"/>
      <c r="D54" s="283" t="s">
        <v>247</v>
      </c>
      <c r="E54" s="284"/>
      <c r="F54" s="284"/>
      <c r="G54" s="284"/>
      <c r="H54" s="284"/>
      <c r="I54" s="284"/>
      <c r="J54" s="284"/>
      <c r="K54" s="284"/>
      <c r="L54" s="284"/>
      <c r="M54" s="284"/>
      <c r="N54" s="675">
        <f>N90</f>
        <v>0</v>
      </c>
      <c r="O54" s="676"/>
      <c r="P54" s="676"/>
      <c r="Q54" s="676"/>
      <c r="R54" s="284"/>
      <c r="S54" s="210"/>
    </row>
    <row r="55" spans="2:19" s="215" customFormat="1" ht="24.95" customHeight="1">
      <c r="B55" s="211"/>
      <c r="C55" s="284"/>
      <c r="D55" s="283" t="s">
        <v>248</v>
      </c>
      <c r="E55" s="284"/>
      <c r="F55" s="284"/>
      <c r="G55" s="284"/>
      <c r="H55" s="284"/>
      <c r="I55" s="284"/>
      <c r="J55" s="284"/>
      <c r="K55" s="284"/>
      <c r="L55" s="284"/>
      <c r="M55" s="284"/>
      <c r="N55" s="675">
        <f>N125</f>
        <v>0</v>
      </c>
      <c r="O55" s="676"/>
      <c r="P55" s="676"/>
      <c r="Q55" s="676"/>
      <c r="R55" s="284"/>
      <c r="S55" s="210"/>
    </row>
    <row r="56" spans="2:19" s="215" customFormat="1" ht="24.95" customHeight="1">
      <c r="B56" s="211"/>
      <c r="C56" s="284"/>
      <c r="D56" s="283" t="s">
        <v>249</v>
      </c>
      <c r="E56" s="284"/>
      <c r="F56" s="284"/>
      <c r="G56" s="284"/>
      <c r="H56" s="284"/>
      <c r="I56" s="284"/>
      <c r="J56" s="284"/>
      <c r="K56" s="284"/>
      <c r="L56" s="284"/>
      <c r="M56" s="284"/>
      <c r="N56" s="675">
        <f>N140</f>
        <v>0</v>
      </c>
      <c r="O56" s="676"/>
      <c r="P56" s="676"/>
      <c r="Q56" s="676"/>
      <c r="R56" s="284"/>
      <c r="S56" s="210"/>
    </row>
    <row r="57" spans="2:19" s="215" customFormat="1" ht="24.95" customHeight="1">
      <c r="B57" s="211"/>
      <c r="C57" s="284"/>
      <c r="D57" s="283" t="s">
        <v>250</v>
      </c>
      <c r="E57" s="284"/>
      <c r="F57" s="284"/>
      <c r="G57" s="284"/>
      <c r="H57" s="284"/>
      <c r="I57" s="284"/>
      <c r="J57" s="284"/>
      <c r="K57" s="284"/>
      <c r="L57" s="284"/>
      <c r="M57" s="284"/>
      <c r="N57" s="675">
        <f>N179</f>
        <v>0</v>
      </c>
      <c r="O57" s="676"/>
      <c r="P57" s="676"/>
      <c r="Q57" s="676"/>
      <c r="R57" s="284"/>
      <c r="S57" s="210"/>
    </row>
    <row r="58" spans="2:19" s="215" customFormat="1" ht="24.95" customHeight="1">
      <c r="B58" s="211"/>
      <c r="C58" s="284"/>
      <c r="D58" s="283" t="s">
        <v>251</v>
      </c>
      <c r="E58" s="284"/>
      <c r="F58" s="284"/>
      <c r="G58" s="284"/>
      <c r="H58" s="284"/>
      <c r="I58" s="284"/>
      <c r="J58" s="284"/>
      <c r="K58" s="284"/>
      <c r="L58" s="284"/>
      <c r="M58" s="284"/>
      <c r="N58" s="675">
        <f>N208</f>
        <v>0</v>
      </c>
      <c r="O58" s="676"/>
      <c r="P58" s="676"/>
      <c r="Q58" s="676"/>
      <c r="R58" s="284"/>
      <c r="S58" s="210"/>
    </row>
    <row r="59" spans="2:19" s="215" customFormat="1" ht="24.95" customHeight="1">
      <c r="B59" s="211"/>
      <c r="C59" s="284"/>
      <c r="D59" s="283" t="s">
        <v>252</v>
      </c>
      <c r="E59" s="284"/>
      <c r="F59" s="284"/>
      <c r="G59" s="284"/>
      <c r="H59" s="284"/>
      <c r="I59" s="284"/>
      <c r="J59" s="284"/>
      <c r="K59" s="284"/>
      <c r="L59" s="284"/>
      <c r="M59" s="284"/>
      <c r="N59" s="675">
        <f>N225</f>
        <v>0</v>
      </c>
      <c r="O59" s="676"/>
      <c r="P59" s="676"/>
      <c r="Q59" s="676"/>
      <c r="R59" s="284"/>
      <c r="S59" s="210"/>
    </row>
    <row r="60" spans="2:19" s="215" customFormat="1" ht="24.95" customHeight="1">
      <c r="B60" s="211"/>
      <c r="C60" s="284"/>
      <c r="D60" s="283" t="s">
        <v>253</v>
      </c>
      <c r="E60" s="284"/>
      <c r="F60" s="284"/>
      <c r="G60" s="284"/>
      <c r="H60" s="284"/>
      <c r="I60" s="284"/>
      <c r="J60" s="284"/>
      <c r="K60" s="284"/>
      <c r="L60" s="284"/>
      <c r="M60" s="284"/>
      <c r="N60" s="675">
        <f>N237</f>
        <v>0</v>
      </c>
      <c r="O60" s="676"/>
      <c r="P60" s="676"/>
      <c r="Q60" s="676"/>
      <c r="R60" s="284"/>
      <c r="S60" s="172"/>
    </row>
    <row r="61" spans="2:19" s="215" customFormat="1" ht="24.95" customHeight="1">
      <c r="B61" s="211"/>
      <c r="C61" s="284"/>
      <c r="D61" s="283" t="s">
        <v>254</v>
      </c>
      <c r="E61" s="284"/>
      <c r="F61" s="284"/>
      <c r="G61" s="284"/>
      <c r="H61" s="284"/>
      <c r="I61" s="284"/>
      <c r="J61" s="284"/>
      <c r="K61" s="284"/>
      <c r="L61" s="284"/>
      <c r="M61" s="284"/>
      <c r="N61" s="675">
        <f>N258</f>
        <v>0</v>
      </c>
      <c r="O61" s="676"/>
      <c r="P61" s="676"/>
      <c r="Q61" s="676"/>
      <c r="R61" s="284"/>
      <c r="S61" s="172"/>
    </row>
    <row r="62" spans="2:19" s="215" customFormat="1" ht="24.95" customHeight="1">
      <c r="B62" s="211"/>
      <c r="C62" s="284"/>
      <c r="D62" s="283" t="s">
        <v>255</v>
      </c>
      <c r="E62" s="284"/>
      <c r="F62" s="284"/>
      <c r="G62" s="284"/>
      <c r="H62" s="284"/>
      <c r="I62" s="284"/>
      <c r="J62" s="284"/>
      <c r="K62" s="284"/>
      <c r="L62" s="284"/>
      <c r="M62" s="284"/>
      <c r="N62" s="675">
        <f>N295</f>
        <v>0</v>
      </c>
      <c r="O62" s="676"/>
      <c r="P62" s="676"/>
      <c r="Q62" s="676"/>
      <c r="R62" s="284"/>
      <c r="S62" s="172"/>
    </row>
    <row r="63" spans="2:19" s="215" customFormat="1" ht="24.95" customHeight="1">
      <c r="B63" s="211"/>
      <c r="C63" s="284"/>
      <c r="D63" s="283" t="s">
        <v>256</v>
      </c>
      <c r="E63" s="284"/>
      <c r="F63" s="284"/>
      <c r="G63" s="284"/>
      <c r="H63" s="284"/>
      <c r="I63" s="284"/>
      <c r="J63" s="284"/>
      <c r="K63" s="284"/>
      <c r="L63" s="284"/>
      <c r="M63" s="284"/>
      <c r="N63" s="675">
        <f>N308</f>
        <v>0</v>
      </c>
      <c r="O63" s="676"/>
      <c r="P63" s="676"/>
      <c r="Q63" s="676"/>
      <c r="R63" s="284"/>
      <c r="S63" s="172"/>
    </row>
    <row r="64" spans="2:19" s="215" customFormat="1" ht="24.95" customHeight="1">
      <c r="B64" s="211"/>
      <c r="C64" s="284"/>
      <c r="D64" s="283" t="s">
        <v>257</v>
      </c>
      <c r="E64" s="284"/>
      <c r="F64" s="284"/>
      <c r="G64" s="284"/>
      <c r="H64" s="284"/>
      <c r="I64" s="284"/>
      <c r="J64" s="284"/>
      <c r="K64" s="284"/>
      <c r="L64" s="284"/>
      <c r="M64" s="284"/>
      <c r="N64" s="675">
        <f>N319</f>
        <v>0</v>
      </c>
      <c r="O64" s="676"/>
      <c r="P64" s="676"/>
      <c r="Q64" s="676"/>
      <c r="R64" s="284"/>
      <c r="S64" s="172"/>
    </row>
    <row r="65" spans="2:19" s="215" customFormat="1" ht="24.95" customHeight="1">
      <c r="B65" s="211"/>
      <c r="C65" s="284"/>
      <c r="D65" s="283" t="s">
        <v>258</v>
      </c>
      <c r="E65" s="284"/>
      <c r="F65" s="284"/>
      <c r="G65" s="284"/>
      <c r="H65" s="284"/>
      <c r="I65" s="284"/>
      <c r="J65" s="284"/>
      <c r="K65" s="284"/>
      <c r="L65" s="284"/>
      <c r="M65" s="284"/>
      <c r="N65" s="675">
        <f>N341</f>
        <v>0</v>
      </c>
      <c r="O65" s="676"/>
      <c r="P65" s="676"/>
      <c r="Q65" s="676"/>
      <c r="R65" s="284"/>
      <c r="S65" s="176"/>
    </row>
    <row r="66" spans="2:19" s="215" customFormat="1" ht="24.95" customHeight="1">
      <c r="B66" s="211"/>
      <c r="C66" s="284"/>
      <c r="D66" s="283" t="s">
        <v>259</v>
      </c>
      <c r="E66" s="284"/>
      <c r="F66" s="284"/>
      <c r="G66" s="284"/>
      <c r="H66" s="284"/>
      <c r="I66" s="284"/>
      <c r="J66" s="284"/>
      <c r="K66" s="284"/>
      <c r="L66" s="284"/>
      <c r="M66" s="284"/>
      <c r="N66" s="675">
        <f>N411</f>
        <v>0</v>
      </c>
      <c r="O66" s="676"/>
      <c r="P66" s="676"/>
      <c r="Q66" s="676"/>
      <c r="R66" s="284"/>
      <c r="S66" s="176"/>
    </row>
    <row r="67" spans="2:19" s="215" customFormat="1" ht="24.95" customHeight="1">
      <c r="B67" s="211"/>
      <c r="C67" s="284"/>
      <c r="D67" s="283" t="s">
        <v>260</v>
      </c>
      <c r="E67" s="284"/>
      <c r="F67" s="284"/>
      <c r="G67" s="284"/>
      <c r="H67" s="284"/>
      <c r="I67" s="284"/>
      <c r="J67" s="284"/>
      <c r="K67" s="284"/>
      <c r="L67" s="284"/>
      <c r="M67" s="284"/>
      <c r="N67" s="675">
        <f>N421</f>
        <v>0</v>
      </c>
      <c r="O67" s="676"/>
      <c r="P67" s="676"/>
      <c r="Q67" s="676"/>
      <c r="R67" s="284"/>
      <c r="S67" s="176"/>
    </row>
    <row r="68" spans="2:19" s="215" customFormat="1" ht="24.95" customHeight="1">
      <c r="B68" s="211"/>
      <c r="C68" s="284"/>
      <c r="D68" s="283" t="s">
        <v>261</v>
      </c>
      <c r="E68" s="284"/>
      <c r="F68" s="284"/>
      <c r="G68" s="284"/>
      <c r="H68" s="284"/>
      <c r="I68" s="284"/>
      <c r="J68" s="284"/>
      <c r="K68" s="284"/>
      <c r="L68" s="284"/>
      <c r="M68" s="284"/>
      <c r="N68" s="675">
        <f>N435</f>
        <v>0</v>
      </c>
      <c r="O68" s="676"/>
      <c r="P68" s="676"/>
      <c r="Q68" s="676"/>
      <c r="R68" s="284"/>
      <c r="S68" s="172"/>
    </row>
    <row r="69" spans="2:19" s="215" customFormat="1" ht="24.95" customHeight="1">
      <c r="B69" s="211"/>
      <c r="C69" s="284"/>
      <c r="D69" s="283" t="s">
        <v>262</v>
      </c>
      <c r="E69" s="284"/>
      <c r="F69" s="284"/>
      <c r="G69" s="284"/>
      <c r="H69" s="284"/>
      <c r="I69" s="284"/>
      <c r="J69" s="284"/>
      <c r="K69" s="284"/>
      <c r="L69" s="284"/>
      <c r="M69" s="284"/>
      <c r="N69" s="675">
        <f>N444</f>
        <v>0</v>
      </c>
      <c r="O69" s="676"/>
      <c r="P69" s="676"/>
      <c r="Q69" s="676"/>
      <c r="R69" s="284"/>
      <c r="S69" s="172"/>
    </row>
    <row r="70" spans="2:19" s="215" customFormat="1" ht="24.95" customHeight="1">
      <c r="B70" s="211"/>
      <c r="C70" s="284"/>
      <c r="D70" s="283" t="s">
        <v>263</v>
      </c>
      <c r="E70" s="284"/>
      <c r="F70" s="284"/>
      <c r="G70" s="284"/>
      <c r="H70" s="284"/>
      <c r="I70" s="284"/>
      <c r="J70" s="284"/>
      <c r="K70" s="284"/>
      <c r="L70" s="284"/>
      <c r="M70" s="284"/>
      <c r="N70" s="675">
        <f>N450</f>
        <v>0</v>
      </c>
      <c r="O70" s="676"/>
      <c r="P70" s="676"/>
      <c r="Q70" s="676"/>
      <c r="R70" s="284"/>
      <c r="S70" s="172"/>
    </row>
    <row r="71" spans="2:19" s="215" customFormat="1" ht="24.95" customHeight="1">
      <c r="B71" s="211"/>
      <c r="C71" s="284"/>
      <c r="D71" s="283" t="s">
        <v>264</v>
      </c>
      <c r="E71" s="284"/>
      <c r="F71" s="284"/>
      <c r="G71" s="284"/>
      <c r="H71" s="284"/>
      <c r="I71" s="284"/>
      <c r="J71" s="284"/>
      <c r="K71" s="284"/>
      <c r="L71" s="284"/>
      <c r="M71" s="284"/>
      <c r="N71" s="675">
        <f>N467</f>
        <v>0</v>
      </c>
      <c r="O71" s="676"/>
      <c r="P71" s="676"/>
      <c r="Q71" s="676"/>
      <c r="R71" s="284"/>
      <c r="S71" s="172"/>
    </row>
    <row r="72" spans="2:19" s="198" customFormat="1" ht="6.95" customHeight="1">
      <c r="B72" s="201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3"/>
    </row>
    <row r="73" ht="13.5">
      <c r="S73" s="205"/>
    </row>
    <row r="74" ht="13.5">
      <c r="S74" s="179"/>
    </row>
    <row r="75" ht="13.5">
      <c r="S75" s="218"/>
    </row>
    <row r="76" spans="2:19" s="198" customFormat="1" ht="6.95" customHeight="1">
      <c r="B76" s="204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6"/>
    </row>
    <row r="77" spans="2:19" s="198" customFormat="1" ht="36.95" customHeight="1">
      <c r="B77" s="168"/>
      <c r="C77" s="642" t="s">
        <v>3736</v>
      </c>
      <c r="D77" s="638"/>
      <c r="E77" s="638"/>
      <c r="F77" s="638"/>
      <c r="G77" s="638"/>
      <c r="H77" s="638"/>
      <c r="I77" s="638"/>
      <c r="J77" s="638"/>
      <c r="K77" s="638"/>
      <c r="L77" s="638"/>
      <c r="M77" s="638"/>
      <c r="N77" s="638"/>
      <c r="O77" s="638"/>
      <c r="P77" s="638"/>
      <c r="Q77" s="638"/>
      <c r="R77" s="644"/>
      <c r="S77" s="219"/>
    </row>
    <row r="78" spans="2:19" s="198" customFormat="1" ht="6.95" customHeight="1">
      <c r="B78" s="168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2"/>
    </row>
    <row r="79" spans="2:19" s="198" customFormat="1" ht="30" customHeight="1">
      <c r="B79" s="168"/>
      <c r="C79" s="178" t="s">
        <v>15</v>
      </c>
      <c r="D79" s="179"/>
      <c r="E79" s="179"/>
      <c r="F79" s="634" t="str">
        <f>F6</f>
        <v>Bezbariérové bydlení a centrum denních aktivit v Lednici - Srdce v domě, příspěvková organizace</v>
      </c>
      <c r="G79" s="635"/>
      <c r="H79" s="635"/>
      <c r="I79" s="635"/>
      <c r="J79" s="635"/>
      <c r="K79" s="635"/>
      <c r="L79" s="635"/>
      <c r="M79" s="635"/>
      <c r="N79" s="635"/>
      <c r="O79" s="635"/>
      <c r="P79" s="635"/>
      <c r="Q79" s="179"/>
      <c r="R79" s="179"/>
      <c r="S79" s="220"/>
    </row>
    <row r="80" spans="2:19" ht="30" customHeight="1">
      <c r="B80" s="174"/>
      <c r="C80" s="178" t="s">
        <v>173</v>
      </c>
      <c r="D80" s="197"/>
      <c r="E80" s="197"/>
      <c r="F80" s="634" t="s">
        <v>1509</v>
      </c>
      <c r="G80" s="636"/>
      <c r="H80" s="636"/>
      <c r="I80" s="636"/>
      <c r="J80" s="636"/>
      <c r="K80" s="636"/>
      <c r="L80" s="636"/>
      <c r="M80" s="636"/>
      <c r="N80" s="636"/>
      <c r="O80" s="636"/>
      <c r="P80" s="636"/>
      <c r="Q80" s="197"/>
      <c r="R80" s="197"/>
      <c r="S80" s="220"/>
    </row>
    <row r="81" spans="2:19" s="198" customFormat="1" ht="36.95" customHeight="1">
      <c r="B81" s="168"/>
      <c r="C81" s="207" t="s">
        <v>245</v>
      </c>
      <c r="D81" s="179"/>
      <c r="E81" s="179"/>
      <c r="F81" s="637" t="str">
        <f>F8</f>
        <v>SO 02 - SO 02 - RD Vysoka podpora</v>
      </c>
      <c r="G81" s="638"/>
      <c r="H81" s="638"/>
      <c r="I81" s="638"/>
      <c r="J81" s="638"/>
      <c r="K81" s="638"/>
      <c r="L81" s="638"/>
      <c r="M81" s="638"/>
      <c r="N81" s="638"/>
      <c r="O81" s="638"/>
      <c r="P81" s="638"/>
      <c r="Q81" s="179"/>
      <c r="R81" s="179"/>
      <c r="S81" s="220"/>
    </row>
    <row r="82" spans="2:19" s="198" customFormat="1" ht="6.95" customHeight="1">
      <c r="B82" s="168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220"/>
    </row>
    <row r="83" spans="2:19" s="1" customFormat="1" ht="18" customHeight="1">
      <c r="B83" s="32"/>
      <c r="C83" s="391" t="s">
        <v>19</v>
      </c>
      <c r="D83" s="392"/>
      <c r="E83" s="392"/>
      <c r="F83" s="390"/>
      <c r="G83" s="392"/>
      <c r="H83" s="392"/>
      <c r="I83" s="392"/>
      <c r="J83" s="392"/>
      <c r="K83" s="391" t="s">
        <v>21</v>
      </c>
      <c r="L83" s="392"/>
      <c r="M83" s="576">
        <f>IF(O10="","",O10)</f>
        <v>0</v>
      </c>
      <c r="N83" s="576"/>
      <c r="O83" s="576"/>
      <c r="P83" s="576"/>
      <c r="Q83" s="392"/>
      <c r="R83" s="392"/>
      <c r="S83" s="34"/>
    </row>
    <row r="84" spans="2:19" s="1" customFormat="1" ht="6.95" customHeight="1">
      <c r="B84" s="32"/>
      <c r="C84" s="392"/>
      <c r="D84" s="392"/>
      <c r="E84" s="392"/>
      <c r="F84" s="392"/>
      <c r="G84" s="392"/>
      <c r="H84" s="392"/>
      <c r="I84" s="392"/>
      <c r="J84" s="392"/>
      <c r="K84" s="392"/>
      <c r="L84" s="392"/>
      <c r="M84" s="487"/>
      <c r="N84" s="392"/>
      <c r="O84" s="392"/>
      <c r="P84" s="392"/>
      <c r="Q84" s="392"/>
      <c r="R84" s="392"/>
      <c r="S84" s="34"/>
    </row>
    <row r="85" spans="2:19" s="1" customFormat="1" ht="15">
      <c r="B85" s="32"/>
      <c r="C85" s="391" t="s">
        <v>3741</v>
      </c>
      <c r="D85" s="392"/>
      <c r="E85" s="392"/>
      <c r="F85" s="390"/>
      <c r="G85" s="392"/>
      <c r="H85" s="392"/>
      <c r="I85" s="392"/>
      <c r="J85" s="392"/>
      <c r="K85" s="391" t="s">
        <v>24</v>
      </c>
      <c r="L85" s="392"/>
      <c r="M85" s="523"/>
      <c r="N85" s="523"/>
      <c r="O85" s="523"/>
      <c r="P85" s="523"/>
      <c r="Q85" s="523"/>
      <c r="R85" s="392"/>
      <c r="S85" s="34"/>
    </row>
    <row r="86" spans="2:19" s="1" customFormat="1" ht="14.45" customHeight="1">
      <c r="B86" s="32"/>
      <c r="C86" s="391" t="s">
        <v>3743</v>
      </c>
      <c r="D86" s="392"/>
      <c r="E86" s="392"/>
      <c r="F86" s="390" t="str">
        <f>IF(E16="","",E16)</f>
        <v/>
      </c>
      <c r="G86" s="392"/>
      <c r="H86" s="392"/>
      <c r="I86" s="392"/>
      <c r="J86" s="392"/>
      <c r="K86" s="391"/>
      <c r="L86" s="392"/>
      <c r="M86" s="523"/>
      <c r="N86" s="523"/>
      <c r="O86" s="523"/>
      <c r="P86" s="523"/>
      <c r="Q86" s="523"/>
      <c r="R86" s="392"/>
      <c r="S86" s="34"/>
    </row>
    <row r="87" spans="2:19" s="198" customFormat="1" ht="10.35" customHeight="1">
      <c r="B87" s="168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2"/>
    </row>
    <row r="88" spans="2:27" s="228" customFormat="1" ht="29.25" customHeight="1">
      <c r="B88" s="222"/>
      <c r="C88" s="223" t="s">
        <v>185</v>
      </c>
      <c r="D88" s="225" t="s">
        <v>186</v>
      </c>
      <c r="E88" s="225" t="s">
        <v>40</v>
      </c>
      <c r="F88" s="657" t="s">
        <v>187</v>
      </c>
      <c r="G88" s="657"/>
      <c r="H88" s="657"/>
      <c r="I88" s="657"/>
      <c r="J88" s="225" t="s">
        <v>188</v>
      </c>
      <c r="K88" s="225" t="s">
        <v>189</v>
      </c>
      <c r="L88" s="658" t="s">
        <v>190</v>
      </c>
      <c r="M88" s="658"/>
      <c r="N88" s="657" t="s">
        <v>177</v>
      </c>
      <c r="O88" s="657"/>
      <c r="P88" s="657"/>
      <c r="Q88" s="657"/>
      <c r="R88" s="226" t="s">
        <v>3318</v>
      </c>
      <c r="S88" s="221"/>
      <c r="T88" s="381" t="s">
        <v>191</v>
      </c>
      <c r="U88" s="227" t="s">
        <v>28</v>
      </c>
      <c r="V88" s="227" t="s">
        <v>192</v>
      </c>
      <c r="W88" s="227" t="s">
        <v>193</v>
      </c>
      <c r="X88" s="227" t="s">
        <v>194</v>
      </c>
      <c r="Y88" s="227" t="s">
        <v>195</v>
      </c>
      <c r="Z88" s="227" t="s">
        <v>196</v>
      </c>
      <c r="AA88" s="382" t="s">
        <v>197</v>
      </c>
    </row>
    <row r="89" spans="2:63" s="198" customFormat="1" ht="29.25" customHeight="1">
      <c r="B89" s="168"/>
      <c r="C89" s="209" t="s">
        <v>3737</v>
      </c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666">
        <f>N90+N125+N140+N179+N208+N225+N237+N258+N295+N308+N319+N341+N411+N421+N435+N444+N450+N467</f>
        <v>0</v>
      </c>
      <c r="O89" s="667"/>
      <c r="P89" s="667"/>
      <c r="Q89" s="667"/>
      <c r="R89" s="179"/>
      <c r="S89" s="219"/>
      <c r="T89" s="383"/>
      <c r="U89" s="250"/>
      <c r="V89" s="250"/>
      <c r="W89" s="229">
        <f>W90+W125+W140+W179+W208+W225+W237+W258+W295+W308+W319+W341+W411+W421+W435+W444+W450+W467</f>
        <v>0</v>
      </c>
      <c r="X89" s="250"/>
      <c r="Y89" s="229">
        <f>Y90+Y125+Y140+Y179+Y208+Y225+Y237+Y258+Y295+Y308+Y319+Y341+Y411+Y421+Y435+Y444+Y450+Y467</f>
        <v>168.14759958</v>
      </c>
      <c r="Z89" s="250"/>
      <c r="AA89" s="384">
        <f>AA90+AA125+AA140+AA179+AA208+AA225+AA237+AA258+AA295+AA308+AA319+AA341+AA411+AA421+AA435+AA444+AA450+AA467</f>
        <v>0</v>
      </c>
      <c r="AT89" s="192" t="s">
        <v>57</v>
      </c>
      <c r="AU89" s="192" t="s">
        <v>172</v>
      </c>
      <c r="BK89" s="230">
        <f>BK90+BK125+BK140+BK179+BK208+BK225+BK237+BK258+BK295+BK308+BK319+BK341+BK411+BK421+BK435+BK444+BK450+BK467</f>
        <v>0</v>
      </c>
    </row>
    <row r="90" spans="2:63" s="235" customFormat="1" ht="37.35" customHeight="1">
      <c r="B90" s="231"/>
      <c r="C90" s="232"/>
      <c r="D90" s="233" t="s">
        <v>247</v>
      </c>
      <c r="E90" s="233"/>
      <c r="F90" s="233"/>
      <c r="G90" s="233"/>
      <c r="H90" s="233"/>
      <c r="I90" s="233"/>
      <c r="J90" s="233"/>
      <c r="K90" s="233"/>
      <c r="L90" s="233"/>
      <c r="M90" s="233"/>
      <c r="N90" s="609">
        <f>SUM(N91:Q124)</f>
        <v>0</v>
      </c>
      <c r="O90" s="610"/>
      <c r="P90" s="610"/>
      <c r="Q90" s="610"/>
      <c r="R90" s="232"/>
      <c r="S90" s="172"/>
      <c r="T90" s="348"/>
      <c r="U90" s="232"/>
      <c r="V90" s="232"/>
      <c r="W90" s="234">
        <f>SUM(W91:W122)</f>
        <v>0</v>
      </c>
      <c r="X90" s="232"/>
      <c r="Y90" s="234">
        <f>SUM(Y91:Y122)</f>
        <v>0</v>
      </c>
      <c r="Z90" s="232"/>
      <c r="AA90" s="349">
        <f>SUM(AA91:AA122)</f>
        <v>0</v>
      </c>
      <c r="AR90" s="237" t="s">
        <v>113</v>
      </c>
      <c r="AT90" s="238" t="s">
        <v>57</v>
      </c>
      <c r="AU90" s="238" t="s">
        <v>58</v>
      </c>
      <c r="AY90" s="237" t="s">
        <v>198</v>
      </c>
      <c r="BK90" s="239">
        <f>SUM(BK91:BK122)</f>
        <v>0</v>
      </c>
    </row>
    <row r="91" spans="2:65" s="198" customFormat="1" ht="31.5" customHeight="1">
      <c r="B91" s="168"/>
      <c r="C91" s="240" t="s">
        <v>276</v>
      </c>
      <c r="D91" s="240" t="s">
        <v>199</v>
      </c>
      <c r="E91" s="241" t="s">
        <v>266</v>
      </c>
      <c r="F91" s="593" t="s">
        <v>267</v>
      </c>
      <c r="G91" s="593"/>
      <c r="H91" s="593"/>
      <c r="I91" s="593"/>
      <c r="J91" s="242" t="s">
        <v>268</v>
      </c>
      <c r="K91" s="243">
        <v>2</v>
      </c>
      <c r="L91" s="572"/>
      <c r="M91" s="572"/>
      <c r="N91" s="594">
        <f>ROUND(L91*K91,2)</f>
        <v>0</v>
      </c>
      <c r="O91" s="594"/>
      <c r="P91" s="594"/>
      <c r="Q91" s="594"/>
      <c r="R91" s="244" t="s">
        <v>3319</v>
      </c>
      <c r="S91" s="220"/>
      <c r="T91" s="354" t="s">
        <v>5</v>
      </c>
      <c r="U91" s="246" t="s">
        <v>31</v>
      </c>
      <c r="V91" s="248">
        <v>0</v>
      </c>
      <c r="W91" s="248">
        <f>V91*K91</f>
        <v>0</v>
      </c>
      <c r="X91" s="248">
        <v>0</v>
      </c>
      <c r="Y91" s="248">
        <f>X91*K91</f>
        <v>0</v>
      </c>
      <c r="Z91" s="248">
        <v>0</v>
      </c>
      <c r="AA91" s="355">
        <f>Z91*K91</f>
        <v>0</v>
      </c>
      <c r="AR91" s="192" t="s">
        <v>113</v>
      </c>
      <c r="AT91" s="192" t="s">
        <v>199</v>
      </c>
      <c r="AU91" s="192" t="s">
        <v>65</v>
      </c>
      <c r="AY91" s="192" t="s">
        <v>198</v>
      </c>
      <c r="BE91" s="249">
        <f>IF(U91="základní",N91,0)</f>
        <v>0</v>
      </c>
      <c r="BF91" s="249">
        <f>IF(U91="snížená",N91,0)</f>
        <v>0</v>
      </c>
      <c r="BG91" s="249">
        <f>IF(U91="zákl. přenesená",N91,0)</f>
        <v>0</v>
      </c>
      <c r="BH91" s="249">
        <f>IF(U91="sníž. přenesená",N91,0)</f>
        <v>0</v>
      </c>
      <c r="BI91" s="249">
        <f>IF(U91="nulová",N91,0)</f>
        <v>0</v>
      </c>
      <c r="BJ91" s="192" t="s">
        <v>71</v>
      </c>
      <c r="BK91" s="249">
        <f>ROUND(L91*K91,2)</f>
        <v>0</v>
      </c>
      <c r="BL91" s="192" t="s">
        <v>113</v>
      </c>
      <c r="BM91" s="192" t="s">
        <v>1511</v>
      </c>
    </row>
    <row r="92" spans="2:47" s="198" customFormat="1" ht="53.25" customHeight="1">
      <c r="B92" s="168"/>
      <c r="C92" s="179"/>
      <c r="D92" s="179"/>
      <c r="E92" s="250"/>
      <c r="F92" s="626" t="s">
        <v>3320</v>
      </c>
      <c r="G92" s="628"/>
      <c r="H92" s="628"/>
      <c r="I92" s="628"/>
      <c r="J92" s="179"/>
      <c r="K92" s="179"/>
      <c r="L92" s="179"/>
      <c r="M92" s="179"/>
      <c r="N92" s="179"/>
      <c r="O92" s="179"/>
      <c r="P92" s="179"/>
      <c r="Q92" s="179"/>
      <c r="R92" s="179"/>
      <c r="S92" s="220"/>
      <c r="T92" s="331"/>
      <c r="U92" s="179"/>
      <c r="V92" s="179"/>
      <c r="W92" s="179"/>
      <c r="X92" s="179"/>
      <c r="Y92" s="179"/>
      <c r="Z92" s="179"/>
      <c r="AA92" s="332"/>
      <c r="AD92" s="249"/>
      <c r="AT92" s="192" t="s">
        <v>271</v>
      </c>
      <c r="AU92" s="192" t="s">
        <v>65</v>
      </c>
    </row>
    <row r="93" spans="2:47" s="198" customFormat="1" ht="22.5" customHeight="1">
      <c r="B93" s="168"/>
      <c r="C93" s="179"/>
      <c r="D93" s="179"/>
      <c r="E93" s="179"/>
      <c r="F93" s="659" t="s">
        <v>270</v>
      </c>
      <c r="G93" s="638"/>
      <c r="H93" s="638"/>
      <c r="I93" s="638"/>
      <c r="J93" s="179"/>
      <c r="K93" s="179"/>
      <c r="L93" s="179"/>
      <c r="M93" s="179"/>
      <c r="N93" s="179"/>
      <c r="O93" s="179"/>
      <c r="P93" s="179"/>
      <c r="Q93" s="179"/>
      <c r="R93" s="179"/>
      <c r="S93" s="220"/>
      <c r="T93" s="331"/>
      <c r="U93" s="179"/>
      <c r="V93" s="179"/>
      <c r="W93" s="179"/>
      <c r="X93" s="179"/>
      <c r="Y93" s="179"/>
      <c r="Z93" s="179"/>
      <c r="AA93" s="332"/>
      <c r="AT93" s="192" t="s">
        <v>271</v>
      </c>
      <c r="AU93" s="192" t="s">
        <v>65</v>
      </c>
    </row>
    <row r="94" spans="2:65" s="198" customFormat="1" ht="31.5" customHeight="1">
      <c r="B94" s="168"/>
      <c r="C94" s="240" t="s">
        <v>281</v>
      </c>
      <c r="D94" s="240" t="s">
        <v>199</v>
      </c>
      <c r="E94" s="241" t="s">
        <v>273</v>
      </c>
      <c r="F94" s="593" t="s">
        <v>274</v>
      </c>
      <c r="G94" s="593"/>
      <c r="H94" s="593"/>
      <c r="I94" s="593"/>
      <c r="J94" s="242" t="s">
        <v>268</v>
      </c>
      <c r="K94" s="243">
        <v>2</v>
      </c>
      <c r="L94" s="572"/>
      <c r="M94" s="572"/>
      <c r="N94" s="594">
        <f>ROUND(L94*K94,2)</f>
        <v>0</v>
      </c>
      <c r="O94" s="594"/>
      <c r="P94" s="594"/>
      <c r="Q94" s="594"/>
      <c r="R94" s="244" t="s">
        <v>3319</v>
      </c>
      <c r="S94" s="221"/>
      <c r="T94" s="354" t="s">
        <v>5</v>
      </c>
      <c r="U94" s="246" t="s">
        <v>31</v>
      </c>
      <c r="V94" s="248">
        <v>0</v>
      </c>
      <c r="W94" s="248">
        <f>V94*K94</f>
        <v>0</v>
      </c>
      <c r="X94" s="248">
        <v>0</v>
      </c>
      <c r="Y94" s="248">
        <f>X94*K94</f>
        <v>0</v>
      </c>
      <c r="Z94" s="248">
        <v>0</v>
      </c>
      <c r="AA94" s="355">
        <f>Z94*K94</f>
        <v>0</v>
      </c>
      <c r="AR94" s="192" t="s">
        <v>113</v>
      </c>
      <c r="AT94" s="192" t="s">
        <v>199</v>
      </c>
      <c r="AU94" s="192" t="s">
        <v>65</v>
      </c>
      <c r="AY94" s="192" t="s">
        <v>198</v>
      </c>
      <c r="BE94" s="249">
        <f>IF(U94="základní",N94,0)</f>
        <v>0</v>
      </c>
      <c r="BF94" s="249">
        <f>IF(U94="snížená",N94,0)</f>
        <v>0</v>
      </c>
      <c r="BG94" s="249">
        <f>IF(U94="zákl. přenesená",N94,0)</f>
        <v>0</v>
      </c>
      <c r="BH94" s="249">
        <f>IF(U94="sníž. přenesená",N94,0)</f>
        <v>0</v>
      </c>
      <c r="BI94" s="249">
        <f>IF(U94="nulová",N94,0)</f>
        <v>0</v>
      </c>
      <c r="BJ94" s="192" t="s">
        <v>71</v>
      </c>
      <c r="BK94" s="249">
        <f>ROUND(L94*K94,2)</f>
        <v>0</v>
      </c>
      <c r="BL94" s="192" t="s">
        <v>113</v>
      </c>
      <c r="BM94" s="192" t="s">
        <v>1512</v>
      </c>
    </row>
    <row r="95" spans="2:65" s="198" customFormat="1" ht="31.5" customHeight="1">
      <c r="B95" s="168"/>
      <c r="C95" s="240" t="s">
        <v>286</v>
      </c>
      <c r="D95" s="240" t="s">
        <v>199</v>
      </c>
      <c r="E95" s="241" t="s">
        <v>277</v>
      </c>
      <c r="F95" s="593" t="s">
        <v>278</v>
      </c>
      <c r="G95" s="593"/>
      <c r="H95" s="593"/>
      <c r="I95" s="593"/>
      <c r="J95" s="242" t="s">
        <v>268</v>
      </c>
      <c r="K95" s="243">
        <v>1</v>
      </c>
      <c r="L95" s="572"/>
      <c r="M95" s="572"/>
      <c r="N95" s="594">
        <f>ROUND(L95*K95,2)</f>
        <v>0</v>
      </c>
      <c r="O95" s="594"/>
      <c r="P95" s="594"/>
      <c r="Q95" s="594"/>
      <c r="R95" s="244" t="s">
        <v>3319</v>
      </c>
      <c r="S95" s="219"/>
      <c r="T95" s="354" t="s">
        <v>5</v>
      </c>
      <c r="U95" s="246" t="s">
        <v>31</v>
      </c>
      <c r="V95" s="248">
        <v>0</v>
      </c>
      <c r="W95" s="248">
        <f>V95*K95</f>
        <v>0</v>
      </c>
      <c r="X95" s="248">
        <v>0</v>
      </c>
      <c r="Y95" s="248">
        <f>X95*K95</f>
        <v>0</v>
      </c>
      <c r="Z95" s="248">
        <v>0</v>
      </c>
      <c r="AA95" s="355">
        <f>Z95*K95</f>
        <v>0</v>
      </c>
      <c r="AR95" s="192" t="s">
        <v>113</v>
      </c>
      <c r="AT95" s="192" t="s">
        <v>199</v>
      </c>
      <c r="AU95" s="192" t="s">
        <v>65</v>
      </c>
      <c r="AY95" s="192" t="s">
        <v>198</v>
      </c>
      <c r="BE95" s="249">
        <f>IF(U95="základní",N95,0)</f>
        <v>0</v>
      </c>
      <c r="BF95" s="249">
        <f>IF(U95="snížená",N95,0)</f>
        <v>0</v>
      </c>
      <c r="BG95" s="249">
        <f>IF(U95="zákl. přenesená",N95,0)</f>
        <v>0</v>
      </c>
      <c r="BH95" s="249">
        <f>IF(U95="sníž. přenesená",N95,0)</f>
        <v>0</v>
      </c>
      <c r="BI95" s="249">
        <f>IF(U95="nulová",N95,0)</f>
        <v>0</v>
      </c>
      <c r="BJ95" s="192" t="s">
        <v>71</v>
      </c>
      <c r="BK95" s="249">
        <f>ROUND(L95*K95,2)</f>
        <v>0</v>
      </c>
      <c r="BL95" s="192" t="s">
        <v>113</v>
      </c>
      <c r="BM95" s="192" t="s">
        <v>1513</v>
      </c>
    </row>
    <row r="96" spans="2:47" s="198" customFormat="1" ht="30" customHeight="1">
      <c r="B96" s="168"/>
      <c r="C96" s="179"/>
      <c r="D96" s="179"/>
      <c r="E96" s="179"/>
      <c r="F96" s="619" t="s">
        <v>280</v>
      </c>
      <c r="G96" s="620"/>
      <c r="H96" s="620"/>
      <c r="I96" s="620"/>
      <c r="J96" s="179"/>
      <c r="K96" s="179"/>
      <c r="L96" s="179"/>
      <c r="M96" s="179"/>
      <c r="N96" s="179"/>
      <c r="O96" s="179"/>
      <c r="P96" s="179"/>
      <c r="Q96" s="179"/>
      <c r="R96" s="179"/>
      <c r="S96" s="172"/>
      <c r="T96" s="331"/>
      <c r="U96" s="179"/>
      <c r="V96" s="179"/>
      <c r="W96" s="179"/>
      <c r="X96" s="179"/>
      <c r="Y96" s="179"/>
      <c r="Z96" s="179"/>
      <c r="AA96" s="332"/>
      <c r="AT96" s="192" t="s">
        <v>271</v>
      </c>
      <c r="AU96" s="192" t="s">
        <v>65</v>
      </c>
    </row>
    <row r="97" spans="2:65" s="198" customFormat="1" ht="31.5" customHeight="1">
      <c r="B97" s="168"/>
      <c r="C97" s="240" t="s">
        <v>290</v>
      </c>
      <c r="D97" s="240" t="s">
        <v>199</v>
      </c>
      <c r="E97" s="241" t="s">
        <v>282</v>
      </c>
      <c r="F97" s="593" t="s">
        <v>283</v>
      </c>
      <c r="G97" s="593"/>
      <c r="H97" s="593"/>
      <c r="I97" s="593"/>
      <c r="J97" s="242" t="s">
        <v>268</v>
      </c>
      <c r="K97" s="243">
        <v>1</v>
      </c>
      <c r="L97" s="572"/>
      <c r="M97" s="572"/>
      <c r="N97" s="594">
        <f>ROUND(L97*K97,2)</f>
        <v>0</v>
      </c>
      <c r="O97" s="594"/>
      <c r="P97" s="594"/>
      <c r="Q97" s="594"/>
      <c r="R97" s="244" t="s">
        <v>3319</v>
      </c>
      <c r="S97" s="220"/>
      <c r="T97" s="354" t="s">
        <v>5</v>
      </c>
      <c r="U97" s="246" t="s">
        <v>31</v>
      </c>
      <c r="V97" s="248">
        <v>0</v>
      </c>
      <c r="W97" s="248">
        <f>V97*K97</f>
        <v>0</v>
      </c>
      <c r="X97" s="248">
        <v>0</v>
      </c>
      <c r="Y97" s="248">
        <f>X97*K97</f>
        <v>0</v>
      </c>
      <c r="Z97" s="248">
        <v>0</v>
      </c>
      <c r="AA97" s="355">
        <f>Z97*K97</f>
        <v>0</v>
      </c>
      <c r="AR97" s="192" t="s">
        <v>113</v>
      </c>
      <c r="AT97" s="192" t="s">
        <v>199</v>
      </c>
      <c r="AU97" s="192" t="s">
        <v>65</v>
      </c>
      <c r="AY97" s="192" t="s">
        <v>198</v>
      </c>
      <c r="BE97" s="249">
        <f>IF(U97="základní",N97,0)</f>
        <v>0</v>
      </c>
      <c r="BF97" s="249">
        <f>IF(U97="snížená",N97,0)</f>
        <v>0</v>
      </c>
      <c r="BG97" s="249">
        <f>IF(U97="zákl. přenesená",N97,0)</f>
        <v>0</v>
      </c>
      <c r="BH97" s="249">
        <f>IF(U97="sníž. přenesená",N97,0)</f>
        <v>0</v>
      </c>
      <c r="BI97" s="249">
        <f>IF(U97="nulová",N97,0)</f>
        <v>0</v>
      </c>
      <c r="BJ97" s="192" t="s">
        <v>71</v>
      </c>
      <c r="BK97" s="249">
        <f>ROUND(L97*K97,2)</f>
        <v>0</v>
      </c>
      <c r="BL97" s="192" t="s">
        <v>113</v>
      </c>
      <c r="BM97" s="192" t="s">
        <v>1514</v>
      </c>
    </row>
    <row r="98" spans="2:47" s="198" customFormat="1" ht="42" customHeight="1">
      <c r="B98" s="168"/>
      <c r="C98" s="179"/>
      <c r="D98" s="179"/>
      <c r="E98" s="179"/>
      <c r="F98" s="619" t="s">
        <v>285</v>
      </c>
      <c r="G98" s="620"/>
      <c r="H98" s="620"/>
      <c r="I98" s="620"/>
      <c r="J98" s="179"/>
      <c r="K98" s="179"/>
      <c r="L98" s="179"/>
      <c r="M98" s="179"/>
      <c r="N98" s="179"/>
      <c r="O98" s="179"/>
      <c r="P98" s="179"/>
      <c r="Q98" s="179"/>
      <c r="R98" s="179"/>
      <c r="S98" s="220"/>
      <c r="T98" s="331"/>
      <c r="U98" s="179"/>
      <c r="V98" s="179"/>
      <c r="W98" s="179"/>
      <c r="X98" s="179"/>
      <c r="Y98" s="179"/>
      <c r="Z98" s="179"/>
      <c r="AA98" s="332"/>
      <c r="AT98" s="192" t="s">
        <v>271</v>
      </c>
      <c r="AU98" s="192" t="s">
        <v>65</v>
      </c>
    </row>
    <row r="99" spans="2:65" s="198" customFormat="1" ht="31.5" customHeight="1">
      <c r="B99" s="168"/>
      <c r="C99" s="240" t="s">
        <v>295</v>
      </c>
      <c r="D99" s="240" t="s">
        <v>199</v>
      </c>
      <c r="E99" s="241" t="s">
        <v>287</v>
      </c>
      <c r="F99" s="593" t="s">
        <v>288</v>
      </c>
      <c r="G99" s="593"/>
      <c r="H99" s="593"/>
      <c r="I99" s="593"/>
      <c r="J99" s="242" t="s">
        <v>268</v>
      </c>
      <c r="K99" s="243">
        <v>1</v>
      </c>
      <c r="L99" s="572"/>
      <c r="M99" s="572"/>
      <c r="N99" s="594">
        <f>ROUND(L99*K99,2)</f>
        <v>0</v>
      </c>
      <c r="O99" s="594"/>
      <c r="P99" s="594"/>
      <c r="Q99" s="594"/>
      <c r="R99" s="244" t="s">
        <v>3319</v>
      </c>
      <c r="S99" s="220"/>
      <c r="T99" s="354" t="s">
        <v>5</v>
      </c>
      <c r="U99" s="246" t="s">
        <v>31</v>
      </c>
      <c r="V99" s="248">
        <v>0</v>
      </c>
      <c r="W99" s="248">
        <f>V99*K99</f>
        <v>0</v>
      </c>
      <c r="X99" s="248">
        <v>0</v>
      </c>
      <c r="Y99" s="248">
        <f>X99*K99</f>
        <v>0</v>
      </c>
      <c r="Z99" s="248">
        <v>0</v>
      </c>
      <c r="AA99" s="355">
        <f>Z99*K99</f>
        <v>0</v>
      </c>
      <c r="AR99" s="192" t="s">
        <v>113</v>
      </c>
      <c r="AT99" s="192" t="s">
        <v>199</v>
      </c>
      <c r="AU99" s="192" t="s">
        <v>65</v>
      </c>
      <c r="AY99" s="192" t="s">
        <v>198</v>
      </c>
      <c r="BE99" s="249">
        <f>IF(U99="základní",N99,0)</f>
        <v>0</v>
      </c>
      <c r="BF99" s="249">
        <f>IF(U99="snížená",N99,0)</f>
        <v>0</v>
      </c>
      <c r="BG99" s="249">
        <f>IF(U99="zákl. přenesená",N99,0)</f>
        <v>0</v>
      </c>
      <c r="BH99" s="249">
        <f>IF(U99="sníž. přenesená",N99,0)</f>
        <v>0</v>
      </c>
      <c r="BI99" s="249">
        <f>IF(U99="nulová",N99,0)</f>
        <v>0</v>
      </c>
      <c r="BJ99" s="192" t="s">
        <v>71</v>
      </c>
      <c r="BK99" s="249">
        <f>ROUND(L99*K99,2)</f>
        <v>0</v>
      </c>
      <c r="BL99" s="192" t="s">
        <v>113</v>
      </c>
      <c r="BM99" s="192" t="s">
        <v>1515</v>
      </c>
    </row>
    <row r="100" spans="2:47" s="198" customFormat="1" ht="42" customHeight="1">
      <c r="B100" s="168"/>
      <c r="C100" s="179"/>
      <c r="D100" s="179"/>
      <c r="E100" s="179"/>
      <c r="F100" s="619" t="s">
        <v>285</v>
      </c>
      <c r="G100" s="620"/>
      <c r="H100" s="620"/>
      <c r="I100" s="620"/>
      <c r="J100" s="179"/>
      <c r="K100" s="179"/>
      <c r="L100" s="179"/>
      <c r="M100" s="179"/>
      <c r="N100" s="179"/>
      <c r="O100" s="179"/>
      <c r="P100" s="179"/>
      <c r="Q100" s="179"/>
      <c r="R100" s="179"/>
      <c r="S100" s="220"/>
      <c r="T100" s="331"/>
      <c r="U100" s="179"/>
      <c r="V100" s="179"/>
      <c r="W100" s="179"/>
      <c r="X100" s="179"/>
      <c r="Y100" s="179"/>
      <c r="Z100" s="179"/>
      <c r="AA100" s="332"/>
      <c r="AT100" s="192" t="s">
        <v>271</v>
      </c>
      <c r="AU100" s="192" t="s">
        <v>65</v>
      </c>
    </row>
    <row r="101" spans="2:65" s="198" customFormat="1" ht="31.5" customHeight="1">
      <c r="B101" s="168"/>
      <c r="C101" s="240" t="s">
        <v>300</v>
      </c>
      <c r="D101" s="240" t="s">
        <v>199</v>
      </c>
      <c r="E101" s="241" t="s">
        <v>291</v>
      </c>
      <c r="F101" s="593" t="s">
        <v>292</v>
      </c>
      <c r="G101" s="593"/>
      <c r="H101" s="593"/>
      <c r="I101" s="593"/>
      <c r="J101" s="242" t="s">
        <v>268</v>
      </c>
      <c r="K101" s="243">
        <v>7</v>
      </c>
      <c r="L101" s="572"/>
      <c r="M101" s="572"/>
      <c r="N101" s="594">
        <f>ROUND(L101*K101,2)</f>
        <v>0</v>
      </c>
      <c r="O101" s="594"/>
      <c r="P101" s="594"/>
      <c r="Q101" s="594"/>
      <c r="R101" s="244" t="s">
        <v>3319</v>
      </c>
      <c r="S101" s="220"/>
      <c r="T101" s="354" t="s">
        <v>5</v>
      </c>
      <c r="U101" s="246" t="s">
        <v>31</v>
      </c>
      <c r="V101" s="248">
        <v>0</v>
      </c>
      <c r="W101" s="248">
        <f>V101*K101</f>
        <v>0</v>
      </c>
      <c r="X101" s="248">
        <v>0</v>
      </c>
      <c r="Y101" s="248">
        <f>X101*K101</f>
        <v>0</v>
      </c>
      <c r="Z101" s="248">
        <v>0</v>
      </c>
      <c r="AA101" s="355">
        <f>Z101*K101</f>
        <v>0</v>
      </c>
      <c r="AR101" s="192" t="s">
        <v>113</v>
      </c>
      <c r="AT101" s="192" t="s">
        <v>199</v>
      </c>
      <c r="AU101" s="192" t="s">
        <v>65</v>
      </c>
      <c r="AY101" s="192" t="s">
        <v>198</v>
      </c>
      <c r="BE101" s="249">
        <f>IF(U101="základní",N101,0)</f>
        <v>0</v>
      </c>
      <c r="BF101" s="249">
        <f>IF(U101="snížená",N101,0)</f>
        <v>0</v>
      </c>
      <c r="BG101" s="249">
        <f>IF(U101="zákl. přenesená",N101,0)</f>
        <v>0</v>
      </c>
      <c r="BH101" s="249">
        <f>IF(U101="sníž. přenesená",N101,0)</f>
        <v>0</v>
      </c>
      <c r="BI101" s="249">
        <f>IF(U101="nulová",N101,0)</f>
        <v>0</v>
      </c>
      <c r="BJ101" s="192" t="s">
        <v>71</v>
      </c>
      <c r="BK101" s="249">
        <f>ROUND(L101*K101,2)</f>
        <v>0</v>
      </c>
      <c r="BL101" s="192" t="s">
        <v>113</v>
      </c>
      <c r="BM101" s="192" t="s">
        <v>1516</v>
      </c>
    </row>
    <row r="102" spans="2:47" s="198" customFormat="1" ht="42" customHeight="1">
      <c r="B102" s="168"/>
      <c r="C102" s="179"/>
      <c r="D102" s="179"/>
      <c r="E102" s="179"/>
      <c r="F102" s="619" t="s">
        <v>294</v>
      </c>
      <c r="G102" s="620"/>
      <c r="H102" s="620"/>
      <c r="I102" s="620"/>
      <c r="J102" s="179"/>
      <c r="K102" s="179"/>
      <c r="L102" s="179"/>
      <c r="M102" s="179"/>
      <c r="N102" s="179"/>
      <c r="O102" s="179"/>
      <c r="P102" s="179"/>
      <c r="Q102" s="179"/>
      <c r="R102" s="179"/>
      <c r="S102" s="220"/>
      <c r="T102" s="331"/>
      <c r="U102" s="179"/>
      <c r="V102" s="179"/>
      <c r="W102" s="179"/>
      <c r="X102" s="179"/>
      <c r="Y102" s="179"/>
      <c r="Z102" s="179"/>
      <c r="AA102" s="332"/>
      <c r="AT102" s="192" t="s">
        <v>271</v>
      </c>
      <c r="AU102" s="192" t="s">
        <v>65</v>
      </c>
    </row>
    <row r="103" spans="2:65" s="198" customFormat="1" ht="31.5" customHeight="1">
      <c r="B103" s="168"/>
      <c r="C103" s="240" t="s">
        <v>305</v>
      </c>
      <c r="D103" s="240" t="s">
        <v>199</v>
      </c>
      <c r="E103" s="241" t="s">
        <v>296</v>
      </c>
      <c r="F103" s="593" t="s">
        <v>297</v>
      </c>
      <c r="G103" s="593"/>
      <c r="H103" s="593"/>
      <c r="I103" s="593"/>
      <c r="J103" s="242" t="s">
        <v>268</v>
      </c>
      <c r="K103" s="243">
        <v>5</v>
      </c>
      <c r="L103" s="572"/>
      <c r="M103" s="572"/>
      <c r="N103" s="594">
        <f>ROUND(L103*K103,2)</f>
        <v>0</v>
      </c>
      <c r="O103" s="594"/>
      <c r="P103" s="594"/>
      <c r="Q103" s="594"/>
      <c r="R103" s="244" t="s">
        <v>3319</v>
      </c>
      <c r="S103" s="220"/>
      <c r="T103" s="354" t="s">
        <v>5</v>
      </c>
      <c r="U103" s="246" t="s">
        <v>31</v>
      </c>
      <c r="V103" s="248">
        <v>0</v>
      </c>
      <c r="W103" s="248">
        <f>V103*K103</f>
        <v>0</v>
      </c>
      <c r="X103" s="248">
        <v>0</v>
      </c>
      <c r="Y103" s="248">
        <f>X103*K103</f>
        <v>0</v>
      </c>
      <c r="Z103" s="248">
        <v>0</v>
      </c>
      <c r="AA103" s="355">
        <f>Z103*K103</f>
        <v>0</v>
      </c>
      <c r="AR103" s="192" t="s">
        <v>113</v>
      </c>
      <c r="AT103" s="192" t="s">
        <v>199</v>
      </c>
      <c r="AU103" s="192" t="s">
        <v>65</v>
      </c>
      <c r="AY103" s="192" t="s">
        <v>198</v>
      </c>
      <c r="BE103" s="249">
        <f>IF(U103="základní",N103,0)</f>
        <v>0</v>
      </c>
      <c r="BF103" s="249">
        <f>IF(U103="snížená",N103,0)</f>
        <v>0</v>
      </c>
      <c r="BG103" s="249">
        <f>IF(U103="zákl. přenesená",N103,0)</f>
        <v>0</v>
      </c>
      <c r="BH103" s="249">
        <f>IF(U103="sníž. přenesená",N103,0)</f>
        <v>0</v>
      </c>
      <c r="BI103" s="249">
        <f>IF(U103="nulová",N103,0)</f>
        <v>0</v>
      </c>
      <c r="BJ103" s="192" t="s">
        <v>71</v>
      </c>
      <c r="BK103" s="249">
        <f>ROUND(L103*K103,2)</f>
        <v>0</v>
      </c>
      <c r="BL103" s="192" t="s">
        <v>113</v>
      </c>
      <c r="BM103" s="192" t="s">
        <v>1517</v>
      </c>
    </row>
    <row r="104" spans="2:47" s="198" customFormat="1" ht="30" customHeight="1">
      <c r="B104" s="168"/>
      <c r="C104" s="179"/>
      <c r="D104" s="179"/>
      <c r="E104" s="179"/>
      <c r="F104" s="619" t="s">
        <v>299</v>
      </c>
      <c r="G104" s="620"/>
      <c r="H104" s="620"/>
      <c r="I104" s="620"/>
      <c r="J104" s="179"/>
      <c r="K104" s="179"/>
      <c r="L104" s="179"/>
      <c r="M104" s="179"/>
      <c r="N104" s="179"/>
      <c r="O104" s="179"/>
      <c r="P104" s="179"/>
      <c r="Q104" s="179"/>
      <c r="R104" s="179"/>
      <c r="S104" s="220"/>
      <c r="T104" s="331"/>
      <c r="U104" s="179"/>
      <c r="V104" s="179"/>
      <c r="W104" s="179"/>
      <c r="X104" s="179"/>
      <c r="Y104" s="179"/>
      <c r="Z104" s="179"/>
      <c r="AA104" s="332"/>
      <c r="AT104" s="192" t="s">
        <v>271</v>
      </c>
      <c r="AU104" s="192" t="s">
        <v>65</v>
      </c>
    </row>
    <row r="105" spans="2:65" s="198" customFormat="1" ht="31.5" customHeight="1">
      <c r="B105" s="168"/>
      <c r="C105" s="240" t="s">
        <v>309</v>
      </c>
      <c r="D105" s="240" t="s">
        <v>199</v>
      </c>
      <c r="E105" s="241" t="s">
        <v>301</v>
      </c>
      <c r="F105" s="593" t="s">
        <v>302</v>
      </c>
      <c r="G105" s="593"/>
      <c r="H105" s="593"/>
      <c r="I105" s="593"/>
      <c r="J105" s="242" t="s">
        <v>268</v>
      </c>
      <c r="K105" s="243">
        <v>3</v>
      </c>
      <c r="L105" s="572"/>
      <c r="M105" s="572"/>
      <c r="N105" s="594">
        <f>ROUND(L105*K105,2)</f>
        <v>0</v>
      </c>
      <c r="O105" s="594"/>
      <c r="P105" s="594"/>
      <c r="Q105" s="594"/>
      <c r="R105" s="244" t="s">
        <v>3319</v>
      </c>
      <c r="S105" s="220"/>
      <c r="T105" s="354" t="s">
        <v>5</v>
      </c>
      <c r="U105" s="246" t="s">
        <v>31</v>
      </c>
      <c r="V105" s="248">
        <v>0</v>
      </c>
      <c r="W105" s="248">
        <f>V105*K105</f>
        <v>0</v>
      </c>
      <c r="X105" s="248">
        <v>0</v>
      </c>
      <c r="Y105" s="248">
        <f>X105*K105</f>
        <v>0</v>
      </c>
      <c r="Z105" s="248">
        <v>0</v>
      </c>
      <c r="AA105" s="355">
        <f>Z105*K105</f>
        <v>0</v>
      </c>
      <c r="AR105" s="192" t="s">
        <v>113</v>
      </c>
      <c r="AT105" s="192" t="s">
        <v>199</v>
      </c>
      <c r="AU105" s="192" t="s">
        <v>65</v>
      </c>
      <c r="AY105" s="192" t="s">
        <v>198</v>
      </c>
      <c r="BE105" s="249">
        <f>IF(U105="základní",N105,0)</f>
        <v>0</v>
      </c>
      <c r="BF105" s="249">
        <f>IF(U105="snížená",N105,0)</f>
        <v>0</v>
      </c>
      <c r="BG105" s="249">
        <f>IF(U105="zákl. přenesená",N105,0)</f>
        <v>0</v>
      </c>
      <c r="BH105" s="249">
        <f>IF(U105="sníž. přenesená",N105,0)</f>
        <v>0</v>
      </c>
      <c r="BI105" s="249">
        <f>IF(U105="nulová",N105,0)</f>
        <v>0</v>
      </c>
      <c r="BJ105" s="192" t="s">
        <v>71</v>
      </c>
      <c r="BK105" s="249">
        <f>ROUND(L105*K105,2)</f>
        <v>0</v>
      </c>
      <c r="BL105" s="192" t="s">
        <v>113</v>
      </c>
      <c r="BM105" s="192" t="s">
        <v>1518</v>
      </c>
    </row>
    <row r="106" spans="2:47" s="198" customFormat="1" ht="30" customHeight="1">
      <c r="B106" s="168"/>
      <c r="C106" s="179"/>
      <c r="D106" s="179"/>
      <c r="E106" s="179"/>
      <c r="F106" s="619" t="s">
        <v>304</v>
      </c>
      <c r="G106" s="620"/>
      <c r="H106" s="620"/>
      <c r="I106" s="620"/>
      <c r="J106" s="179"/>
      <c r="K106" s="179"/>
      <c r="L106" s="179"/>
      <c r="M106" s="179"/>
      <c r="N106" s="179"/>
      <c r="O106" s="179"/>
      <c r="P106" s="179"/>
      <c r="Q106" s="179"/>
      <c r="R106" s="179"/>
      <c r="S106" s="220"/>
      <c r="T106" s="331"/>
      <c r="U106" s="179"/>
      <c r="V106" s="179"/>
      <c r="W106" s="179"/>
      <c r="X106" s="179"/>
      <c r="Y106" s="179"/>
      <c r="Z106" s="179"/>
      <c r="AA106" s="332"/>
      <c r="AT106" s="192" t="s">
        <v>271</v>
      </c>
      <c r="AU106" s="192" t="s">
        <v>65</v>
      </c>
    </row>
    <row r="107" spans="2:65" s="198" customFormat="1" ht="31.5" customHeight="1">
      <c r="B107" s="168"/>
      <c r="C107" s="240" t="s">
        <v>313</v>
      </c>
      <c r="D107" s="240" t="s">
        <v>199</v>
      </c>
      <c r="E107" s="241" t="s">
        <v>306</v>
      </c>
      <c r="F107" s="593" t="s">
        <v>307</v>
      </c>
      <c r="G107" s="593"/>
      <c r="H107" s="593"/>
      <c r="I107" s="593"/>
      <c r="J107" s="242" t="s">
        <v>268</v>
      </c>
      <c r="K107" s="243">
        <v>3</v>
      </c>
      <c r="L107" s="572"/>
      <c r="M107" s="572"/>
      <c r="N107" s="594">
        <f>ROUND(L107*K107,2)</f>
        <v>0</v>
      </c>
      <c r="O107" s="594"/>
      <c r="P107" s="594"/>
      <c r="Q107" s="594"/>
      <c r="R107" s="244" t="s">
        <v>3319</v>
      </c>
      <c r="S107" s="219"/>
      <c r="T107" s="354" t="s">
        <v>5</v>
      </c>
      <c r="U107" s="246" t="s">
        <v>31</v>
      </c>
      <c r="V107" s="248">
        <v>0</v>
      </c>
      <c r="W107" s="248">
        <f>V107*K107</f>
        <v>0</v>
      </c>
      <c r="X107" s="248">
        <v>0</v>
      </c>
      <c r="Y107" s="248">
        <f>X107*K107</f>
        <v>0</v>
      </c>
      <c r="Z107" s="248">
        <v>0</v>
      </c>
      <c r="AA107" s="355">
        <f>Z107*K107</f>
        <v>0</v>
      </c>
      <c r="AR107" s="192" t="s">
        <v>113</v>
      </c>
      <c r="AT107" s="192" t="s">
        <v>199</v>
      </c>
      <c r="AU107" s="192" t="s">
        <v>65</v>
      </c>
      <c r="AY107" s="192" t="s">
        <v>198</v>
      </c>
      <c r="BE107" s="249">
        <f>IF(U107="základní",N107,0)</f>
        <v>0</v>
      </c>
      <c r="BF107" s="249">
        <f>IF(U107="snížená",N107,0)</f>
        <v>0</v>
      </c>
      <c r="BG107" s="249">
        <f>IF(U107="zákl. přenesená",N107,0)</f>
        <v>0</v>
      </c>
      <c r="BH107" s="249">
        <f>IF(U107="sníž. přenesená",N107,0)</f>
        <v>0</v>
      </c>
      <c r="BI107" s="249">
        <f>IF(U107="nulová",N107,0)</f>
        <v>0</v>
      </c>
      <c r="BJ107" s="192" t="s">
        <v>71</v>
      </c>
      <c r="BK107" s="249">
        <f>ROUND(L107*K107,2)</f>
        <v>0</v>
      </c>
      <c r="BL107" s="192" t="s">
        <v>113</v>
      </c>
      <c r="BM107" s="192" t="s">
        <v>1519</v>
      </c>
    </row>
    <row r="108" spans="2:47" s="198" customFormat="1" ht="30" customHeight="1">
      <c r="B108" s="168"/>
      <c r="C108" s="179"/>
      <c r="D108" s="179"/>
      <c r="E108" s="179"/>
      <c r="F108" s="619" t="s">
        <v>304</v>
      </c>
      <c r="G108" s="620"/>
      <c r="H108" s="620"/>
      <c r="I108" s="620"/>
      <c r="J108" s="179"/>
      <c r="K108" s="179"/>
      <c r="L108" s="179"/>
      <c r="M108" s="179"/>
      <c r="N108" s="179"/>
      <c r="O108" s="179"/>
      <c r="P108" s="179"/>
      <c r="Q108" s="179"/>
      <c r="R108" s="179"/>
      <c r="S108" s="172"/>
      <c r="T108" s="331"/>
      <c r="U108" s="179"/>
      <c r="V108" s="179"/>
      <c r="W108" s="179"/>
      <c r="X108" s="179"/>
      <c r="Y108" s="179"/>
      <c r="Z108" s="179"/>
      <c r="AA108" s="332"/>
      <c r="AT108" s="192" t="s">
        <v>271</v>
      </c>
      <c r="AU108" s="192" t="s">
        <v>65</v>
      </c>
    </row>
    <row r="109" spans="2:65" s="198" customFormat="1" ht="31.5" customHeight="1">
      <c r="B109" s="168"/>
      <c r="C109" s="240" t="s">
        <v>318</v>
      </c>
      <c r="D109" s="240" t="s">
        <v>199</v>
      </c>
      <c r="E109" s="241" t="s">
        <v>1520</v>
      </c>
      <c r="F109" s="593" t="s">
        <v>1521</v>
      </c>
      <c r="G109" s="593"/>
      <c r="H109" s="593"/>
      <c r="I109" s="593"/>
      <c r="J109" s="242" t="s">
        <v>268</v>
      </c>
      <c r="K109" s="243">
        <v>2</v>
      </c>
      <c r="L109" s="572"/>
      <c r="M109" s="572"/>
      <c r="N109" s="594">
        <f>ROUND(L109*K109,2)</f>
        <v>0</v>
      </c>
      <c r="O109" s="594"/>
      <c r="P109" s="594"/>
      <c r="Q109" s="594"/>
      <c r="R109" s="244" t="s">
        <v>3319</v>
      </c>
      <c r="S109" s="219"/>
      <c r="T109" s="354" t="s">
        <v>5</v>
      </c>
      <c r="U109" s="246" t="s">
        <v>31</v>
      </c>
      <c r="V109" s="248">
        <v>0</v>
      </c>
      <c r="W109" s="248">
        <f>V109*K109</f>
        <v>0</v>
      </c>
      <c r="X109" s="248">
        <v>0</v>
      </c>
      <c r="Y109" s="248">
        <f>X109*K109</f>
        <v>0</v>
      </c>
      <c r="Z109" s="248">
        <v>0</v>
      </c>
      <c r="AA109" s="355">
        <f>Z109*K109</f>
        <v>0</v>
      </c>
      <c r="AR109" s="192" t="s">
        <v>113</v>
      </c>
      <c r="AT109" s="192" t="s">
        <v>199</v>
      </c>
      <c r="AU109" s="192" t="s">
        <v>65</v>
      </c>
      <c r="AY109" s="192" t="s">
        <v>198</v>
      </c>
      <c r="BE109" s="249">
        <f>IF(U109="základní",N109,0)</f>
        <v>0</v>
      </c>
      <c r="BF109" s="249">
        <f>IF(U109="snížená",N109,0)</f>
        <v>0</v>
      </c>
      <c r="BG109" s="249">
        <f>IF(U109="zákl. přenesená",N109,0)</f>
        <v>0</v>
      </c>
      <c r="BH109" s="249">
        <f>IF(U109="sníž. přenesená",N109,0)</f>
        <v>0</v>
      </c>
      <c r="BI109" s="249">
        <f>IF(U109="nulová",N109,0)</f>
        <v>0</v>
      </c>
      <c r="BJ109" s="192" t="s">
        <v>71</v>
      </c>
      <c r="BK109" s="249">
        <f>ROUND(L109*K109,2)</f>
        <v>0</v>
      </c>
      <c r="BL109" s="192" t="s">
        <v>113</v>
      </c>
      <c r="BM109" s="192" t="s">
        <v>1522</v>
      </c>
    </row>
    <row r="110" spans="2:47" s="198" customFormat="1" ht="30" customHeight="1">
      <c r="B110" s="168"/>
      <c r="C110" s="179"/>
      <c r="D110" s="179"/>
      <c r="E110" s="179"/>
      <c r="F110" s="619" t="s">
        <v>304</v>
      </c>
      <c r="G110" s="620"/>
      <c r="H110" s="620"/>
      <c r="I110" s="620"/>
      <c r="J110" s="179"/>
      <c r="K110" s="179"/>
      <c r="L110" s="179"/>
      <c r="M110" s="179"/>
      <c r="N110" s="179"/>
      <c r="O110" s="179"/>
      <c r="P110" s="179"/>
      <c r="Q110" s="179"/>
      <c r="R110" s="179"/>
      <c r="S110" s="172"/>
      <c r="T110" s="331"/>
      <c r="U110" s="179"/>
      <c r="V110" s="179"/>
      <c r="W110" s="179"/>
      <c r="X110" s="179"/>
      <c r="Y110" s="179"/>
      <c r="Z110" s="179"/>
      <c r="AA110" s="332"/>
      <c r="AT110" s="192" t="s">
        <v>271</v>
      </c>
      <c r="AU110" s="192" t="s">
        <v>65</v>
      </c>
    </row>
    <row r="111" spans="2:65" s="198" customFormat="1" ht="31.5" customHeight="1">
      <c r="B111" s="168"/>
      <c r="C111" s="240" t="s">
        <v>323</v>
      </c>
      <c r="D111" s="240" t="s">
        <v>199</v>
      </c>
      <c r="E111" s="241" t="s">
        <v>310</v>
      </c>
      <c r="F111" s="593" t="s">
        <v>311</v>
      </c>
      <c r="G111" s="593"/>
      <c r="H111" s="593"/>
      <c r="I111" s="593"/>
      <c r="J111" s="242" t="s">
        <v>268</v>
      </c>
      <c r="K111" s="243">
        <v>2</v>
      </c>
      <c r="L111" s="572"/>
      <c r="M111" s="572"/>
      <c r="N111" s="594">
        <f>ROUND(L111*K111,2)</f>
        <v>0</v>
      </c>
      <c r="O111" s="594"/>
      <c r="P111" s="594"/>
      <c r="Q111" s="594"/>
      <c r="R111" s="244" t="s">
        <v>3319</v>
      </c>
      <c r="S111" s="220"/>
      <c r="T111" s="354" t="s">
        <v>5</v>
      </c>
      <c r="U111" s="246" t="s">
        <v>31</v>
      </c>
      <c r="V111" s="248">
        <v>0</v>
      </c>
      <c r="W111" s="248">
        <f>V111*K111</f>
        <v>0</v>
      </c>
      <c r="X111" s="248">
        <v>0</v>
      </c>
      <c r="Y111" s="248">
        <f>X111*K111</f>
        <v>0</v>
      </c>
      <c r="Z111" s="248">
        <v>0</v>
      </c>
      <c r="AA111" s="355">
        <f>Z111*K111</f>
        <v>0</v>
      </c>
      <c r="AR111" s="192" t="s">
        <v>113</v>
      </c>
      <c r="AT111" s="192" t="s">
        <v>199</v>
      </c>
      <c r="AU111" s="192" t="s">
        <v>65</v>
      </c>
      <c r="AY111" s="192" t="s">
        <v>198</v>
      </c>
      <c r="BE111" s="249">
        <f>IF(U111="základní",N111,0)</f>
        <v>0</v>
      </c>
      <c r="BF111" s="249">
        <f>IF(U111="snížená",N111,0)</f>
        <v>0</v>
      </c>
      <c r="BG111" s="249">
        <f>IF(U111="zákl. přenesená",N111,0)</f>
        <v>0</v>
      </c>
      <c r="BH111" s="249">
        <f>IF(U111="sníž. přenesená",N111,0)</f>
        <v>0</v>
      </c>
      <c r="BI111" s="249">
        <f>IF(U111="nulová",N111,0)</f>
        <v>0</v>
      </c>
      <c r="BJ111" s="192" t="s">
        <v>71</v>
      </c>
      <c r="BK111" s="249">
        <f>ROUND(L111*K111,2)</f>
        <v>0</v>
      </c>
      <c r="BL111" s="192" t="s">
        <v>113</v>
      </c>
      <c r="BM111" s="192" t="s">
        <v>1523</v>
      </c>
    </row>
    <row r="112" spans="2:47" s="198" customFormat="1" ht="30" customHeight="1">
      <c r="B112" s="168"/>
      <c r="C112" s="179"/>
      <c r="D112" s="179"/>
      <c r="E112" s="179"/>
      <c r="F112" s="619" t="s">
        <v>304</v>
      </c>
      <c r="G112" s="620"/>
      <c r="H112" s="620"/>
      <c r="I112" s="620"/>
      <c r="J112" s="179"/>
      <c r="K112" s="179"/>
      <c r="L112" s="179"/>
      <c r="M112" s="179"/>
      <c r="N112" s="179"/>
      <c r="O112" s="179"/>
      <c r="P112" s="179"/>
      <c r="Q112" s="179"/>
      <c r="R112" s="179"/>
      <c r="S112" s="221"/>
      <c r="T112" s="331"/>
      <c r="U112" s="179"/>
      <c r="V112" s="179"/>
      <c r="W112" s="179"/>
      <c r="X112" s="179"/>
      <c r="Y112" s="179"/>
      <c r="Z112" s="179"/>
      <c r="AA112" s="332"/>
      <c r="AT112" s="192" t="s">
        <v>271</v>
      </c>
      <c r="AU112" s="192" t="s">
        <v>65</v>
      </c>
    </row>
    <row r="113" spans="2:65" s="198" customFormat="1" ht="31.5" customHeight="1">
      <c r="B113" s="168"/>
      <c r="C113" s="240" t="s">
        <v>328</v>
      </c>
      <c r="D113" s="240" t="s">
        <v>199</v>
      </c>
      <c r="E113" s="241" t="s">
        <v>314</v>
      </c>
      <c r="F113" s="593" t="s">
        <v>315</v>
      </c>
      <c r="G113" s="593"/>
      <c r="H113" s="593"/>
      <c r="I113" s="593"/>
      <c r="J113" s="242" t="s">
        <v>268</v>
      </c>
      <c r="K113" s="243">
        <v>16</v>
      </c>
      <c r="L113" s="572"/>
      <c r="M113" s="572"/>
      <c r="N113" s="594">
        <f>ROUND(L113*K113,2)</f>
        <v>0</v>
      </c>
      <c r="O113" s="594"/>
      <c r="P113" s="594"/>
      <c r="Q113" s="594"/>
      <c r="R113" s="244" t="s">
        <v>3319</v>
      </c>
      <c r="S113" s="219"/>
      <c r="T113" s="354" t="s">
        <v>5</v>
      </c>
      <c r="U113" s="246" t="s">
        <v>31</v>
      </c>
      <c r="V113" s="248">
        <v>0</v>
      </c>
      <c r="W113" s="248">
        <f>V113*K113</f>
        <v>0</v>
      </c>
      <c r="X113" s="248">
        <v>0</v>
      </c>
      <c r="Y113" s="248">
        <f>X113*K113</f>
        <v>0</v>
      </c>
      <c r="Z113" s="248">
        <v>0</v>
      </c>
      <c r="AA113" s="355">
        <f>Z113*K113</f>
        <v>0</v>
      </c>
      <c r="AR113" s="192" t="s">
        <v>113</v>
      </c>
      <c r="AT113" s="192" t="s">
        <v>199</v>
      </c>
      <c r="AU113" s="192" t="s">
        <v>65</v>
      </c>
      <c r="AY113" s="192" t="s">
        <v>198</v>
      </c>
      <c r="BE113" s="249">
        <f>IF(U113="základní",N113,0)</f>
        <v>0</v>
      </c>
      <c r="BF113" s="249">
        <f>IF(U113="snížená",N113,0)</f>
        <v>0</v>
      </c>
      <c r="BG113" s="249">
        <f>IF(U113="zákl. přenesená",N113,0)</f>
        <v>0</v>
      </c>
      <c r="BH113" s="249">
        <f>IF(U113="sníž. přenesená",N113,0)</f>
        <v>0</v>
      </c>
      <c r="BI113" s="249">
        <f>IF(U113="nulová",N113,0)</f>
        <v>0</v>
      </c>
      <c r="BJ113" s="192" t="s">
        <v>71</v>
      </c>
      <c r="BK113" s="249">
        <f>ROUND(L113*K113,2)</f>
        <v>0</v>
      </c>
      <c r="BL113" s="192" t="s">
        <v>113</v>
      </c>
      <c r="BM113" s="192" t="s">
        <v>1524</v>
      </c>
    </row>
    <row r="114" spans="2:47" s="198" customFormat="1" ht="22.5" customHeight="1">
      <c r="B114" s="168"/>
      <c r="C114" s="179"/>
      <c r="D114" s="179"/>
      <c r="E114" s="179"/>
      <c r="F114" s="619" t="s">
        <v>317</v>
      </c>
      <c r="G114" s="620"/>
      <c r="H114" s="620"/>
      <c r="I114" s="620"/>
      <c r="J114" s="179"/>
      <c r="K114" s="179"/>
      <c r="L114" s="179"/>
      <c r="M114" s="179"/>
      <c r="N114" s="179"/>
      <c r="O114" s="179"/>
      <c r="P114" s="179"/>
      <c r="Q114" s="179"/>
      <c r="R114" s="179"/>
      <c r="S114" s="172"/>
      <c r="T114" s="331"/>
      <c r="U114" s="179"/>
      <c r="V114" s="179"/>
      <c r="W114" s="179"/>
      <c r="X114" s="179"/>
      <c r="Y114" s="179"/>
      <c r="Z114" s="179"/>
      <c r="AA114" s="332"/>
      <c r="AT114" s="192" t="s">
        <v>271</v>
      </c>
      <c r="AU114" s="192" t="s">
        <v>65</v>
      </c>
    </row>
    <row r="115" spans="2:65" s="198" customFormat="1" ht="31.5" customHeight="1">
      <c r="B115" s="168"/>
      <c r="C115" s="240" t="s">
        <v>333</v>
      </c>
      <c r="D115" s="240" t="s">
        <v>199</v>
      </c>
      <c r="E115" s="241" t="s">
        <v>319</v>
      </c>
      <c r="F115" s="593" t="s">
        <v>320</v>
      </c>
      <c r="G115" s="593"/>
      <c r="H115" s="593"/>
      <c r="I115" s="593"/>
      <c r="J115" s="242" t="s">
        <v>268</v>
      </c>
      <c r="K115" s="243">
        <v>1</v>
      </c>
      <c r="L115" s="572"/>
      <c r="M115" s="572"/>
      <c r="N115" s="594">
        <f>ROUND(L115*K115,2)</f>
        <v>0</v>
      </c>
      <c r="O115" s="594"/>
      <c r="P115" s="594"/>
      <c r="Q115" s="594"/>
      <c r="R115" s="244" t="s">
        <v>3319</v>
      </c>
      <c r="S115" s="220"/>
      <c r="T115" s="354" t="s">
        <v>5</v>
      </c>
      <c r="U115" s="246" t="s">
        <v>31</v>
      </c>
      <c r="V115" s="248">
        <v>0</v>
      </c>
      <c r="W115" s="248">
        <f>V115*K115</f>
        <v>0</v>
      </c>
      <c r="X115" s="248">
        <v>0</v>
      </c>
      <c r="Y115" s="248">
        <f>X115*K115</f>
        <v>0</v>
      </c>
      <c r="Z115" s="248">
        <v>0</v>
      </c>
      <c r="AA115" s="355">
        <f>Z115*K115</f>
        <v>0</v>
      </c>
      <c r="AR115" s="192" t="s">
        <v>113</v>
      </c>
      <c r="AT115" s="192" t="s">
        <v>199</v>
      </c>
      <c r="AU115" s="192" t="s">
        <v>65</v>
      </c>
      <c r="AY115" s="192" t="s">
        <v>198</v>
      </c>
      <c r="BE115" s="249">
        <f>IF(U115="základní",N115,0)</f>
        <v>0</v>
      </c>
      <c r="BF115" s="249">
        <f>IF(U115="snížená",N115,0)</f>
        <v>0</v>
      </c>
      <c r="BG115" s="249">
        <f>IF(U115="zákl. přenesená",N115,0)</f>
        <v>0</v>
      </c>
      <c r="BH115" s="249">
        <f>IF(U115="sníž. přenesená",N115,0)</f>
        <v>0</v>
      </c>
      <c r="BI115" s="249">
        <f>IF(U115="nulová",N115,0)</f>
        <v>0</v>
      </c>
      <c r="BJ115" s="192" t="s">
        <v>71</v>
      </c>
      <c r="BK115" s="249">
        <f>ROUND(L115*K115,2)</f>
        <v>0</v>
      </c>
      <c r="BL115" s="192" t="s">
        <v>113</v>
      </c>
      <c r="BM115" s="192" t="s">
        <v>1525</v>
      </c>
    </row>
    <row r="116" spans="2:47" s="198" customFormat="1" ht="22.5" customHeight="1">
      <c r="B116" s="168"/>
      <c r="C116" s="179"/>
      <c r="D116" s="179"/>
      <c r="E116" s="179"/>
      <c r="F116" s="619" t="s">
        <v>322</v>
      </c>
      <c r="G116" s="620"/>
      <c r="H116" s="620"/>
      <c r="I116" s="620"/>
      <c r="J116" s="179"/>
      <c r="K116" s="179"/>
      <c r="L116" s="179"/>
      <c r="M116" s="179"/>
      <c r="N116" s="179"/>
      <c r="O116" s="179"/>
      <c r="P116" s="179"/>
      <c r="Q116" s="179"/>
      <c r="R116" s="179"/>
      <c r="S116" s="220"/>
      <c r="T116" s="331"/>
      <c r="U116" s="179"/>
      <c r="V116" s="179"/>
      <c r="W116" s="179"/>
      <c r="X116" s="179"/>
      <c r="Y116" s="179"/>
      <c r="Z116" s="179"/>
      <c r="AA116" s="332"/>
      <c r="AT116" s="192" t="s">
        <v>271</v>
      </c>
      <c r="AU116" s="192" t="s">
        <v>65</v>
      </c>
    </row>
    <row r="117" spans="2:65" s="198" customFormat="1" ht="31.5" customHeight="1">
      <c r="B117" s="168"/>
      <c r="C117" s="240" t="s">
        <v>338</v>
      </c>
      <c r="D117" s="240" t="s">
        <v>199</v>
      </c>
      <c r="E117" s="241" t="s">
        <v>324</v>
      </c>
      <c r="F117" s="593" t="s">
        <v>325</v>
      </c>
      <c r="G117" s="593"/>
      <c r="H117" s="593"/>
      <c r="I117" s="593"/>
      <c r="J117" s="242" t="s">
        <v>268</v>
      </c>
      <c r="K117" s="243">
        <v>4</v>
      </c>
      <c r="L117" s="572"/>
      <c r="M117" s="572"/>
      <c r="N117" s="594">
        <f>ROUND(L117*K117,2)</f>
        <v>0</v>
      </c>
      <c r="O117" s="594"/>
      <c r="P117" s="594"/>
      <c r="Q117" s="594"/>
      <c r="R117" s="244" t="s">
        <v>3319</v>
      </c>
      <c r="S117" s="220"/>
      <c r="T117" s="354" t="s">
        <v>5</v>
      </c>
      <c r="U117" s="246" t="s">
        <v>31</v>
      </c>
      <c r="V117" s="248">
        <v>0</v>
      </c>
      <c r="W117" s="248">
        <f>V117*K117</f>
        <v>0</v>
      </c>
      <c r="X117" s="248">
        <v>0</v>
      </c>
      <c r="Y117" s="248">
        <f>X117*K117</f>
        <v>0</v>
      </c>
      <c r="Z117" s="248">
        <v>0</v>
      </c>
      <c r="AA117" s="355">
        <f>Z117*K117</f>
        <v>0</v>
      </c>
      <c r="AR117" s="192" t="s">
        <v>113</v>
      </c>
      <c r="AT117" s="192" t="s">
        <v>199</v>
      </c>
      <c r="AU117" s="192" t="s">
        <v>65</v>
      </c>
      <c r="AY117" s="192" t="s">
        <v>198</v>
      </c>
      <c r="BE117" s="249">
        <f>IF(U117="základní",N117,0)</f>
        <v>0</v>
      </c>
      <c r="BF117" s="249">
        <f>IF(U117="snížená",N117,0)</f>
        <v>0</v>
      </c>
      <c r="BG117" s="249">
        <f>IF(U117="zákl. přenesená",N117,0)</f>
        <v>0</v>
      </c>
      <c r="BH117" s="249">
        <f>IF(U117="sníž. přenesená",N117,0)</f>
        <v>0</v>
      </c>
      <c r="BI117" s="249">
        <f>IF(U117="nulová",N117,0)</f>
        <v>0</v>
      </c>
      <c r="BJ117" s="192" t="s">
        <v>71</v>
      </c>
      <c r="BK117" s="249">
        <f>ROUND(L117*K117,2)</f>
        <v>0</v>
      </c>
      <c r="BL117" s="192" t="s">
        <v>113</v>
      </c>
      <c r="BM117" s="192" t="s">
        <v>1526</v>
      </c>
    </row>
    <row r="118" spans="2:47" s="198" customFormat="1" ht="30" customHeight="1">
      <c r="B118" s="168"/>
      <c r="C118" s="179"/>
      <c r="D118" s="179"/>
      <c r="E118" s="179"/>
      <c r="F118" s="619" t="s">
        <v>327</v>
      </c>
      <c r="G118" s="620"/>
      <c r="H118" s="620"/>
      <c r="I118" s="620"/>
      <c r="J118" s="179"/>
      <c r="K118" s="179"/>
      <c r="L118" s="179"/>
      <c r="M118" s="179"/>
      <c r="N118" s="179"/>
      <c r="O118" s="179"/>
      <c r="P118" s="179"/>
      <c r="Q118" s="179"/>
      <c r="R118" s="179"/>
      <c r="S118" s="220"/>
      <c r="T118" s="331"/>
      <c r="U118" s="179"/>
      <c r="V118" s="179"/>
      <c r="W118" s="179"/>
      <c r="X118" s="179"/>
      <c r="Y118" s="179"/>
      <c r="Z118" s="179"/>
      <c r="AA118" s="332"/>
      <c r="AT118" s="192" t="s">
        <v>271</v>
      </c>
      <c r="AU118" s="192" t="s">
        <v>65</v>
      </c>
    </row>
    <row r="119" spans="2:65" s="198" customFormat="1" ht="31.5" customHeight="1">
      <c r="B119" s="168"/>
      <c r="C119" s="240" t="s">
        <v>1527</v>
      </c>
      <c r="D119" s="240" t="s">
        <v>199</v>
      </c>
      <c r="E119" s="241" t="s">
        <v>329</v>
      </c>
      <c r="F119" s="593" t="s">
        <v>330</v>
      </c>
      <c r="G119" s="593"/>
      <c r="H119" s="593"/>
      <c r="I119" s="593"/>
      <c r="J119" s="242" t="s">
        <v>268</v>
      </c>
      <c r="K119" s="243">
        <v>2</v>
      </c>
      <c r="L119" s="572"/>
      <c r="M119" s="572"/>
      <c r="N119" s="594">
        <f>ROUND(L119*K119,2)</f>
        <v>0</v>
      </c>
      <c r="O119" s="594"/>
      <c r="P119" s="594"/>
      <c r="Q119" s="594"/>
      <c r="R119" s="244" t="s">
        <v>3319</v>
      </c>
      <c r="S119" s="220"/>
      <c r="T119" s="354" t="s">
        <v>5</v>
      </c>
      <c r="U119" s="246" t="s">
        <v>31</v>
      </c>
      <c r="V119" s="248">
        <v>0</v>
      </c>
      <c r="W119" s="248">
        <f>V119*K119</f>
        <v>0</v>
      </c>
      <c r="X119" s="248">
        <v>0</v>
      </c>
      <c r="Y119" s="248">
        <f>X119*K119</f>
        <v>0</v>
      </c>
      <c r="Z119" s="248">
        <v>0</v>
      </c>
      <c r="AA119" s="355">
        <f>Z119*K119</f>
        <v>0</v>
      </c>
      <c r="AR119" s="192" t="s">
        <v>113</v>
      </c>
      <c r="AT119" s="192" t="s">
        <v>199</v>
      </c>
      <c r="AU119" s="192" t="s">
        <v>65</v>
      </c>
      <c r="AY119" s="192" t="s">
        <v>198</v>
      </c>
      <c r="BE119" s="249">
        <f>IF(U119="základní",N119,0)</f>
        <v>0</v>
      </c>
      <c r="BF119" s="249">
        <f>IF(U119="snížená",N119,0)</f>
        <v>0</v>
      </c>
      <c r="BG119" s="249">
        <f>IF(U119="zákl. přenesená",N119,0)</f>
        <v>0</v>
      </c>
      <c r="BH119" s="249">
        <f>IF(U119="sníž. přenesená",N119,0)</f>
        <v>0</v>
      </c>
      <c r="BI119" s="249">
        <f>IF(U119="nulová",N119,0)</f>
        <v>0</v>
      </c>
      <c r="BJ119" s="192" t="s">
        <v>71</v>
      </c>
      <c r="BK119" s="249">
        <f>ROUND(L119*K119,2)</f>
        <v>0</v>
      </c>
      <c r="BL119" s="192" t="s">
        <v>113</v>
      </c>
      <c r="BM119" s="192" t="s">
        <v>1528</v>
      </c>
    </row>
    <row r="120" spans="2:47" s="198" customFormat="1" ht="30" customHeight="1">
      <c r="B120" s="168"/>
      <c r="C120" s="179"/>
      <c r="D120" s="179"/>
      <c r="E120" s="179"/>
      <c r="F120" s="619" t="s">
        <v>332</v>
      </c>
      <c r="G120" s="620"/>
      <c r="H120" s="620"/>
      <c r="I120" s="620"/>
      <c r="J120" s="179"/>
      <c r="K120" s="179"/>
      <c r="L120" s="179"/>
      <c r="M120" s="179"/>
      <c r="N120" s="179"/>
      <c r="O120" s="179"/>
      <c r="P120" s="179"/>
      <c r="Q120" s="179"/>
      <c r="R120" s="179"/>
      <c r="S120" s="220"/>
      <c r="T120" s="331"/>
      <c r="U120" s="179"/>
      <c r="V120" s="179"/>
      <c r="W120" s="179"/>
      <c r="X120" s="179"/>
      <c r="Y120" s="179"/>
      <c r="Z120" s="179"/>
      <c r="AA120" s="332"/>
      <c r="AT120" s="192" t="s">
        <v>271</v>
      </c>
      <c r="AU120" s="192" t="s">
        <v>65</v>
      </c>
    </row>
    <row r="121" spans="2:65" s="198" customFormat="1" ht="31.5" customHeight="1">
      <c r="B121" s="168"/>
      <c r="C121" s="240" t="s">
        <v>1529</v>
      </c>
      <c r="D121" s="240" t="s">
        <v>199</v>
      </c>
      <c r="E121" s="241" t="s">
        <v>1530</v>
      </c>
      <c r="F121" s="593" t="s">
        <v>335</v>
      </c>
      <c r="G121" s="593"/>
      <c r="H121" s="593"/>
      <c r="I121" s="593"/>
      <c r="J121" s="242" t="s">
        <v>268</v>
      </c>
      <c r="K121" s="243">
        <v>2</v>
      </c>
      <c r="L121" s="572"/>
      <c r="M121" s="572"/>
      <c r="N121" s="594">
        <f>ROUND(L121*K121,2)</f>
        <v>0</v>
      </c>
      <c r="O121" s="594"/>
      <c r="P121" s="594"/>
      <c r="Q121" s="594"/>
      <c r="R121" s="244" t="s">
        <v>3319</v>
      </c>
      <c r="S121" s="220"/>
      <c r="T121" s="354" t="s">
        <v>5</v>
      </c>
      <c r="U121" s="246" t="s">
        <v>31</v>
      </c>
      <c r="V121" s="248">
        <v>0</v>
      </c>
      <c r="W121" s="248">
        <f>V121*K121</f>
        <v>0</v>
      </c>
      <c r="X121" s="248">
        <v>0</v>
      </c>
      <c r="Y121" s="248">
        <f>X121*K121</f>
        <v>0</v>
      </c>
      <c r="Z121" s="248">
        <v>0</v>
      </c>
      <c r="AA121" s="355">
        <f>Z121*K121</f>
        <v>0</v>
      </c>
      <c r="AR121" s="192" t="s">
        <v>113</v>
      </c>
      <c r="AT121" s="192" t="s">
        <v>199</v>
      </c>
      <c r="AU121" s="192" t="s">
        <v>65</v>
      </c>
      <c r="AY121" s="192" t="s">
        <v>198</v>
      </c>
      <c r="BE121" s="249">
        <f>IF(U121="základní",N121,0)</f>
        <v>0</v>
      </c>
      <c r="BF121" s="249">
        <f>IF(U121="snížená",N121,0)</f>
        <v>0</v>
      </c>
      <c r="BG121" s="249">
        <f>IF(U121="zákl. přenesená",N121,0)</f>
        <v>0</v>
      </c>
      <c r="BH121" s="249">
        <f>IF(U121="sníž. přenesená",N121,0)</f>
        <v>0</v>
      </c>
      <c r="BI121" s="249">
        <f>IF(U121="nulová",N121,0)</f>
        <v>0</v>
      </c>
      <c r="BJ121" s="192" t="s">
        <v>71</v>
      </c>
      <c r="BK121" s="249">
        <f>ROUND(L121*K121,2)</f>
        <v>0</v>
      </c>
      <c r="BL121" s="192" t="s">
        <v>113</v>
      </c>
      <c r="BM121" s="192" t="s">
        <v>1531</v>
      </c>
    </row>
    <row r="122" spans="2:47" s="198" customFormat="1" ht="30" customHeight="1">
      <c r="B122" s="168"/>
      <c r="C122" s="179"/>
      <c r="D122" s="179"/>
      <c r="E122" s="179"/>
      <c r="F122" s="619" t="s">
        <v>342</v>
      </c>
      <c r="G122" s="620"/>
      <c r="H122" s="620"/>
      <c r="I122" s="620"/>
      <c r="J122" s="179"/>
      <c r="K122" s="179"/>
      <c r="L122" s="179"/>
      <c r="M122" s="179"/>
      <c r="N122" s="179"/>
      <c r="O122" s="179"/>
      <c r="P122" s="179"/>
      <c r="Q122" s="179"/>
      <c r="R122" s="179"/>
      <c r="S122" s="172"/>
      <c r="T122" s="331"/>
      <c r="U122" s="179"/>
      <c r="V122" s="179"/>
      <c r="W122" s="179"/>
      <c r="X122" s="179"/>
      <c r="Y122" s="179"/>
      <c r="Z122" s="179"/>
      <c r="AA122" s="332"/>
      <c r="AT122" s="192" t="s">
        <v>271</v>
      </c>
      <c r="AU122" s="192" t="s">
        <v>65</v>
      </c>
    </row>
    <row r="123" spans="2:65" s="198" customFormat="1" ht="31.5" customHeight="1">
      <c r="B123" s="168"/>
      <c r="C123" s="251" t="s">
        <v>3469</v>
      </c>
      <c r="D123" s="251" t="s">
        <v>199</v>
      </c>
      <c r="E123" s="252" t="s">
        <v>3322</v>
      </c>
      <c r="F123" s="624" t="s">
        <v>3323</v>
      </c>
      <c r="G123" s="624"/>
      <c r="H123" s="624"/>
      <c r="I123" s="624"/>
      <c r="J123" s="253" t="s">
        <v>3325</v>
      </c>
      <c r="K123" s="255">
        <v>1</v>
      </c>
      <c r="L123" s="572"/>
      <c r="M123" s="572"/>
      <c r="N123" s="617">
        <f>ROUND(L123*K123,2)</f>
        <v>0</v>
      </c>
      <c r="O123" s="617"/>
      <c r="P123" s="617"/>
      <c r="Q123" s="617"/>
      <c r="R123" s="244" t="s">
        <v>3319</v>
      </c>
      <c r="S123" s="176"/>
      <c r="T123" s="354" t="s">
        <v>5</v>
      </c>
      <c r="U123" s="246" t="s">
        <v>31</v>
      </c>
      <c r="V123" s="248">
        <v>0</v>
      </c>
      <c r="W123" s="248">
        <f>V123*K123</f>
        <v>0</v>
      </c>
      <c r="X123" s="248">
        <v>0</v>
      </c>
      <c r="Y123" s="248">
        <f>X123*K123</f>
        <v>0</v>
      </c>
      <c r="Z123" s="248">
        <v>0</v>
      </c>
      <c r="AA123" s="355">
        <f>Z123*K123</f>
        <v>0</v>
      </c>
      <c r="AR123" s="192" t="s">
        <v>113</v>
      </c>
      <c r="AT123" s="192" t="s">
        <v>199</v>
      </c>
      <c r="AU123" s="192" t="s">
        <v>65</v>
      </c>
      <c r="AY123" s="192" t="s">
        <v>198</v>
      </c>
      <c r="BE123" s="249">
        <f>IF(U123="základní",N123,0)</f>
        <v>0</v>
      </c>
      <c r="BF123" s="249">
        <f>IF(U123="snížená",N123,0)</f>
        <v>0</v>
      </c>
      <c r="BG123" s="249">
        <f>IF(U123="zákl. přenesená",N123,0)</f>
        <v>0</v>
      </c>
      <c r="BH123" s="249">
        <f>IF(U123="sníž. přenesená",N123,0)</f>
        <v>0</v>
      </c>
      <c r="BI123" s="249">
        <f>IF(U123="nulová",N123,0)</f>
        <v>0</v>
      </c>
      <c r="BJ123" s="192" t="s">
        <v>71</v>
      </c>
      <c r="BK123" s="249">
        <f>ROUND(L123*K123,2)</f>
        <v>0</v>
      </c>
      <c r="BL123" s="192" t="s">
        <v>113</v>
      </c>
      <c r="BM123" s="192" t="s">
        <v>1531</v>
      </c>
    </row>
    <row r="124" spans="2:47" s="198" customFormat="1" ht="19.5" customHeight="1">
      <c r="B124" s="168"/>
      <c r="C124" s="179"/>
      <c r="D124" s="179"/>
      <c r="E124" s="179"/>
      <c r="F124" s="619" t="s">
        <v>3324</v>
      </c>
      <c r="G124" s="620"/>
      <c r="H124" s="620"/>
      <c r="I124" s="620"/>
      <c r="J124" s="179"/>
      <c r="K124" s="179"/>
      <c r="L124" s="179"/>
      <c r="M124" s="179"/>
      <c r="N124" s="179"/>
      <c r="O124" s="179"/>
      <c r="P124" s="179"/>
      <c r="Q124" s="179"/>
      <c r="R124" s="179"/>
      <c r="S124" s="176"/>
      <c r="T124" s="331"/>
      <c r="U124" s="179"/>
      <c r="V124" s="179"/>
      <c r="W124" s="179"/>
      <c r="X124" s="179"/>
      <c r="Y124" s="179"/>
      <c r="Z124" s="179"/>
      <c r="AA124" s="332"/>
      <c r="AT124" s="192" t="s">
        <v>271</v>
      </c>
      <c r="AU124" s="192" t="s">
        <v>65</v>
      </c>
    </row>
    <row r="125" spans="2:63" s="235" customFormat="1" ht="37.35" customHeight="1">
      <c r="B125" s="231"/>
      <c r="C125" s="232"/>
      <c r="D125" s="233" t="s">
        <v>248</v>
      </c>
      <c r="E125" s="233"/>
      <c r="F125" s="233"/>
      <c r="G125" s="233"/>
      <c r="H125" s="233"/>
      <c r="I125" s="233"/>
      <c r="J125" s="233"/>
      <c r="K125" s="233"/>
      <c r="L125" s="233"/>
      <c r="M125" s="233"/>
      <c r="N125" s="609">
        <f>SUM(N126:Q138)</f>
        <v>0</v>
      </c>
      <c r="O125" s="610"/>
      <c r="P125" s="610"/>
      <c r="Q125" s="610"/>
      <c r="R125" s="232"/>
      <c r="S125" s="176"/>
      <c r="T125" s="348"/>
      <c r="U125" s="232"/>
      <c r="V125" s="232"/>
      <c r="W125" s="234">
        <f>SUM(W126:W138)</f>
        <v>0</v>
      </c>
      <c r="X125" s="232"/>
      <c r="Y125" s="234">
        <f>SUM(Y126:Y138)</f>
        <v>0.301713</v>
      </c>
      <c r="Z125" s="232"/>
      <c r="AA125" s="349">
        <f>SUM(AA126:AA138)</f>
        <v>0</v>
      </c>
      <c r="AR125" s="237" t="s">
        <v>113</v>
      </c>
      <c r="AT125" s="238" t="s">
        <v>57</v>
      </c>
      <c r="AU125" s="238" t="s">
        <v>58</v>
      </c>
      <c r="AY125" s="237" t="s">
        <v>198</v>
      </c>
      <c r="BK125" s="239">
        <f>SUM(BK126:BK138)</f>
        <v>0</v>
      </c>
    </row>
    <row r="126" spans="2:65" s="198" customFormat="1" ht="31.5" customHeight="1">
      <c r="B126" s="168"/>
      <c r="C126" s="240" t="s">
        <v>65</v>
      </c>
      <c r="D126" s="240" t="s">
        <v>199</v>
      </c>
      <c r="E126" s="241" t="s">
        <v>343</v>
      </c>
      <c r="F126" s="593" t="s">
        <v>344</v>
      </c>
      <c r="G126" s="593"/>
      <c r="H126" s="593"/>
      <c r="I126" s="593"/>
      <c r="J126" s="242" t="s">
        <v>345</v>
      </c>
      <c r="K126" s="243">
        <v>12</v>
      </c>
      <c r="L126" s="572"/>
      <c r="M126" s="572"/>
      <c r="N126" s="594">
        <f aca="true" t="shared" si="0" ref="N126:N133">ROUND(L126*K126,2)</f>
        <v>0</v>
      </c>
      <c r="O126" s="594"/>
      <c r="P126" s="594"/>
      <c r="Q126" s="594"/>
      <c r="R126" s="256" t="s">
        <v>3765</v>
      </c>
      <c r="S126" s="176"/>
      <c r="T126" s="354" t="s">
        <v>5</v>
      </c>
      <c r="U126" s="246" t="s">
        <v>31</v>
      </c>
      <c r="V126" s="248">
        <v>0</v>
      </c>
      <c r="W126" s="248">
        <f>V126*K126</f>
        <v>0</v>
      </c>
      <c r="X126" s="248">
        <v>0</v>
      </c>
      <c r="Y126" s="248">
        <f>X126*K126</f>
        <v>0</v>
      </c>
      <c r="Z126" s="248">
        <v>0</v>
      </c>
      <c r="AA126" s="355">
        <f>Z126*K126</f>
        <v>0</v>
      </c>
      <c r="AR126" s="192" t="s">
        <v>113</v>
      </c>
      <c r="AT126" s="192" t="s">
        <v>199</v>
      </c>
      <c r="AU126" s="192" t="s">
        <v>65</v>
      </c>
      <c r="AY126" s="192" t="s">
        <v>198</v>
      </c>
      <c r="BE126" s="249">
        <f>IF(U126="základní",N126,0)</f>
        <v>0</v>
      </c>
      <c r="BF126" s="249">
        <f>IF(U126="snížená",N126,0)</f>
        <v>0</v>
      </c>
      <c r="BG126" s="249">
        <f>IF(U126="zákl. přenesená",N126,0)</f>
        <v>0</v>
      </c>
      <c r="BH126" s="249">
        <f>IF(U126="sníž. přenesená",N126,0)</f>
        <v>0</v>
      </c>
      <c r="BI126" s="249">
        <f>IF(U126="nulová",N126,0)</f>
        <v>0</v>
      </c>
      <c r="BJ126" s="192" t="s">
        <v>71</v>
      </c>
      <c r="BK126" s="249">
        <f>ROUND(L126*K126,2)</f>
        <v>0</v>
      </c>
      <c r="BL126" s="192" t="s">
        <v>113</v>
      </c>
      <c r="BM126" s="192" t="s">
        <v>1532</v>
      </c>
    </row>
    <row r="127" spans="2:65" s="198" customFormat="1" ht="31.5" customHeight="1">
      <c r="B127" s="168"/>
      <c r="C127" s="240" t="s">
        <v>71</v>
      </c>
      <c r="D127" s="240" t="s">
        <v>199</v>
      </c>
      <c r="E127" s="241" t="s">
        <v>347</v>
      </c>
      <c r="F127" s="593" t="s">
        <v>348</v>
      </c>
      <c r="G127" s="593"/>
      <c r="H127" s="593"/>
      <c r="I127" s="593"/>
      <c r="J127" s="242" t="s">
        <v>349</v>
      </c>
      <c r="K127" s="243">
        <v>1.5</v>
      </c>
      <c r="L127" s="572"/>
      <c r="M127" s="572"/>
      <c r="N127" s="594">
        <f t="shared" si="0"/>
        <v>0</v>
      </c>
      <c r="O127" s="594"/>
      <c r="P127" s="594"/>
      <c r="Q127" s="594"/>
      <c r="R127" s="256" t="s">
        <v>3765</v>
      </c>
      <c r="S127" s="176"/>
      <c r="T127" s="354" t="s">
        <v>5</v>
      </c>
      <c r="U127" s="246" t="s">
        <v>31</v>
      </c>
      <c r="V127" s="248">
        <v>0</v>
      </c>
      <c r="W127" s="248">
        <f>V127*K127</f>
        <v>0</v>
      </c>
      <c r="X127" s="248">
        <v>0</v>
      </c>
      <c r="Y127" s="248">
        <f>X127*K127</f>
        <v>0</v>
      </c>
      <c r="Z127" s="248">
        <v>0</v>
      </c>
      <c r="AA127" s="355">
        <f>Z127*K127</f>
        <v>0</v>
      </c>
      <c r="AR127" s="192" t="s">
        <v>113</v>
      </c>
      <c r="AT127" s="192" t="s">
        <v>199</v>
      </c>
      <c r="AU127" s="192" t="s">
        <v>65</v>
      </c>
      <c r="AY127" s="192" t="s">
        <v>198</v>
      </c>
      <c r="BE127" s="249">
        <f>IF(U127="základní",N127,0)</f>
        <v>0</v>
      </c>
      <c r="BF127" s="249">
        <f>IF(U127="snížená",N127,0)</f>
        <v>0</v>
      </c>
      <c r="BG127" s="249">
        <f>IF(U127="zákl. přenesená",N127,0)</f>
        <v>0</v>
      </c>
      <c r="BH127" s="249">
        <f>IF(U127="sníž. přenesená",N127,0)</f>
        <v>0</v>
      </c>
      <c r="BI127" s="249">
        <f>IF(U127="nulová",N127,0)</f>
        <v>0</v>
      </c>
      <c r="BJ127" s="192" t="s">
        <v>71</v>
      </c>
      <c r="BK127" s="249">
        <f>ROUND(L127*K127,2)</f>
        <v>0</v>
      </c>
      <c r="BL127" s="192" t="s">
        <v>113</v>
      </c>
      <c r="BM127" s="192" t="s">
        <v>1533</v>
      </c>
    </row>
    <row r="128" spans="2:65" s="198" customFormat="1" ht="31.5" customHeight="1">
      <c r="B128" s="168"/>
      <c r="C128" s="240" t="s">
        <v>213</v>
      </c>
      <c r="D128" s="240" t="s">
        <v>199</v>
      </c>
      <c r="E128" s="241" t="s">
        <v>351</v>
      </c>
      <c r="F128" s="593" t="s">
        <v>352</v>
      </c>
      <c r="G128" s="593"/>
      <c r="H128" s="593"/>
      <c r="I128" s="593"/>
      <c r="J128" s="242" t="s">
        <v>353</v>
      </c>
      <c r="K128" s="243">
        <v>5</v>
      </c>
      <c r="L128" s="572"/>
      <c r="M128" s="572"/>
      <c r="N128" s="594">
        <f t="shared" si="0"/>
        <v>0</v>
      </c>
      <c r="O128" s="594"/>
      <c r="P128" s="594"/>
      <c r="Q128" s="594"/>
      <c r="R128" s="256" t="s">
        <v>3765</v>
      </c>
      <c r="S128" s="176"/>
      <c r="T128" s="354" t="s">
        <v>5</v>
      </c>
      <c r="U128" s="246" t="s">
        <v>31</v>
      </c>
      <c r="V128" s="248">
        <v>0</v>
      </c>
      <c r="W128" s="248">
        <f>V128*K128</f>
        <v>0</v>
      </c>
      <c r="X128" s="248">
        <v>0.008677</v>
      </c>
      <c r="Y128" s="248">
        <f>X128*K128</f>
        <v>0.04338500000000001</v>
      </c>
      <c r="Z128" s="248">
        <v>0</v>
      </c>
      <c r="AA128" s="355">
        <f>Z128*K128</f>
        <v>0</v>
      </c>
      <c r="AR128" s="192" t="s">
        <v>113</v>
      </c>
      <c r="AT128" s="192" t="s">
        <v>199</v>
      </c>
      <c r="AU128" s="192" t="s">
        <v>65</v>
      </c>
      <c r="AY128" s="192" t="s">
        <v>198</v>
      </c>
      <c r="BE128" s="249">
        <f>IF(U128="základní",N128,0)</f>
        <v>0</v>
      </c>
      <c r="BF128" s="249">
        <f>IF(U128="snížená",N128,0)</f>
        <v>0</v>
      </c>
      <c r="BG128" s="249">
        <f>IF(U128="zákl. přenesená",N128,0)</f>
        <v>0</v>
      </c>
      <c r="BH128" s="249">
        <f>IF(U128="sníž. přenesená",N128,0)</f>
        <v>0</v>
      </c>
      <c r="BI128" s="249">
        <f>IF(U128="nulová",N128,0)</f>
        <v>0</v>
      </c>
      <c r="BJ128" s="192" t="s">
        <v>71</v>
      </c>
      <c r="BK128" s="249">
        <f>ROUND(L128*K128,2)</f>
        <v>0</v>
      </c>
      <c r="BL128" s="192" t="s">
        <v>113</v>
      </c>
      <c r="BM128" s="192" t="s">
        <v>1534</v>
      </c>
    </row>
    <row r="129" spans="2:65" s="198" customFormat="1" ht="31.5" customHeight="1">
      <c r="B129" s="168"/>
      <c r="C129" s="240" t="s">
        <v>113</v>
      </c>
      <c r="D129" s="240" t="s">
        <v>199</v>
      </c>
      <c r="E129" s="241" t="s">
        <v>355</v>
      </c>
      <c r="F129" s="593" t="s">
        <v>356</v>
      </c>
      <c r="G129" s="593"/>
      <c r="H129" s="593"/>
      <c r="I129" s="593"/>
      <c r="J129" s="242" t="s">
        <v>353</v>
      </c>
      <c r="K129" s="243">
        <v>7</v>
      </c>
      <c r="L129" s="572"/>
      <c r="M129" s="572"/>
      <c r="N129" s="594">
        <f t="shared" si="0"/>
        <v>0</v>
      </c>
      <c r="O129" s="594"/>
      <c r="P129" s="594"/>
      <c r="Q129" s="594"/>
      <c r="R129" s="256" t="s">
        <v>3765</v>
      </c>
      <c r="S129" s="176"/>
      <c r="T129" s="354" t="s">
        <v>5</v>
      </c>
      <c r="U129" s="246" t="s">
        <v>31</v>
      </c>
      <c r="V129" s="248">
        <v>0</v>
      </c>
      <c r="W129" s="248">
        <f>V129*K129</f>
        <v>0</v>
      </c>
      <c r="X129" s="248">
        <v>0.036904</v>
      </c>
      <c r="Y129" s="248">
        <f>X129*K129</f>
        <v>0.258328</v>
      </c>
      <c r="Z129" s="248">
        <v>0</v>
      </c>
      <c r="AA129" s="355">
        <f>Z129*K129</f>
        <v>0</v>
      </c>
      <c r="AR129" s="192" t="s">
        <v>113</v>
      </c>
      <c r="AT129" s="192" t="s">
        <v>199</v>
      </c>
      <c r="AU129" s="192" t="s">
        <v>65</v>
      </c>
      <c r="AY129" s="192" t="s">
        <v>198</v>
      </c>
      <c r="BE129" s="249">
        <f>IF(U129="základní",N129,0)</f>
        <v>0</v>
      </c>
      <c r="BF129" s="249">
        <f>IF(U129="snížená",N129,0)</f>
        <v>0</v>
      </c>
      <c r="BG129" s="249">
        <f>IF(U129="zákl. přenesená",N129,0)</f>
        <v>0</v>
      </c>
      <c r="BH129" s="249">
        <f>IF(U129="sníž. přenesená",N129,0)</f>
        <v>0</v>
      </c>
      <c r="BI129" s="249">
        <f>IF(U129="nulová",N129,0)</f>
        <v>0</v>
      </c>
      <c r="BJ129" s="192" t="s">
        <v>71</v>
      </c>
      <c r="BK129" s="249">
        <f>ROUND(L129*K129,2)</f>
        <v>0</v>
      </c>
      <c r="BL129" s="192" t="s">
        <v>113</v>
      </c>
      <c r="BM129" s="192" t="s">
        <v>1535</v>
      </c>
    </row>
    <row r="130" spans="2:65" s="198" customFormat="1" ht="31.5" customHeight="1">
      <c r="B130" s="168"/>
      <c r="C130" s="240" t="s">
        <v>116</v>
      </c>
      <c r="D130" s="240" t="s">
        <v>199</v>
      </c>
      <c r="E130" s="241" t="s">
        <v>358</v>
      </c>
      <c r="F130" s="593" t="s">
        <v>359</v>
      </c>
      <c r="G130" s="593"/>
      <c r="H130" s="593"/>
      <c r="I130" s="593"/>
      <c r="J130" s="242" t="s">
        <v>360</v>
      </c>
      <c r="K130" s="243">
        <v>61.5</v>
      </c>
      <c r="L130" s="572"/>
      <c r="M130" s="572"/>
      <c r="N130" s="594">
        <f t="shared" si="0"/>
        <v>0</v>
      </c>
      <c r="O130" s="594"/>
      <c r="P130" s="594"/>
      <c r="Q130" s="594"/>
      <c r="R130" s="256" t="s">
        <v>3765</v>
      </c>
      <c r="S130" s="176"/>
      <c r="T130" s="354" t="s">
        <v>5</v>
      </c>
      <c r="U130" s="246" t="s">
        <v>31</v>
      </c>
      <c r="V130" s="248">
        <v>0</v>
      </c>
      <c r="W130" s="248">
        <f>V130*K130</f>
        <v>0</v>
      </c>
      <c r="X130" s="248">
        <v>0</v>
      </c>
      <c r="Y130" s="248">
        <f>X130*K130</f>
        <v>0</v>
      </c>
      <c r="Z130" s="248">
        <v>0</v>
      </c>
      <c r="AA130" s="355">
        <f>Z130*K130</f>
        <v>0</v>
      </c>
      <c r="AR130" s="192" t="s">
        <v>113</v>
      </c>
      <c r="AT130" s="192" t="s">
        <v>199</v>
      </c>
      <c r="AU130" s="192" t="s">
        <v>65</v>
      </c>
      <c r="AY130" s="192" t="s">
        <v>198</v>
      </c>
      <c r="BE130" s="249">
        <f>IF(U130="základní",N130,0)</f>
        <v>0</v>
      </c>
      <c r="BF130" s="249">
        <f>IF(U130="snížená",N130,0)</f>
        <v>0</v>
      </c>
      <c r="BG130" s="249">
        <f>IF(U130="zákl. přenesená",N130,0)</f>
        <v>0</v>
      </c>
      <c r="BH130" s="249">
        <f>IF(U130="sníž. přenesená",N130,0)</f>
        <v>0</v>
      </c>
      <c r="BI130" s="249">
        <f>IF(U130="nulová",N130,0)</f>
        <v>0</v>
      </c>
      <c r="BJ130" s="192" t="s">
        <v>71</v>
      </c>
      <c r="BK130" s="249">
        <f>ROUND(L130*K130,2)</f>
        <v>0</v>
      </c>
      <c r="BL130" s="192" t="s">
        <v>113</v>
      </c>
      <c r="BM130" s="192" t="s">
        <v>1536</v>
      </c>
    </row>
    <row r="131" spans="2:43" s="198" customFormat="1" ht="27" customHeight="1">
      <c r="B131" s="168"/>
      <c r="C131" s="179"/>
      <c r="D131" s="179"/>
      <c r="E131" s="179"/>
      <c r="F131" s="626" t="s">
        <v>3326</v>
      </c>
      <c r="G131" s="628"/>
      <c r="H131" s="628"/>
      <c r="I131" s="628"/>
      <c r="J131" s="179"/>
      <c r="K131" s="179"/>
      <c r="L131" s="179"/>
      <c r="M131" s="179"/>
      <c r="N131" s="179"/>
      <c r="O131" s="179"/>
      <c r="P131" s="179"/>
      <c r="Q131" s="179"/>
      <c r="R131" s="179"/>
      <c r="S131" s="176"/>
      <c r="T131" s="179"/>
      <c r="U131" s="172"/>
      <c r="V131" s="179"/>
      <c r="W131" s="179"/>
      <c r="X131" s="179"/>
      <c r="Y131" s="179"/>
      <c r="AP131" s="192" t="s">
        <v>271</v>
      </c>
      <c r="AQ131" s="192" t="s">
        <v>65</v>
      </c>
    </row>
    <row r="132" spans="2:43" s="198" customFormat="1" ht="13.5" customHeight="1">
      <c r="B132" s="168"/>
      <c r="C132" s="179"/>
      <c r="D132" s="179"/>
      <c r="E132" s="179"/>
      <c r="F132" s="627" t="s">
        <v>3327</v>
      </c>
      <c r="G132" s="633"/>
      <c r="H132" s="633"/>
      <c r="I132" s="633"/>
      <c r="J132" s="179"/>
      <c r="K132" s="179"/>
      <c r="L132" s="179"/>
      <c r="M132" s="179"/>
      <c r="N132" s="179"/>
      <c r="O132" s="179"/>
      <c r="P132" s="179"/>
      <c r="Q132" s="179"/>
      <c r="R132" s="179"/>
      <c r="S132" s="176"/>
      <c r="T132" s="179"/>
      <c r="U132" s="172"/>
      <c r="V132" s="179"/>
      <c r="W132" s="179"/>
      <c r="X132" s="179"/>
      <c r="Y132" s="179"/>
      <c r="AP132" s="192" t="s">
        <v>271</v>
      </c>
      <c r="AQ132" s="192" t="s">
        <v>65</v>
      </c>
    </row>
    <row r="133" spans="2:65" s="198" customFormat="1" ht="31.5" customHeight="1">
      <c r="B133" s="168"/>
      <c r="C133" s="240" t="s">
        <v>128</v>
      </c>
      <c r="D133" s="240" t="s">
        <v>199</v>
      </c>
      <c r="E133" s="241" t="s">
        <v>362</v>
      </c>
      <c r="F133" s="593" t="s">
        <v>363</v>
      </c>
      <c r="G133" s="593"/>
      <c r="H133" s="593"/>
      <c r="I133" s="593"/>
      <c r="J133" s="242" t="s">
        <v>360</v>
      </c>
      <c r="K133" s="243">
        <v>30.75</v>
      </c>
      <c r="L133" s="572"/>
      <c r="M133" s="572"/>
      <c r="N133" s="594">
        <f t="shared" si="0"/>
        <v>0</v>
      </c>
      <c r="O133" s="594"/>
      <c r="P133" s="594"/>
      <c r="Q133" s="594"/>
      <c r="R133" s="256" t="s">
        <v>3765</v>
      </c>
      <c r="S133" s="176"/>
      <c r="T133" s="354" t="s">
        <v>5</v>
      </c>
      <c r="U133" s="246" t="s">
        <v>31</v>
      </c>
      <c r="V133" s="248">
        <v>0</v>
      </c>
      <c r="W133" s="248">
        <f>V133*K133</f>
        <v>0</v>
      </c>
      <c r="X133" s="248">
        <v>0</v>
      </c>
      <c r="Y133" s="248">
        <f>X133*K133</f>
        <v>0</v>
      </c>
      <c r="Z133" s="248">
        <v>0</v>
      </c>
      <c r="AA133" s="355">
        <f>Z133*K133</f>
        <v>0</v>
      </c>
      <c r="AR133" s="192" t="s">
        <v>113</v>
      </c>
      <c r="AT133" s="192" t="s">
        <v>199</v>
      </c>
      <c r="AU133" s="192" t="s">
        <v>65</v>
      </c>
      <c r="AY133" s="192" t="s">
        <v>198</v>
      </c>
      <c r="BE133" s="249">
        <f>IF(U133="základní",N133,0)</f>
        <v>0</v>
      </c>
      <c r="BF133" s="249">
        <f>IF(U133="snížená",N133,0)</f>
        <v>0</v>
      </c>
      <c r="BG133" s="249">
        <f>IF(U133="zákl. přenesená",N133,0)</f>
        <v>0</v>
      </c>
      <c r="BH133" s="249">
        <f>IF(U133="sníž. přenesená",N133,0)</f>
        <v>0</v>
      </c>
      <c r="BI133" s="249">
        <f>IF(U133="nulová",N133,0)</f>
        <v>0</v>
      </c>
      <c r="BJ133" s="192" t="s">
        <v>71</v>
      </c>
      <c r="BK133" s="249">
        <f>ROUND(L133*K133,2)</f>
        <v>0</v>
      </c>
      <c r="BL133" s="192" t="s">
        <v>113</v>
      </c>
      <c r="BM133" s="192" t="s">
        <v>1537</v>
      </c>
    </row>
    <row r="134" spans="2:51" s="261" customFormat="1" ht="22.5" customHeight="1">
      <c r="B134" s="257"/>
      <c r="C134" s="263"/>
      <c r="D134" s="263"/>
      <c r="E134" s="259" t="s">
        <v>365</v>
      </c>
      <c r="F134" s="602" t="s">
        <v>1538</v>
      </c>
      <c r="G134" s="603"/>
      <c r="H134" s="603"/>
      <c r="I134" s="603"/>
      <c r="J134" s="263"/>
      <c r="K134" s="260">
        <v>30.75</v>
      </c>
      <c r="L134" s="263"/>
      <c r="M134" s="263"/>
      <c r="N134" s="263"/>
      <c r="O134" s="263"/>
      <c r="P134" s="263"/>
      <c r="Q134" s="263"/>
      <c r="R134" s="263"/>
      <c r="S134" s="176"/>
      <c r="T134" s="385"/>
      <c r="U134" s="263"/>
      <c r="V134" s="263"/>
      <c r="W134" s="263"/>
      <c r="X134" s="263"/>
      <c r="Y134" s="263"/>
      <c r="Z134" s="263"/>
      <c r="AA134" s="386"/>
      <c r="AT134" s="262" t="s">
        <v>205</v>
      </c>
      <c r="AU134" s="262" t="s">
        <v>65</v>
      </c>
      <c r="AV134" s="261" t="s">
        <v>71</v>
      </c>
      <c r="AW134" s="261" t="s">
        <v>25</v>
      </c>
      <c r="AX134" s="261" t="s">
        <v>58</v>
      </c>
      <c r="AY134" s="262" t="s">
        <v>198</v>
      </c>
    </row>
    <row r="135" spans="2:51" s="261" customFormat="1" ht="22.5" customHeight="1">
      <c r="B135" s="257"/>
      <c r="C135" s="263"/>
      <c r="D135" s="263"/>
      <c r="E135" s="259" t="s">
        <v>367</v>
      </c>
      <c r="F135" s="600" t="s">
        <v>1539</v>
      </c>
      <c r="G135" s="601"/>
      <c r="H135" s="601"/>
      <c r="I135" s="601"/>
      <c r="J135" s="263"/>
      <c r="K135" s="260">
        <v>30.75</v>
      </c>
      <c r="L135" s="263"/>
      <c r="M135" s="263"/>
      <c r="N135" s="263"/>
      <c r="O135" s="263"/>
      <c r="P135" s="263"/>
      <c r="Q135" s="263"/>
      <c r="R135" s="263"/>
      <c r="S135" s="176"/>
      <c r="T135" s="385"/>
      <c r="U135" s="263"/>
      <c r="V135" s="263"/>
      <c r="W135" s="263"/>
      <c r="X135" s="263"/>
      <c r="Y135" s="263"/>
      <c r="Z135" s="263"/>
      <c r="AA135" s="386"/>
      <c r="AT135" s="262" t="s">
        <v>205</v>
      </c>
      <c r="AU135" s="262" t="s">
        <v>65</v>
      </c>
      <c r="AV135" s="261" t="s">
        <v>71</v>
      </c>
      <c r="AW135" s="261" t="s">
        <v>25</v>
      </c>
      <c r="AX135" s="261" t="s">
        <v>65</v>
      </c>
      <c r="AY135" s="262" t="s">
        <v>198</v>
      </c>
    </row>
    <row r="136" spans="2:65" s="198" customFormat="1" ht="31.5" customHeight="1">
      <c r="B136" s="168"/>
      <c r="C136" s="240" t="s">
        <v>137</v>
      </c>
      <c r="D136" s="240" t="s">
        <v>199</v>
      </c>
      <c r="E136" s="241" t="s">
        <v>369</v>
      </c>
      <c r="F136" s="593" t="s">
        <v>370</v>
      </c>
      <c r="G136" s="593"/>
      <c r="H136" s="593"/>
      <c r="I136" s="593"/>
      <c r="J136" s="242" t="s">
        <v>360</v>
      </c>
      <c r="K136" s="243">
        <v>61.5</v>
      </c>
      <c r="L136" s="572"/>
      <c r="M136" s="572"/>
      <c r="N136" s="594">
        <f>ROUND(L136*K136,2)</f>
        <v>0</v>
      </c>
      <c r="O136" s="594"/>
      <c r="P136" s="594"/>
      <c r="Q136" s="594"/>
      <c r="R136" s="256" t="s">
        <v>3765</v>
      </c>
      <c r="S136" s="176"/>
      <c r="T136" s="354" t="s">
        <v>5</v>
      </c>
      <c r="U136" s="246" t="s">
        <v>31</v>
      </c>
      <c r="V136" s="248">
        <v>0</v>
      </c>
      <c r="W136" s="248">
        <f>V136*K136</f>
        <v>0</v>
      </c>
      <c r="X136" s="248">
        <v>0</v>
      </c>
      <c r="Y136" s="248">
        <f>X136*K136</f>
        <v>0</v>
      </c>
      <c r="Z136" s="248">
        <v>0</v>
      </c>
      <c r="AA136" s="355">
        <f>Z136*K136</f>
        <v>0</v>
      </c>
      <c r="AR136" s="192" t="s">
        <v>113</v>
      </c>
      <c r="AT136" s="192" t="s">
        <v>199</v>
      </c>
      <c r="AU136" s="192" t="s">
        <v>65</v>
      </c>
      <c r="AY136" s="192" t="s">
        <v>198</v>
      </c>
      <c r="BE136" s="249">
        <f>IF(U136="základní",N136,0)</f>
        <v>0</v>
      </c>
      <c r="BF136" s="249">
        <f>IF(U136="snížená",N136,0)</f>
        <v>0</v>
      </c>
      <c r="BG136" s="249">
        <f>IF(U136="zákl. přenesená",N136,0)</f>
        <v>0</v>
      </c>
      <c r="BH136" s="249">
        <f>IF(U136="sníž. přenesená",N136,0)</f>
        <v>0</v>
      </c>
      <c r="BI136" s="249">
        <f>IF(U136="nulová",N136,0)</f>
        <v>0</v>
      </c>
      <c r="BJ136" s="192" t="s">
        <v>71</v>
      </c>
      <c r="BK136" s="249">
        <f>ROUND(L136*K136,2)</f>
        <v>0</v>
      </c>
      <c r="BL136" s="192" t="s">
        <v>113</v>
      </c>
      <c r="BM136" s="192" t="s">
        <v>1540</v>
      </c>
    </row>
    <row r="137" spans="2:43" s="198" customFormat="1" ht="13.5" customHeight="1">
      <c r="B137" s="168"/>
      <c r="C137" s="179"/>
      <c r="D137" s="179"/>
      <c r="E137" s="179"/>
      <c r="F137" s="626" t="s">
        <v>3328</v>
      </c>
      <c r="G137" s="628"/>
      <c r="H137" s="628"/>
      <c r="I137" s="628"/>
      <c r="J137" s="179"/>
      <c r="K137" s="179"/>
      <c r="L137" s="179"/>
      <c r="M137" s="179"/>
      <c r="N137" s="179"/>
      <c r="O137" s="179"/>
      <c r="P137" s="179"/>
      <c r="Q137" s="179"/>
      <c r="R137" s="179"/>
      <c r="S137" s="176"/>
      <c r="T137" s="179"/>
      <c r="U137" s="172"/>
      <c r="V137" s="179"/>
      <c r="W137" s="179"/>
      <c r="X137" s="179"/>
      <c r="Y137" s="179"/>
      <c r="AP137" s="192" t="s">
        <v>271</v>
      </c>
      <c r="AQ137" s="192" t="s">
        <v>65</v>
      </c>
    </row>
    <row r="138" spans="2:65" s="198" customFormat="1" ht="22.5" customHeight="1">
      <c r="B138" s="168"/>
      <c r="C138" s="240" t="s">
        <v>146</v>
      </c>
      <c r="D138" s="240" t="s">
        <v>199</v>
      </c>
      <c r="E138" s="241" t="s">
        <v>372</v>
      </c>
      <c r="F138" s="593" t="s">
        <v>373</v>
      </c>
      <c r="G138" s="593"/>
      <c r="H138" s="593"/>
      <c r="I138" s="593"/>
      <c r="J138" s="242" t="s">
        <v>360</v>
      </c>
      <c r="K138" s="243">
        <v>61.5</v>
      </c>
      <c r="L138" s="572"/>
      <c r="M138" s="572"/>
      <c r="N138" s="594">
        <f>ROUND(L138*K138,2)</f>
        <v>0</v>
      </c>
      <c r="O138" s="594"/>
      <c r="P138" s="594"/>
      <c r="Q138" s="594"/>
      <c r="R138" s="256" t="s">
        <v>3765</v>
      </c>
      <c r="S138" s="176"/>
      <c r="T138" s="354" t="s">
        <v>5</v>
      </c>
      <c r="U138" s="246" t="s">
        <v>31</v>
      </c>
      <c r="V138" s="248">
        <v>0</v>
      </c>
      <c r="W138" s="248">
        <f>V138*K138</f>
        <v>0</v>
      </c>
      <c r="X138" s="248">
        <v>0</v>
      </c>
      <c r="Y138" s="248">
        <f>X138*K138</f>
        <v>0</v>
      </c>
      <c r="Z138" s="248">
        <v>0</v>
      </c>
      <c r="AA138" s="355">
        <f>Z138*K138</f>
        <v>0</v>
      </c>
      <c r="AR138" s="192" t="s">
        <v>113</v>
      </c>
      <c r="AT138" s="192" t="s">
        <v>199</v>
      </c>
      <c r="AU138" s="192" t="s">
        <v>65</v>
      </c>
      <c r="AY138" s="192" t="s">
        <v>198</v>
      </c>
      <c r="BE138" s="249">
        <f>IF(U138="základní",N138,0)</f>
        <v>0</v>
      </c>
      <c r="BF138" s="249">
        <f>IF(U138="snížená",N138,0)</f>
        <v>0</v>
      </c>
      <c r="BG138" s="249">
        <f>IF(U138="zákl. přenesená",N138,0)</f>
        <v>0</v>
      </c>
      <c r="BH138" s="249">
        <f>IF(U138="sníž. přenesená",N138,0)</f>
        <v>0</v>
      </c>
      <c r="BI138" s="249">
        <f>IF(U138="nulová",N138,0)</f>
        <v>0</v>
      </c>
      <c r="BJ138" s="192" t="s">
        <v>71</v>
      </c>
      <c r="BK138" s="249">
        <f>ROUND(L138*K138,2)</f>
        <v>0</v>
      </c>
      <c r="BL138" s="192" t="s">
        <v>113</v>
      </c>
      <c r="BM138" s="192" t="s">
        <v>1541</v>
      </c>
    </row>
    <row r="139" spans="2:43" s="198" customFormat="1" ht="13.5" customHeight="1">
      <c r="B139" s="168"/>
      <c r="C139" s="179"/>
      <c r="D139" s="179"/>
      <c r="E139" s="179"/>
      <c r="F139" s="626" t="s">
        <v>3329</v>
      </c>
      <c r="G139" s="628"/>
      <c r="H139" s="628"/>
      <c r="I139" s="628"/>
      <c r="J139" s="179"/>
      <c r="K139" s="179"/>
      <c r="L139" s="179"/>
      <c r="M139" s="179"/>
      <c r="N139" s="250"/>
      <c r="O139" s="250"/>
      <c r="P139" s="250"/>
      <c r="Q139" s="250"/>
      <c r="R139" s="179"/>
      <c r="S139" s="176"/>
      <c r="T139" s="179"/>
      <c r="U139" s="172"/>
      <c r="V139" s="179"/>
      <c r="W139" s="179"/>
      <c r="X139" s="179"/>
      <c r="Y139" s="179"/>
      <c r="AP139" s="192" t="s">
        <v>271</v>
      </c>
      <c r="AQ139" s="192" t="s">
        <v>65</v>
      </c>
    </row>
    <row r="140" spans="2:63" s="235" customFormat="1" ht="37.35" customHeight="1">
      <c r="B140" s="231"/>
      <c r="C140" s="232"/>
      <c r="D140" s="233" t="s">
        <v>249</v>
      </c>
      <c r="E140" s="233"/>
      <c r="F140" s="233"/>
      <c r="G140" s="233"/>
      <c r="H140" s="233"/>
      <c r="I140" s="233"/>
      <c r="J140" s="233"/>
      <c r="K140" s="233"/>
      <c r="L140" s="233"/>
      <c r="M140" s="233"/>
      <c r="N140" s="609">
        <f>SUM(N141:Q178)</f>
        <v>0</v>
      </c>
      <c r="O140" s="610"/>
      <c r="P140" s="610"/>
      <c r="Q140" s="610"/>
      <c r="R140" s="232"/>
      <c r="S140" s="176"/>
      <c r="T140" s="348"/>
      <c r="U140" s="232"/>
      <c r="V140" s="232"/>
      <c r="W140" s="234">
        <f>SUM(W141:W178)</f>
        <v>0</v>
      </c>
      <c r="X140" s="232"/>
      <c r="Y140" s="234">
        <f>SUM(Y141:Y178)</f>
        <v>120.81910385999998</v>
      </c>
      <c r="Z140" s="232"/>
      <c r="AA140" s="349">
        <f>SUM(AA141:AA178)</f>
        <v>0</v>
      </c>
      <c r="AR140" s="237" t="s">
        <v>113</v>
      </c>
      <c r="AT140" s="238" t="s">
        <v>57</v>
      </c>
      <c r="AU140" s="238" t="s">
        <v>58</v>
      </c>
      <c r="AY140" s="237" t="s">
        <v>198</v>
      </c>
      <c r="BK140" s="239">
        <f>SUM(BK141:BK178)</f>
        <v>0</v>
      </c>
    </row>
    <row r="141" spans="2:65" s="198" customFormat="1" ht="31.5" customHeight="1">
      <c r="B141" s="168"/>
      <c r="C141" s="240" t="s">
        <v>158</v>
      </c>
      <c r="D141" s="240" t="s">
        <v>199</v>
      </c>
      <c r="E141" s="241" t="s">
        <v>375</v>
      </c>
      <c r="F141" s="593" t="s">
        <v>376</v>
      </c>
      <c r="G141" s="593"/>
      <c r="H141" s="593"/>
      <c r="I141" s="593"/>
      <c r="J141" s="242" t="s">
        <v>377</v>
      </c>
      <c r="K141" s="488">
        <v>368</v>
      </c>
      <c r="L141" s="572"/>
      <c r="M141" s="572"/>
      <c r="N141" s="594">
        <f>ROUND(L141*K141,2)</f>
        <v>0</v>
      </c>
      <c r="O141" s="594"/>
      <c r="P141" s="594"/>
      <c r="Q141" s="594"/>
      <c r="R141" s="256" t="s">
        <v>3765</v>
      </c>
      <c r="S141" s="176"/>
      <c r="T141" s="354" t="s">
        <v>5</v>
      </c>
      <c r="U141" s="246" t="s">
        <v>31</v>
      </c>
      <c r="V141" s="248">
        <v>0</v>
      </c>
      <c r="W141" s="248">
        <f>V141*K141</f>
        <v>0</v>
      </c>
      <c r="X141" s="248">
        <v>0</v>
      </c>
      <c r="Y141" s="248">
        <f>X141*K141</f>
        <v>0</v>
      </c>
      <c r="Z141" s="248">
        <v>0</v>
      </c>
      <c r="AA141" s="355">
        <f>Z141*K141</f>
        <v>0</v>
      </c>
      <c r="AC141" s="264"/>
      <c r="AR141" s="192" t="s">
        <v>113</v>
      </c>
      <c r="AT141" s="192" t="s">
        <v>199</v>
      </c>
      <c r="AU141" s="192" t="s">
        <v>65</v>
      </c>
      <c r="AY141" s="192" t="s">
        <v>198</v>
      </c>
      <c r="BE141" s="249">
        <f>IF(U141="základní",N141,0)</f>
        <v>0</v>
      </c>
      <c r="BF141" s="249">
        <f>IF(U141="snížená",N141,0)</f>
        <v>0</v>
      </c>
      <c r="BG141" s="249">
        <f>IF(U141="zákl. přenesená",N141,0)</f>
        <v>0</v>
      </c>
      <c r="BH141" s="249">
        <f>IF(U141="sníž. přenesená",N141,0)</f>
        <v>0</v>
      </c>
      <c r="BI141" s="249">
        <f>IF(U141="nulová",N141,0)</f>
        <v>0</v>
      </c>
      <c r="BJ141" s="192" t="s">
        <v>71</v>
      </c>
      <c r="BK141" s="249">
        <f>ROUND(L141*K141,2)</f>
        <v>0</v>
      </c>
      <c r="BL141" s="192" t="s">
        <v>113</v>
      </c>
      <c r="BM141" s="192" t="s">
        <v>1542</v>
      </c>
    </row>
    <row r="142" spans="2:51" s="261" customFormat="1" ht="22.5" customHeight="1">
      <c r="B142" s="257"/>
      <c r="C142" s="263"/>
      <c r="D142" s="263"/>
      <c r="E142" s="259" t="s">
        <v>380</v>
      </c>
      <c r="F142" s="602" t="s">
        <v>1543</v>
      </c>
      <c r="G142" s="603"/>
      <c r="H142" s="603"/>
      <c r="I142" s="603"/>
      <c r="J142" s="263"/>
      <c r="K142" s="260">
        <v>368</v>
      </c>
      <c r="L142" s="263"/>
      <c r="M142" s="263"/>
      <c r="N142" s="263"/>
      <c r="O142" s="263"/>
      <c r="P142" s="263"/>
      <c r="Q142" s="263"/>
      <c r="R142" s="263"/>
      <c r="S142" s="176"/>
      <c r="T142" s="385"/>
      <c r="U142" s="263"/>
      <c r="V142" s="263"/>
      <c r="W142" s="263"/>
      <c r="X142" s="263"/>
      <c r="Y142" s="263"/>
      <c r="Z142" s="263"/>
      <c r="AA142" s="386"/>
      <c r="AT142" s="262" t="s">
        <v>205</v>
      </c>
      <c r="AU142" s="262" t="s">
        <v>65</v>
      </c>
      <c r="AV142" s="261" t="s">
        <v>71</v>
      </c>
      <c r="AW142" s="261" t="s">
        <v>25</v>
      </c>
      <c r="AX142" s="261" t="s">
        <v>58</v>
      </c>
      <c r="AY142" s="262" t="s">
        <v>198</v>
      </c>
    </row>
    <row r="143" spans="2:51" s="261" customFormat="1" ht="22.5" customHeight="1">
      <c r="B143" s="257"/>
      <c r="C143" s="263"/>
      <c r="D143" s="263"/>
      <c r="E143" s="259" t="s">
        <v>382</v>
      </c>
      <c r="F143" s="600" t="s">
        <v>1544</v>
      </c>
      <c r="G143" s="601"/>
      <c r="H143" s="601"/>
      <c r="I143" s="601"/>
      <c r="J143" s="263"/>
      <c r="K143" s="260">
        <v>368</v>
      </c>
      <c r="L143" s="263"/>
      <c r="M143" s="263"/>
      <c r="N143" s="263"/>
      <c r="O143" s="263"/>
      <c r="P143" s="263"/>
      <c r="Q143" s="263"/>
      <c r="R143" s="263"/>
      <c r="S143" s="176"/>
      <c r="T143" s="385"/>
      <c r="U143" s="263"/>
      <c r="V143" s="263"/>
      <c r="W143" s="263"/>
      <c r="X143" s="263"/>
      <c r="Y143" s="263"/>
      <c r="Z143" s="263"/>
      <c r="AA143" s="386"/>
      <c r="AT143" s="262" t="s">
        <v>205</v>
      </c>
      <c r="AU143" s="262" t="s">
        <v>65</v>
      </c>
      <c r="AV143" s="261" t="s">
        <v>71</v>
      </c>
      <c r="AW143" s="261" t="s">
        <v>25</v>
      </c>
      <c r="AX143" s="261" t="s">
        <v>65</v>
      </c>
      <c r="AY143" s="262" t="s">
        <v>198</v>
      </c>
    </row>
    <row r="144" spans="2:65" s="198" customFormat="1" ht="31.5" customHeight="1">
      <c r="B144" s="168"/>
      <c r="C144" s="240" t="s">
        <v>161</v>
      </c>
      <c r="D144" s="240" t="s">
        <v>199</v>
      </c>
      <c r="E144" s="241" t="s">
        <v>1545</v>
      </c>
      <c r="F144" s="593" t="s">
        <v>385</v>
      </c>
      <c r="G144" s="593"/>
      <c r="H144" s="593"/>
      <c r="I144" s="593"/>
      <c r="J144" s="242" t="s">
        <v>360</v>
      </c>
      <c r="K144" s="243">
        <v>37.77</v>
      </c>
      <c r="L144" s="572"/>
      <c r="M144" s="572"/>
      <c r="N144" s="594">
        <f>ROUND(L144*K144,2)</f>
        <v>0</v>
      </c>
      <c r="O144" s="594"/>
      <c r="P144" s="594"/>
      <c r="Q144" s="594"/>
      <c r="R144" s="244" t="s">
        <v>3319</v>
      </c>
      <c r="S144" s="176"/>
      <c r="T144" s="354" t="s">
        <v>5</v>
      </c>
      <c r="U144" s="246" t="s">
        <v>31</v>
      </c>
      <c r="V144" s="248">
        <v>0</v>
      </c>
      <c r="W144" s="248">
        <f>V144*K144</f>
        <v>0</v>
      </c>
      <c r="X144" s="248">
        <v>0</v>
      </c>
      <c r="Y144" s="248">
        <f>X144*K144</f>
        <v>0</v>
      </c>
      <c r="Z144" s="248">
        <v>0</v>
      </c>
      <c r="AA144" s="355">
        <f>Z144*K144</f>
        <v>0</v>
      </c>
      <c r="AR144" s="192" t="s">
        <v>113</v>
      </c>
      <c r="AT144" s="192" t="s">
        <v>199</v>
      </c>
      <c r="AU144" s="192" t="s">
        <v>65</v>
      </c>
      <c r="AY144" s="192" t="s">
        <v>198</v>
      </c>
      <c r="BE144" s="249">
        <f>IF(U144="základní",N144,0)</f>
        <v>0</v>
      </c>
      <c r="BF144" s="249">
        <f>IF(U144="snížená",N144,0)</f>
        <v>0</v>
      </c>
      <c r="BG144" s="249">
        <f>IF(U144="zákl. přenesená",N144,0)</f>
        <v>0</v>
      </c>
      <c r="BH144" s="249">
        <f>IF(U144="sníž. přenesená",N144,0)</f>
        <v>0</v>
      </c>
      <c r="BI144" s="249">
        <f>IF(U144="nulová",N144,0)</f>
        <v>0</v>
      </c>
      <c r="BJ144" s="192" t="s">
        <v>71</v>
      </c>
      <c r="BK144" s="249">
        <f>ROUND(L144*K144,2)</f>
        <v>0</v>
      </c>
      <c r="BL144" s="192" t="s">
        <v>113</v>
      </c>
      <c r="BM144" s="192" t="s">
        <v>1546</v>
      </c>
    </row>
    <row r="145" spans="2:51" s="261" customFormat="1" ht="31.5" customHeight="1">
      <c r="B145" s="257"/>
      <c r="C145" s="263"/>
      <c r="D145" s="263"/>
      <c r="E145" s="259" t="s">
        <v>387</v>
      </c>
      <c r="F145" s="602" t="s">
        <v>1547</v>
      </c>
      <c r="G145" s="603"/>
      <c r="H145" s="603"/>
      <c r="I145" s="603"/>
      <c r="J145" s="263"/>
      <c r="K145" s="260">
        <v>37.77</v>
      </c>
      <c r="L145" s="263"/>
      <c r="M145" s="263"/>
      <c r="N145" s="263"/>
      <c r="O145" s="263"/>
      <c r="P145" s="263"/>
      <c r="Q145" s="263"/>
      <c r="R145" s="263"/>
      <c r="S145" s="176"/>
      <c r="T145" s="385"/>
      <c r="U145" s="263"/>
      <c r="V145" s="263"/>
      <c r="W145" s="263"/>
      <c r="X145" s="263"/>
      <c r="Y145" s="263"/>
      <c r="Z145" s="263"/>
      <c r="AA145" s="386"/>
      <c r="AT145" s="262" t="s">
        <v>205</v>
      </c>
      <c r="AU145" s="262" t="s">
        <v>65</v>
      </c>
      <c r="AV145" s="261" t="s">
        <v>71</v>
      </c>
      <c r="AW145" s="261" t="s">
        <v>25</v>
      </c>
      <c r="AX145" s="261" t="s">
        <v>58</v>
      </c>
      <c r="AY145" s="262" t="s">
        <v>198</v>
      </c>
    </row>
    <row r="146" spans="2:51" s="261" customFormat="1" ht="22.5" customHeight="1">
      <c r="B146" s="257"/>
      <c r="C146" s="263"/>
      <c r="D146" s="263"/>
      <c r="E146" s="259" t="s">
        <v>389</v>
      </c>
      <c r="F146" s="600" t="s">
        <v>1548</v>
      </c>
      <c r="G146" s="601"/>
      <c r="H146" s="601"/>
      <c r="I146" s="601"/>
      <c r="J146" s="263"/>
      <c r="K146" s="260">
        <v>37.77</v>
      </c>
      <c r="L146" s="263"/>
      <c r="M146" s="263"/>
      <c r="N146" s="263"/>
      <c r="O146" s="263"/>
      <c r="P146" s="263"/>
      <c r="Q146" s="263"/>
      <c r="R146" s="263"/>
      <c r="S146" s="176"/>
      <c r="T146" s="385"/>
      <c r="U146" s="263"/>
      <c r="V146" s="263"/>
      <c r="W146" s="263"/>
      <c r="X146" s="263"/>
      <c r="Y146" s="263"/>
      <c r="Z146" s="263"/>
      <c r="AA146" s="386"/>
      <c r="AT146" s="262" t="s">
        <v>205</v>
      </c>
      <c r="AU146" s="262" t="s">
        <v>65</v>
      </c>
      <c r="AV146" s="261" t="s">
        <v>71</v>
      </c>
      <c r="AW146" s="261" t="s">
        <v>25</v>
      </c>
      <c r="AX146" s="261" t="s">
        <v>65</v>
      </c>
      <c r="AY146" s="262" t="s">
        <v>198</v>
      </c>
    </row>
    <row r="147" spans="2:65" s="198" customFormat="1" ht="31.5" customHeight="1">
      <c r="B147" s="168"/>
      <c r="C147" s="240" t="s">
        <v>164</v>
      </c>
      <c r="D147" s="240" t="s">
        <v>199</v>
      </c>
      <c r="E147" s="241" t="s">
        <v>391</v>
      </c>
      <c r="F147" s="593" t="s">
        <v>392</v>
      </c>
      <c r="G147" s="593"/>
      <c r="H147" s="593"/>
      <c r="I147" s="593"/>
      <c r="J147" s="242" t="s">
        <v>360</v>
      </c>
      <c r="K147" s="504">
        <v>1193.01</v>
      </c>
      <c r="L147" s="572"/>
      <c r="M147" s="572"/>
      <c r="N147" s="594">
        <f>ROUND(L147*K147,2)</f>
        <v>0</v>
      </c>
      <c r="O147" s="594"/>
      <c r="P147" s="594"/>
      <c r="Q147" s="594"/>
      <c r="R147" s="244" t="s">
        <v>3319</v>
      </c>
      <c r="S147" s="176"/>
      <c r="T147" s="354" t="s">
        <v>5</v>
      </c>
      <c r="U147" s="246" t="s">
        <v>31</v>
      </c>
      <c r="V147" s="248">
        <v>0</v>
      </c>
      <c r="W147" s="248">
        <f>V147*K147</f>
        <v>0</v>
      </c>
      <c r="X147" s="248">
        <v>0</v>
      </c>
      <c r="Y147" s="248">
        <f>X147*K147</f>
        <v>0</v>
      </c>
      <c r="Z147" s="248">
        <v>0</v>
      </c>
      <c r="AA147" s="355">
        <f>Z147*K147</f>
        <v>0</v>
      </c>
      <c r="AC147" s="264"/>
      <c r="AR147" s="192" t="s">
        <v>113</v>
      </c>
      <c r="AT147" s="192" t="s">
        <v>199</v>
      </c>
      <c r="AU147" s="192" t="s">
        <v>65</v>
      </c>
      <c r="AY147" s="192" t="s">
        <v>198</v>
      </c>
      <c r="BE147" s="249">
        <f>IF(U147="základní",N147,0)</f>
        <v>0</v>
      </c>
      <c r="BF147" s="249">
        <f>IF(U147="snížená",N147,0)</f>
        <v>0</v>
      </c>
      <c r="BG147" s="249">
        <f>IF(U147="zákl. přenesená",N147,0)</f>
        <v>0</v>
      </c>
      <c r="BH147" s="249">
        <f>IF(U147="sníž. přenesená",N147,0)</f>
        <v>0</v>
      </c>
      <c r="BI147" s="249">
        <f>IF(U147="nulová",N147,0)</f>
        <v>0</v>
      </c>
      <c r="BJ147" s="192" t="s">
        <v>71</v>
      </c>
      <c r="BK147" s="249">
        <f>ROUND(L147*K147,2)</f>
        <v>0</v>
      </c>
      <c r="BL147" s="192" t="s">
        <v>113</v>
      </c>
      <c r="BM147" s="192" t="s">
        <v>1549</v>
      </c>
    </row>
    <row r="148" spans="2:48" s="11" customFormat="1" ht="32.25" customHeight="1">
      <c r="B148" s="138"/>
      <c r="C148" s="489"/>
      <c r="D148" s="489"/>
      <c r="E148" s="140" t="s">
        <v>394</v>
      </c>
      <c r="F148" s="602" t="s">
        <v>3745</v>
      </c>
      <c r="G148" s="603"/>
      <c r="H148" s="603"/>
      <c r="I148" s="603"/>
      <c r="J148" s="489"/>
      <c r="K148" s="141">
        <f>(1070.6+677.4+437.96+451.7-75.16-103.72-35.07-37.7)/2</f>
        <v>1193.005</v>
      </c>
      <c r="L148" s="489"/>
      <c r="M148" s="489"/>
      <c r="N148" s="489"/>
      <c r="O148" s="489"/>
      <c r="P148" s="489"/>
      <c r="Q148" s="489"/>
      <c r="R148" s="489"/>
      <c r="S148" s="24"/>
      <c r="T148" s="489"/>
      <c r="U148" s="489"/>
      <c r="V148" s="142"/>
      <c r="W148" s="489"/>
      <c r="X148" s="489"/>
      <c r="Y148" s="489"/>
      <c r="Z148" s="489"/>
      <c r="AQ148" s="145" t="s">
        <v>205</v>
      </c>
      <c r="AR148" s="145" t="s">
        <v>65</v>
      </c>
      <c r="AS148" s="11" t="s">
        <v>71</v>
      </c>
      <c r="AT148" s="11" t="s">
        <v>25</v>
      </c>
      <c r="AU148" s="11" t="s">
        <v>58</v>
      </c>
      <c r="AV148" s="145" t="s">
        <v>198</v>
      </c>
    </row>
    <row r="149" spans="2:65" s="198" customFormat="1" ht="22.5" customHeight="1">
      <c r="B149" s="168"/>
      <c r="C149" s="240" t="s">
        <v>397</v>
      </c>
      <c r="D149" s="240" t="s">
        <v>199</v>
      </c>
      <c r="E149" s="241" t="s">
        <v>398</v>
      </c>
      <c r="F149" s="593" t="s">
        <v>3470</v>
      </c>
      <c r="G149" s="593"/>
      <c r="H149" s="593"/>
      <c r="I149" s="593"/>
      <c r="J149" s="242" t="s">
        <v>360</v>
      </c>
      <c r="K149" s="243">
        <v>5.63</v>
      </c>
      <c r="L149" s="572"/>
      <c r="M149" s="572"/>
      <c r="N149" s="594">
        <f>ROUND(L149*K149,2)</f>
        <v>0</v>
      </c>
      <c r="O149" s="594"/>
      <c r="P149" s="594"/>
      <c r="Q149" s="594"/>
      <c r="R149" s="256" t="s">
        <v>3765</v>
      </c>
      <c r="S149" s="176"/>
      <c r="T149" s="354" t="s">
        <v>5</v>
      </c>
      <c r="U149" s="246" t="s">
        <v>31</v>
      </c>
      <c r="V149" s="248">
        <v>0</v>
      </c>
      <c r="W149" s="248">
        <f>V149*K149</f>
        <v>0</v>
      </c>
      <c r="X149" s="248">
        <v>0</v>
      </c>
      <c r="Y149" s="248">
        <f>X149*K149</f>
        <v>0</v>
      </c>
      <c r="Z149" s="248">
        <v>0</v>
      </c>
      <c r="AA149" s="355">
        <f>Z149*K149</f>
        <v>0</v>
      </c>
      <c r="AR149" s="192" t="s">
        <v>113</v>
      </c>
      <c r="AT149" s="192" t="s">
        <v>199</v>
      </c>
      <c r="AU149" s="192" t="s">
        <v>65</v>
      </c>
      <c r="AY149" s="192" t="s">
        <v>198</v>
      </c>
      <c r="BE149" s="249">
        <f>IF(U149="základní",N149,0)</f>
        <v>0</v>
      </c>
      <c r="BF149" s="249">
        <f>IF(U149="snížená",N149,0)</f>
        <v>0</v>
      </c>
      <c r="BG149" s="249">
        <f>IF(U149="zákl. přenesená",N149,0)</f>
        <v>0</v>
      </c>
      <c r="BH149" s="249">
        <f>IF(U149="sníž. přenesená",N149,0)</f>
        <v>0</v>
      </c>
      <c r="BI149" s="249">
        <f>IF(U149="nulová",N149,0)</f>
        <v>0</v>
      </c>
      <c r="BJ149" s="192" t="s">
        <v>71</v>
      </c>
      <c r="BK149" s="249">
        <f>ROUND(L149*K149,2)</f>
        <v>0</v>
      </c>
      <c r="BL149" s="192" t="s">
        <v>113</v>
      </c>
      <c r="BM149" s="192" t="s">
        <v>1550</v>
      </c>
    </row>
    <row r="150" spans="2:51" s="261" customFormat="1" ht="44.25" customHeight="1">
      <c r="B150" s="257"/>
      <c r="C150" s="263"/>
      <c r="D150" s="263"/>
      <c r="E150" s="259" t="s">
        <v>400</v>
      </c>
      <c r="F150" s="602" t="s">
        <v>1551</v>
      </c>
      <c r="G150" s="603"/>
      <c r="H150" s="603"/>
      <c r="I150" s="603"/>
      <c r="J150" s="263"/>
      <c r="K150" s="260">
        <v>5.63</v>
      </c>
      <c r="L150" s="263"/>
      <c r="M150" s="263"/>
      <c r="N150" s="263"/>
      <c r="O150" s="263"/>
      <c r="P150" s="263"/>
      <c r="Q150" s="263"/>
      <c r="R150" s="263"/>
      <c r="S150" s="176"/>
      <c r="T150" s="385"/>
      <c r="U150" s="263"/>
      <c r="V150" s="263"/>
      <c r="W150" s="263"/>
      <c r="X150" s="263"/>
      <c r="Y150" s="263"/>
      <c r="Z150" s="263"/>
      <c r="AA150" s="386"/>
      <c r="AT150" s="262" t="s">
        <v>205</v>
      </c>
      <c r="AU150" s="262" t="s">
        <v>65</v>
      </c>
      <c r="AV150" s="261" t="s">
        <v>71</v>
      </c>
      <c r="AW150" s="261" t="s">
        <v>25</v>
      </c>
      <c r="AX150" s="261" t="s">
        <v>58</v>
      </c>
      <c r="AY150" s="262" t="s">
        <v>198</v>
      </c>
    </row>
    <row r="151" spans="2:51" s="261" customFormat="1" ht="22.5" customHeight="1">
      <c r="B151" s="257"/>
      <c r="C151" s="263"/>
      <c r="D151" s="263"/>
      <c r="E151" s="259" t="s">
        <v>401</v>
      </c>
      <c r="F151" s="600" t="s">
        <v>1552</v>
      </c>
      <c r="G151" s="601"/>
      <c r="H151" s="601"/>
      <c r="I151" s="601"/>
      <c r="J151" s="263"/>
      <c r="K151" s="260">
        <v>5.63</v>
      </c>
      <c r="L151" s="263"/>
      <c r="M151" s="263"/>
      <c r="N151" s="263"/>
      <c r="O151" s="263"/>
      <c r="P151" s="263"/>
      <c r="Q151" s="263"/>
      <c r="R151" s="263"/>
      <c r="S151" s="176"/>
      <c r="T151" s="385"/>
      <c r="U151" s="263"/>
      <c r="V151" s="263"/>
      <c r="W151" s="263"/>
      <c r="X151" s="263"/>
      <c r="Y151" s="263"/>
      <c r="Z151" s="263"/>
      <c r="AA151" s="386"/>
      <c r="AT151" s="262" t="s">
        <v>205</v>
      </c>
      <c r="AU151" s="262" t="s">
        <v>65</v>
      </c>
      <c r="AV151" s="261" t="s">
        <v>71</v>
      </c>
      <c r="AW151" s="261" t="s">
        <v>25</v>
      </c>
      <c r="AX151" s="261" t="s">
        <v>65</v>
      </c>
      <c r="AY151" s="262" t="s">
        <v>198</v>
      </c>
    </row>
    <row r="152" spans="2:65" s="198" customFormat="1" ht="31.5" customHeight="1">
      <c r="B152" s="168"/>
      <c r="C152" s="240" t="s">
        <v>403</v>
      </c>
      <c r="D152" s="240" t="s">
        <v>199</v>
      </c>
      <c r="E152" s="241" t="s">
        <v>404</v>
      </c>
      <c r="F152" s="593" t="s">
        <v>3471</v>
      </c>
      <c r="G152" s="593"/>
      <c r="H152" s="593"/>
      <c r="I152" s="593"/>
      <c r="J152" s="242" t="s">
        <v>360</v>
      </c>
      <c r="K152" s="243">
        <v>49.04</v>
      </c>
      <c r="L152" s="572"/>
      <c r="M152" s="572"/>
      <c r="N152" s="594">
        <f>ROUND(L152*K152,2)</f>
        <v>0</v>
      </c>
      <c r="O152" s="594"/>
      <c r="P152" s="594"/>
      <c r="Q152" s="594"/>
      <c r="R152" s="256" t="s">
        <v>3765</v>
      </c>
      <c r="S152" s="176"/>
      <c r="T152" s="354" t="s">
        <v>5</v>
      </c>
      <c r="U152" s="246" t="s">
        <v>31</v>
      </c>
      <c r="V152" s="248">
        <v>0</v>
      </c>
      <c r="W152" s="248">
        <f>V152*K152</f>
        <v>0</v>
      </c>
      <c r="X152" s="248">
        <v>0</v>
      </c>
      <c r="Y152" s="248">
        <f>X152*K152</f>
        <v>0</v>
      </c>
      <c r="Z152" s="248">
        <v>0</v>
      </c>
      <c r="AA152" s="355">
        <f>Z152*K152</f>
        <v>0</v>
      </c>
      <c r="AR152" s="192" t="s">
        <v>113</v>
      </c>
      <c r="AT152" s="192" t="s">
        <v>199</v>
      </c>
      <c r="AU152" s="192" t="s">
        <v>65</v>
      </c>
      <c r="AY152" s="192" t="s">
        <v>198</v>
      </c>
      <c r="BE152" s="249">
        <f>IF(U152="základní",N152,0)</f>
        <v>0</v>
      </c>
      <c r="BF152" s="249">
        <f>IF(U152="snížená",N152,0)</f>
        <v>0</v>
      </c>
      <c r="BG152" s="249">
        <f>IF(U152="zákl. přenesená",N152,0)</f>
        <v>0</v>
      </c>
      <c r="BH152" s="249">
        <f>IF(U152="sníž. přenesená",N152,0)</f>
        <v>0</v>
      </c>
      <c r="BI152" s="249">
        <f>IF(U152="nulová",N152,0)</f>
        <v>0</v>
      </c>
      <c r="BJ152" s="192" t="s">
        <v>71</v>
      </c>
      <c r="BK152" s="249">
        <f>ROUND(L152*K152,2)</f>
        <v>0</v>
      </c>
      <c r="BL152" s="192" t="s">
        <v>113</v>
      </c>
      <c r="BM152" s="192" t="s">
        <v>1553</v>
      </c>
    </row>
    <row r="153" spans="2:51" s="261" customFormat="1" ht="22.5" customHeight="1">
      <c r="B153" s="257"/>
      <c r="C153" s="263"/>
      <c r="D153" s="263"/>
      <c r="E153" s="259" t="s">
        <v>406</v>
      </c>
      <c r="F153" s="602" t="s">
        <v>1554</v>
      </c>
      <c r="G153" s="603"/>
      <c r="H153" s="603"/>
      <c r="I153" s="603"/>
      <c r="J153" s="263"/>
      <c r="K153" s="260">
        <v>49.04</v>
      </c>
      <c r="L153" s="263"/>
      <c r="M153" s="263"/>
      <c r="N153" s="263"/>
      <c r="O153" s="263"/>
      <c r="P153" s="263"/>
      <c r="Q153" s="263"/>
      <c r="R153" s="263"/>
      <c r="S153" s="176"/>
      <c r="T153" s="385"/>
      <c r="U153" s="263"/>
      <c r="V153" s="263"/>
      <c r="W153" s="263"/>
      <c r="X153" s="263"/>
      <c r="Y153" s="263"/>
      <c r="Z153" s="263"/>
      <c r="AA153" s="386"/>
      <c r="AT153" s="262" t="s">
        <v>205</v>
      </c>
      <c r="AU153" s="262" t="s">
        <v>65</v>
      </c>
      <c r="AV153" s="261" t="s">
        <v>71</v>
      </c>
      <c r="AW153" s="261" t="s">
        <v>25</v>
      </c>
      <c r="AX153" s="261" t="s">
        <v>58</v>
      </c>
      <c r="AY153" s="262" t="s">
        <v>198</v>
      </c>
    </row>
    <row r="154" spans="2:51" s="261" customFormat="1" ht="22.5" customHeight="1">
      <c r="B154" s="257"/>
      <c r="C154" s="263"/>
      <c r="D154" s="263"/>
      <c r="E154" s="259" t="s">
        <v>408</v>
      </c>
      <c r="F154" s="600" t="s">
        <v>1555</v>
      </c>
      <c r="G154" s="601"/>
      <c r="H154" s="601"/>
      <c r="I154" s="601"/>
      <c r="J154" s="263"/>
      <c r="K154" s="260">
        <v>49.04</v>
      </c>
      <c r="L154" s="263"/>
      <c r="M154" s="263"/>
      <c r="N154" s="263"/>
      <c r="O154" s="263"/>
      <c r="P154" s="263"/>
      <c r="Q154" s="263"/>
      <c r="R154" s="263"/>
      <c r="S154" s="176"/>
      <c r="T154" s="385"/>
      <c r="U154" s="263"/>
      <c r="V154" s="263"/>
      <c r="W154" s="263"/>
      <c r="X154" s="263"/>
      <c r="Y154" s="263"/>
      <c r="Z154" s="263"/>
      <c r="AA154" s="386"/>
      <c r="AT154" s="262" t="s">
        <v>205</v>
      </c>
      <c r="AU154" s="262" t="s">
        <v>65</v>
      </c>
      <c r="AV154" s="261" t="s">
        <v>71</v>
      </c>
      <c r="AW154" s="261" t="s">
        <v>25</v>
      </c>
      <c r="AX154" s="261" t="s">
        <v>65</v>
      </c>
      <c r="AY154" s="262" t="s">
        <v>198</v>
      </c>
    </row>
    <row r="155" spans="2:65" s="198" customFormat="1" ht="22.5" customHeight="1">
      <c r="B155" s="168"/>
      <c r="C155" s="240" t="s">
        <v>410</v>
      </c>
      <c r="D155" s="240" t="s">
        <v>199</v>
      </c>
      <c r="E155" s="241" t="s">
        <v>411</v>
      </c>
      <c r="F155" s="593" t="s">
        <v>412</v>
      </c>
      <c r="G155" s="593"/>
      <c r="H155" s="593"/>
      <c r="I155" s="593"/>
      <c r="J155" s="242" t="s">
        <v>377</v>
      </c>
      <c r="K155" s="243">
        <v>14.04</v>
      </c>
      <c r="L155" s="572"/>
      <c r="M155" s="572"/>
      <c r="N155" s="594">
        <f>ROUND(L155*K155,2)</f>
        <v>0</v>
      </c>
      <c r="O155" s="594"/>
      <c r="P155" s="594"/>
      <c r="Q155" s="594"/>
      <c r="R155" s="256" t="s">
        <v>3765</v>
      </c>
      <c r="S155" s="176"/>
      <c r="T155" s="354" t="s">
        <v>5</v>
      </c>
      <c r="U155" s="246" t="s">
        <v>31</v>
      </c>
      <c r="V155" s="248">
        <v>0</v>
      </c>
      <c r="W155" s="248">
        <f>V155*K155</f>
        <v>0</v>
      </c>
      <c r="X155" s="248">
        <v>0.001026</v>
      </c>
      <c r="Y155" s="248">
        <f>X155*K155</f>
        <v>0.01440504</v>
      </c>
      <c r="Z155" s="248">
        <v>0</v>
      </c>
      <c r="AA155" s="355">
        <f>Z155*K155</f>
        <v>0</v>
      </c>
      <c r="AR155" s="192" t="s">
        <v>113</v>
      </c>
      <c r="AT155" s="192" t="s">
        <v>199</v>
      </c>
      <c r="AU155" s="192" t="s">
        <v>65</v>
      </c>
      <c r="AY155" s="192" t="s">
        <v>198</v>
      </c>
      <c r="BE155" s="249">
        <f>IF(U155="základní",N155,0)</f>
        <v>0</v>
      </c>
      <c r="BF155" s="249">
        <f>IF(U155="snížená",N155,0)</f>
        <v>0</v>
      </c>
      <c r="BG155" s="249">
        <f>IF(U155="zákl. přenesená",N155,0)</f>
        <v>0</v>
      </c>
      <c r="BH155" s="249">
        <f>IF(U155="sníž. přenesená",N155,0)</f>
        <v>0</v>
      </c>
      <c r="BI155" s="249">
        <f>IF(U155="nulová",N155,0)</f>
        <v>0</v>
      </c>
      <c r="BJ155" s="192" t="s">
        <v>71</v>
      </c>
      <c r="BK155" s="249">
        <f>ROUND(L155*K155,2)</f>
        <v>0</v>
      </c>
      <c r="BL155" s="192" t="s">
        <v>113</v>
      </c>
      <c r="BM155" s="192" t="s">
        <v>1556</v>
      </c>
    </row>
    <row r="156" spans="2:51" s="261" customFormat="1" ht="31.5" customHeight="1">
      <c r="B156" s="257"/>
      <c r="C156" s="263"/>
      <c r="D156" s="263"/>
      <c r="E156" s="259" t="s">
        <v>414</v>
      </c>
      <c r="F156" s="602" t="s">
        <v>1557</v>
      </c>
      <c r="G156" s="603"/>
      <c r="H156" s="603"/>
      <c r="I156" s="603"/>
      <c r="J156" s="263"/>
      <c r="K156" s="260">
        <v>14.04</v>
      </c>
      <c r="L156" s="263"/>
      <c r="M156" s="263"/>
      <c r="N156" s="263"/>
      <c r="O156" s="263"/>
      <c r="P156" s="263"/>
      <c r="Q156" s="263"/>
      <c r="R156" s="263"/>
      <c r="S156" s="176"/>
      <c r="T156" s="385"/>
      <c r="U156" s="263"/>
      <c r="V156" s="263"/>
      <c r="W156" s="263"/>
      <c r="X156" s="263"/>
      <c r="Y156" s="263"/>
      <c r="Z156" s="263"/>
      <c r="AA156" s="386"/>
      <c r="AT156" s="262" t="s">
        <v>205</v>
      </c>
      <c r="AU156" s="262" t="s">
        <v>65</v>
      </c>
      <c r="AV156" s="261" t="s">
        <v>71</v>
      </c>
      <c r="AW156" s="261" t="s">
        <v>25</v>
      </c>
      <c r="AX156" s="261" t="s">
        <v>58</v>
      </c>
      <c r="AY156" s="262" t="s">
        <v>198</v>
      </c>
    </row>
    <row r="157" spans="2:51" s="261" customFormat="1" ht="22.5" customHeight="1">
      <c r="B157" s="257"/>
      <c r="C157" s="263"/>
      <c r="D157" s="263"/>
      <c r="E157" s="259" t="s">
        <v>416</v>
      </c>
      <c r="F157" s="600" t="s">
        <v>1558</v>
      </c>
      <c r="G157" s="601"/>
      <c r="H157" s="601"/>
      <c r="I157" s="601"/>
      <c r="J157" s="263"/>
      <c r="K157" s="260">
        <v>14.04</v>
      </c>
      <c r="L157" s="263"/>
      <c r="M157" s="263"/>
      <c r="N157" s="263"/>
      <c r="O157" s="263"/>
      <c r="P157" s="263"/>
      <c r="Q157" s="263"/>
      <c r="R157" s="263"/>
      <c r="S157" s="176"/>
      <c r="T157" s="385"/>
      <c r="U157" s="263"/>
      <c r="V157" s="263"/>
      <c r="W157" s="263"/>
      <c r="X157" s="263"/>
      <c r="Y157" s="263"/>
      <c r="Z157" s="263"/>
      <c r="AA157" s="386"/>
      <c r="AT157" s="262" t="s">
        <v>205</v>
      </c>
      <c r="AU157" s="262" t="s">
        <v>65</v>
      </c>
      <c r="AV157" s="261" t="s">
        <v>71</v>
      </c>
      <c r="AW157" s="261" t="s">
        <v>25</v>
      </c>
      <c r="AX157" s="261" t="s">
        <v>65</v>
      </c>
      <c r="AY157" s="262" t="s">
        <v>198</v>
      </c>
    </row>
    <row r="158" spans="2:65" s="198" customFormat="1" ht="22.5" customHeight="1">
      <c r="B158" s="168"/>
      <c r="C158" s="240" t="s">
        <v>11</v>
      </c>
      <c r="D158" s="240" t="s">
        <v>199</v>
      </c>
      <c r="E158" s="241" t="s">
        <v>418</v>
      </c>
      <c r="F158" s="593" t="s">
        <v>419</v>
      </c>
      <c r="G158" s="593"/>
      <c r="H158" s="593"/>
      <c r="I158" s="593"/>
      <c r="J158" s="242" t="s">
        <v>377</v>
      </c>
      <c r="K158" s="243">
        <v>14.04</v>
      </c>
      <c r="L158" s="572"/>
      <c r="M158" s="572"/>
      <c r="N158" s="594">
        <f>ROUND(L158*K158,2)</f>
        <v>0</v>
      </c>
      <c r="O158" s="594"/>
      <c r="P158" s="594"/>
      <c r="Q158" s="594"/>
      <c r="R158" s="256" t="s">
        <v>3765</v>
      </c>
      <c r="S158" s="176"/>
      <c r="T158" s="354" t="s">
        <v>5</v>
      </c>
      <c r="U158" s="246" t="s">
        <v>31</v>
      </c>
      <c r="V158" s="248">
        <v>0</v>
      </c>
      <c r="W158" s="248">
        <f>V158*K158</f>
        <v>0</v>
      </c>
      <c r="X158" s="248">
        <v>0</v>
      </c>
      <c r="Y158" s="248">
        <f>X158*K158</f>
        <v>0</v>
      </c>
      <c r="Z158" s="248">
        <v>0</v>
      </c>
      <c r="AA158" s="355">
        <f>Z158*K158</f>
        <v>0</v>
      </c>
      <c r="AR158" s="192" t="s">
        <v>113</v>
      </c>
      <c r="AT158" s="192" t="s">
        <v>199</v>
      </c>
      <c r="AU158" s="192" t="s">
        <v>65</v>
      </c>
      <c r="AY158" s="192" t="s">
        <v>198</v>
      </c>
      <c r="BE158" s="249">
        <f>IF(U158="základní",N158,0)</f>
        <v>0</v>
      </c>
      <c r="BF158" s="249">
        <f>IF(U158="snížená",N158,0)</f>
        <v>0</v>
      </c>
      <c r="BG158" s="249">
        <f>IF(U158="zákl. přenesená",N158,0)</f>
        <v>0</v>
      </c>
      <c r="BH158" s="249">
        <f>IF(U158="sníž. přenesená",N158,0)</f>
        <v>0</v>
      </c>
      <c r="BI158" s="249">
        <f>IF(U158="nulová",N158,0)</f>
        <v>0</v>
      </c>
      <c r="BJ158" s="192" t="s">
        <v>71</v>
      </c>
      <c r="BK158" s="249">
        <f>ROUND(L158*K158,2)</f>
        <v>0</v>
      </c>
      <c r="BL158" s="192" t="s">
        <v>113</v>
      </c>
      <c r="BM158" s="192" t="s">
        <v>1559</v>
      </c>
    </row>
    <row r="159" spans="2:65" s="198" customFormat="1" ht="31.5" customHeight="1">
      <c r="B159" s="168"/>
      <c r="C159" s="240" t="s">
        <v>421</v>
      </c>
      <c r="D159" s="240" t="s">
        <v>199</v>
      </c>
      <c r="E159" s="241" t="s">
        <v>422</v>
      </c>
      <c r="F159" s="593" t="s">
        <v>423</v>
      </c>
      <c r="G159" s="593"/>
      <c r="H159" s="593"/>
      <c r="I159" s="593"/>
      <c r="J159" s="242" t="s">
        <v>424</v>
      </c>
      <c r="K159" s="243">
        <v>2.8</v>
      </c>
      <c r="L159" s="572"/>
      <c r="M159" s="572"/>
      <c r="N159" s="594">
        <f>ROUND(L159*K159,2)</f>
        <v>0</v>
      </c>
      <c r="O159" s="594"/>
      <c r="P159" s="594"/>
      <c r="Q159" s="594"/>
      <c r="R159" s="256" t="s">
        <v>3765</v>
      </c>
      <c r="S159" s="176"/>
      <c r="T159" s="354" t="s">
        <v>5</v>
      </c>
      <c r="U159" s="246" t="s">
        <v>31</v>
      </c>
      <c r="V159" s="248">
        <v>0</v>
      </c>
      <c r="W159" s="248">
        <f>V159*K159</f>
        <v>0</v>
      </c>
      <c r="X159" s="248">
        <v>1.053056</v>
      </c>
      <c r="Y159" s="248">
        <f>X159*K159</f>
        <v>2.9485568</v>
      </c>
      <c r="Z159" s="248">
        <v>0</v>
      </c>
      <c r="AA159" s="355">
        <f>Z159*K159</f>
        <v>0</v>
      </c>
      <c r="AR159" s="192" t="s">
        <v>113</v>
      </c>
      <c r="AT159" s="192" t="s">
        <v>199</v>
      </c>
      <c r="AU159" s="192" t="s">
        <v>65</v>
      </c>
      <c r="AY159" s="192" t="s">
        <v>198</v>
      </c>
      <c r="BE159" s="249">
        <f>IF(U159="základní",N159,0)</f>
        <v>0</v>
      </c>
      <c r="BF159" s="249">
        <f>IF(U159="snížená",N159,0)</f>
        <v>0</v>
      </c>
      <c r="BG159" s="249">
        <f>IF(U159="zákl. přenesená",N159,0)</f>
        <v>0</v>
      </c>
      <c r="BH159" s="249">
        <f>IF(U159="sníž. přenesená",N159,0)</f>
        <v>0</v>
      </c>
      <c r="BI159" s="249">
        <f>IF(U159="nulová",N159,0)</f>
        <v>0</v>
      </c>
      <c r="BJ159" s="192" t="s">
        <v>71</v>
      </c>
      <c r="BK159" s="249">
        <f>ROUND(L159*K159,2)</f>
        <v>0</v>
      </c>
      <c r="BL159" s="192" t="s">
        <v>113</v>
      </c>
      <c r="BM159" s="192" t="s">
        <v>1560</v>
      </c>
    </row>
    <row r="160" spans="2:51" s="261" customFormat="1" ht="44.25" customHeight="1">
      <c r="B160" s="257"/>
      <c r="C160" s="263"/>
      <c r="D160" s="263"/>
      <c r="E160" s="259" t="s">
        <v>426</v>
      </c>
      <c r="F160" s="602" t="s">
        <v>1561</v>
      </c>
      <c r="G160" s="603"/>
      <c r="H160" s="603"/>
      <c r="I160" s="603"/>
      <c r="J160" s="263"/>
      <c r="K160" s="260">
        <v>2.8</v>
      </c>
      <c r="L160" s="263"/>
      <c r="M160" s="263"/>
      <c r="N160" s="263"/>
      <c r="O160" s="263"/>
      <c r="P160" s="263"/>
      <c r="Q160" s="263"/>
      <c r="R160" s="263"/>
      <c r="S160" s="176"/>
      <c r="T160" s="385"/>
      <c r="U160" s="263"/>
      <c r="V160" s="263"/>
      <c r="W160" s="263"/>
      <c r="X160" s="263"/>
      <c r="Y160" s="263"/>
      <c r="Z160" s="263"/>
      <c r="AA160" s="386"/>
      <c r="AT160" s="262" t="s">
        <v>205</v>
      </c>
      <c r="AU160" s="262" t="s">
        <v>65</v>
      </c>
      <c r="AV160" s="261" t="s">
        <v>71</v>
      </c>
      <c r="AW160" s="261" t="s">
        <v>25</v>
      </c>
      <c r="AX160" s="261" t="s">
        <v>58</v>
      </c>
      <c r="AY160" s="262" t="s">
        <v>198</v>
      </c>
    </row>
    <row r="161" spans="2:51" s="261" customFormat="1" ht="22.5" customHeight="1">
      <c r="B161" s="257"/>
      <c r="C161" s="263"/>
      <c r="D161" s="263"/>
      <c r="E161" s="259" t="s">
        <v>428</v>
      </c>
      <c r="F161" s="600" t="s">
        <v>1562</v>
      </c>
      <c r="G161" s="601"/>
      <c r="H161" s="601"/>
      <c r="I161" s="601"/>
      <c r="J161" s="263"/>
      <c r="K161" s="260">
        <v>2.8</v>
      </c>
      <c r="L161" s="263"/>
      <c r="M161" s="263"/>
      <c r="N161" s="263"/>
      <c r="O161" s="263"/>
      <c r="P161" s="263"/>
      <c r="Q161" s="263"/>
      <c r="R161" s="263"/>
      <c r="S161" s="176"/>
      <c r="T161" s="385"/>
      <c r="U161" s="263"/>
      <c r="V161" s="263"/>
      <c r="W161" s="263"/>
      <c r="X161" s="263"/>
      <c r="Y161" s="263"/>
      <c r="Z161" s="263"/>
      <c r="AA161" s="386"/>
      <c r="AT161" s="262" t="s">
        <v>205</v>
      </c>
      <c r="AU161" s="262" t="s">
        <v>65</v>
      </c>
      <c r="AV161" s="261" t="s">
        <v>71</v>
      </c>
      <c r="AW161" s="261" t="s">
        <v>25</v>
      </c>
      <c r="AX161" s="261" t="s">
        <v>65</v>
      </c>
      <c r="AY161" s="262" t="s">
        <v>198</v>
      </c>
    </row>
    <row r="162" spans="2:65" s="198" customFormat="1" ht="31.5" customHeight="1">
      <c r="B162" s="168"/>
      <c r="C162" s="240" t="s">
        <v>430</v>
      </c>
      <c r="D162" s="240" t="s">
        <v>199</v>
      </c>
      <c r="E162" s="241" t="s">
        <v>431</v>
      </c>
      <c r="F162" s="593" t="s">
        <v>3472</v>
      </c>
      <c r="G162" s="593"/>
      <c r="H162" s="593"/>
      <c r="I162" s="593"/>
      <c r="J162" s="242" t="s">
        <v>360</v>
      </c>
      <c r="K162" s="243">
        <v>44.94</v>
      </c>
      <c r="L162" s="572"/>
      <c r="M162" s="572"/>
      <c r="N162" s="594">
        <f>ROUND(L162*K162,2)</f>
        <v>0</v>
      </c>
      <c r="O162" s="594"/>
      <c r="P162" s="594"/>
      <c r="Q162" s="594"/>
      <c r="R162" s="256" t="s">
        <v>3765</v>
      </c>
      <c r="S162" s="176"/>
      <c r="T162" s="354" t="s">
        <v>5</v>
      </c>
      <c r="U162" s="246" t="s">
        <v>31</v>
      </c>
      <c r="V162" s="248">
        <v>0</v>
      </c>
      <c r="W162" s="248">
        <f>V162*K162</f>
        <v>0</v>
      </c>
      <c r="X162" s="248">
        <v>2.453292</v>
      </c>
      <c r="Y162" s="248">
        <f>X162*K162</f>
        <v>110.25094247999999</v>
      </c>
      <c r="Z162" s="248">
        <v>0</v>
      </c>
      <c r="AA162" s="355">
        <f>Z162*K162</f>
        <v>0</v>
      </c>
      <c r="AR162" s="192" t="s">
        <v>113</v>
      </c>
      <c r="AT162" s="192" t="s">
        <v>199</v>
      </c>
      <c r="AU162" s="192" t="s">
        <v>65</v>
      </c>
      <c r="AY162" s="192" t="s">
        <v>198</v>
      </c>
      <c r="BE162" s="249">
        <f>IF(U162="základní",N162,0)</f>
        <v>0</v>
      </c>
      <c r="BF162" s="249">
        <f>IF(U162="snížená",N162,0)</f>
        <v>0</v>
      </c>
      <c r="BG162" s="249">
        <f>IF(U162="zákl. přenesená",N162,0)</f>
        <v>0</v>
      </c>
      <c r="BH162" s="249">
        <f>IF(U162="sníž. přenesená",N162,0)</f>
        <v>0</v>
      </c>
      <c r="BI162" s="249">
        <f>IF(U162="nulová",N162,0)</f>
        <v>0</v>
      </c>
      <c r="BJ162" s="192" t="s">
        <v>71</v>
      </c>
      <c r="BK162" s="249">
        <f>ROUND(L162*K162,2)</f>
        <v>0</v>
      </c>
      <c r="BL162" s="192" t="s">
        <v>113</v>
      </c>
      <c r="BM162" s="192" t="s">
        <v>1563</v>
      </c>
    </row>
    <row r="163" spans="2:51" s="261" customFormat="1" ht="22.5" customHeight="1">
      <c r="B163" s="257"/>
      <c r="C163" s="263"/>
      <c r="D163" s="263"/>
      <c r="E163" s="259" t="s">
        <v>433</v>
      </c>
      <c r="F163" s="602" t="s">
        <v>1564</v>
      </c>
      <c r="G163" s="603"/>
      <c r="H163" s="603"/>
      <c r="I163" s="603"/>
      <c r="J163" s="263"/>
      <c r="K163" s="260">
        <v>44.94</v>
      </c>
      <c r="L163" s="263"/>
      <c r="M163" s="263"/>
      <c r="N163" s="263"/>
      <c r="O163" s="263"/>
      <c r="P163" s="263"/>
      <c r="Q163" s="263"/>
      <c r="R163" s="263"/>
      <c r="S163" s="176"/>
      <c r="T163" s="385"/>
      <c r="U163" s="263"/>
      <c r="V163" s="263"/>
      <c r="W163" s="263"/>
      <c r="X163" s="263"/>
      <c r="Y163" s="263"/>
      <c r="Z163" s="263"/>
      <c r="AA163" s="386"/>
      <c r="AT163" s="262" t="s">
        <v>205</v>
      </c>
      <c r="AU163" s="262" t="s">
        <v>65</v>
      </c>
      <c r="AV163" s="261" t="s">
        <v>71</v>
      </c>
      <c r="AW163" s="261" t="s">
        <v>25</v>
      </c>
      <c r="AX163" s="261" t="s">
        <v>58</v>
      </c>
      <c r="AY163" s="262" t="s">
        <v>198</v>
      </c>
    </row>
    <row r="164" spans="2:51" s="261" customFormat="1" ht="22.5" customHeight="1">
      <c r="B164" s="257"/>
      <c r="C164" s="263"/>
      <c r="D164" s="263"/>
      <c r="E164" s="259" t="s">
        <v>435</v>
      </c>
      <c r="F164" s="600" t="s">
        <v>1565</v>
      </c>
      <c r="G164" s="601"/>
      <c r="H164" s="601"/>
      <c r="I164" s="601"/>
      <c r="J164" s="263"/>
      <c r="K164" s="260">
        <v>44.94</v>
      </c>
      <c r="L164" s="263"/>
      <c r="M164" s="263"/>
      <c r="N164" s="263"/>
      <c r="O164" s="263"/>
      <c r="P164" s="263"/>
      <c r="Q164" s="263"/>
      <c r="R164" s="263"/>
      <c r="S164" s="176"/>
      <c r="T164" s="385"/>
      <c r="U164" s="263"/>
      <c r="V164" s="263"/>
      <c r="W164" s="263"/>
      <c r="X164" s="263"/>
      <c r="Y164" s="263"/>
      <c r="Z164" s="263"/>
      <c r="AA164" s="386"/>
      <c r="AT164" s="262" t="s">
        <v>205</v>
      </c>
      <c r="AU164" s="262" t="s">
        <v>65</v>
      </c>
      <c r="AV164" s="261" t="s">
        <v>71</v>
      </c>
      <c r="AW164" s="261" t="s">
        <v>25</v>
      </c>
      <c r="AX164" s="261" t="s">
        <v>65</v>
      </c>
      <c r="AY164" s="262" t="s">
        <v>198</v>
      </c>
    </row>
    <row r="165" spans="2:65" s="198" customFormat="1" ht="31.5" customHeight="1">
      <c r="B165" s="168"/>
      <c r="C165" s="240" t="s">
        <v>437</v>
      </c>
      <c r="D165" s="240" t="s">
        <v>199</v>
      </c>
      <c r="E165" s="241" t="s">
        <v>438</v>
      </c>
      <c r="F165" s="593" t="s">
        <v>439</v>
      </c>
      <c r="G165" s="593"/>
      <c r="H165" s="593"/>
      <c r="I165" s="593"/>
      <c r="J165" s="242" t="s">
        <v>424</v>
      </c>
      <c r="K165" s="243">
        <v>2.57</v>
      </c>
      <c r="L165" s="572"/>
      <c r="M165" s="572"/>
      <c r="N165" s="594">
        <f>ROUND(L165*K165,2)</f>
        <v>0</v>
      </c>
      <c r="O165" s="594"/>
      <c r="P165" s="594"/>
      <c r="Q165" s="594"/>
      <c r="R165" s="256" t="s">
        <v>3765</v>
      </c>
      <c r="S165" s="176"/>
      <c r="T165" s="354" t="s">
        <v>5</v>
      </c>
      <c r="U165" s="246" t="s">
        <v>31</v>
      </c>
      <c r="V165" s="248">
        <v>0</v>
      </c>
      <c r="W165" s="248">
        <f>V165*K165</f>
        <v>0</v>
      </c>
      <c r="X165" s="248">
        <v>1.06017</v>
      </c>
      <c r="Y165" s="248">
        <f>X165*K165</f>
        <v>2.7246369</v>
      </c>
      <c r="Z165" s="248">
        <v>0</v>
      </c>
      <c r="AA165" s="355">
        <f>Z165*K165</f>
        <v>0</v>
      </c>
      <c r="AR165" s="192" t="s">
        <v>113</v>
      </c>
      <c r="AT165" s="192" t="s">
        <v>199</v>
      </c>
      <c r="AU165" s="192" t="s">
        <v>65</v>
      </c>
      <c r="AY165" s="192" t="s">
        <v>198</v>
      </c>
      <c r="BE165" s="249">
        <f>IF(U165="základní",N165,0)</f>
        <v>0</v>
      </c>
      <c r="BF165" s="249">
        <f>IF(U165="snížená",N165,0)</f>
        <v>0</v>
      </c>
      <c r="BG165" s="249">
        <f>IF(U165="zákl. přenesená",N165,0)</f>
        <v>0</v>
      </c>
      <c r="BH165" s="249">
        <f>IF(U165="sníž. přenesená",N165,0)</f>
        <v>0</v>
      </c>
      <c r="BI165" s="249">
        <f>IF(U165="nulová",N165,0)</f>
        <v>0</v>
      </c>
      <c r="BJ165" s="192" t="s">
        <v>71</v>
      </c>
      <c r="BK165" s="249">
        <f>ROUND(L165*K165,2)</f>
        <v>0</v>
      </c>
      <c r="BL165" s="192" t="s">
        <v>113</v>
      </c>
      <c r="BM165" s="192" t="s">
        <v>1566</v>
      </c>
    </row>
    <row r="166" spans="2:51" s="261" customFormat="1" ht="44.25" customHeight="1">
      <c r="B166" s="257"/>
      <c r="C166" s="263"/>
      <c r="D166" s="263"/>
      <c r="E166" s="259" t="s">
        <v>441</v>
      </c>
      <c r="F166" s="602" t="s">
        <v>1567</v>
      </c>
      <c r="G166" s="603"/>
      <c r="H166" s="603"/>
      <c r="I166" s="603"/>
      <c r="J166" s="263"/>
      <c r="K166" s="260">
        <v>2.57</v>
      </c>
      <c r="L166" s="263"/>
      <c r="M166" s="263"/>
      <c r="N166" s="263"/>
      <c r="O166" s="263"/>
      <c r="P166" s="263"/>
      <c r="Q166" s="263"/>
      <c r="R166" s="263"/>
      <c r="S166" s="176"/>
      <c r="T166" s="385"/>
      <c r="U166" s="263"/>
      <c r="V166" s="263"/>
      <c r="W166" s="263"/>
      <c r="X166" s="263"/>
      <c r="Y166" s="263"/>
      <c r="Z166" s="263"/>
      <c r="AA166" s="386"/>
      <c r="AT166" s="262" t="s">
        <v>205</v>
      </c>
      <c r="AU166" s="262" t="s">
        <v>65</v>
      </c>
      <c r="AV166" s="261" t="s">
        <v>71</v>
      </c>
      <c r="AW166" s="261" t="s">
        <v>25</v>
      </c>
      <c r="AX166" s="261" t="s">
        <v>58</v>
      </c>
      <c r="AY166" s="262" t="s">
        <v>198</v>
      </c>
    </row>
    <row r="167" spans="2:51" s="261" customFormat="1" ht="22.5" customHeight="1">
      <c r="B167" s="257"/>
      <c r="C167" s="263"/>
      <c r="D167" s="263"/>
      <c r="E167" s="259" t="s">
        <v>443</v>
      </c>
      <c r="F167" s="600" t="s">
        <v>1568</v>
      </c>
      <c r="G167" s="601"/>
      <c r="H167" s="601"/>
      <c r="I167" s="601"/>
      <c r="J167" s="263"/>
      <c r="K167" s="260">
        <v>2.57</v>
      </c>
      <c r="L167" s="263"/>
      <c r="M167" s="263"/>
      <c r="N167" s="263"/>
      <c r="O167" s="263"/>
      <c r="P167" s="263"/>
      <c r="Q167" s="263"/>
      <c r="R167" s="263"/>
      <c r="S167" s="176"/>
      <c r="T167" s="385"/>
      <c r="U167" s="263"/>
      <c r="V167" s="263"/>
      <c r="W167" s="263"/>
      <c r="X167" s="263"/>
      <c r="Y167" s="263"/>
      <c r="Z167" s="263"/>
      <c r="AA167" s="386"/>
      <c r="AT167" s="262" t="s">
        <v>205</v>
      </c>
      <c r="AU167" s="262" t="s">
        <v>65</v>
      </c>
      <c r="AV167" s="261" t="s">
        <v>71</v>
      </c>
      <c r="AW167" s="261" t="s">
        <v>25</v>
      </c>
      <c r="AX167" s="261" t="s">
        <v>65</v>
      </c>
      <c r="AY167" s="262" t="s">
        <v>198</v>
      </c>
    </row>
    <row r="168" spans="2:65" s="198" customFormat="1" ht="31.5" customHeight="1">
      <c r="B168" s="168"/>
      <c r="C168" s="240" t="s">
        <v>445</v>
      </c>
      <c r="D168" s="240" t="s">
        <v>199</v>
      </c>
      <c r="E168" s="241" t="s">
        <v>446</v>
      </c>
      <c r="F168" s="593" t="s">
        <v>3473</v>
      </c>
      <c r="G168" s="593"/>
      <c r="H168" s="593"/>
      <c r="I168" s="593"/>
      <c r="J168" s="242" t="s">
        <v>360</v>
      </c>
      <c r="K168" s="243">
        <v>0.63</v>
      </c>
      <c r="L168" s="572"/>
      <c r="M168" s="572"/>
      <c r="N168" s="594">
        <f>ROUND(L168*K168,2)</f>
        <v>0</v>
      </c>
      <c r="O168" s="594"/>
      <c r="P168" s="594"/>
      <c r="Q168" s="594"/>
      <c r="R168" s="256" t="s">
        <v>3765</v>
      </c>
      <c r="S168" s="176"/>
      <c r="T168" s="354" t="s">
        <v>5</v>
      </c>
      <c r="U168" s="246" t="s">
        <v>31</v>
      </c>
      <c r="V168" s="248">
        <v>0</v>
      </c>
      <c r="W168" s="248">
        <f>V168*K168</f>
        <v>0</v>
      </c>
      <c r="X168" s="248">
        <v>2.453292</v>
      </c>
      <c r="Y168" s="248">
        <f>X168*K168</f>
        <v>1.5455739599999998</v>
      </c>
      <c r="Z168" s="248">
        <v>0</v>
      </c>
      <c r="AA168" s="355">
        <f>Z168*K168</f>
        <v>0</v>
      </c>
      <c r="AR168" s="192" t="s">
        <v>113</v>
      </c>
      <c r="AT168" s="192" t="s">
        <v>199</v>
      </c>
      <c r="AU168" s="192" t="s">
        <v>65</v>
      </c>
      <c r="AY168" s="192" t="s">
        <v>198</v>
      </c>
      <c r="BE168" s="249">
        <f>IF(U168="základní",N168,0)</f>
        <v>0</v>
      </c>
      <c r="BF168" s="249">
        <f>IF(U168="snížená",N168,0)</f>
        <v>0</v>
      </c>
      <c r="BG168" s="249">
        <f>IF(U168="zákl. přenesená",N168,0)</f>
        <v>0</v>
      </c>
      <c r="BH168" s="249">
        <f>IF(U168="sníž. přenesená",N168,0)</f>
        <v>0</v>
      </c>
      <c r="BI168" s="249">
        <f>IF(U168="nulová",N168,0)</f>
        <v>0</v>
      </c>
      <c r="BJ168" s="192" t="s">
        <v>71</v>
      </c>
      <c r="BK168" s="249">
        <f>ROUND(L168*K168,2)</f>
        <v>0</v>
      </c>
      <c r="BL168" s="192" t="s">
        <v>113</v>
      </c>
      <c r="BM168" s="192" t="s">
        <v>1569</v>
      </c>
    </row>
    <row r="169" spans="2:51" s="261" customFormat="1" ht="22.5" customHeight="1">
      <c r="B169" s="257"/>
      <c r="C169" s="263"/>
      <c r="D169" s="263"/>
      <c r="E169" s="259" t="s">
        <v>448</v>
      </c>
      <c r="F169" s="602" t="s">
        <v>1570</v>
      </c>
      <c r="G169" s="603"/>
      <c r="H169" s="603"/>
      <c r="I169" s="603"/>
      <c r="J169" s="263"/>
      <c r="K169" s="260">
        <v>0.63</v>
      </c>
      <c r="L169" s="263"/>
      <c r="M169" s="263"/>
      <c r="N169" s="263"/>
      <c r="O169" s="263"/>
      <c r="P169" s="263"/>
      <c r="Q169" s="263"/>
      <c r="R169" s="263"/>
      <c r="S169" s="176"/>
      <c r="T169" s="385"/>
      <c r="U169" s="263"/>
      <c r="V169" s="263"/>
      <c r="W169" s="263"/>
      <c r="X169" s="263"/>
      <c r="Y169" s="263"/>
      <c r="Z169" s="263"/>
      <c r="AA169" s="386"/>
      <c r="AT169" s="262" t="s">
        <v>205</v>
      </c>
      <c r="AU169" s="262" t="s">
        <v>65</v>
      </c>
      <c r="AV169" s="261" t="s">
        <v>71</v>
      </c>
      <c r="AW169" s="261" t="s">
        <v>25</v>
      </c>
      <c r="AX169" s="261" t="s">
        <v>58</v>
      </c>
      <c r="AY169" s="262" t="s">
        <v>198</v>
      </c>
    </row>
    <row r="170" spans="2:51" s="261" customFormat="1" ht="22.5" customHeight="1">
      <c r="B170" s="257"/>
      <c r="C170" s="263"/>
      <c r="D170" s="263"/>
      <c r="E170" s="259" t="s">
        <v>450</v>
      </c>
      <c r="F170" s="600" t="s">
        <v>1571</v>
      </c>
      <c r="G170" s="601"/>
      <c r="H170" s="601"/>
      <c r="I170" s="601"/>
      <c r="J170" s="263"/>
      <c r="K170" s="260">
        <v>0.63</v>
      </c>
      <c r="L170" s="263"/>
      <c r="M170" s="263"/>
      <c r="N170" s="263"/>
      <c r="O170" s="263"/>
      <c r="P170" s="263"/>
      <c r="Q170" s="263"/>
      <c r="R170" s="263"/>
      <c r="S170" s="176"/>
      <c r="T170" s="385"/>
      <c r="U170" s="263"/>
      <c r="V170" s="263"/>
      <c r="W170" s="263"/>
      <c r="X170" s="263"/>
      <c r="Y170" s="263"/>
      <c r="Z170" s="263"/>
      <c r="AA170" s="386"/>
      <c r="AT170" s="262" t="s">
        <v>205</v>
      </c>
      <c r="AU170" s="262" t="s">
        <v>65</v>
      </c>
      <c r="AV170" s="261" t="s">
        <v>71</v>
      </c>
      <c r="AW170" s="261" t="s">
        <v>25</v>
      </c>
      <c r="AX170" s="261" t="s">
        <v>65</v>
      </c>
      <c r="AY170" s="262" t="s">
        <v>198</v>
      </c>
    </row>
    <row r="171" spans="2:65" s="198" customFormat="1" ht="31.5" customHeight="1">
      <c r="B171" s="168"/>
      <c r="C171" s="240" t="s">
        <v>452</v>
      </c>
      <c r="D171" s="240" t="s">
        <v>199</v>
      </c>
      <c r="E171" s="241" t="s">
        <v>453</v>
      </c>
      <c r="F171" s="593" t="s">
        <v>454</v>
      </c>
      <c r="G171" s="593"/>
      <c r="H171" s="593"/>
      <c r="I171" s="593"/>
      <c r="J171" s="242" t="s">
        <v>424</v>
      </c>
      <c r="K171" s="243">
        <v>0.04</v>
      </c>
      <c r="L171" s="572"/>
      <c r="M171" s="572"/>
      <c r="N171" s="594">
        <f>ROUND(L171*K171,2)</f>
        <v>0</v>
      </c>
      <c r="O171" s="594"/>
      <c r="P171" s="594"/>
      <c r="Q171" s="594"/>
      <c r="R171" s="256" t="s">
        <v>3765</v>
      </c>
      <c r="S171" s="176"/>
      <c r="T171" s="354" t="s">
        <v>5</v>
      </c>
      <c r="U171" s="246" t="s">
        <v>31</v>
      </c>
      <c r="V171" s="248">
        <v>0</v>
      </c>
      <c r="W171" s="248">
        <f>V171*K171</f>
        <v>0</v>
      </c>
      <c r="X171" s="248">
        <v>1.06017</v>
      </c>
      <c r="Y171" s="248">
        <f>X171*K171</f>
        <v>0.0424068</v>
      </c>
      <c r="Z171" s="248">
        <v>0</v>
      </c>
      <c r="AA171" s="355">
        <f>Z171*K171</f>
        <v>0</v>
      </c>
      <c r="AR171" s="192" t="s">
        <v>113</v>
      </c>
      <c r="AT171" s="192" t="s">
        <v>199</v>
      </c>
      <c r="AU171" s="192" t="s">
        <v>65</v>
      </c>
      <c r="AY171" s="192" t="s">
        <v>198</v>
      </c>
      <c r="BE171" s="249">
        <f>IF(U171="základní",N171,0)</f>
        <v>0</v>
      </c>
      <c r="BF171" s="249">
        <f>IF(U171="snížená",N171,0)</f>
        <v>0</v>
      </c>
      <c r="BG171" s="249">
        <f>IF(U171="zákl. přenesená",N171,0)</f>
        <v>0</v>
      </c>
      <c r="BH171" s="249">
        <f>IF(U171="sníž. přenesená",N171,0)</f>
        <v>0</v>
      </c>
      <c r="BI171" s="249">
        <f>IF(U171="nulová",N171,0)</f>
        <v>0</v>
      </c>
      <c r="BJ171" s="192" t="s">
        <v>71</v>
      </c>
      <c r="BK171" s="249">
        <f>ROUND(L171*K171,2)</f>
        <v>0</v>
      </c>
      <c r="BL171" s="192" t="s">
        <v>113</v>
      </c>
      <c r="BM171" s="192" t="s">
        <v>1572</v>
      </c>
    </row>
    <row r="172" spans="2:51" s="261" customFormat="1" ht="31.5" customHeight="1">
      <c r="B172" s="257"/>
      <c r="C172" s="263"/>
      <c r="D172" s="263"/>
      <c r="E172" s="259" t="s">
        <v>456</v>
      </c>
      <c r="F172" s="602" t="s">
        <v>1573</v>
      </c>
      <c r="G172" s="603"/>
      <c r="H172" s="603"/>
      <c r="I172" s="603"/>
      <c r="J172" s="263"/>
      <c r="K172" s="260">
        <v>0.04</v>
      </c>
      <c r="L172" s="263"/>
      <c r="M172" s="263"/>
      <c r="N172" s="263"/>
      <c r="O172" s="263"/>
      <c r="P172" s="263"/>
      <c r="Q172" s="263"/>
      <c r="R172" s="263"/>
      <c r="S172" s="176"/>
      <c r="T172" s="385"/>
      <c r="U172" s="263"/>
      <c r="V172" s="263"/>
      <c r="W172" s="263"/>
      <c r="X172" s="263"/>
      <c r="Y172" s="263"/>
      <c r="Z172" s="263"/>
      <c r="AA172" s="386"/>
      <c r="AT172" s="262" t="s">
        <v>205</v>
      </c>
      <c r="AU172" s="262" t="s">
        <v>65</v>
      </c>
      <c r="AV172" s="261" t="s">
        <v>71</v>
      </c>
      <c r="AW172" s="261" t="s">
        <v>25</v>
      </c>
      <c r="AX172" s="261" t="s">
        <v>58</v>
      </c>
      <c r="AY172" s="262" t="s">
        <v>198</v>
      </c>
    </row>
    <row r="173" spans="2:51" s="261" customFormat="1" ht="22.5" customHeight="1">
      <c r="B173" s="257"/>
      <c r="C173" s="263"/>
      <c r="D173" s="263"/>
      <c r="E173" s="259" t="s">
        <v>458</v>
      </c>
      <c r="F173" s="600" t="s">
        <v>1574</v>
      </c>
      <c r="G173" s="601"/>
      <c r="H173" s="601"/>
      <c r="I173" s="601"/>
      <c r="J173" s="263"/>
      <c r="K173" s="260">
        <v>0.04</v>
      </c>
      <c r="L173" s="263"/>
      <c r="M173" s="263"/>
      <c r="N173" s="263"/>
      <c r="O173" s="263"/>
      <c r="P173" s="263"/>
      <c r="Q173" s="263"/>
      <c r="R173" s="263"/>
      <c r="S173" s="176"/>
      <c r="T173" s="385"/>
      <c r="U173" s="263"/>
      <c r="V173" s="263"/>
      <c r="W173" s="263"/>
      <c r="X173" s="263"/>
      <c r="Y173" s="263"/>
      <c r="Z173" s="263"/>
      <c r="AA173" s="386"/>
      <c r="AT173" s="262" t="s">
        <v>205</v>
      </c>
      <c r="AU173" s="262" t="s">
        <v>65</v>
      </c>
      <c r="AV173" s="261" t="s">
        <v>71</v>
      </c>
      <c r="AW173" s="261" t="s">
        <v>25</v>
      </c>
      <c r="AX173" s="261" t="s">
        <v>65</v>
      </c>
      <c r="AY173" s="262" t="s">
        <v>198</v>
      </c>
    </row>
    <row r="174" spans="2:65" s="198" customFormat="1" ht="44.25" customHeight="1">
      <c r="B174" s="168"/>
      <c r="C174" s="240" t="s">
        <v>10</v>
      </c>
      <c r="D174" s="240" t="s">
        <v>199</v>
      </c>
      <c r="E174" s="241" t="s">
        <v>1575</v>
      </c>
      <c r="F174" s="593" t="s">
        <v>461</v>
      </c>
      <c r="G174" s="593"/>
      <c r="H174" s="593"/>
      <c r="I174" s="593"/>
      <c r="J174" s="242" t="s">
        <v>377</v>
      </c>
      <c r="K174" s="243">
        <v>259.3</v>
      </c>
      <c r="L174" s="572"/>
      <c r="M174" s="572"/>
      <c r="N174" s="594">
        <f>ROUND(L174*K174,2)</f>
        <v>0</v>
      </c>
      <c r="O174" s="594"/>
      <c r="P174" s="594"/>
      <c r="Q174" s="594"/>
      <c r="R174" s="244" t="s">
        <v>3319</v>
      </c>
      <c r="S174" s="176"/>
      <c r="T174" s="354" t="s">
        <v>5</v>
      </c>
      <c r="U174" s="246" t="s">
        <v>31</v>
      </c>
      <c r="V174" s="248">
        <v>0</v>
      </c>
      <c r="W174" s="248">
        <f>V174*K174</f>
        <v>0</v>
      </c>
      <c r="X174" s="248">
        <v>0</v>
      </c>
      <c r="Y174" s="248">
        <f>X174*K174</f>
        <v>0</v>
      </c>
      <c r="Z174" s="248">
        <v>0</v>
      </c>
      <c r="AA174" s="355">
        <f>Z174*K174</f>
        <v>0</v>
      </c>
      <c r="AC174" s="287"/>
      <c r="AR174" s="192" t="s">
        <v>113</v>
      </c>
      <c r="AT174" s="192" t="s">
        <v>199</v>
      </c>
      <c r="AU174" s="192" t="s">
        <v>65</v>
      </c>
      <c r="AY174" s="192" t="s">
        <v>198</v>
      </c>
      <c r="BE174" s="249">
        <f>IF(U174="základní",N174,0)</f>
        <v>0</v>
      </c>
      <c r="BF174" s="249">
        <f>IF(U174="snížená",N174,0)</f>
        <v>0</v>
      </c>
      <c r="BG174" s="249">
        <f>IF(U174="zákl. přenesená",N174,0)</f>
        <v>0</v>
      </c>
      <c r="BH174" s="249">
        <f>IF(U174="sníž. přenesená",N174,0)</f>
        <v>0</v>
      </c>
      <c r="BI174" s="249">
        <f>IF(U174="nulová",N174,0)</f>
        <v>0</v>
      </c>
      <c r="BJ174" s="192" t="s">
        <v>71</v>
      </c>
      <c r="BK174" s="249">
        <f>ROUND(L174*K174,2)</f>
        <v>0</v>
      </c>
      <c r="BL174" s="192" t="s">
        <v>113</v>
      </c>
      <c r="BM174" s="192" t="s">
        <v>1576</v>
      </c>
    </row>
    <row r="175" spans="2:43" s="198" customFormat="1" ht="13.5" customHeight="1">
      <c r="B175" s="168"/>
      <c r="C175" s="179"/>
      <c r="D175" s="179"/>
      <c r="E175" s="179"/>
      <c r="F175" s="626" t="s">
        <v>3335</v>
      </c>
      <c r="G175" s="628"/>
      <c r="H175" s="628"/>
      <c r="I175" s="628"/>
      <c r="J175" s="179"/>
      <c r="K175" s="179"/>
      <c r="L175" s="179"/>
      <c r="M175" s="179"/>
      <c r="N175" s="250"/>
      <c r="O175" s="250"/>
      <c r="P175" s="250"/>
      <c r="Q175" s="250"/>
      <c r="R175" s="179"/>
      <c r="S175" s="176"/>
      <c r="T175" s="179"/>
      <c r="U175" s="172"/>
      <c r="V175" s="179"/>
      <c r="W175" s="179"/>
      <c r="X175" s="179"/>
      <c r="Y175" s="179"/>
      <c r="AP175" s="192" t="s">
        <v>271</v>
      </c>
      <c r="AQ175" s="192" t="s">
        <v>65</v>
      </c>
    </row>
    <row r="176" spans="2:65" s="198" customFormat="1" ht="31.5" customHeight="1">
      <c r="B176" s="168"/>
      <c r="C176" s="240" t="s">
        <v>463</v>
      </c>
      <c r="D176" s="240" t="s">
        <v>199</v>
      </c>
      <c r="E176" s="241" t="s">
        <v>464</v>
      </c>
      <c r="F176" s="593" t="s">
        <v>465</v>
      </c>
      <c r="G176" s="593"/>
      <c r="H176" s="593"/>
      <c r="I176" s="593"/>
      <c r="J176" s="242" t="s">
        <v>424</v>
      </c>
      <c r="K176" s="243">
        <v>3.11</v>
      </c>
      <c r="L176" s="572"/>
      <c r="M176" s="572"/>
      <c r="N176" s="594">
        <f>ROUND(L176*K176,2)</f>
        <v>0</v>
      </c>
      <c r="O176" s="594"/>
      <c r="P176" s="594"/>
      <c r="Q176" s="594"/>
      <c r="R176" s="256" t="s">
        <v>3765</v>
      </c>
      <c r="S176" s="176"/>
      <c r="T176" s="354" t="s">
        <v>5</v>
      </c>
      <c r="U176" s="246" t="s">
        <v>31</v>
      </c>
      <c r="V176" s="248">
        <v>0</v>
      </c>
      <c r="W176" s="248">
        <f>V176*K176</f>
        <v>0</v>
      </c>
      <c r="X176" s="248">
        <v>1.058708</v>
      </c>
      <c r="Y176" s="248">
        <f>X176*K176</f>
        <v>3.2925818799999997</v>
      </c>
      <c r="Z176" s="248">
        <v>0</v>
      </c>
      <c r="AA176" s="355">
        <f>Z176*K176</f>
        <v>0</v>
      </c>
      <c r="AR176" s="192" t="s">
        <v>113</v>
      </c>
      <c r="AT176" s="192" t="s">
        <v>199</v>
      </c>
      <c r="AU176" s="192" t="s">
        <v>65</v>
      </c>
      <c r="AY176" s="192" t="s">
        <v>198</v>
      </c>
      <c r="BE176" s="249">
        <f>IF(U176="základní",N176,0)</f>
        <v>0</v>
      </c>
      <c r="BF176" s="249">
        <f>IF(U176="snížená",N176,0)</f>
        <v>0</v>
      </c>
      <c r="BG176" s="249">
        <f>IF(U176="zákl. přenesená",N176,0)</f>
        <v>0</v>
      </c>
      <c r="BH176" s="249">
        <f>IF(U176="sníž. přenesená",N176,0)</f>
        <v>0</v>
      </c>
      <c r="BI176" s="249">
        <f>IF(U176="nulová",N176,0)</f>
        <v>0</v>
      </c>
      <c r="BJ176" s="192" t="s">
        <v>71</v>
      </c>
      <c r="BK176" s="249">
        <f>ROUND(L176*K176,2)</f>
        <v>0</v>
      </c>
      <c r="BL176" s="192" t="s">
        <v>113</v>
      </c>
      <c r="BM176" s="192" t="s">
        <v>1577</v>
      </c>
    </row>
    <row r="177" spans="2:51" s="261" customFormat="1" ht="44.25" customHeight="1">
      <c r="B177" s="257"/>
      <c r="C177" s="263"/>
      <c r="D177" s="263"/>
      <c r="E177" s="259" t="s">
        <v>467</v>
      </c>
      <c r="F177" s="602" t="s">
        <v>1578</v>
      </c>
      <c r="G177" s="603"/>
      <c r="H177" s="603"/>
      <c r="I177" s="603"/>
      <c r="J177" s="263"/>
      <c r="K177" s="260">
        <v>3.11</v>
      </c>
      <c r="L177" s="263"/>
      <c r="M177" s="263"/>
      <c r="N177" s="263"/>
      <c r="O177" s="263"/>
      <c r="P177" s="263"/>
      <c r="Q177" s="263"/>
      <c r="R177" s="263"/>
      <c r="S177" s="176"/>
      <c r="T177" s="385"/>
      <c r="U177" s="263"/>
      <c r="V177" s="263"/>
      <c r="W177" s="263"/>
      <c r="X177" s="263"/>
      <c r="Y177" s="263"/>
      <c r="Z177" s="263"/>
      <c r="AA177" s="386"/>
      <c r="AT177" s="262" t="s">
        <v>205</v>
      </c>
      <c r="AU177" s="262" t="s">
        <v>65</v>
      </c>
      <c r="AV177" s="261" t="s">
        <v>71</v>
      </c>
      <c r="AW177" s="261" t="s">
        <v>25</v>
      </c>
      <c r="AX177" s="261" t="s">
        <v>58</v>
      </c>
      <c r="AY177" s="262" t="s">
        <v>198</v>
      </c>
    </row>
    <row r="178" spans="2:51" s="261" customFormat="1" ht="22.5" customHeight="1">
      <c r="B178" s="257"/>
      <c r="C178" s="263"/>
      <c r="D178" s="263"/>
      <c r="E178" s="259" t="s">
        <v>469</v>
      </c>
      <c r="F178" s="600" t="s">
        <v>1579</v>
      </c>
      <c r="G178" s="601"/>
      <c r="H178" s="601"/>
      <c r="I178" s="601"/>
      <c r="J178" s="263"/>
      <c r="K178" s="260">
        <v>3.11</v>
      </c>
      <c r="L178" s="263"/>
      <c r="M178" s="263"/>
      <c r="N178" s="263"/>
      <c r="O178" s="263"/>
      <c r="P178" s="263"/>
      <c r="Q178" s="263"/>
      <c r="R178" s="263"/>
      <c r="S178" s="176"/>
      <c r="T178" s="385"/>
      <c r="U178" s="263"/>
      <c r="V178" s="263"/>
      <c r="W178" s="263"/>
      <c r="X178" s="263"/>
      <c r="Y178" s="263"/>
      <c r="Z178" s="263"/>
      <c r="AA178" s="386"/>
      <c r="AT178" s="262" t="s">
        <v>205</v>
      </c>
      <c r="AU178" s="262" t="s">
        <v>65</v>
      </c>
      <c r="AV178" s="261" t="s">
        <v>71</v>
      </c>
      <c r="AW178" s="261" t="s">
        <v>25</v>
      </c>
      <c r="AX178" s="261" t="s">
        <v>65</v>
      </c>
      <c r="AY178" s="262" t="s">
        <v>198</v>
      </c>
    </row>
    <row r="179" spans="2:63" s="235" customFormat="1" ht="37.35" customHeight="1">
      <c r="B179" s="231"/>
      <c r="C179" s="232"/>
      <c r="D179" s="233" t="s">
        <v>250</v>
      </c>
      <c r="E179" s="233"/>
      <c r="F179" s="233"/>
      <c r="G179" s="233"/>
      <c r="H179" s="233"/>
      <c r="I179" s="233"/>
      <c r="J179" s="233"/>
      <c r="K179" s="233"/>
      <c r="L179" s="233"/>
      <c r="M179" s="233"/>
      <c r="N179" s="609">
        <f>SUM(N180:Q206)</f>
        <v>0</v>
      </c>
      <c r="O179" s="610"/>
      <c r="P179" s="610"/>
      <c r="Q179" s="610"/>
      <c r="R179" s="232"/>
      <c r="S179" s="176"/>
      <c r="T179" s="348"/>
      <c r="U179" s="232"/>
      <c r="V179" s="232"/>
      <c r="W179" s="234">
        <f>SUM(W180:W206)</f>
        <v>0</v>
      </c>
      <c r="X179" s="232"/>
      <c r="Y179" s="234">
        <f>SUM(Y180:Y206)</f>
        <v>13.78014771</v>
      </c>
      <c r="Z179" s="232"/>
      <c r="AA179" s="349">
        <f>SUM(AA180:AA206)</f>
        <v>0</v>
      </c>
      <c r="AR179" s="237" t="s">
        <v>113</v>
      </c>
      <c r="AT179" s="238" t="s">
        <v>57</v>
      </c>
      <c r="AU179" s="238" t="s">
        <v>58</v>
      </c>
      <c r="AY179" s="237" t="s">
        <v>198</v>
      </c>
      <c r="BK179" s="239">
        <f>SUM(BK180:BK206)</f>
        <v>0</v>
      </c>
    </row>
    <row r="180" spans="2:65" s="198" customFormat="1" ht="44.25" customHeight="1">
      <c r="B180" s="168"/>
      <c r="C180" s="240" t="s">
        <v>471</v>
      </c>
      <c r="D180" s="240" t="s">
        <v>199</v>
      </c>
      <c r="E180" s="241" t="s">
        <v>472</v>
      </c>
      <c r="F180" s="593" t="s">
        <v>473</v>
      </c>
      <c r="G180" s="593"/>
      <c r="H180" s="593"/>
      <c r="I180" s="593"/>
      <c r="J180" s="242" t="s">
        <v>377</v>
      </c>
      <c r="K180" s="243">
        <v>426</v>
      </c>
      <c r="L180" s="572"/>
      <c r="M180" s="572"/>
      <c r="N180" s="594">
        <f>ROUND(L180*K180,2)</f>
        <v>0</v>
      </c>
      <c r="O180" s="594"/>
      <c r="P180" s="594"/>
      <c r="Q180" s="594"/>
      <c r="R180" s="244" t="s">
        <v>3319</v>
      </c>
      <c r="S180" s="176"/>
      <c r="T180" s="354" t="s">
        <v>5</v>
      </c>
      <c r="U180" s="246" t="s">
        <v>31</v>
      </c>
      <c r="V180" s="248">
        <v>0</v>
      </c>
      <c r="W180" s="248">
        <f>V180*K180</f>
        <v>0</v>
      </c>
      <c r="X180" s="248">
        <v>0</v>
      </c>
      <c r="Y180" s="248">
        <f>X180*K180</f>
        <v>0</v>
      </c>
      <c r="Z180" s="248">
        <v>0</v>
      </c>
      <c r="AA180" s="355">
        <f>Z180*K180</f>
        <v>0</v>
      </c>
      <c r="AR180" s="192" t="s">
        <v>113</v>
      </c>
      <c r="AT180" s="192" t="s">
        <v>199</v>
      </c>
      <c r="AU180" s="192" t="s">
        <v>65</v>
      </c>
      <c r="AY180" s="192" t="s">
        <v>198</v>
      </c>
      <c r="BE180" s="249">
        <f>IF(U180="základní",N180,0)</f>
        <v>0</v>
      </c>
      <c r="BF180" s="249">
        <f>IF(U180="snížená",N180,0)</f>
        <v>0</v>
      </c>
      <c r="BG180" s="249">
        <f>IF(U180="zákl. přenesená",N180,0)</f>
        <v>0</v>
      </c>
      <c r="BH180" s="249">
        <f>IF(U180="sníž. přenesená",N180,0)</f>
        <v>0</v>
      </c>
      <c r="BI180" s="249">
        <f>IF(U180="nulová",N180,0)</f>
        <v>0</v>
      </c>
      <c r="BJ180" s="192" t="s">
        <v>71</v>
      </c>
      <c r="BK180" s="249">
        <f>ROUND(L180*K180,2)</f>
        <v>0</v>
      </c>
      <c r="BL180" s="192" t="s">
        <v>113</v>
      </c>
      <c r="BM180" s="192" t="s">
        <v>1580</v>
      </c>
    </row>
    <row r="181" spans="2:43" s="198" customFormat="1" ht="13.5" customHeight="1">
      <c r="B181" s="168"/>
      <c r="C181" s="179"/>
      <c r="D181" s="179"/>
      <c r="E181" s="179"/>
      <c r="F181" s="626" t="s">
        <v>3336</v>
      </c>
      <c r="G181" s="628"/>
      <c r="H181" s="628"/>
      <c r="I181" s="628"/>
      <c r="J181" s="179"/>
      <c r="K181" s="179"/>
      <c r="L181" s="179"/>
      <c r="M181" s="179"/>
      <c r="N181" s="250"/>
      <c r="O181" s="250"/>
      <c r="P181" s="250"/>
      <c r="Q181" s="250"/>
      <c r="R181" s="179"/>
      <c r="S181" s="176"/>
      <c r="T181" s="179"/>
      <c r="U181" s="172"/>
      <c r="V181" s="179"/>
      <c r="W181" s="179"/>
      <c r="X181" s="179"/>
      <c r="Y181" s="179"/>
      <c r="AP181" s="192" t="s">
        <v>271</v>
      </c>
      <c r="AQ181" s="192" t="s">
        <v>65</v>
      </c>
    </row>
    <row r="182" spans="2:65" s="198" customFormat="1" ht="48.75" customHeight="1">
      <c r="B182" s="168"/>
      <c r="C182" s="240" t="s">
        <v>475</v>
      </c>
      <c r="D182" s="240" t="s">
        <v>199</v>
      </c>
      <c r="E182" s="241" t="s">
        <v>479</v>
      </c>
      <c r="F182" s="593" t="s">
        <v>3338</v>
      </c>
      <c r="G182" s="593"/>
      <c r="H182" s="593"/>
      <c r="I182" s="593"/>
      <c r="J182" s="242" t="s">
        <v>268</v>
      </c>
      <c r="K182" s="243">
        <v>6</v>
      </c>
      <c r="L182" s="572"/>
      <c r="M182" s="572"/>
      <c r="N182" s="594">
        <f>ROUND(L182*K182,2)</f>
        <v>0</v>
      </c>
      <c r="O182" s="594"/>
      <c r="P182" s="594"/>
      <c r="Q182" s="594"/>
      <c r="R182" s="256" t="s">
        <v>3765</v>
      </c>
      <c r="S182" s="176"/>
      <c r="T182" s="354" t="s">
        <v>5</v>
      </c>
      <c r="U182" s="246" t="s">
        <v>31</v>
      </c>
      <c r="V182" s="248">
        <v>0</v>
      </c>
      <c r="W182" s="248">
        <f>V182*K182</f>
        <v>0</v>
      </c>
      <c r="X182" s="248">
        <v>0.0526</v>
      </c>
      <c r="Y182" s="248">
        <f>X182*K182</f>
        <v>0.3156</v>
      </c>
      <c r="Z182" s="248">
        <v>0</v>
      </c>
      <c r="AA182" s="355">
        <f>Z182*K182</f>
        <v>0</v>
      </c>
      <c r="AR182" s="192" t="s">
        <v>113</v>
      </c>
      <c r="AT182" s="192" t="s">
        <v>199</v>
      </c>
      <c r="AU182" s="192" t="s">
        <v>65</v>
      </c>
      <c r="AY182" s="192" t="s">
        <v>198</v>
      </c>
      <c r="BE182" s="249">
        <f>IF(U182="základní",N182,0)</f>
        <v>0</v>
      </c>
      <c r="BF182" s="249">
        <f>IF(U182="snížená",N182,0)</f>
        <v>0</v>
      </c>
      <c r="BG182" s="249">
        <f>IF(U182="zákl. přenesená",N182,0)</f>
        <v>0</v>
      </c>
      <c r="BH182" s="249">
        <f>IF(U182="sníž. přenesená",N182,0)</f>
        <v>0</v>
      </c>
      <c r="BI182" s="249">
        <f>IF(U182="nulová",N182,0)</f>
        <v>0</v>
      </c>
      <c r="BJ182" s="192" t="s">
        <v>71</v>
      </c>
      <c r="BK182" s="249">
        <f>ROUND(L182*K182,2)</f>
        <v>0</v>
      </c>
      <c r="BL182" s="192" t="s">
        <v>113</v>
      </c>
      <c r="BM182" s="192" t="s">
        <v>1581</v>
      </c>
    </row>
    <row r="183" spans="2:43" s="198" customFormat="1" ht="13.5" customHeight="1">
      <c r="B183" s="168"/>
      <c r="C183" s="179"/>
      <c r="D183" s="179"/>
      <c r="E183" s="179"/>
      <c r="F183" s="626" t="s">
        <v>3336</v>
      </c>
      <c r="G183" s="628"/>
      <c r="H183" s="628"/>
      <c r="I183" s="628"/>
      <c r="J183" s="179"/>
      <c r="K183" s="179"/>
      <c r="L183" s="179"/>
      <c r="M183" s="179"/>
      <c r="N183" s="250"/>
      <c r="O183" s="250"/>
      <c r="P183" s="250"/>
      <c r="Q183" s="250"/>
      <c r="R183" s="179"/>
      <c r="S183" s="176"/>
      <c r="T183" s="179"/>
      <c r="U183" s="172"/>
      <c r="V183" s="179"/>
      <c r="W183" s="179"/>
      <c r="X183" s="179"/>
      <c r="Y183" s="179"/>
      <c r="AP183" s="192" t="s">
        <v>271</v>
      </c>
      <c r="AQ183" s="192" t="s">
        <v>65</v>
      </c>
    </row>
    <row r="184" spans="2:65" s="198" customFormat="1" ht="45" customHeight="1">
      <c r="B184" s="168"/>
      <c r="C184" s="240" t="s">
        <v>478</v>
      </c>
      <c r="D184" s="240" t="s">
        <v>199</v>
      </c>
      <c r="E184" s="241" t="s">
        <v>482</v>
      </c>
      <c r="F184" s="593" t="s">
        <v>3474</v>
      </c>
      <c r="G184" s="593"/>
      <c r="H184" s="593"/>
      <c r="I184" s="593"/>
      <c r="J184" s="242" t="s">
        <v>268</v>
      </c>
      <c r="K184" s="243">
        <v>18</v>
      </c>
      <c r="L184" s="572"/>
      <c r="M184" s="572"/>
      <c r="N184" s="594">
        <f>ROUND(L184*K184,2)</f>
        <v>0</v>
      </c>
      <c r="O184" s="594"/>
      <c r="P184" s="594"/>
      <c r="Q184" s="594"/>
      <c r="R184" s="256" t="s">
        <v>3765</v>
      </c>
      <c r="S184" s="176"/>
      <c r="T184" s="354" t="s">
        <v>5</v>
      </c>
      <c r="U184" s="246" t="s">
        <v>31</v>
      </c>
      <c r="V184" s="248">
        <v>0</v>
      </c>
      <c r="W184" s="248">
        <f>V184*K184</f>
        <v>0</v>
      </c>
      <c r="X184" s="248">
        <v>0.0647</v>
      </c>
      <c r="Y184" s="248">
        <f>X184*K184</f>
        <v>1.1645999999999999</v>
      </c>
      <c r="Z184" s="248">
        <v>0</v>
      </c>
      <c r="AA184" s="355">
        <f>Z184*K184</f>
        <v>0</v>
      </c>
      <c r="AR184" s="192" t="s">
        <v>113</v>
      </c>
      <c r="AT184" s="192" t="s">
        <v>199</v>
      </c>
      <c r="AU184" s="192" t="s">
        <v>65</v>
      </c>
      <c r="AY184" s="192" t="s">
        <v>198</v>
      </c>
      <c r="BE184" s="249">
        <f>IF(U184="základní",N184,0)</f>
        <v>0</v>
      </c>
      <c r="BF184" s="249">
        <f>IF(U184="snížená",N184,0)</f>
        <v>0</v>
      </c>
      <c r="BG184" s="249">
        <f>IF(U184="zákl. přenesená",N184,0)</f>
        <v>0</v>
      </c>
      <c r="BH184" s="249">
        <f>IF(U184="sníž. přenesená",N184,0)</f>
        <v>0</v>
      </c>
      <c r="BI184" s="249">
        <f>IF(U184="nulová",N184,0)</f>
        <v>0</v>
      </c>
      <c r="BJ184" s="192" t="s">
        <v>71</v>
      </c>
      <c r="BK184" s="249">
        <f>ROUND(L184*K184,2)</f>
        <v>0</v>
      </c>
      <c r="BL184" s="192" t="s">
        <v>113</v>
      </c>
      <c r="BM184" s="192" t="s">
        <v>1582</v>
      </c>
    </row>
    <row r="185" spans="2:51" s="261" customFormat="1" ht="22.5" customHeight="1">
      <c r="B185" s="257"/>
      <c r="C185" s="263"/>
      <c r="D185" s="263"/>
      <c r="E185" s="259" t="s">
        <v>1583</v>
      </c>
      <c r="F185" s="602" t="s">
        <v>1584</v>
      </c>
      <c r="G185" s="603"/>
      <c r="H185" s="603"/>
      <c r="I185" s="603"/>
      <c r="J185" s="263"/>
      <c r="K185" s="260">
        <v>18</v>
      </c>
      <c r="L185" s="263"/>
      <c r="M185" s="263"/>
      <c r="N185" s="263"/>
      <c r="O185" s="263"/>
      <c r="P185" s="263"/>
      <c r="Q185" s="263"/>
      <c r="R185" s="263"/>
      <c r="S185" s="176"/>
      <c r="T185" s="385"/>
      <c r="U185" s="263"/>
      <c r="V185" s="263"/>
      <c r="W185" s="263"/>
      <c r="X185" s="263"/>
      <c r="Y185" s="263"/>
      <c r="Z185" s="263"/>
      <c r="AA185" s="386"/>
      <c r="AT185" s="262" t="s">
        <v>205</v>
      </c>
      <c r="AU185" s="262" t="s">
        <v>65</v>
      </c>
      <c r="AV185" s="261" t="s">
        <v>71</v>
      </c>
      <c r="AW185" s="261" t="s">
        <v>25</v>
      </c>
      <c r="AX185" s="261" t="s">
        <v>58</v>
      </c>
      <c r="AY185" s="262" t="s">
        <v>198</v>
      </c>
    </row>
    <row r="186" spans="2:51" s="261" customFormat="1" ht="22.5" customHeight="1">
      <c r="B186" s="257"/>
      <c r="C186" s="263"/>
      <c r="D186" s="263"/>
      <c r="E186" s="259" t="s">
        <v>1585</v>
      </c>
      <c r="F186" s="600" t="s">
        <v>1586</v>
      </c>
      <c r="G186" s="601"/>
      <c r="H186" s="601"/>
      <c r="I186" s="601"/>
      <c r="J186" s="263"/>
      <c r="K186" s="260">
        <v>18</v>
      </c>
      <c r="L186" s="263"/>
      <c r="M186" s="263"/>
      <c r="N186" s="263"/>
      <c r="O186" s="263"/>
      <c r="P186" s="263"/>
      <c r="Q186" s="263"/>
      <c r="R186" s="263"/>
      <c r="S186" s="176"/>
      <c r="T186" s="385"/>
      <c r="U186" s="263"/>
      <c r="V186" s="263"/>
      <c r="W186" s="263"/>
      <c r="X186" s="263"/>
      <c r="Y186" s="263"/>
      <c r="Z186" s="263"/>
      <c r="AA186" s="386"/>
      <c r="AT186" s="262" t="s">
        <v>205</v>
      </c>
      <c r="AU186" s="262" t="s">
        <v>65</v>
      </c>
      <c r="AV186" s="261" t="s">
        <v>71</v>
      </c>
      <c r="AW186" s="261" t="s">
        <v>25</v>
      </c>
      <c r="AX186" s="261" t="s">
        <v>65</v>
      </c>
      <c r="AY186" s="262" t="s">
        <v>198</v>
      </c>
    </row>
    <row r="187" spans="2:65" s="198" customFormat="1" ht="46.5" customHeight="1">
      <c r="B187" s="168"/>
      <c r="C187" s="240" t="s">
        <v>481</v>
      </c>
      <c r="D187" s="240" t="s">
        <v>199</v>
      </c>
      <c r="E187" s="241" t="s">
        <v>1587</v>
      </c>
      <c r="F187" s="593" t="s">
        <v>3475</v>
      </c>
      <c r="G187" s="593"/>
      <c r="H187" s="593"/>
      <c r="I187" s="593"/>
      <c r="J187" s="242" t="s">
        <v>268</v>
      </c>
      <c r="K187" s="243">
        <v>8</v>
      </c>
      <c r="L187" s="572"/>
      <c r="M187" s="572"/>
      <c r="N187" s="594">
        <f>ROUND(L187*K187,2)</f>
        <v>0</v>
      </c>
      <c r="O187" s="594"/>
      <c r="P187" s="594"/>
      <c r="Q187" s="594"/>
      <c r="R187" s="256" t="s">
        <v>3765</v>
      </c>
      <c r="S187" s="176"/>
      <c r="T187" s="354" t="s">
        <v>5</v>
      </c>
      <c r="U187" s="246" t="s">
        <v>31</v>
      </c>
      <c r="V187" s="248">
        <v>0</v>
      </c>
      <c r="W187" s="248">
        <f>V187*K187</f>
        <v>0</v>
      </c>
      <c r="X187" s="248">
        <v>0.077</v>
      </c>
      <c r="Y187" s="248">
        <f>X187*K187</f>
        <v>0.616</v>
      </c>
      <c r="Z187" s="248">
        <v>0</v>
      </c>
      <c r="AA187" s="355">
        <f>Z187*K187</f>
        <v>0</v>
      </c>
      <c r="AR187" s="192" t="s">
        <v>113</v>
      </c>
      <c r="AT187" s="192" t="s">
        <v>199</v>
      </c>
      <c r="AU187" s="192" t="s">
        <v>65</v>
      </c>
      <c r="AY187" s="192" t="s">
        <v>198</v>
      </c>
      <c r="BE187" s="249">
        <f>IF(U187="základní",N187,0)</f>
        <v>0</v>
      </c>
      <c r="BF187" s="249">
        <f>IF(U187="snížená",N187,0)</f>
        <v>0</v>
      </c>
      <c r="BG187" s="249">
        <f>IF(U187="zákl. přenesená",N187,0)</f>
        <v>0</v>
      </c>
      <c r="BH187" s="249">
        <f>IF(U187="sníž. přenesená",N187,0)</f>
        <v>0</v>
      </c>
      <c r="BI187" s="249">
        <f>IF(U187="nulová",N187,0)</f>
        <v>0</v>
      </c>
      <c r="BJ187" s="192" t="s">
        <v>71</v>
      </c>
      <c r="BK187" s="249">
        <f>ROUND(L187*K187,2)</f>
        <v>0</v>
      </c>
      <c r="BL187" s="192" t="s">
        <v>113</v>
      </c>
      <c r="BM187" s="192" t="s">
        <v>1588</v>
      </c>
    </row>
    <row r="188" spans="2:51" s="261" customFormat="1" ht="22.5" customHeight="1">
      <c r="B188" s="257"/>
      <c r="C188" s="263"/>
      <c r="D188" s="263"/>
      <c r="E188" s="259" t="s">
        <v>484</v>
      </c>
      <c r="F188" s="602" t="s">
        <v>1589</v>
      </c>
      <c r="G188" s="603"/>
      <c r="H188" s="603"/>
      <c r="I188" s="603"/>
      <c r="J188" s="263"/>
      <c r="K188" s="260">
        <v>8</v>
      </c>
      <c r="L188" s="263"/>
      <c r="M188" s="263"/>
      <c r="N188" s="263"/>
      <c r="O188" s="263"/>
      <c r="P188" s="263"/>
      <c r="Q188" s="263"/>
      <c r="R188" s="263"/>
      <c r="S188" s="176"/>
      <c r="T188" s="385"/>
      <c r="U188" s="263"/>
      <c r="V188" s="263"/>
      <c r="W188" s="263"/>
      <c r="X188" s="263"/>
      <c r="Y188" s="263"/>
      <c r="Z188" s="263"/>
      <c r="AA188" s="386"/>
      <c r="AT188" s="262" t="s">
        <v>205</v>
      </c>
      <c r="AU188" s="262" t="s">
        <v>65</v>
      </c>
      <c r="AV188" s="261" t="s">
        <v>71</v>
      </c>
      <c r="AW188" s="261" t="s">
        <v>25</v>
      </c>
      <c r="AX188" s="261" t="s">
        <v>58</v>
      </c>
      <c r="AY188" s="262" t="s">
        <v>198</v>
      </c>
    </row>
    <row r="189" spans="2:51" s="261" customFormat="1" ht="22.5" customHeight="1">
      <c r="B189" s="257"/>
      <c r="C189" s="263"/>
      <c r="D189" s="263"/>
      <c r="E189" s="259" t="s">
        <v>486</v>
      </c>
      <c r="F189" s="600" t="s">
        <v>1590</v>
      </c>
      <c r="G189" s="601"/>
      <c r="H189" s="601"/>
      <c r="I189" s="601"/>
      <c r="J189" s="263"/>
      <c r="K189" s="260">
        <v>8</v>
      </c>
      <c r="L189" s="263"/>
      <c r="M189" s="263"/>
      <c r="N189" s="263"/>
      <c r="O189" s="263"/>
      <c r="P189" s="263"/>
      <c r="Q189" s="263"/>
      <c r="R189" s="263"/>
      <c r="S189" s="176"/>
      <c r="T189" s="385"/>
      <c r="U189" s="263"/>
      <c r="V189" s="263"/>
      <c r="W189" s="263"/>
      <c r="X189" s="263"/>
      <c r="Y189" s="263"/>
      <c r="Z189" s="263"/>
      <c r="AA189" s="386"/>
      <c r="AT189" s="262" t="s">
        <v>205</v>
      </c>
      <c r="AU189" s="262" t="s">
        <v>65</v>
      </c>
      <c r="AV189" s="261" t="s">
        <v>71</v>
      </c>
      <c r="AW189" s="261" t="s">
        <v>25</v>
      </c>
      <c r="AX189" s="261" t="s">
        <v>65</v>
      </c>
      <c r="AY189" s="262" t="s">
        <v>198</v>
      </c>
    </row>
    <row r="190" spans="2:65" s="198" customFormat="1" ht="48" customHeight="1">
      <c r="B190" s="168"/>
      <c r="C190" s="240" t="s">
        <v>488</v>
      </c>
      <c r="D190" s="240" t="s">
        <v>199</v>
      </c>
      <c r="E190" s="241" t="s">
        <v>489</v>
      </c>
      <c r="F190" s="593" t="s">
        <v>3340</v>
      </c>
      <c r="G190" s="593"/>
      <c r="H190" s="593"/>
      <c r="I190" s="593"/>
      <c r="J190" s="242" t="s">
        <v>268</v>
      </c>
      <c r="K190" s="243">
        <v>8</v>
      </c>
      <c r="L190" s="572"/>
      <c r="M190" s="572"/>
      <c r="N190" s="594">
        <f>ROUND(L190*K190,2)</f>
        <v>0</v>
      </c>
      <c r="O190" s="594"/>
      <c r="P190" s="594"/>
      <c r="Q190" s="594"/>
      <c r="R190" s="256" t="s">
        <v>3765</v>
      </c>
      <c r="S190" s="176"/>
      <c r="T190" s="354" t="s">
        <v>5</v>
      </c>
      <c r="U190" s="246" t="s">
        <v>31</v>
      </c>
      <c r="V190" s="248">
        <v>0</v>
      </c>
      <c r="W190" s="248">
        <f>V190*K190</f>
        <v>0</v>
      </c>
      <c r="X190" s="248">
        <v>0.0897</v>
      </c>
      <c r="Y190" s="248">
        <f>X190*K190</f>
        <v>0.7176</v>
      </c>
      <c r="Z190" s="248">
        <v>0</v>
      </c>
      <c r="AA190" s="355">
        <f>Z190*K190</f>
        <v>0</v>
      </c>
      <c r="AR190" s="192" t="s">
        <v>113</v>
      </c>
      <c r="AT190" s="192" t="s">
        <v>199</v>
      </c>
      <c r="AU190" s="192" t="s">
        <v>65</v>
      </c>
      <c r="AY190" s="192" t="s">
        <v>198</v>
      </c>
      <c r="BE190" s="249">
        <f>IF(U190="základní",N190,0)</f>
        <v>0</v>
      </c>
      <c r="BF190" s="249">
        <f>IF(U190="snížená",N190,0)</f>
        <v>0</v>
      </c>
      <c r="BG190" s="249">
        <f>IF(U190="zákl. přenesená",N190,0)</f>
        <v>0</v>
      </c>
      <c r="BH190" s="249">
        <f>IF(U190="sníž. přenesená",N190,0)</f>
        <v>0</v>
      </c>
      <c r="BI190" s="249">
        <f>IF(U190="nulová",N190,0)</f>
        <v>0</v>
      </c>
      <c r="BJ190" s="192" t="s">
        <v>71</v>
      </c>
      <c r="BK190" s="249">
        <f>ROUND(L190*K190,2)</f>
        <v>0</v>
      </c>
      <c r="BL190" s="192" t="s">
        <v>113</v>
      </c>
      <c r="BM190" s="192" t="s">
        <v>1591</v>
      </c>
    </row>
    <row r="191" spans="2:65" s="198" customFormat="1" ht="44.25" customHeight="1">
      <c r="B191" s="168"/>
      <c r="C191" s="240" t="s">
        <v>491</v>
      </c>
      <c r="D191" s="240" t="s">
        <v>199</v>
      </c>
      <c r="E191" s="241" t="s">
        <v>492</v>
      </c>
      <c r="F191" s="593" t="s">
        <v>3341</v>
      </c>
      <c r="G191" s="593"/>
      <c r="H191" s="593"/>
      <c r="I191" s="593"/>
      <c r="J191" s="242" t="s">
        <v>268</v>
      </c>
      <c r="K191" s="243">
        <v>4</v>
      </c>
      <c r="L191" s="572"/>
      <c r="M191" s="572"/>
      <c r="N191" s="594">
        <f>ROUND(L191*K191,2)</f>
        <v>0</v>
      </c>
      <c r="O191" s="594"/>
      <c r="P191" s="594"/>
      <c r="Q191" s="594"/>
      <c r="R191" s="256" t="s">
        <v>3765</v>
      </c>
      <c r="S191" s="176"/>
      <c r="T191" s="354" t="s">
        <v>5</v>
      </c>
      <c r="U191" s="246" t="s">
        <v>31</v>
      </c>
      <c r="V191" s="248">
        <v>0</v>
      </c>
      <c r="W191" s="248">
        <f>V191*K191</f>
        <v>0</v>
      </c>
      <c r="X191" s="248">
        <v>0.1152</v>
      </c>
      <c r="Y191" s="248">
        <f>X191*K191</f>
        <v>0.4608</v>
      </c>
      <c r="Z191" s="248">
        <v>0</v>
      </c>
      <c r="AA191" s="355">
        <f>Z191*K191</f>
        <v>0</v>
      </c>
      <c r="AR191" s="192" t="s">
        <v>113</v>
      </c>
      <c r="AT191" s="192" t="s">
        <v>199</v>
      </c>
      <c r="AU191" s="192" t="s">
        <v>65</v>
      </c>
      <c r="AY191" s="192" t="s">
        <v>198</v>
      </c>
      <c r="BE191" s="249">
        <f>IF(U191="základní",N191,0)</f>
        <v>0</v>
      </c>
      <c r="BF191" s="249">
        <f>IF(U191="snížená",N191,0)</f>
        <v>0</v>
      </c>
      <c r="BG191" s="249">
        <f>IF(U191="zákl. přenesená",N191,0)</f>
        <v>0</v>
      </c>
      <c r="BH191" s="249">
        <f>IF(U191="sníž. přenesená",N191,0)</f>
        <v>0</v>
      </c>
      <c r="BI191" s="249">
        <f>IF(U191="nulová",N191,0)</f>
        <v>0</v>
      </c>
      <c r="BJ191" s="192" t="s">
        <v>71</v>
      </c>
      <c r="BK191" s="249">
        <f>ROUND(L191*K191,2)</f>
        <v>0</v>
      </c>
      <c r="BL191" s="192" t="s">
        <v>113</v>
      </c>
      <c r="BM191" s="192" t="s">
        <v>1592</v>
      </c>
    </row>
    <row r="192" spans="2:65" s="198" customFormat="1" ht="22.5" customHeight="1">
      <c r="B192" s="168"/>
      <c r="C192" s="240" t="s">
        <v>494</v>
      </c>
      <c r="D192" s="240" t="s">
        <v>199</v>
      </c>
      <c r="E192" s="241" t="s">
        <v>495</v>
      </c>
      <c r="F192" s="593" t="s">
        <v>3342</v>
      </c>
      <c r="G192" s="593"/>
      <c r="H192" s="593"/>
      <c r="I192" s="593"/>
      <c r="J192" s="242" t="s">
        <v>360</v>
      </c>
      <c r="K192" s="243">
        <v>0.42</v>
      </c>
      <c r="L192" s="572"/>
      <c r="M192" s="572"/>
      <c r="N192" s="594">
        <f>ROUND(L192*K192,2)</f>
        <v>0</v>
      </c>
      <c r="O192" s="594"/>
      <c r="P192" s="594"/>
      <c r="Q192" s="594"/>
      <c r="R192" s="256" t="s">
        <v>3765</v>
      </c>
      <c r="S192" s="176"/>
      <c r="T192" s="354" t="s">
        <v>5</v>
      </c>
      <c r="U192" s="246" t="s">
        <v>31</v>
      </c>
      <c r="V192" s="248">
        <v>0</v>
      </c>
      <c r="W192" s="248">
        <f>V192*K192</f>
        <v>0</v>
      </c>
      <c r="X192" s="248">
        <v>2.453297</v>
      </c>
      <c r="Y192" s="248">
        <f>X192*K192</f>
        <v>1.03038474</v>
      </c>
      <c r="Z192" s="248">
        <v>0</v>
      </c>
      <c r="AA192" s="355">
        <f>Z192*K192</f>
        <v>0</v>
      </c>
      <c r="AR192" s="192" t="s">
        <v>113</v>
      </c>
      <c r="AT192" s="192" t="s">
        <v>199</v>
      </c>
      <c r="AU192" s="192" t="s">
        <v>65</v>
      </c>
      <c r="AY192" s="192" t="s">
        <v>198</v>
      </c>
      <c r="BE192" s="249">
        <f>IF(U192="základní",N192,0)</f>
        <v>0</v>
      </c>
      <c r="BF192" s="249">
        <f>IF(U192="snížená",N192,0)</f>
        <v>0</v>
      </c>
      <c r="BG192" s="249">
        <f>IF(U192="zákl. přenesená",N192,0)</f>
        <v>0</v>
      </c>
      <c r="BH192" s="249">
        <f>IF(U192="sníž. přenesená",N192,0)</f>
        <v>0</v>
      </c>
      <c r="BI192" s="249">
        <f>IF(U192="nulová",N192,0)</f>
        <v>0</v>
      </c>
      <c r="BJ192" s="192" t="s">
        <v>71</v>
      </c>
      <c r="BK192" s="249">
        <f>ROUND(L192*K192,2)</f>
        <v>0</v>
      </c>
      <c r="BL192" s="192" t="s">
        <v>113</v>
      </c>
      <c r="BM192" s="192" t="s">
        <v>1593</v>
      </c>
    </row>
    <row r="193" spans="2:51" s="261" customFormat="1" ht="22.5" customHeight="1">
      <c r="B193" s="257"/>
      <c r="C193" s="263"/>
      <c r="D193" s="263"/>
      <c r="E193" s="259" t="s">
        <v>497</v>
      </c>
      <c r="F193" s="602" t="s">
        <v>1594</v>
      </c>
      <c r="G193" s="603"/>
      <c r="H193" s="603"/>
      <c r="I193" s="603"/>
      <c r="J193" s="263"/>
      <c r="K193" s="260">
        <v>0.42</v>
      </c>
      <c r="L193" s="263"/>
      <c r="M193" s="263"/>
      <c r="N193" s="263"/>
      <c r="O193" s="263"/>
      <c r="P193" s="263"/>
      <c r="Q193" s="263"/>
      <c r="R193" s="263"/>
      <c r="S193" s="176"/>
      <c r="T193" s="385"/>
      <c r="U193" s="263"/>
      <c r="V193" s="263"/>
      <c r="W193" s="263"/>
      <c r="X193" s="263"/>
      <c r="Y193" s="263"/>
      <c r="Z193" s="263"/>
      <c r="AA193" s="386"/>
      <c r="AT193" s="262" t="s">
        <v>205</v>
      </c>
      <c r="AU193" s="262" t="s">
        <v>65</v>
      </c>
      <c r="AV193" s="261" t="s">
        <v>71</v>
      </c>
      <c r="AW193" s="261" t="s">
        <v>25</v>
      </c>
      <c r="AX193" s="261" t="s">
        <v>58</v>
      </c>
      <c r="AY193" s="262" t="s">
        <v>198</v>
      </c>
    </row>
    <row r="194" spans="2:51" s="261" customFormat="1" ht="22.5" customHeight="1">
      <c r="B194" s="257"/>
      <c r="C194" s="263"/>
      <c r="D194" s="263"/>
      <c r="E194" s="259" t="s">
        <v>499</v>
      </c>
      <c r="F194" s="600" t="s">
        <v>451</v>
      </c>
      <c r="G194" s="601"/>
      <c r="H194" s="601"/>
      <c r="I194" s="601"/>
      <c r="J194" s="263"/>
      <c r="K194" s="260">
        <v>0.42</v>
      </c>
      <c r="L194" s="263"/>
      <c r="M194" s="263"/>
      <c r="N194" s="263"/>
      <c r="O194" s="263"/>
      <c r="P194" s="263"/>
      <c r="Q194" s="263"/>
      <c r="R194" s="263"/>
      <c r="S194" s="176"/>
      <c r="T194" s="385"/>
      <c r="U194" s="263"/>
      <c r="V194" s="263"/>
      <c r="W194" s="263"/>
      <c r="X194" s="263"/>
      <c r="Y194" s="263"/>
      <c r="Z194" s="263"/>
      <c r="AA194" s="386"/>
      <c r="AT194" s="262" t="s">
        <v>205</v>
      </c>
      <c r="AU194" s="262" t="s">
        <v>65</v>
      </c>
      <c r="AV194" s="261" t="s">
        <v>71</v>
      </c>
      <c r="AW194" s="261" t="s">
        <v>25</v>
      </c>
      <c r="AX194" s="261" t="s">
        <v>65</v>
      </c>
      <c r="AY194" s="262" t="s">
        <v>198</v>
      </c>
    </row>
    <row r="195" spans="2:65" s="198" customFormat="1" ht="28.5" customHeight="1">
      <c r="B195" s="168"/>
      <c r="C195" s="240" t="s">
        <v>501</v>
      </c>
      <c r="D195" s="240" t="s">
        <v>199</v>
      </c>
      <c r="E195" s="241" t="s">
        <v>502</v>
      </c>
      <c r="F195" s="593" t="s">
        <v>3476</v>
      </c>
      <c r="G195" s="593"/>
      <c r="H195" s="593"/>
      <c r="I195" s="593"/>
      <c r="J195" s="242" t="s">
        <v>377</v>
      </c>
      <c r="K195" s="243">
        <v>4.21</v>
      </c>
      <c r="L195" s="572"/>
      <c r="M195" s="572"/>
      <c r="N195" s="594">
        <f>ROUND(L195*K195,2)</f>
        <v>0</v>
      </c>
      <c r="O195" s="594"/>
      <c r="P195" s="594"/>
      <c r="Q195" s="594"/>
      <c r="R195" s="256" t="s">
        <v>3765</v>
      </c>
      <c r="S195" s="176"/>
      <c r="T195" s="354" t="s">
        <v>5</v>
      </c>
      <c r="U195" s="246" t="s">
        <v>31</v>
      </c>
      <c r="V195" s="248">
        <v>0</v>
      </c>
      <c r="W195" s="248">
        <f>V195*K195</f>
        <v>0</v>
      </c>
      <c r="X195" s="248">
        <v>0.010517</v>
      </c>
      <c r="Y195" s="248">
        <f>X195*K195</f>
        <v>0.04427657</v>
      </c>
      <c r="Z195" s="248">
        <v>0</v>
      </c>
      <c r="AA195" s="355">
        <f>Z195*K195</f>
        <v>0</v>
      </c>
      <c r="AR195" s="192" t="s">
        <v>113</v>
      </c>
      <c r="AT195" s="192" t="s">
        <v>199</v>
      </c>
      <c r="AU195" s="192" t="s">
        <v>65</v>
      </c>
      <c r="AY195" s="192" t="s">
        <v>198</v>
      </c>
      <c r="BE195" s="249">
        <f>IF(U195="základní",N195,0)</f>
        <v>0</v>
      </c>
      <c r="BF195" s="249">
        <f>IF(U195="snížená",N195,0)</f>
        <v>0</v>
      </c>
      <c r="BG195" s="249">
        <f>IF(U195="zákl. přenesená",N195,0)</f>
        <v>0</v>
      </c>
      <c r="BH195" s="249">
        <f>IF(U195="sníž. přenesená",N195,0)</f>
        <v>0</v>
      </c>
      <c r="BI195" s="249">
        <f>IF(U195="nulová",N195,0)</f>
        <v>0</v>
      </c>
      <c r="BJ195" s="192" t="s">
        <v>71</v>
      </c>
      <c r="BK195" s="249">
        <f>ROUND(L195*K195,2)</f>
        <v>0</v>
      </c>
      <c r="BL195" s="192" t="s">
        <v>113</v>
      </c>
      <c r="BM195" s="192" t="s">
        <v>1595</v>
      </c>
    </row>
    <row r="196" spans="2:51" s="261" customFormat="1" ht="22.5" customHeight="1">
      <c r="B196" s="257"/>
      <c r="C196" s="263"/>
      <c r="D196" s="263"/>
      <c r="E196" s="259" t="s">
        <v>504</v>
      </c>
      <c r="F196" s="602" t="s">
        <v>1596</v>
      </c>
      <c r="G196" s="603"/>
      <c r="H196" s="603"/>
      <c r="I196" s="603"/>
      <c r="J196" s="263"/>
      <c r="K196" s="260">
        <v>4.21</v>
      </c>
      <c r="L196" s="263"/>
      <c r="M196" s="263"/>
      <c r="N196" s="263"/>
      <c r="O196" s="263"/>
      <c r="P196" s="263"/>
      <c r="Q196" s="263"/>
      <c r="R196" s="263"/>
      <c r="S196" s="176"/>
      <c r="T196" s="385"/>
      <c r="U196" s="263"/>
      <c r="V196" s="263"/>
      <c r="W196" s="263"/>
      <c r="X196" s="263"/>
      <c r="Y196" s="263"/>
      <c r="Z196" s="263"/>
      <c r="AA196" s="386"/>
      <c r="AT196" s="262" t="s">
        <v>205</v>
      </c>
      <c r="AU196" s="262" t="s">
        <v>65</v>
      </c>
      <c r="AV196" s="261" t="s">
        <v>71</v>
      </c>
      <c r="AW196" s="261" t="s">
        <v>25</v>
      </c>
      <c r="AX196" s="261" t="s">
        <v>58</v>
      </c>
      <c r="AY196" s="262" t="s">
        <v>198</v>
      </c>
    </row>
    <row r="197" spans="2:51" s="261" customFormat="1" ht="22.5" customHeight="1">
      <c r="B197" s="257"/>
      <c r="C197" s="263"/>
      <c r="D197" s="263"/>
      <c r="E197" s="259" t="s">
        <v>506</v>
      </c>
      <c r="F197" s="600" t="s">
        <v>1597</v>
      </c>
      <c r="G197" s="601"/>
      <c r="H197" s="601"/>
      <c r="I197" s="601"/>
      <c r="J197" s="263"/>
      <c r="K197" s="260">
        <v>4.21</v>
      </c>
      <c r="L197" s="263"/>
      <c r="M197" s="263"/>
      <c r="N197" s="263"/>
      <c r="O197" s="263"/>
      <c r="P197" s="263"/>
      <c r="Q197" s="263"/>
      <c r="R197" s="263"/>
      <c r="S197" s="176"/>
      <c r="T197" s="385"/>
      <c r="U197" s="263"/>
      <c r="V197" s="263"/>
      <c r="W197" s="263"/>
      <c r="X197" s="263"/>
      <c r="Y197" s="263"/>
      <c r="Z197" s="263"/>
      <c r="AA197" s="386"/>
      <c r="AT197" s="262" t="s">
        <v>205</v>
      </c>
      <c r="AU197" s="262" t="s">
        <v>65</v>
      </c>
      <c r="AV197" s="261" t="s">
        <v>71</v>
      </c>
      <c r="AW197" s="261" t="s">
        <v>25</v>
      </c>
      <c r="AX197" s="261" t="s">
        <v>65</v>
      </c>
      <c r="AY197" s="262" t="s">
        <v>198</v>
      </c>
    </row>
    <row r="198" spans="2:65" s="198" customFormat="1" ht="32.25" customHeight="1">
      <c r="B198" s="168"/>
      <c r="C198" s="240" t="s">
        <v>508</v>
      </c>
      <c r="D198" s="240" t="s">
        <v>199</v>
      </c>
      <c r="E198" s="241" t="s">
        <v>509</v>
      </c>
      <c r="F198" s="593" t="s">
        <v>3477</v>
      </c>
      <c r="G198" s="593"/>
      <c r="H198" s="593"/>
      <c r="I198" s="593"/>
      <c r="J198" s="242" t="s">
        <v>377</v>
      </c>
      <c r="K198" s="243">
        <v>4.21</v>
      </c>
      <c r="L198" s="572"/>
      <c r="M198" s="572"/>
      <c r="N198" s="594">
        <f>ROUND(L198*K198,2)</f>
        <v>0</v>
      </c>
      <c r="O198" s="594"/>
      <c r="P198" s="594"/>
      <c r="Q198" s="594"/>
      <c r="R198" s="256" t="s">
        <v>3765</v>
      </c>
      <c r="S198" s="176"/>
      <c r="T198" s="354" t="s">
        <v>5</v>
      </c>
      <c r="U198" s="246" t="s">
        <v>31</v>
      </c>
      <c r="V198" s="248">
        <v>0</v>
      </c>
      <c r="W198" s="248">
        <f>V198*K198</f>
        <v>0</v>
      </c>
      <c r="X198" s="248">
        <v>0</v>
      </c>
      <c r="Y198" s="248">
        <f>X198*K198</f>
        <v>0</v>
      </c>
      <c r="Z198" s="248">
        <v>0</v>
      </c>
      <c r="AA198" s="355">
        <f>Z198*K198</f>
        <v>0</v>
      </c>
      <c r="AR198" s="192" t="s">
        <v>113</v>
      </c>
      <c r="AT198" s="192" t="s">
        <v>199</v>
      </c>
      <c r="AU198" s="192" t="s">
        <v>65</v>
      </c>
      <c r="AY198" s="192" t="s">
        <v>198</v>
      </c>
      <c r="BE198" s="249">
        <f>IF(U198="základní",N198,0)</f>
        <v>0</v>
      </c>
      <c r="BF198" s="249">
        <f>IF(U198="snížená",N198,0)</f>
        <v>0</v>
      </c>
      <c r="BG198" s="249">
        <f>IF(U198="zákl. přenesená",N198,0)</f>
        <v>0</v>
      </c>
      <c r="BH198" s="249">
        <f>IF(U198="sníž. přenesená",N198,0)</f>
        <v>0</v>
      </c>
      <c r="BI198" s="249">
        <f>IF(U198="nulová",N198,0)</f>
        <v>0</v>
      </c>
      <c r="BJ198" s="192" t="s">
        <v>71</v>
      </c>
      <c r="BK198" s="249">
        <f>ROUND(L198*K198,2)</f>
        <v>0</v>
      </c>
      <c r="BL198" s="192" t="s">
        <v>113</v>
      </c>
      <c r="BM198" s="192" t="s">
        <v>1598</v>
      </c>
    </row>
    <row r="199" spans="2:65" s="198" customFormat="1" ht="31.5" customHeight="1">
      <c r="B199" s="168"/>
      <c r="C199" s="240" t="s">
        <v>511</v>
      </c>
      <c r="D199" s="240" t="s">
        <v>199</v>
      </c>
      <c r="E199" s="241" t="s">
        <v>1599</v>
      </c>
      <c r="F199" s="593" t="s">
        <v>513</v>
      </c>
      <c r="G199" s="593"/>
      <c r="H199" s="593"/>
      <c r="I199" s="593"/>
      <c r="J199" s="242" t="s">
        <v>424</v>
      </c>
      <c r="K199" s="243">
        <v>0.08</v>
      </c>
      <c r="L199" s="572"/>
      <c r="M199" s="572"/>
      <c r="N199" s="594">
        <f>ROUND(L199*K199,2)</f>
        <v>0</v>
      </c>
      <c r="O199" s="594"/>
      <c r="P199" s="594"/>
      <c r="Q199" s="594"/>
      <c r="R199" s="256" t="s">
        <v>3765</v>
      </c>
      <c r="S199" s="176"/>
      <c r="T199" s="354" t="s">
        <v>5</v>
      </c>
      <c r="U199" s="246" t="s">
        <v>31</v>
      </c>
      <c r="V199" s="248">
        <v>0</v>
      </c>
      <c r="W199" s="248">
        <f>V199*K199</f>
        <v>0</v>
      </c>
      <c r="X199" s="248">
        <v>0</v>
      </c>
      <c r="Y199" s="248">
        <f>X199*K199</f>
        <v>0</v>
      </c>
      <c r="Z199" s="248">
        <v>0</v>
      </c>
      <c r="AA199" s="355">
        <f>Z199*K199</f>
        <v>0</v>
      </c>
      <c r="AC199" s="287"/>
      <c r="AR199" s="192" t="s">
        <v>113</v>
      </c>
      <c r="AT199" s="192" t="s">
        <v>199</v>
      </c>
      <c r="AU199" s="192" t="s">
        <v>65</v>
      </c>
      <c r="AY199" s="192" t="s">
        <v>198</v>
      </c>
      <c r="BE199" s="249">
        <f>IF(U199="základní",N199,0)</f>
        <v>0</v>
      </c>
      <c r="BF199" s="249">
        <f>IF(U199="snížená",N199,0)</f>
        <v>0</v>
      </c>
      <c r="BG199" s="249">
        <f>IF(U199="zákl. přenesená",N199,0)</f>
        <v>0</v>
      </c>
      <c r="BH199" s="249">
        <f>IF(U199="sníž. přenesená",N199,0)</f>
        <v>0</v>
      </c>
      <c r="BI199" s="249">
        <f>IF(U199="nulová",N199,0)</f>
        <v>0</v>
      </c>
      <c r="BJ199" s="192" t="s">
        <v>71</v>
      </c>
      <c r="BK199" s="249">
        <f>ROUND(L199*K199,2)</f>
        <v>0</v>
      </c>
      <c r="BL199" s="192" t="s">
        <v>113</v>
      </c>
      <c r="BM199" s="192" t="s">
        <v>1600</v>
      </c>
    </row>
    <row r="200" spans="2:51" s="261" customFormat="1" ht="31.5" customHeight="1">
      <c r="B200" s="257"/>
      <c r="C200" s="263"/>
      <c r="D200" s="263"/>
      <c r="E200" s="259" t="s">
        <v>515</v>
      </c>
      <c r="F200" s="602" t="s">
        <v>1601</v>
      </c>
      <c r="G200" s="603"/>
      <c r="H200" s="603"/>
      <c r="I200" s="603"/>
      <c r="J200" s="263"/>
      <c r="K200" s="260">
        <v>0.08</v>
      </c>
      <c r="L200" s="263"/>
      <c r="M200" s="263"/>
      <c r="N200" s="263"/>
      <c r="O200" s="263"/>
      <c r="P200" s="263"/>
      <c r="Q200" s="263"/>
      <c r="R200" s="263"/>
      <c r="S200" s="176"/>
      <c r="T200" s="385"/>
      <c r="U200" s="263"/>
      <c r="V200" s="263"/>
      <c r="W200" s="263"/>
      <c r="X200" s="263"/>
      <c r="Y200" s="263"/>
      <c r="Z200" s="263"/>
      <c r="AA200" s="386"/>
      <c r="AT200" s="262" t="s">
        <v>205</v>
      </c>
      <c r="AU200" s="262" t="s">
        <v>65</v>
      </c>
      <c r="AV200" s="261" t="s">
        <v>71</v>
      </c>
      <c r="AW200" s="261" t="s">
        <v>25</v>
      </c>
      <c r="AX200" s="261" t="s">
        <v>58</v>
      </c>
      <c r="AY200" s="262" t="s">
        <v>198</v>
      </c>
    </row>
    <row r="201" spans="2:51" s="261" customFormat="1" ht="22.5" customHeight="1">
      <c r="B201" s="257"/>
      <c r="C201" s="263"/>
      <c r="D201" s="263"/>
      <c r="E201" s="259" t="s">
        <v>517</v>
      </c>
      <c r="F201" s="600" t="s">
        <v>1602</v>
      </c>
      <c r="G201" s="601"/>
      <c r="H201" s="601"/>
      <c r="I201" s="601"/>
      <c r="J201" s="263"/>
      <c r="K201" s="260">
        <v>0.08</v>
      </c>
      <c r="L201" s="263"/>
      <c r="M201" s="263"/>
      <c r="N201" s="263"/>
      <c r="O201" s="263"/>
      <c r="P201" s="263"/>
      <c r="Q201" s="263"/>
      <c r="R201" s="263"/>
      <c r="S201" s="176"/>
      <c r="T201" s="385"/>
      <c r="U201" s="263"/>
      <c r="V201" s="263"/>
      <c r="W201" s="263"/>
      <c r="X201" s="263"/>
      <c r="Y201" s="263"/>
      <c r="Z201" s="263"/>
      <c r="AA201" s="386"/>
      <c r="AT201" s="262" t="s">
        <v>205</v>
      </c>
      <c r="AU201" s="262" t="s">
        <v>65</v>
      </c>
      <c r="AV201" s="261" t="s">
        <v>71</v>
      </c>
      <c r="AW201" s="261" t="s">
        <v>25</v>
      </c>
      <c r="AX201" s="261" t="s">
        <v>65</v>
      </c>
      <c r="AY201" s="262" t="s">
        <v>198</v>
      </c>
    </row>
    <row r="202" spans="2:65" s="198" customFormat="1" ht="44.25" customHeight="1">
      <c r="B202" s="168"/>
      <c r="C202" s="240" t="s">
        <v>519</v>
      </c>
      <c r="D202" s="240" t="s">
        <v>199</v>
      </c>
      <c r="E202" s="241" t="s">
        <v>1603</v>
      </c>
      <c r="F202" s="593" t="s">
        <v>1604</v>
      </c>
      <c r="G202" s="593"/>
      <c r="H202" s="593"/>
      <c r="I202" s="593"/>
      <c r="J202" s="242" t="s">
        <v>353</v>
      </c>
      <c r="K202" s="243">
        <v>7.2</v>
      </c>
      <c r="L202" s="572"/>
      <c r="M202" s="572"/>
      <c r="N202" s="594">
        <f>ROUND(L202*K202,2)</f>
        <v>0</v>
      </c>
      <c r="O202" s="594"/>
      <c r="P202" s="594"/>
      <c r="Q202" s="594"/>
      <c r="R202" s="244" t="s">
        <v>3319</v>
      </c>
      <c r="S202" s="176"/>
      <c r="T202" s="354" t="s">
        <v>5</v>
      </c>
      <c r="U202" s="246" t="s">
        <v>31</v>
      </c>
      <c r="V202" s="248">
        <v>0</v>
      </c>
      <c r="W202" s="248">
        <f>V202*K202</f>
        <v>0</v>
      </c>
      <c r="X202" s="248">
        <v>0</v>
      </c>
      <c r="Y202" s="248">
        <f>X202*K202</f>
        <v>0</v>
      </c>
      <c r="Z202" s="248">
        <v>0</v>
      </c>
      <c r="AA202" s="355">
        <f>Z202*K202</f>
        <v>0</v>
      </c>
      <c r="AC202" s="287"/>
      <c r="AR202" s="192" t="s">
        <v>113</v>
      </c>
      <c r="AT202" s="192" t="s">
        <v>199</v>
      </c>
      <c r="AU202" s="192" t="s">
        <v>65</v>
      </c>
      <c r="AY202" s="192" t="s">
        <v>198</v>
      </c>
      <c r="BE202" s="249">
        <f>IF(U202="základní",N202,0)</f>
        <v>0</v>
      </c>
      <c r="BF202" s="249">
        <f>IF(U202="snížená",N202,0)</f>
        <v>0</v>
      </c>
      <c r="BG202" s="249">
        <f>IF(U202="zákl. přenesená",N202,0)</f>
        <v>0</v>
      </c>
      <c r="BH202" s="249">
        <f>IF(U202="sníž. přenesená",N202,0)</f>
        <v>0</v>
      </c>
      <c r="BI202" s="249">
        <f>IF(U202="nulová",N202,0)</f>
        <v>0</v>
      </c>
      <c r="BJ202" s="192" t="s">
        <v>71</v>
      </c>
      <c r="BK202" s="249">
        <f>ROUND(L202*K202,2)</f>
        <v>0</v>
      </c>
      <c r="BL202" s="192" t="s">
        <v>113</v>
      </c>
      <c r="BM202" s="192" t="s">
        <v>1605</v>
      </c>
    </row>
    <row r="203" spans="2:47" s="198" customFormat="1" ht="107.25" customHeight="1">
      <c r="B203" s="168"/>
      <c r="C203" s="179"/>
      <c r="D203" s="179"/>
      <c r="E203" s="179"/>
      <c r="F203" s="619" t="s">
        <v>1606</v>
      </c>
      <c r="G203" s="620"/>
      <c r="H203" s="620"/>
      <c r="I203" s="620"/>
      <c r="J203" s="179"/>
      <c r="K203" s="179"/>
      <c r="L203" s="179"/>
      <c r="M203" s="179"/>
      <c r="N203" s="179"/>
      <c r="O203" s="179"/>
      <c r="P203" s="179"/>
      <c r="Q203" s="179"/>
      <c r="R203" s="179"/>
      <c r="S203" s="176"/>
      <c r="T203" s="331"/>
      <c r="U203" s="179"/>
      <c r="V203" s="179"/>
      <c r="W203" s="179"/>
      <c r="X203" s="179"/>
      <c r="Y203" s="179"/>
      <c r="Z203" s="179"/>
      <c r="AA203" s="332"/>
      <c r="AT203" s="192" t="s">
        <v>271</v>
      </c>
      <c r="AU203" s="192" t="s">
        <v>65</v>
      </c>
    </row>
    <row r="204" spans="2:65" s="198" customFormat="1" ht="31.5" customHeight="1">
      <c r="B204" s="168"/>
      <c r="C204" s="240" t="s">
        <v>523</v>
      </c>
      <c r="D204" s="240" t="s">
        <v>199</v>
      </c>
      <c r="E204" s="241" t="s">
        <v>524</v>
      </c>
      <c r="F204" s="593" t="s">
        <v>525</v>
      </c>
      <c r="G204" s="593"/>
      <c r="H204" s="593"/>
      <c r="I204" s="593"/>
      <c r="J204" s="242" t="s">
        <v>377</v>
      </c>
      <c r="K204" s="243">
        <v>40.6</v>
      </c>
      <c r="L204" s="572"/>
      <c r="M204" s="572"/>
      <c r="N204" s="594">
        <f>ROUND(L204*K204,2)</f>
        <v>0</v>
      </c>
      <c r="O204" s="594"/>
      <c r="P204" s="594"/>
      <c r="Q204" s="594"/>
      <c r="R204" s="256" t="s">
        <v>3765</v>
      </c>
      <c r="S204" s="176"/>
      <c r="T204" s="354" t="s">
        <v>5</v>
      </c>
      <c r="U204" s="246" t="s">
        <v>31</v>
      </c>
      <c r="V204" s="248">
        <v>0</v>
      </c>
      <c r="W204" s="248">
        <f>V204*K204</f>
        <v>0</v>
      </c>
      <c r="X204" s="248">
        <v>0.150144</v>
      </c>
      <c r="Y204" s="248">
        <f>X204*K204</f>
        <v>6.0958464</v>
      </c>
      <c r="Z204" s="248">
        <v>0</v>
      </c>
      <c r="AA204" s="355">
        <f>Z204*K204</f>
        <v>0</v>
      </c>
      <c r="AR204" s="192" t="s">
        <v>113</v>
      </c>
      <c r="AT204" s="192" t="s">
        <v>199</v>
      </c>
      <c r="AU204" s="192" t="s">
        <v>65</v>
      </c>
      <c r="AY204" s="192" t="s">
        <v>198</v>
      </c>
      <c r="BE204" s="249">
        <f>IF(U204="základní",N204,0)</f>
        <v>0</v>
      </c>
      <c r="BF204" s="249">
        <f>IF(U204="snížená",N204,0)</f>
        <v>0</v>
      </c>
      <c r="BG204" s="249">
        <f>IF(U204="zákl. přenesená",N204,0)</f>
        <v>0</v>
      </c>
      <c r="BH204" s="249">
        <f>IF(U204="sníž. přenesená",N204,0)</f>
        <v>0</v>
      </c>
      <c r="BI204" s="249">
        <f>IF(U204="nulová",N204,0)</f>
        <v>0</v>
      </c>
      <c r="BJ204" s="192" t="s">
        <v>71</v>
      </c>
      <c r="BK204" s="249">
        <f>ROUND(L204*K204,2)</f>
        <v>0</v>
      </c>
      <c r="BL204" s="192" t="s">
        <v>113</v>
      </c>
      <c r="BM204" s="192" t="s">
        <v>1607</v>
      </c>
    </row>
    <row r="205" spans="2:43" s="198" customFormat="1" ht="13.5" customHeight="1">
      <c r="B205" s="168"/>
      <c r="C205" s="179"/>
      <c r="D205" s="179"/>
      <c r="E205" s="179"/>
      <c r="F205" s="626" t="s">
        <v>3336</v>
      </c>
      <c r="G205" s="628"/>
      <c r="H205" s="628"/>
      <c r="I205" s="628"/>
      <c r="J205" s="179"/>
      <c r="K205" s="179"/>
      <c r="L205" s="179"/>
      <c r="M205" s="179"/>
      <c r="N205" s="250"/>
      <c r="O205" s="250"/>
      <c r="P205" s="250"/>
      <c r="Q205" s="250"/>
      <c r="R205" s="179"/>
      <c r="S205" s="176"/>
      <c r="T205" s="179"/>
      <c r="U205" s="172"/>
      <c r="V205" s="179"/>
      <c r="W205" s="179"/>
      <c r="X205" s="179"/>
      <c r="Y205" s="179"/>
      <c r="AP205" s="192" t="s">
        <v>271</v>
      </c>
      <c r="AQ205" s="192" t="s">
        <v>65</v>
      </c>
    </row>
    <row r="206" spans="2:65" s="198" customFormat="1" ht="44.25" customHeight="1">
      <c r="B206" s="168"/>
      <c r="C206" s="240" t="s">
        <v>527</v>
      </c>
      <c r="D206" s="240" t="s">
        <v>199</v>
      </c>
      <c r="E206" s="241" t="s">
        <v>528</v>
      </c>
      <c r="F206" s="593" t="s">
        <v>529</v>
      </c>
      <c r="G206" s="593"/>
      <c r="H206" s="593"/>
      <c r="I206" s="593"/>
      <c r="J206" s="242" t="s">
        <v>377</v>
      </c>
      <c r="K206" s="243">
        <v>32</v>
      </c>
      <c r="L206" s="572"/>
      <c r="M206" s="572"/>
      <c r="N206" s="594">
        <f>ROUND(L206*K206,2)</f>
        <v>0</v>
      </c>
      <c r="O206" s="594"/>
      <c r="P206" s="594"/>
      <c r="Q206" s="594"/>
      <c r="R206" s="256" t="s">
        <v>3765</v>
      </c>
      <c r="S206" s="176"/>
      <c r="T206" s="354" t="s">
        <v>5</v>
      </c>
      <c r="U206" s="246" t="s">
        <v>31</v>
      </c>
      <c r="V206" s="248">
        <v>0</v>
      </c>
      <c r="W206" s="248">
        <f>V206*K206</f>
        <v>0</v>
      </c>
      <c r="X206" s="248">
        <v>0.10422</v>
      </c>
      <c r="Y206" s="248">
        <f>X206*K206</f>
        <v>3.33504</v>
      </c>
      <c r="Z206" s="248">
        <v>0</v>
      </c>
      <c r="AA206" s="355">
        <f>Z206*K206</f>
        <v>0</v>
      </c>
      <c r="AR206" s="192" t="s">
        <v>113</v>
      </c>
      <c r="AT206" s="192" t="s">
        <v>199</v>
      </c>
      <c r="AU206" s="192" t="s">
        <v>65</v>
      </c>
      <c r="AY206" s="192" t="s">
        <v>198</v>
      </c>
      <c r="BE206" s="249">
        <f>IF(U206="základní",N206,0)</f>
        <v>0</v>
      </c>
      <c r="BF206" s="249">
        <f>IF(U206="snížená",N206,0)</f>
        <v>0</v>
      </c>
      <c r="BG206" s="249">
        <f>IF(U206="zákl. přenesená",N206,0)</f>
        <v>0</v>
      </c>
      <c r="BH206" s="249">
        <f>IF(U206="sníž. přenesená",N206,0)</f>
        <v>0</v>
      </c>
      <c r="BI206" s="249">
        <f>IF(U206="nulová",N206,0)</f>
        <v>0</v>
      </c>
      <c r="BJ206" s="192" t="s">
        <v>71</v>
      </c>
      <c r="BK206" s="249">
        <f>ROUND(L206*K206,2)</f>
        <v>0</v>
      </c>
      <c r="BL206" s="192" t="s">
        <v>113</v>
      </c>
      <c r="BM206" s="192" t="s">
        <v>1608</v>
      </c>
    </row>
    <row r="207" spans="2:43" s="198" customFormat="1" ht="13.5" customHeight="1">
      <c r="B207" s="168"/>
      <c r="C207" s="179"/>
      <c r="D207" s="179"/>
      <c r="E207" s="179"/>
      <c r="F207" s="626" t="s">
        <v>3336</v>
      </c>
      <c r="G207" s="628"/>
      <c r="H207" s="628"/>
      <c r="I207" s="628"/>
      <c r="J207" s="179"/>
      <c r="K207" s="179"/>
      <c r="L207" s="179"/>
      <c r="M207" s="179"/>
      <c r="N207" s="250"/>
      <c r="O207" s="250"/>
      <c r="P207" s="250"/>
      <c r="Q207" s="250"/>
      <c r="R207" s="179"/>
      <c r="S207" s="176"/>
      <c r="T207" s="179"/>
      <c r="U207" s="172"/>
      <c r="V207" s="179"/>
      <c r="W207" s="179"/>
      <c r="X207" s="179"/>
      <c r="Y207" s="179"/>
      <c r="AP207" s="192" t="s">
        <v>271</v>
      </c>
      <c r="AQ207" s="192" t="s">
        <v>65</v>
      </c>
    </row>
    <row r="208" spans="2:63" s="235" customFormat="1" ht="37.35" customHeight="1">
      <c r="B208" s="231"/>
      <c r="C208" s="232"/>
      <c r="D208" s="233" t="s">
        <v>251</v>
      </c>
      <c r="E208" s="233"/>
      <c r="F208" s="233"/>
      <c r="G208" s="233"/>
      <c r="H208" s="233"/>
      <c r="I208" s="233"/>
      <c r="J208" s="233"/>
      <c r="K208" s="233"/>
      <c r="L208" s="233"/>
      <c r="M208" s="233"/>
      <c r="N208" s="609">
        <f>SUM(N209:Q224)</f>
        <v>0</v>
      </c>
      <c r="O208" s="610"/>
      <c r="P208" s="610"/>
      <c r="Q208" s="610"/>
      <c r="R208" s="232"/>
      <c r="S208" s="176"/>
      <c r="T208" s="348"/>
      <c r="U208" s="232"/>
      <c r="V208" s="232"/>
      <c r="W208" s="234">
        <f>SUM(W209:W223)</f>
        <v>0</v>
      </c>
      <c r="X208" s="232"/>
      <c r="Y208" s="234">
        <f>SUM(Y209:Y223)</f>
        <v>33.23576301</v>
      </c>
      <c r="Z208" s="232"/>
      <c r="AA208" s="349">
        <f>SUM(AA209:AA223)</f>
        <v>0</v>
      </c>
      <c r="AR208" s="237" t="s">
        <v>113</v>
      </c>
      <c r="AT208" s="238" t="s">
        <v>57</v>
      </c>
      <c r="AU208" s="238" t="s">
        <v>58</v>
      </c>
      <c r="AY208" s="237" t="s">
        <v>198</v>
      </c>
      <c r="BK208" s="239">
        <f>SUM(BK209:BK223)</f>
        <v>0</v>
      </c>
    </row>
    <row r="209" spans="2:65" s="198" customFormat="1" ht="22.5" customHeight="1">
      <c r="B209" s="168"/>
      <c r="C209" s="240" t="s">
        <v>531</v>
      </c>
      <c r="D209" s="240" t="s">
        <v>199</v>
      </c>
      <c r="E209" s="241" t="s">
        <v>532</v>
      </c>
      <c r="F209" s="593" t="s">
        <v>533</v>
      </c>
      <c r="G209" s="593"/>
      <c r="H209" s="593"/>
      <c r="I209" s="593"/>
      <c r="J209" s="242" t="s">
        <v>360</v>
      </c>
      <c r="K209" s="243">
        <v>12.39</v>
      </c>
      <c r="L209" s="572"/>
      <c r="M209" s="572"/>
      <c r="N209" s="594">
        <f>ROUND(L209*K209,2)</f>
        <v>0</v>
      </c>
      <c r="O209" s="594"/>
      <c r="P209" s="594"/>
      <c r="Q209" s="594"/>
      <c r="R209" s="256" t="s">
        <v>3765</v>
      </c>
      <c r="S209" s="176"/>
      <c r="T209" s="354" t="s">
        <v>5</v>
      </c>
      <c r="U209" s="246" t="s">
        <v>31</v>
      </c>
      <c r="V209" s="248">
        <v>0</v>
      </c>
      <c r="W209" s="248">
        <f>V209*K209</f>
        <v>0</v>
      </c>
      <c r="X209" s="248">
        <v>2.453395</v>
      </c>
      <c r="Y209" s="248">
        <f>X209*K209</f>
        <v>30.39756405</v>
      </c>
      <c r="Z209" s="248">
        <v>0</v>
      </c>
      <c r="AA209" s="355">
        <f>Z209*K209</f>
        <v>0</v>
      </c>
      <c r="AR209" s="192" t="s">
        <v>113</v>
      </c>
      <c r="AT209" s="192" t="s">
        <v>199</v>
      </c>
      <c r="AU209" s="192" t="s">
        <v>65</v>
      </c>
      <c r="AY209" s="192" t="s">
        <v>198</v>
      </c>
      <c r="BE209" s="249">
        <f>IF(U209="základní",N209,0)</f>
        <v>0</v>
      </c>
      <c r="BF209" s="249">
        <f>IF(U209="snížená",N209,0)</f>
        <v>0</v>
      </c>
      <c r="BG209" s="249">
        <f>IF(U209="zákl. přenesená",N209,0)</f>
        <v>0</v>
      </c>
      <c r="BH209" s="249">
        <f>IF(U209="sníž. přenesená",N209,0)</f>
        <v>0</v>
      </c>
      <c r="BI209" s="249">
        <f>IF(U209="nulová",N209,0)</f>
        <v>0</v>
      </c>
      <c r="BJ209" s="192" t="s">
        <v>71</v>
      </c>
      <c r="BK209" s="249">
        <f>ROUND(L209*K209,2)</f>
        <v>0</v>
      </c>
      <c r="BL209" s="192" t="s">
        <v>113</v>
      </c>
      <c r="BM209" s="192" t="s">
        <v>1609</v>
      </c>
    </row>
    <row r="210" spans="2:51" s="261" customFormat="1" ht="22.5" customHeight="1">
      <c r="B210" s="257"/>
      <c r="C210" s="263"/>
      <c r="D210" s="263"/>
      <c r="E210" s="259" t="s">
        <v>535</v>
      </c>
      <c r="F210" s="602" t="s">
        <v>1610</v>
      </c>
      <c r="G210" s="603"/>
      <c r="H210" s="603"/>
      <c r="I210" s="603"/>
      <c r="J210" s="263"/>
      <c r="K210" s="260">
        <v>12.39</v>
      </c>
      <c r="L210" s="263"/>
      <c r="M210" s="263"/>
      <c r="N210" s="263"/>
      <c r="O210" s="263"/>
      <c r="P210" s="263"/>
      <c r="Q210" s="263"/>
      <c r="R210" s="263"/>
      <c r="S210" s="176"/>
      <c r="T210" s="385"/>
      <c r="U210" s="263"/>
      <c r="V210" s="263"/>
      <c r="W210" s="263"/>
      <c r="X210" s="263"/>
      <c r="Y210" s="263"/>
      <c r="Z210" s="263"/>
      <c r="AA210" s="386"/>
      <c r="AT210" s="262" t="s">
        <v>205</v>
      </c>
      <c r="AU210" s="262" t="s">
        <v>65</v>
      </c>
      <c r="AV210" s="261" t="s">
        <v>71</v>
      </c>
      <c r="AW210" s="261" t="s">
        <v>25</v>
      </c>
      <c r="AX210" s="261" t="s">
        <v>58</v>
      </c>
      <c r="AY210" s="262" t="s">
        <v>198</v>
      </c>
    </row>
    <row r="211" spans="2:51" s="261" customFormat="1" ht="22.5" customHeight="1">
      <c r="B211" s="257"/>
      <c r="C211" s="263"/>
      <c r="D211" s="263"/>
      <c r="E211" s="259" t="s">
        <v>537</v>
      </c>
      <c r="F211" s="600" t="s">
        <v>1611</v>
      </c>
      <c r="G211" s="601"/>
      <c r="H211" s="601"/>
      <c r="I211" s="601"/>
      <c r="J211" s="263"/>
      <c r="K211" s="260">
        <v>12.39</v>
      </c>
      <c r="L211" s="263"/>
      <c r="M211" s="263"/>
      <c r="N211" s="263"/>
      <c r="O211" s="263"/>
      <c r="P211" s="263"/>
      <c r="Q211" s="263"/>
      <c r="R211" s="263"/>
      <c r="S211" s="176"/>
      <c r="T211" s="385"/>
      <c r="U211" s="263"/>
      <c r="V211" s="263"/>
      <c r="W211" s="263"/>
      <c r="X211" s="263"/>
      <c r="Y211" s="263"/>
      <c r="Z211" s="263"/>
      <c r="AA211" s="386"/>
      <c r="AT211" s="262" t="s">
        <v>205</v>
      </c>
      <c r="AU211" s="262" t="s">
        <v>65</v>
      </c>
      <c r="AV211" s="261" t="s">
        <v>71</v>
      </c>
      <c r="AW211" s="261" t="s">
        <v>25</v>
      </c>
      <c r="AX211" s="261" t="s">
        <v>65</v>
      </c>
      <c r="AY211" s="262" t="s">
        <v>198</v>
      </c>
    </row>
    <row r="212" spans="2:65" s="198" customFormat="1" ht="22.5" customHeight="1">
      <c r="B212" s="168"/>
      <c r="C212" s="240" t="s">
        <v>539</v>
      </c>
      <c r="D212" s="240" t="s">
        <v>199</v>
      </c>
      <c r="E212" s="241" t="s">
        <v>540</v>
      </c>
      <c r="F212" s="593" t="s">
        <v>541</v>
      </c>
      <c r="G212" s="593"/>
      <c r="H212" s="593"/>
      <c r="I212" s="593"/>
      <c r="J212" s="242" t="s">
        <v>377</v>
      </c>
      <c r="K212" s="243">
        <v>116.8</v>
      </c>
      <c r="L212" s="572"/>
      <c r="M212" s="572"/>
      <c r="N212" s="594">
        <f>ROUND(L212*K212,2)</f>
        <v>0</v>
      </c>
      <c r="O212" s="594"/>
      <c r="P212" s="594"/>
      <c r="Q212" s="594"/>
      <c r="R212" s="256" t="s">
        <v>3765</v>
      </c>
      <c r="S212" s="176"/>
      <c r="T212" s="354" t="s">
        <v>5</v>
      </c>
      <c r="U212" s="246" t="s">
        <v>31</v>
      </c>
      <c r="V212" s="248">
        <v>0</v>
      </c>
      <c r="W212" s="248">
        <f>V212*K212</f>
        <v>0</v>
      </c>
      <c r="X212" s="248">
        <v>0.005195</v>
      </c>
      <c r="Y212" s="248">
        <f>X212*K212</f>
        <v>0.606776</v>
      </c>
      <c r="Z212" s="248">
        <v>0</v>
      </c>
      <c r="AA212" s="355">
        <f>Z212*K212</f>
        <v>0</v>
      </c>
      <c r="AR212" s="192" t="s">
        <v>113</v>
      </c>
      <c r="AT212" s="192" t="s">
        <v>199</v>
      </c>
      <c r="AU212" s="192" t="s">
        <v>65</v>
      </c>
      <c r="AY212" s="192" t="s">
        <v>198</v>
      </c>
      <c r="BE212" s="249">
        <f>IF(U212="základní",N212,0)</f>
        <v>0</v>
      </c>
      <c r="BF212" s="249">
        <f>IF(U212="snížená",N212,0)</f>
        <v>0</v>
      </c>
      <c r="BG212" s="249">
        <f>IF(U212="zákl. přenesená",N212,0)</f>
        <v>0</v>
      </c>
      <c r="BH212" s="249">
        <f>IF(U212="sníž. přenesená",N212,0)</f>
        <v>0</v>
      </c>
      <c r="BI212" s="249">
        <f>IF(U212="nulová",N212,0)</f>
        <v>0</v>
      </c>
      <c r="BJ212" s="192" t="s">
        <v>71</v>
      </c>
      <c r="BK212" s="249">
        <f>ROUND(L212*K212,2)</f>
        <v>0</v>
      </c>
      <c r="BL212" s="192" t="s">
        <v>113</v>
      </c>
      <c r="BM212" s="192" t="s">
        <v>1612</v>
      </c>
    </row>
    <row r="213" spans="2:51" s="261" customFormat="1" ht="22.5" customHeight="1">
      <c r="B213" s="257"/>
      <c r="C213" s="263"/>
      <c r="D213" s="263"/>
      <c r="E213" s="259" t="s">
        <v>543</v>
      </c>
      <c r="F213" s="602" t="s">
        <v>1613</v>
      </c>
      <c r="G213" s="603"/>
      <c r="H213" s="603"/>
      <c r="I213" s="603"/>
      <c r="J213" s="263"/>
      <c r="K213" s="260">
        <v>116.8</v>
      </c>
      <c r="L213" s="263"/>
      <c r="M213" s="263"/>
      <c r="N213" s="263"/>
      <c r="O213" s="263"/>
      <c r="P213" s="263"/>
      <c r="Q213" s="263"/>
      <c r="R213" s="263"/>
      <c r="S213" s="176"/>
      <c r="T213" s="385"/>
      <c r="U213" s="263"/>
      <c r="V213" s="263"/>
      <c r="W213" s="263"/>
      <c r="X213" s="263"/>
      <c r="Y213" s="263"/>
      <c r="Z213" s="263"/>
      <c r="AA213" s="386"/>
      <c r="AT213" s="262" t="s">
        <v>205</v>
      </c>
      <c r="AU213" s="262" t="s">
        <v>65</v>
      </c>
      <c r="AV213" s="261" t="s">
        <v>71</v>
      </c>
      <c r="AW213" s="261" t="s">
        <v>25</v>
      </c>
      <c r="AX213" s="261" t="s">
        <v>58</v>
      </c>
      <c r="AY213" s="262" t="s">
        <v>198</v>
      </c>
    </row>
    <row r="214" spans="2:51" s="261" customFormat="1" ht="22.5" customHeight="1">
      <c r="B214" s="257"/>
      <c r="C214" s="263"/>
      <c r="D214" s="263"/>
      <c r="E214" s="259" t="s">
        <v>545</v>
      </c>
      <c r="F214" s="600" t="s">
        <v>1614</v>
      </c>
      <c r="G214" s="601"/>
      <c r="H214" s="601"/>
      <c r="I214" s="601"/>
      <c r="J214" s="263"/>
      <c r="K214" s="260">
        <v>116.8</v>
      </c>
      <c r="L214" s="263"/>
      <c r="M214" s="263"/>
      <c r="N214" s="263"/>
      <c r="O214" s="263"/>
      <c r="P214" s="263"/>
      <c r="Q214" s="263"/>
      <c r="R214" s="263"/>
      <c r="S214" s="176"/>
      <c r="T214" s="385"/>
      <c r="U214" s="263"/>
      <c r="V214" s="263"/>
      <c r="W214" s="263"/>
      <c r="X214" s="263"/>
      <c r="Y214" s="263"/>
      <c r="Z214" s="263"/>
      <c r="AA214" s="386"/>
      <c r="AT214" s="262" t="s">
        <v>205</v>
      </c>
      <c r="AU214" s="262" t="s">
        <v>65</v>
      </c>
      <c r="AV214" s="261" t="s">
        <v>71</v>
      </c>
      <c r="AW214" s="261" t="s">
        <v>25</v>
      </c>
      <c r="AX214" s="261" t="s">
        <v>65</v>
      </c>
      <c r="AY214" s="262" t="s">
        <v>198</v>
      </c>
    </row>
    <row r="215" spans="2:65" s="198" customFormat="1" ht="22.5" customHeight="1">
      <c r="B215" s="168"/>
      <c r="C215" s="240" t="s">
        <v>547</v>
      </c>
      <c r="D215" s="240" t="s">
        <v>199</v>
      </c>
      <c r="E215" s="241" t="s">
        <v>548</v>
      </c>
      <c r="F215" s="593" t="s">
        <v>549</v>
      </c>
      <c r="G215" s="593"/>
      <c r="H215" s="593"/>
      <c r="I215" s="593"/>
      <c r="J215" s="242" t="s">
        <v>377</v>
      </c>
      <c r="K215" s="243">
        <v>116.8</v>
      </c>
      <c r="L215" s="572"/>
      <c r="M215" s="572"/>
      <c r="N215" s="594">
        <f>ROUND(L215*K215,2)</f>
        <v>0</v>
      </c>
      <c r="O215" s="594"/>
      <c r="P215" s="594"/>
      <c r="Q215" s="594"/>
      <c r="R215" s="256" t="s">
        <v>3765</v>
      </c>
      <c r="S215" s="176"/>
      <c r="T215" s="354" t="s">
        <v>5</v>
      </c>
      <c r="U215" s="246" t="s">
        <v>31</v>
      </c>
      <c r="V215" s="248">
        <v>0</v>
      </c>
      <c r="W215" s="248">
        <f>V215*K215</f>
        <v>0</v>
      </c>
      <c r="X215" s="248">
        <v>0</v>
      </c>
      <c r="Y215" s="248">
        <f>X215*K215</f>
        <v>0</v>
      </c>
      <c r="Z215" s="248">
        <v>0</v>
      </c>
      <c r="AA215" s="355">
        <f>Z215*K215</f>
        <v>0</v>
      </c>
      <c r="AR215" s="192" t="s">
        <v>113</v>
      </c>
      <c r="AT215" s="192" t="s">
        <v>199</v>
      </c>
      <c r="AU215" s="192" t="s">
        <v>65</v>
      </c>
      <c r="AY215" s="192" t="s">
        <v>198</v>
      </c>
      <c r="BE215" s="249">
        <f>IF(U215="základní",N215,0)</f>
        <v>0</v>
      </c>
      <c r="BF215" s="249">
        <f>IF(U215="snížená",N215,0)</f>
        <v>0</v>
      </c>
      <c r="BG215" s="249">
        <f>IF(U215="zákl. přenesená",N215,0)</f>
        <v>0</v>
      </c>
      <c r="BH215" s="249">
        <f>IF(U215="sníž. přenesená",N215,0)</f>
        <v>0</v>
      </c>
      <c r="BI215" s="249">
        <f>IF(U215="nulová",N215,0)</f>
        <v>0</v>
      </c>
      <c r="BJ215" s="192" t="s">
        <v>71</v>
      </c>
      <c r="BK215" s="249">
        <f>ROUND(L215*K215,2)</f>
        <v>0</v>
      </c>
      <c r="BL215" s="192" t="s">
        <v>113</v>
      </c>
      <c r="BM215" s="192" t="s">
        <v>1615</v>
      </c>
    </row>
    <row r="216" spans="2:65" s="198" customFormat="1" ht="31.5" customHeight="1">
      <c r="B216" s="168"/>
      <c r="C216" s="240" t="s">
        <v>551</v>
      </c>
      <c r="D216" s="240" t="s">
        <v>199</v>
      </c>
      <c r="E216" s="241" t="s">
        <v>552</v>
      </c>
      <c r="F216" s="593" t="s">
        <v>553</v>
      </c>
      <c r="G216" s="593"/>
      <c r="H216" s="593"/>
      <c r="I216" s="593"/>
      <c r="J216" s="242" t="s">
        <v>424</v>
      </c>
      <c r="K216" s="243">
        <v>2.12</v>
      </c>
      <c r="L216" s="572"/>
      <c r="M216" s="572"/>
      <c r="N216" s="594">
        <f>ROUND(L216*K216,2)</f>
        <v>0</v>
      </c>
      <c r="O216" s="594"/>
      <c r="P216" s="594"/>
      <c r="Q216" s="594"/>
      <c r="R216" s="256" t="s">
        <v>3765</v>
      </c>
      <c r="S216" s="176"/>
      <c r="T216" s="354" t="s">
        <v>5</v>
      </c>
      <c r="U216" s="246" t="s">
        <v>31</v>
      </c>
      <c r="V216" s="248">
        <v>0</v>
      </c>
      <c r="W216" s="248">
        <f>V216*K216</f>
        <v>0</v>
      </c>
      <c r="X216" s="248">
        <v>1.052558</v>
      </c>
      <c r="Y216" s="248">
        <f>X216*K216</f>
        <v>2.23142296</v>
      </c>
      <c r="Z216" s="248">
        <v>0</v>
      </c>
      <c r="AA216" s="355">
        <f>Z216*K216</f>
        <v>0</v>
      </c>
      <c r="AR216" s="192" t="s">
        <v>113</v>
      </c>
      <c r="AT216" s="192" t="s">
        <v>199</v>
      </c>
      <c r="AU216" s="192" t="s">
        <v>65</v>
      </c>
      <c r="AY216" s="192" t="s">
        <v>198</v>
      </c>
      <c r="BE216" s="249">
        <f>IF(U216="základní",N216,0)</f>
        <v>0</v>
      </c>
      <c r="BF216" s="249">
        <f>IF(U216="snížená",N216,0)</f>
        <v>0</v>
      </c>
      <c r="BG216" s="249">
        <f>IF(U216="zákl. přenesená",N216,0)</f>
        <v>0</v>
      </c>
      <c r="BH216" s="249">
        <f>IF(U216="sníž. přenesená",N216,0)</f>
        <v>0</v>
      </c>
      <c r="BI216" s="249">
        <f>IF(U216="nulová",N216,0)</f>
        <v>0</v>
      </c>
      <c r="BJ216" s="192" t="s">
        <v>71</v>
      </c>
      <c r="BK216" s="249">
        <f>ROUND(L216*K216,2)</f>
        <v>0</v>
      </c>
      <c r="BL216" s="192" t="s">
        <v>113</v>
      </c>
      <c r="BM216" s="192" t="s">
        <v>1616</v>
      </c>
    </row>
    <row r="217" spans="2:51" s="261" customFormat="1" ht="31.5" customHeight="1">
      <c r="B217" s="257"/>
      <c r="C217" s="263"/>
      <c r="D217" s="263"/>
      <c r="E217" s="259" t="s">
        <v>555</v>
      </c>
      <c r="F217" s="602" t="s">
        <v>1617</v>
      </c>
      <c r="G217" s="603"/>
      <c r="H217" s="603"/>
      <c r="I217" s="603"/>
      <c r="J217" s="263"/>
      <c r="K217" s="260">
        <v>2.12</v>
      </c>
      <c r="L217" s="263"/>
      <c r="M217" s="263"/>
      <c r="N217" s="263"/>
      <c r="O217" s="263"/>
      <c r="P217" s="263"/>
      <c r="Q217" s="263"/>
      <c r="R217" s="263"/>
      <c r="S217" s="176"/>
      <c r="T217" s="385"/>
      <c r="U217" s="263"/>
      <c r="V217" s="263"/>
      <c r="W217" s="263"/>
      <c r="X217" s="263"/>
      <c r="Y217" s="263"/>
      <c r="Z217" s="263"/>
      <c r="AA217" s="386"/>
      <c r="AT217" s="262" t="s">
        <v>205</v>
      </c>
      <c r="AU217" s="262" t="s">
        <v>65</v>
      </c>
      <c r="AV217" s="261" t="s">
        <v>71</v>
      </c>
      <c r="AW217" s="261" t="s">
        <v>25</v>
      </c>
      <c r="AX217" s="261" t="s">
        <v>58</v>
      </c>
      <c r="AY217" s="262" t="s">
        <v>198</v>
      </c>
    </row>
    <row r="218" spans="2:51" s="261" customFormat="1" ht="22.5" customHeight="1">
      <c r="B218" s="257"/>
      <c r="C218" s="263"/>
      <c r="D218" s="263"/>
      <c r="E218" s="259" t="s">
        <v>557</v>
      </c>
      <c r="F218" s="600" t="s">
        <v>1618</v>
      </c>
      <c r="G218" s="601"/>
      <c r="H218" s="601"/>
      <c r="I218" s="601"/>
      <c r="J218" s="263"/>
      <c r="K218" s="260">
        <v>2.12</v>
      </c>
      <c r="L218" s="263"/>
      <c r="M218" s="263"/>
      <c r="N218" s="263"/>
      <c r="O218" s="263"/>
      <c r="P218" s="263"/>
      <c r="Q218" s="263"/>
      <c r="R218" s="263"/>
      <c r="S218" s="176"/>
      <c r="T218" s="385"/>
      <c r="U218" s="263"/>
      <c r="V218" s="263"/>
      <c r="W218" s="263"/>
      <c r="X218" s="263"/>
      <c r="Y218" s="263"/>
      <c r="Z218" s="263"/>
      <c r="AA218" s="386"/>
      <c r="AT218" s="262" t="s">
        <v>205</v>
      </c>
      <c r="AU218" s="262" t="s">
        <v>65</v>
      </c>
      <c r="AV218" s="261" t="s">
        <v>71</v>
      </c>
      <c r="AW218" s="261" t="s">
        <v>25</v>
      </c>
      <c r="AX218" s="261" t="s">
        <v>65</v>
      </c>
      <c r="AY218" s="262" t="s">
        <v>198</v>
      </c>
    </row>
    <row r="219" spans="2:65" s="198" customFormat="1" ht="31.5" customHeight="1">
      <c r="B219" s="168"/>
      <c r="C219" s="240" t="s">
        <v>559</v>
      </c>
      <c r="D219" s="240" t="s">
        <v>199</v>
      </c>
      <c r="E219" s="241" t="s">
        <v>560</v>
      </c>
      <c r="F219" s="593" t="s">
        <v>561</v>
      </c>
      <c r="G219" s="593"/>
      <c r="H219" s="593"/>
      <c r="I219" s="593"/>
      <c r="J219" s="242" t="s">
        <v>377</v>
      </c>
      <c r="K219" s="243">
        <v>323.6</v>
      </c>
      <c r="L219" s="572"/>
      <c r="M219" s="572"/>
      <c r="N219" s="594">
        <f>ROUND(L219*K219,2)</f>
        <v>0</v>
      </c>
      <c r="O219" s="594"/>
      <c r="P219" s="594"/>
      <c r="Q219" s="594"/>
      <c r="R219" s="244" t="s">
        <v>3319</v>
      </c>
      <c r="S219" s="176"/>
      <c r="T219" s="354" t="s">
        <v>5</v>
      </c>
      <c r="U219" s="246" t="s">
        <v>31</v>
      </c>
      <c r="V219" s="248">
        <v>0</v>
      </c>
      <c r="W219" s="248">
        <f>V219*K219</f>
        <v>0</v>
      </c>
      <c r="X219" s="248">
        <v>0</v>
      </c>
      <c r="Y219" s="248">
        <f>X219*K219</f>
        <v>0</v>
      </c>
      <c r="Z219" s="248">
        <v>0</v>
      </c>
      <c r="AA219" s="355">
        <f>Z219*K219</f>
        <v>0</v>
      </c>
      <c r="AR219" s="192" t="s">
        <v>113</v>
      </c>
      <c r="AT219" s="192" t="s">
        <v>199</v>
      </c>
      <c r="AU219" s="192" t="s">
        <v>65</v>
      </c>
      <c r="AY219" s="192" t="s">
        <v>198</v>
      </c>
      <c r="BE219" s="249">
        <f>IF(U219="základní",N219,0)</f>
        <v>0</v>
      </c>
      <c r="BF219" s="249">
        <f>IF(U219="snížená",N219,0)</f>
        <v>0</v>
      </c>
      <c r="BG219" s="249">
        <f>IF(U219="zákl. přenesená",N219,0)</f>
        <v>0</v>
      </c>
      <c r="BH219" s="249">
        <f>IF(U219="sníž. přenesená",N219,0)</f>
        <v>0</v>
      </c>
      <c r="BI219" s="249">
        <f>IF(U219="nulová",N219,0)</f>
        <v>0</v>
      </c>
      <c r="BJ219" s="192" t="s">
        <v>71</v>
      </c>
      <c r="BK219" s="249">
        <f>ROUND(L219*K219,2)</f>
        <v>0</v>
      </c>
      <c r="BL219" s="192" t="s">
        <v>113</v>
      </c>
      <c r="BM219" s="192" t="s">
        <v>1619</v>
      </c>
    </row>
    <row r="220" spans="2:47" s="198" customFormat="1" ht="139.5" customHeight="1">
      <c r="B220" s="168"/>
      <c r="C220" s="179"/>
      <c r="D220" s="179"/>
      <c r="E220" s="179"/>
      <c r="F220" s="619" t="s">
        <v>1620</v>
      </c>
      <c r="G220" s="620"/>
      <c r="H220" s="620"/>
      <c r="I220" s="620"/>
      <c r="J220" s="179"/>
      <c r="K220" s="179"/>
      <c r="L220" s="179"/>
      <c r="M220" s="179"/>
      <c r="N220" s="250"/>
      <c r="O220" s="250"/>
      <c r="P220" s="250"/>
      <c r="Q220" s="250"/>
      <c r="R220" s="179"/>
      <c r="S220" s="176"/>
      <c r="T220" s="331"/>
      <c r="U220" s="179"/>
      <c r="V220" s="179"/>
      <c r="W220" s="179"/>
      <c r="X220" s="179"/>
      <c r="Y220" s="179"/>
      <c r="Z220" s="179"/>
      <c r="AA220" s="332"/>
      <c r="AT220" s="192" t="s">
        <v>271</v>
      </c>
      <c r="AU220" s="192" t="s">
        <v>65</v>
      </c>
    </row>
    <row r="221" spans="2:43" s="198" customFormat="1" ht="39" customHeight="1">
      <c r="B221" s="168"/>
      <c r="C221" s="179"/>
      <c r="D221" s="179"/>
      <c r="E221" s="179"/>
      <c r="F221" s="621" t="s">
        <v>3354</v>
      </c>
      <c r="G221" s="622"/>
      <c r="H221" s="622"/>
      <c r="I221" s="622"/>
      <c r="J221" s="179"/>
      <c r="K221" s="179"/>
      <c r="L221" s="179"/>
      <c r="M221" s="179"/>
      <c r="N221" s="179"/>
      <c r="O221" s="179"/>
      <c r="P221" s="179"/>
      <c r="Q221" s="179"/>
      <c r="R221" s="179"/>
      <c r="S221" s="176"/>
      <c r="T221" s="179"/>
      <c r="U221" s="172"/>
      <c r="V221" s="179"/>
      <c r="W221" s="179"/>
      <c r="X221" s="179"/>
      <c r="Y221" s="179"/>
      <c r="AP221" s="192" t="s">
        <v>271</v>
      </c>
      <c r="AQ221" s="192" t="s">
        <v>65</v>
      </c>
    </row>
    <row r="222" spans="2:65" s="198" customFormat="1" ht="31.5" customHeight="1">
      <c r="B222" s="168"/>
      <c r="C222" s="240" t="s">
        <v>563</v>
      </c>
      <c r="D222" s="240" t="s">
        <v>199</v>
      </c>
      <c r="E222" s="241" t="s">
        <v>564</v>
      </c>
      <c r="F222" s="593" t="s">
        <v>565</v>
      </c>
      <c r="G222" s="593"/>
      <c r="H222" s="593"/>
      <c r="I222" s="593"/>
      <c r="J222" s="242" t="s">
        <v>377</v>
      </c>
      <c r="K222" s="243">
        <v>453</v>
      </c>
      <c r="L222" s="572"/>
      <c r="M222" s="572"/>
      <c r="N222" s="594">
        <f>ROUND(L222*K222,2)</f>
        <v>0</v>
      </c>
      <c r="O222" s="594"/>
      <c r="P222" s="594"/>
      <c r="Q222" s="594"/>
      <c r="R222" s="244" t="s">
        <v>3319</v>
      </c>
      <c r="S222" s="176"/>
      <c r="T222" s="354" t="s">
        <v>5</v>
      </c>
      <c r="U222" s="246" t="s">
        <v>31</v>
      </c>
      <c r="V222" s="248">
        <v>0</v>
      </c>
      <c r="W222" s="248">
        <f>V222*K222</f>
        <v>0</v>
      </c>
      <c r="X222" s="248">
        <v>0</v>
      </c>
      <c r="Y222" s="248">
        <f>X222*K222</f>
        <v>0</v>
      </c>
      <c r="Z222" s="248">
        <v>0</v>
      </c>
      <c r="AA222" s="355">
        <f>Z222*K222</f>
        <v>0</v>
      </c>
      <c r="AR222" s="192" t="s">
        <v>113</v>
      </c>
      <c r="AT222" s="192" t="s">
        <v>199</v>
      </c>
      <c r="AU222" s="192" t="s">
        <v>65</v>
      </c>
      <c r="AY222" s="192" t="s">
        <v>198</v>
      </c>
      <c r="BE222" s="249">
        <f>IF(U222="základní",N222,0)</f>
        <v>0</v>
      </c>
      <c r="BF222" s="249">
        <f>IF(U222="snížená",N222,0)</f>
        <v>0</v>
      </c>
      <c r="BG222" s="249">
        <f>IF(U222="zákl. přenesená",N222,0)</f>
        <v>0</v>
      </c>
      <c r="BH222" s="249">
        <f>IF(U222="sníž. přenesená",N222,0)</f>
        <v>0</v>
      </c>
      <c r="BI222" s="249">
        <f>IF(U222="nulová",N222,0)</f>
        <v>0</v>
      </c>
      <c r="BJ222" s="192" t="s">
        <v>71</v>
      </c>
      <c r="BK222" s="249">
        <f>ROUND(L222*K222,2)</f>
        <v>0</v>
      </c>
      <c r="BL222" s="192" t="s">
        <v>113</v>
      </c>
      <c r="BM222" s="192" t="s">
        <v>1621</v>
      </c>
    </row>
    <row r="223" spans="2:47" s="198" customFormat="1" ht="90" customHeight="1">
      <c r="B223" s="168"/>
      <c r="C223" s="179"/>
      <c r="D223" s="179"/>
      <c r="E223" s="179"/>
      <c r="F223" s="619" t="s">
        <v>1622</v>
      </c>
      <c r="G223" s="620"/>
      <c r="H223" s="620"/>
      <c r="I223" s="620"/>
      <c r="J223" s="179"/>
      <c r="K223" s="179"/>
      <c r="L223" s="179"/>
      <c r="M223" s="179"/>
      <c r="N223" s="179"/>
      <c r="O223" s="179"/>
      <c r="P223" s="179"/>
      <c r="Q223" s="179"/>
      <c r="R223" s="179"/>
      <c r="S223" s="176"/>
      <c r="T223" s="331"/>
      <c r="U223" s="179"/>
      <c r="V223" s="179"/>
      <c r="W223" s="179"/>
      <c r="X223" s="179"/>
      <c r="Y223" s="179"/>
      <c r="Z223" s="179"/>
      <c r="AA223" s="332"/>
      <c r="AT223" s="192" t="s">
        <v>271</v>
      </c>
      <c r="AU223" s="192" t="s">
        <v>65</v>
      </c>
    </row>
    <row r="224" spans="2:43" s="198" customFormat="1" ht="89.25" customHeight="1">
      <c r="B224" s="168"/>
      <c r="C224" s="179"/>
      <c r="D224" s="179"/>
      <c r="E224" s="179"/>
      <c r="F224" s="621" t="s">
        <v>3478</v>
      </c>
      <c r="G224" s="622"/>
      <c r="H224" s="622"/>
      <c r="I224" s="622"/>
      <c r="J224" s="179"/>
      <c r="K224" s="179"/>
      <c r="L224" s="179"/>
      <c r="M224" s="179"/>
      <c r="N224" s="179"/>
      <c r="O224" s="179"/>
      <c r="P224" s="179"/>
      <c r="Q224" s="179"/>
      <c r="R224" s="179"/>
      <c r="S224" s="176"/>
      <c r="T224" s="179"/>
      <c r="U224" s="172"/>
      <c r="V224" s="179"/>
      <c r="W224" s="179"/>
      <c r="X224" s="179"/>
      <c r="Y224" s="179"/>
      <c r="AP224" s="192" t="s">
        <v>271</v>
      </c>
      <c r="AQ224" s="192" t="s">
        <v>65</v>
      </c>
    </row>
    <row r="225" spans="2:63" s="235" customFormat="1" ht="37.35" customHeight="1">
      <c r="B225" s="231"/>
      <c r="C225" s="232"/>
      <c r="D225" s="233" t="s">
        <v>252</v>
      </c>
      <c r="E225" s="233"/>
      <c r="F225" s="233"/>
      <c r="G225" s="233"/>
      <c r="H225" s="233"/>
      <c r="I225" s="233"/>
      <c r="J225" s="233"/>
      <c r="K225" s="233"/>
      <c r="L225" s="233"/>
      <c r="M225" s="233"/>
      <c r="N225" s="609">
        <f>SUM(N226:Q235)</f>
        <v>0</v>
      </c>
      <c r="O225" s="610"/>
      <c r="P225" s="610"/>
      <c r="Q225" s="610"/>
      <c r="R225" s="232"/>
      <c r="S225" s="176"/>
      <c r="T225" s="348"/>
      <c r="U225" s="232"/>
      <c r="V225" s="232"/>
      <c r="W225" s="234">
        <f>SUM(W226:W236)</f>
        <v>0</v>
      </c>
      <c r="X225" s="232"/>
      <c r="Y225" s="234">
        <f>SUM(Y226:Y236)</f>
        <v>0</v>
      </c>
      <c r="Z225" s="232"/>
      <c r="AA225" s="349">
        <f>SUM(AA226:AA236)</f>
        <v>0</v>
      </c>
      <c r="AR225" s="237" t="s">
        <v>113</v>
      </c>
      <c r="AT225" s="238" t="s">
        <v>57</v>
      </c>
      <c r="AU225" s="238" t="s">
        <v>58</v>
      </c>
      <c r="AY225" s="237" t="s">
        <v>198</v>
      </c>
      <c r="BK225" s="239">
        <f>SUM(BK226:BK236)</f>
        <v>0</v>
      </c>
    </row>
    <row r="226" spans="2:65" s="198" customFormat="1" ht="44.25" customHeight="1">
      <c r="B226" s="168"/>
      <c r="C226" s="240" t="s">
        <v>567</v>
      </c>
      <c r="D226" s="240" t="s">
        <v>199</v>
      </c>
      <c r="E226" s="241" t="s">
        <v>568</v>
      </c>
      <c r="F226" s="593" t="s">
        <v>569</v>
      </c>
      <c r="G226" s="593"/>
      <c r="H226" s="593"/>
      <c r="I226" s="593"/>
      <c r="J226" s="242" t="s">
        <v>377</v>
      </c>
      <c r="K226" s="243">
        <v>336.92</v>
      </c>
      <c r="L226" s="572"/>
      <c r="M226" s="572"/>
      <c r="N226" s="594">
        <f>ROUND(L226*K226,2)</f>
        <v>0</v>
      </c>
      <c r="O226" s="594"/>
      <c r="P226" s="594"/>
      <c r="Q226" s="594"/>
      <c r="R226" s="244" t="s">
        <v>3319</v>
      </c>
      <c r="S226" s="176"/>
      <c r="T226" s="354" t="s">
        <v>5</v>
      </c>
      <c r="U226" s="246" t="s">
        <v>31</v>
      </c>
      <c r="V226" s="248">
        <v>0</v>
      </c>
      <c r="W226" s="248">
        <f>V226*K226</f>
        <v>0</v>
      </c>
      <c r="X226" s="248">
        <v>0</v>
      </c>
      <c r="Y226" s="248">
        <f>X226*K226</f>
        <v>0</v>
      </c>
      <c r="Z226" s="248">
        <v>0</v>
      </c>
      <c r="AA226" s="355">
        <f>Z226*K226</f>
        <v>0</v>
      </c>
      <c r="AR226" s="192" t="s">
        <v>113</v>
      </c>
      <c r="AT226" s="192" t="s">
        <v>199</v>
      </c>
      <c r="AU226" s="192" t="s">
        <v>65</v>
      </c>
      <c r="AY226" s="192" t="s">
        <v>198</v>
      </c>
      <c r="BE226" s="249">
        <f>IF(U226="základní",N226,0)</f>
        <v>0</v>
      </c>
      <c r="BF226" s="249">
        <f>IF(U226="snížená",N226,0)</f>
        <v>0</v>
      </c>
      <c r="BG226" s="249">
        <f>IF(U226="zákl. přenesená",N226,0)</f>
        <v>0</v>
      </c>
      <c r="BH226" s="249">
        <f>IF(U226="sníž. přenesená",N226,0)</f>
        <v>0</v>
      </c>
      <c r="BI226" s="249">
        <f>IF(U226="nulová",N226,0)</f>
        <v>0</v>
      </c>
      <c r="BJ226" s="192" t="s">
        <v>71</v>
      </c>
      <c r="BK226" s="249">
        <f>ROUND(L226*K226,2)</f>
        <v>0</v>
      </c>
      <c r="BL226" s="192" t="s">
        <v>113</v>
      </c>
      <c r="BM226" s="192" t="s">
        <v>1623</v>
      </c>
    </row>
    <row r="227" spans="2:51" s="261" customFormat="1" ht="31.5" customHeight="1">
      <c r="B227" s="257"/>
      <c r="C227" s="263"/>
      <c r="D227" s="263"/>
      <c r="E227" s="259" t="s">
        <v>571</v>
      </c>
      <c r="F227" s="602" t="s">
        <v>1624</v>
      </c>
      <c r="G227" s="603"/>
      <c r="H227" s="603"/>
      <c r="I227" s="603"/>
      <c r="J227" s="263"/>
      <c r="K227" s="260">
        <v>336.92</v>
      </c>
      <c r="L227" s="263"/>
      <c r="M227" s="263"/>
      <c r="N227" s="263"/>
      <c r="O227" s="263"/>
      <c r="P227" s="263"/>
      <c r="Q227" s="263"/>
      <c r="R227" s="263"/>
      <c r="S227" s="176"/>
      <c r="T227" s="385"/>
      <c r="U227" s="263"/>
      <c r="V227" s="263"/>
      <c r="W227" s="263"/>
      <c r="X227" s="263"/>
      <c r="Y227" s="263"/>
      <c r="Z227" s="263"/>
      <c r="AA227" s="386"/>
      <c r="AT227" s="262" t="s">
        <v>205</v>
      </c>
      <c r="AU227" s="262" t="s">
        <v>65</v>
      </c>
      <c r="AV227" s="261" t="s">
        <v>71</v>
      </c>
      <c r="AW227" s="261" t="s">
        <v>25</v>
      </c>
      <c r="AX227" s="261" t="s">
        <v>58</v>
      </c>
      <c r="AY227" s="262" t="s">
        <v>198</v>
      </c>
    </row>
    <row r="228" spans="2:51" s="261" customFormat="1" ht="22.5" customHeight="1">
      <c r="B228" s="257"/>
      <c r="C228" s="263"/>
      <c r="D228" s="263"/>
      <c r="E228" s="259" t="s">
        <v>573</v>
      </c>
      <c r="F228" s="600" t="s">
        <v>1625</v>
      </c>
      <c r="G228" s="601"/>
      <c r="H228" s="601"/>
      <c r="I228" s="601"/>
      <c r="J228" s="263"/>
      <c r="K228" s="260">
        <v>336.92</v>
      </c>
      <c r="L228" s="263"/>
      <c r="M228" s="263"/>
      <c r="N228" s="263"/>
      <c r="O228" s="263"/>
      <c r="P228" s="263"/>
      <c r="Q228" s="263"/>
      <c r="R228" s="263"/>
      <c r="S228" s="176"/>
      <c r="T228" s="385"/>
      <c r="U228" s="263"/>
      <c r="V228" s="263"/>
      <c r="W228" s="263"/>
      <c r="X228" s="263"/>
      <c r="Y228" s="263"/>
      <c r="Z228" s="263"/>
      <c r="AA228" s="386"/>
      <c r="AT228" s="262" t="s">
        <v>205</v>
      </c>
      <c r="AU228" s="262" t="s">
        <v>65</v>
      </c>
      <c r="AV228" s="261" t="s">
        <v>71</v>
      </c>
      <c r="AW228" s="261" t="s">
        <v>25</v>
      </c>
      <c r="AX228" s="261" t="s">
        <v>65</v>
      </c>
      <c r="AY228" s="262" t="s">
        <v>198</v>
      </c>
    </row>
    <row r="229" spans="2:65" s="198" customFormat="1" ht="44.25" customHeight="1">
      <c r="B229" s="168"/>
      <c r="C229" s="240" t="s">
        <v>575</v>
      </c>
      <c r="D229" s="240" t="s">
        <v>199</v>
      </c>
      <c r="E229" s="241" t="s">
        <v>576</v>
      </c>
      <c r="F229" s="593" t="s">
        <v>577</v>
      </c>
      <c r="G229" s="593"/>
      <c r="H229" s="593"/>
      <c r="I229" s="593"/>
      <c r="J229" s="242" t="s">
        <v>377</v>
      </c>
      <c r="K229" s="243">
        <v>28.08</v>
      </c>
      <c r="L229" s="572"/>
      <c r="M229" s="572"/>
      <c r="N229" s="594">
        <f>ROUND(L229*K229,2)</f>
        <v>0</v>
      </c>
      <c r="O229" s="594"/>
      <c r="P229" s="594"/>
      <c r="Q229" s="594"/>
      <c r="R229" s="244" t="s">
        <v>3319</v>
      </c>
      <c r="S229" s="176"/>
      <c r="T229" s="354" t="s">
        <v>5</v>
      </c>
      <c r="U229" s="246" t="s">
        <v>31</v>
      </c>
      <c r="V229" s="248">
        <v>0</v>
      </c>
      <c r="W229" s="248">
        <f>V229*K229</f>
        <v>0</v>
      </c>
      <c r="X229" s="248">
        <v>0</v>
      </c>
      <c r="Y229" s="248">
        <f>X229*K229</f>
        <v>0</v>
      </c>
      <c r="Z229" s="248">
        <v>0</v>
      </c>
      <c r="AA229" s="355">
        <f>Z229*K229</f>
        <v>0</v>
      </c>
      <c r="AR229" s="192" t="s">
        <v>113</v>
      </c>
      <c r="AT229" s="192" t="s">
        <v>199</v>
      </c>
      <c r="AU229" s="192" t="s">
        <v>65</v>
      </c>
      <c r="AY229" s="192" t="s">
        <v>198</v>
      </c>
      <c r="BE229" s="249">
        <f>IF(U229="základní",N229,0)</f>
        <v>0</v>
      </c>
      <c r="BF229" s="249">
        <f>IF(U229="snížená",N229,0)</f>
        <v>0</v>
      </c>
      <c r="BG229" s="249">
        <f>IF(U229="zákl. přenesená",N229,0)</f>
        <v>0</v>
      </c>
      <c r="BH229" s="249">
        <f>IF(U229="sníž. přenesená",N229,0)</f>
        <v>0</v>
      </c>
      <c r="BI229" s="249">
        <f>IF(U229="nulová",N229,0)</f>
        <v>0</v>
      </c>
      <c r="BJ229" s="192" t="s">
        <v>71</v>
      </c>
      <c r="BK229" s="249">
        <f>ROUND(L229*K229,2)</f>
        <v>0</v>
      </c>
      <c r="BL229" s="192" t="s">
        <v>113</v>
      </c>
      <c r="BM229" s="192" t="s">
        <v>1626</v>
      </c>
    </row>
    <row r="230" spans="2:51" s="261" customFormat="1" ht="31.5" customHeight="1">
      <c r="B230" s="257"/>
      <c r="C230" s="263"/>
      <c r="D230" s="263"/>
      <c r="E230" s="259" t="s">
        <v>579</v>
      </c>
      <c r="F230" s="602" t="s">
        <v>1627</v>
      </c>
      <c r="G230" s="603"/>
      <c r="H230" s="603"/>
      <c r="I230" s="603"/>
      <c r="J230" s="263"/>
      <c r="K230" s="260">
        <v>28.08</v>
      </c>
      <c r="L230" s="263"/>
      <c r="M230" s="263"/>
      <c r="N230" s="263"/>
      <c r="O230" s="263"/>
      <c r="P230" s="263"/>
      <c r="Q230" s="263"/>
      <c r="R230" s="263"/>
      <c r="S230" s="176"/>
      <c r="T230" s="385"/>
      <c r="U230" s="263"/>
      <c r="V230" s="263"/>
      <c r="W230" s="263"/>
      <c r="X230" s="263"/>
      <c r="Y230" s="263"/>
      <c r="Z230" s="263"/>
      <c r="AA230" s="386"/>
      <c r="AT230" s="262" t="s">
        <v>205</v>
      </c>
      <c r="AU230" s="262" t="s">
        <v>65</v>
      </c>
      <c r="AV230" s="261" t="s">
        <v>71</v>
      </c>
      <c r="AW230" s="261" t="s">
        <v>25</v>
      </c>
      <c r="AX230" s="261" t="s">
        <v>58</v>
      </c>
      <c r="AY230" s="262" t="s">
        <v>198</v>
      </c>
    </row>
    <row r="231" spans="2:51" s="261" customFormat="1" ht="22.5" customHeight="1">
      <c r="B231" s="257"/>
      <c r="C231" s="263"/>
      <c r="D231" s="263"/>
      <c r="E231" s="259" t="s">
        <v>580</v>
      </c>
      <c r="F231" s="600" t="s">
        <v>1628</v>
      </c>
      <c r="G231" s="601"/>
      <c r="H231" s="601"/>
      <c r="I231" s="601"/>
      <c r="J231" s="263"/>
      <c r="K231" s="260">
        <v>28.08</v>
      </c>
      <c r="L231" s="263"/>
      <c r="M231" s="263"/>
      <c r="N231" s="263"/>
      <c r="O231" s="263"/>
      <c r="P231" s="263"/>
      <c r="Q231" s="263"/>
      <c r="R231" s="263"/>
      <c r="S231" s="176"/>
      <c r="T231" s="385"/>
      <c r="U231" s="263"/>
      <c r="V231" s="263"/>
      <c r="W231" s="263"/>
      <c r="X231" s="263"/>
      <c r="Y231" s="263"/>
      <c r="Z231" s="263"/>
      <c r="AA231" s="386"/>
      <c r="AT231" s="262" t="s">
        <v>205</v>
      </c>
      <c r="AU231" s="262" t="s">
        <v>65</v>
      </c>
      <c r="AV231" s="261" t="s">
        <v>71</v>
      </c>
      <c r="AW231" s="261" t="s">
        <v>25</v>
      </c>
      <c r="AX231" s="261" t="s">
        <v>65</v>
      </c>
      <c r="AY231" s="262" t="s">
        <v>198</v>
      </c>
    </row>
    <row r="232" spans="2:65" s="198" customFormat="1" ht="44.25" customHeight="1">
      <c r="B232" s="168"/>
      <c r="C232" s="240" t="s">
        <v>582</v>
      </c>
      <c r="D232" s="240" t="s">
        <v>199</v>
      </c>
      <c r="E232" s="241" t="s">
        <v>583</v>
      </c>
      <c r="F232" s="593" t="s">
        <v>584</v>
      </c>
      <c r="G232" s="593"/>
      <c r="H232" s="593"/>
      <c r="I232" s="593"/>
      <c r="J232" s="242" t="s">
        <v>377</v>
      </c>
      <c r="K232" s="243">
        <v>725.6</v>
      </c>
      <c r="L232" s="572"/>
      <c r="M232" s="572"/>
      <c r="N232" s="594">
        <f>ROUND(L232*K232,2)</f>
        <v>0</v>
      </c>
      <c r="O232" s="594"/>
      <c r="P232" s="594"/>
      <c r="Q232" s="594"/>
      <c r="R232" s="244" t="s">
        <v>3319</v>
      </c>
      <c r="S232" s="176"/>
      <c r="T232" s="354" t="s">
        <v>5</v>
      </c>
      <c r="U232" s="246" t="s">
        <v>31</v>
      </c>
      <c r="V232" s="248">
        <v>0</v>
      </c>
      <c r="W232" s="248">
        <f>V232*K232</f>
        <v>0</v>
      </c>
      <c r="X232" s="248">
        <v>0</v>
      </c>
      <c r="Y232" s="248">
        <f>X232*K232</f>
        <v>0</v>
      </c>
      <c r="Z232" s="248">
        <v>0</v>
      </c>
      <c r="AA232" s="355">
        <f>Z232*K232</f>
        <v>0</v>
      </c>
      <c r="AR232" s="192" t="s">
        <v>113</v>
      </c>
      <c r="AT232" s="192" t="s">
        <v>199</v>
      </c>
      <c r="AU232" s="192" t="s">
        <v>65</v>
      </c>
      <c r="AY232" s="192" t="s">
        <v>198</v>
      </c>
      <c r="BE232" s="249">
        <f>IF(U232="základní",N232,0)</f>
        <v>0</v>
      </c>
      <c r="BF232" s="249">
        <f>IF(U232="snížená",N232,0)</f>
        <v>0</v>
      </c>
      <c r="BG232" s="249">
        <f>IF(U232="zákl. přenesená",N232,0)</f>
        <v>0</v>
      </c>
      <c r="BH232" s="249">
        <f>IF(U232="sníž. přenesená",N232,0)</f>
        <v>0</v>
      </c>
      <c r="BI232" s="249">
        <f>IF(U232="nulová",N232,0)</f>
        <v>0</v>
      </c>
      <c r="BJ232" s="192" t="s">
        <v>71</v>
      </c>
      <c r="BK232" s="249">
        <f>ROUND(L232*K232,2)</f>
        <v>0</v>
      </c>
      <c r="BL232" s="192" t="s">
        <v>113</v>
      </c>
      <c r="BM232" s="192" t="s">
        <v>1629</v>
      </c>
    </row>
    <row r="233" spans="2:43" s="198" customFormat="1" ht="28.5" customHeight="1">
      <c r="B233" s="168"/>
      <c r="C233" s="179"/>
      <c r="D233" s="179"/>
      <c r="E233" s="179"/>
      <c r="F233" s="621" t="s">
        <v>3479</v>
      </c>
      <c r="G233" s="622"/>
      <c r="H233" s="622"/>
      <c r="I233" s="622"/>
      <c r="J233" s="179"/>
      <c r="K233" s="179"/>
      <c r="L233" s="179"/>
      <c r="M233" s="179"/>
      <c r="N233" s="179"/>
      <c r="O233" s="179"/>
      <c r="P233" s="179"/>
      <c r="Q233" s="179"/>
      <c r="R233" s="179"/>
      <c r="S233" s="176"/>
      <c r="T233" s="179"/>
      <c r="U233" s="172"/>
      <c r="V233" s="179"/>
      <c r="W233" s="179"/>
      <c r="X233" s="179"/>
      <c r="Y233" s="179"/>
      <c r="AP233" s="192" t="s">
        <v>271</v>
      </c>
      <c r="AQ233" s="192" t="s">
        <v>65</v>
      </c>
    </row>
    <row r="234" spans="2:65" s="198" customFormat="1" ht="31.5" customHeight="1">
      <c r="B234" s="168"/>
      <c r="C234" s="240" t="s">
        <v>586</v>
      </c>
      <c r="D234" s="240" t="s">
        <v>199</v>
      </c>
      <c r="E234" s="241" t="s">
        <v>587</v>
      </c>
      <c r="F234" s="593" t="s">
        <v>588</v>
      </c>
      <c r="G234" s="593"/>
      <c r="H234" s="593"/>
      <c r="I234" s="593"/>
      <c r="J234" s="242" t="s">
        <v>377</v>
      </c>
      <c r="K234" s="243">
        <v>1.8</v>
      </c>
      <c r="L234" s="572"/>
      <c r="M234" s="572"/>
      <c r="N234" s="594">
        <f>ROUND(L234*K234,2)</f>
        <v>0</v>
      </c>
      <c r="O234" s="594"/>
      <c r="P234" s="594"/>
      <c r="Q234" s="594"/>
      <c r="R234" s="244" t="s">
        <v>3319</v>
      </c>
      <c r="S234" s="176"/>
      <c r="T234" s="354" t="s">
        <v>5</v>
      </c>
      <c r="U234" s="246" t="s">
        <v>31</v>
      </c>
      <c r="V234" s="248">
        <v>0</v>
      </c>
      <c r="W234" s="248">
        <f>V234*K234</f>
        <v>0</v>
      </c>
      <c r="X234" s="248">
        <v>0</v>
      </c>
      <c r="Y234" s="248">
        <f>X234*K234</f>
        <v>0</v>
      </c>
      <c r="Z234" s="248">
        <v>0</v>
      </c>
      <c r="AA234" s="355">
        <f>Z234*K234</f>
        <v>0</v>
      </c>
      <c r="AR234" s="192" t="s">
        <v>113</v>
      </c>
      <c r="AT234" s="192" t="s">
        <v>199</v>
      </c>
      <c r="AU234" s="192" t="s">
        <v>65</v>
      </c>
      <c r="AY234" s="192" t="s">
        <v>198</v>
      </c>
      <c r="BE234" s="249">
        <f>IF(U234="základní",N234,0)</f>
        <v>0</v>
      </c>
      <c r="BF234" s="249">
        <f>IF(U234="snížená",N234,0)</f>
        <v>0</v>
      </c>
      <c r="BG234" s="249">
        <f>IF(U234="zákl. přenesená",N234,0)</f>
        <v>0</v>
      </c>
      <c r="BH234" s="249">
        <f>IF(U234="sníž. přenesená",N234,0)</f>
        <v>0</v>
      </c>
      <c r="BI234" s="249">
        <f>IF(U234="nulová",N234,0)</f>
        <v>0</v>
      </c>
      <c r="BJ234" s="192" t="s">
        <v>71</v>
      </c>
      <c r="BK234" s="249">
        <f>ROUND(L234*K234,2)</f>
        <v>0</v>
      </c>
      <c r="BL234" s="192" t="s">
        <v>113</v>
      </c>
      <c r="BM234" s="192" t="s">
        <v>1630</v>
      </c>
    </row>
    <row r="235" spans="2:51" s="261" customFormat="1" ht="22.5" customHeight="1">
      <c r="B235" s="257"/>
      <c r="C235" s="263"/>
      <c r="D235" s="263"/>
      <c r="E235" s="259" t="s">
        <v>590</v>
      </c>
      <c r="F235" s="602" t="s">
        <v>591</v>
      </c>
      <c r="G235" s="603"/>
      <c r="H235" s="603"/>
      <c r="I235" s="603"/>
      <c r="J235" s="263"/>
      <c r="K235" s="260">
        <v>1.8</v>
      </c>
      <c r="L235" s="263"/>
      <c r="M235" s="263"/>
      <c r="N235" s="263"/>
      <c r="O235" s="263"/>
      <c r="P235" s="263"/>
      <c r="Q235" s="263"/>
      <c r="R235" s="263"/>
      <c r="S235" s="176"/>
      <c r="T235" s="385"/>
      <c r="U235" s="263"/>
      <c r="V235" s="263"/>
      <c r="W235" s="263"/>
      <c r="X235" s="263"/>
      <c r="Y235" s="263"/>
      <c r="Z235" s="263"/>
      <c r="AA235" s="386"/>
      <c r="AT235" s="262" t="s">
        <v>205</v>
      </c>
      <c r="AU235" s="262" t="s">
        <v>65</v>
      </c>
      <c r="AV235" s="261" t="s">
        <v>71</v>
      </c>
      <c r="AW235" s="261" t="s">
        <v>25</v>
      </c>
      <c r="AX235" s="261" t="s">
        <v>58</v>
      </c>
      <c r="AY235" s="262" t="s">
        <v>198</v>
      </c>
    </row>
    <row r="236" spans="2:51" s="261" customFormat="1" ht="22.5" customHeight="1">
      <c r="B236" s="257"/>
      <c r="C236" s="263"/>
      <c r="D236" s="263"/>
      <c r="E236" s="259" t="s">
        <v>592</v>
      </c>
      <c r="F236" s="600" t="s">
        <v>593</v>
      </c>
      <c r="G236" s="601"/>
      <c r="H236" s="601"/>
      <c r="I236" s="601"/>
      <c r="J236" s="263"/>
      <c r="K236" s="260">
        <v>1.8</v>
      </c>
      <c r="L236" s="263"/>
      <c r="M236" s="263"/>
      <c r="N236" s="263"/>
      <c r="O236" s="263"/>
      <c r="P236" s="263"/>
      <c r="Q236" s="263"/>
      <c r="R236" s="263"/>
      <c r="S236" s="176"/>
      <c r="T236" s="385"/>
      <c r="U236" s="263"/>
      <c r="V236" s="263"/>
      <c r="W236" s="263"/>
      <c r="X236" s="263"/>
      <c r="Y236" s="263"/>
      <c r="Z236" s="263"/>
      <c r="AA236" s="386"/>
      <c r="AT236" s="262" t="s">
        <v>205</v>
      </c>
      <c r="AU236" s="262" t="s">
        <v>65</v>
      </c>
      <c r="AV236" s="261" t="s">
        <v>71</v>
      </c>
      <c r="AW236" s="261" t="s">
        <v>25</v>
      </c>
      <c r="AX236" s="261" t="s">
        <v>65</v>
      </c>
      <c r="AY236" s="262" t="s">
        <v>198</v>
      </c>
    </row>
    <row r="237" spans="2:63" s="235" customFormat="1" ht="37.35" customHeight="1">
      <c r="B237" s="231"/>
      <c r="C237" s="232"/>
      <c r="D237" s="233" t="s">
        <v>253</v>
      </c>
      <c r="E237" s="233"/>
      <c r="F237" s="233"/>
      <c r="G237" s="233"/>
      <c r="H237" s="233"/>
      <c r="I237" s="233"/>
      <c r="J237" s="233"/>
      <c r="K237" s="233"/>
      <c r="L237" s="233"/>
      <c r="M237" s="233"/>
      <c r="N237" s="609">
        <f>SUM(N238:Q257)</f>
        <v>0</v>
      </c>
      <c r="O237" s="610"/>
      <c r="P237" s="610"/>
      <c r="Q237" s="610"/>
      <c r="R237" s="232"/>
      <c r="S237" s="176"/>
      <c r="T237" s="348"/>
      <c r="U237" s="232"/>
      <c r="V237" s="232"/>
      <c r="W237" s="234">
        <f>SUM(W238:W254)</f>
        <v>0</v>
      </c>
      <c r="X237" s="232"/>
      <c r="Y237" s="234">
        <f>SUM(Y238:Y254)</f>
        <v>0</v>
      </c>
      <c r="Z237" s="232"/>
      <c r="AA237" s="349">
        <f>SUM(AA238:AA254)</f>
        <v>0</v>
      </c>
      <c r="AR237" s="237" t="s">
        <v>113</v>
      </c>
      <c r="AT237" s="238" t="s">
        <v>57</v>
      </c>
      <c r="AU237" s="238" t="s">
        <v>58</v>
      </c>
      <c r="AY237" s="237" t="s">
        <v>198</v>
      </c>
      <c r="BK237" s="239">
        <f>SUM(BK238:BK254)</f>
        <v>0</v>
      </c>
    </row>
    <row r="238" spans="2:65" s="198" customFormat="1" ht="31.5" customHeight="1">
      <c r="B238" s="168"/>
      <c r="C238" s="240" t="s">
        <v>992</v>
      </c>
      <c r="D238" s="240" t="s">
        <v>199</v>
      </c>
      <c r="E238" s="241" t="s">
        <v>595</v>
      </c>
      <c r="F238" s="593" t="s">
        <v>596</v>
      </c>
      <c r="G238" s="593"/>
      <c r="H238" s="593"/>
      <c r="I238" s="593"/>
      <c r="J238" s="242" t="s">
        <v>377</v>
      </c>
      <c r="K238" s="243">
        <v>355.96</v>
      </c>
      <c r="L238" s="572"/>
      <c r="M238" s="572"/>
      <c r="N238" s="594">
        <f>ROUND(L238*K238,2)</f>
        <v>0</v>
      </c>
      <c r="O238" s="594"/>
      <c r="P238" s="594"/>
      <c r="Q238" s="594"/>
      <c r="R238" s="244" t="s">
        <v>3319</v>
      </c>
      <c r="S238" s="176"/>
      <c r="T238" s="354" t="s">
        <v>5</v>
      </c>
      <c r="U238" s="246" t="s">
        <v>31</v>
      </c>
      <c r="V238" s="248">
        <v>0</v>
      </c>
      <c r="W238" s="248">
        <f>V238*K238</f>
        <v>0</v>
      </c>
      <c r="X238" s="248">
        <v>0</v>
      </c>
      <c r="Y238" s="248">
        <f>X238*K238</f>
        <v>0</v>
      </c>
      <c r="Z238" s="248">
        <v>0</v>
      </c>
      <c r="AA238" s="355">
        <f>Z238*K238</f>
        <v>0</v>
      </c>
      <c r="AR238" s="192" t="s">
        <v>113</v>
      </c>
      <c r="AT238" s="192" t="s">
        <v>199</v>
      </c>
      <c r="AU238" s="192" t="s">
        <v>65</v>
      </c>
      <c r="AY238" s="192" t="s">
        <v>198</v>
      </c>
      <c r="BE238" s="249">
        <f>IF(U238="základní",N238,0)</f>
        <v>0</v>
      </c>
      <c r="BF238" s="249">
        <f>IF(U238="snížená",N238,0)</f>
        <v>0</v>
      </c>
      <c r="BG238" s="249">
        <f>IF(U238="zákl. přenesená",N238,0)</f>
        <v>0</v>
      </c>
      <c r="BH238" s="249">
        <f>IF(U238="sníž. přenesená",N238,0)</f>
        <v>0</v>
      </c>
      <c r="BI238" s="249">
        <f>IF(U238="nulová",N238,0)</f>
        <v>0</v>
      </c>
      <c r="BJ238" s="192" t="s">
        <v>71</v>
      </c>
      <c r="BK238" s="249">
        <f>ROUND(L238*K238,2)</f>
        <v>0</v>
      </c>
      <c r="BL238" s="192" t="s">
        <v>113</v>
      </c>
      <c r="BM238" s="192" t="s">
        <v>1631</v>
      </c>
    </row>
    <row r="239" spans="2:47" s="198" customFormat="1" ht="66" customHeight="1">
      <c r="B239" s="168"/>
      <c r="C239" s="179"/>
      <c r="D239" s="179"/>
      <c r="E239" s="179"/>
      <c r="F239" s="619" t="s">
        <v>1632</v>
      </c>
      <c r="G239" s="620"/>
      <c r="H239" s="620"/>
      <c r="I239" s="620"/>
      <c r="J239" s="179"/>
      <c r="K239" s="179"/>
      <c r="L239" s="179"/>
      <c r="M239" s="179"/>
      <c r="N239" s="179"/>
      <c r="O239" s="179"/>
      <c r="P239" s="179"/>
      <c r="Q239" s="179"/>
      <c r="R239" s="179"/>
      <c r="S239" s="176"/>
      <c r="T239" s="331"/>
      <c r="U239" s="179"/>
      <c r="V239" s="179"/>
      <c r="W239" s="179"/>
      <c r="X239" s="179"/>
      <c r="Y239" s="179"/>
      <c r="Z239" s="179"/>
      <c r="AA239" s="332"/>
      <c r="AT239" s="192" t="s">
        <v>271</v>
      </c>
      <c r="AU239" s="192" t="s">
        <v>65</v>
      </c>
    </row>
    <row r="240" spans="2:51" s="270" customFormat="1" ht="31.5" customHeight="1">
      <c r="B240" s="265"/>
      <c r="C240" s="273"/>
      <c r="D240" s="273"/>
      <c r="E240" s="267" t="s">
        <v>5</v>
      </c>
      <c r="F240" s="597" t="s">
        <v>600</v>
      </c>
      <c r="G240" s="598"/>
      <c r="H240" s="598"/>
      <c r="I240" s="598"/>
      <c r="J240" s="273"/>
      <c r="K240" s="269" t="s">
        <v>5</v>
      </c>
      <c r="L240" s="273"/>
      <c r="M240" s="273"/>
      <c r="N240" s="273"/>
      <c r="O240" s="273"/>
      <c r="P240" s="273"/>
      <c r="Q240" s="273"/>
      <c r="R240" s="273"/>
      <c r="S240" s="176"/>
      <c r="T240" s="387"/>
      <c r="U240" s="273"/>
      <c r="V240" s="273"/>
      <c r="W240" s="273"/>
      <c r="X240" s="273"/>
      <c r="Y240" s="273"/>
      <c r="Z240" s="273"/>
      <c r="AA240" s="388"/>
      <c r="AT240" s="271" t="s">
        <v>205</v>
      </c>
      <c r="AU240" s="271" t="s">
        <v>65</v>
      </c>
      <c r="AV240" s="270" t="s">
        <v>65</v>
      </c>
      <c r="AW240" s="270" t="s">
        <v>25</v>
      </c>
      <c r="AX240" s="270" t="s">
        <v>58</v>
      </c>
      <c r="AY240" s="271" t="s">
        <v>198</v>
      </c>
    </row>
    <row r="241" spans="2:51" s="261" customFormat="1" ht="22.5" customHeight="1">
      <c r="B241" s="257"/>
      <c r="C241" s="263"/>
      <c r="D241" s="263"/>
      <c r="E241" s="259" t="s">
        <v>601</v>
      </c>
      <c r="F241" s="600" t="s">
        <v>1633</v>
      </c>
      <c r="G241" s="601"/>
      <c r="H241" s="601"/>
      <c r="I241" s="601"/>
      <c r="J241" s="263"/>
      <c r="K241" s="260">
        <v>355.96</v>
      </c>
      <c r="L241" s="263"/>
      <c r="M241" s="263"/>
      <c r="N241" s="263"/>
      <c r="O241" s="263"/>
      <c r="P241" s="263"/>
      <c r="Q241" s="263"/>
      <c r="R241" s="263"/>
      <c r="S241" s="176"/>
      <c r="T241" s="385"/>
      <c r="U241" s="263"/>
      <c r="V241" s="263"/>
      <c r="W241" s="263"/>
      <c r="X241" s="263"/>
      <c r="Y241" s="263"/>
      <c r="Z241" s="263"/>
      <c r="AA241" s="386"/>
      <c r="AT241" s="262" t="s">
        <v>205</v>
      </c>
      <c r="AU241" s="262" t="s">
        <v>65</v>
      </c>
      <c r="AV241" s="261" t="s">
        <v>71</v>
      </c>
      <c r="AW241" s="261" t="s">
        <v>25</v>
      </c>
      <c r="AX241" s="261" t="s">
        <v>58</v>
      </c>
      <c r="AY241" s="262" t="s">
        <v>198</v>
      </c>
    </row>
    <row r="242" spans="2:51" s="261" customFormat="1" ht="22.5" customHeight="1">
      <c r="B242" s="257"/>
      <c r="C242" s="263"/>
      <c r="D242" s="263"/>
      <c r="E242" s="259" t="s">
        <v>603</v>
      </c>
      <c r="F242" s="600" t="s">
        <v>1634</v>
      </c>
      <c r="G242" s="601"/>
      <c r="H242" s="601"/>
      <c r="I242" s="601"/>
      <c r="J242" s="263"/>
      <c r="K242" s="260">
        <v>355.96</v>
      </c>
      <c r="L242" s="263"/>
      <c r="M242" s="263"/>
      <c r="N242" s="263"/>
      <c r="O242" s="263"/>
      <c r="P242" s="263"/>
      <c r="Q242" s="263"/>
      <c r="R242" s="263"/>
      <c r="S242" s="176"/>
      <c r="T242" s="385"/>
      <c r="U242" s="263"/>
      <c r="V242" s="263"/>
      <c r="W242" s="263"/>
      <c r="X242" s="263"/>
      <c r="Y242" s="263"/>
      <c r="Z242" s="263"/>
      <c r="AA242" s="386"/>
      <c r="AT242" s="262" t="s">
        <v>205</v>
      </c>
      <c r="AU242" s="262" t="s">
        <v>65</v>
      </c>
      <c r="AV242" s="261" t="s">
        <v>71</v>
      </c>
      <c r="AW242" s="261" t="s">
        <v>25</v>
      </c>
      <c r="AX242" s="261" t="s">
        <v>65</v>
      </c>
      <c r="AY242" s="262" t="s">
        <v>198</v>
      </c>
    </row>
    <row r="243" spans="2:65" s="198" customFormat="1" ht="31.5" customHeight="1">
      <c r="B243" s="168"/>
      <c r="C243" s="240" t="s">
        <v>594</v>
      </c>
      <c r="D243" s="240" t="s">
        <v>199</v>
      </c>
      <c r="E243" s="241" t="s">
        <v>606</v>
      </c>
      <c r="F243" s="593" t="s">
        <v>607</v>
      </c>
      <c r="G243" s="593"/>
      <c r="H243" s="593"/>
      <c r="I243" s="593"/>
      <c r="J243" s="242" t="s">
        <v>377</v>
      </c>
      <c r="K243" s="243">
        <v>51.48</v>
      </c>
      <c r="L243" s="572"/>
      <c r="M243" s="572"/>
      <c r="N243" s="594">
        <f>ROUND(L243*K243,2)</f>
        <v>0</v>
      </c>
      <c r="O243" s="594"/>
      <c r="P243" s="594"/>
      <c r="Q243" s="594"/>
      <c r="R243" s="244" t="s">
        <v>3319</v>
      </c>
      <c r="S243" s="176"/>
      <c r="T243" s="354" t="s">
        <v>5</v>
      </c>
      <c r="U243" s="246" t="s">
        <v>31</v>
      </c>
      <c r="V243" s="248">
        <v>0</v>
      </c>
      <c r="W243" s="248">
        <f>V243*K243</f>
        <v>0</v>
      </c>
      <c r="X243" s="248">
        <v>0</v>
      </c>
      <c r="Y243" s="248">
        <f>X243*K243</f>
        <v>0</v>
      </c>
      <c r="Z243" s="248">
        <v>0</v>
      </c>
      <c r="AA243" s="355">
        <f>Z243*K243</f>
        <v>0</v>
      </c>
      <c r="AR243" s="192" t="s">
        <v>113</v>
      </c>
      <c r="AT243" s="192" t="s">
        <v>199</v>
      </c>
      <c r="AU243" s="192" t="s">
        <v>65</v>
      </c>
      <c r="AY243" s="192" t="s">
        <v>198</v>
      </c>
      <c r="BE243" s="249">
        <f>IF(U243="základní",N243,0)</f>
        <v>0</v>
      </c>
      <c r="BF243" s="249">
        <f>IF(U243="snížená",N243,0)</f>
        <v>0</v>
      </c>
      <c r="BG243" s="249">
        <f>IF(U243="zákl. přenesená",N243,0)</f>
        <v>0</v>
      </c>
      <c r="BH243" s="249">
        <f>IF(U243="sníž. přenesená",N243,0)</f>
        <v>0</v>
      </c>
      <c r="BI243" s="249">
        <f>IF(U243="nulová",N243,0)</f>
        <v>0</v>
      </c>
      <c r="BJ243" s="192" t="s">
        <v>71</v>
      </c>
      <c r="BK243" s="249">
        <f>ROUND(L243*K243,2)</f>
        <v>0</v>
      </c>
      <c r="BL243" s="192" t="s">
        <v>113</v>
      </c>
      <c r="BM243" s="192" t="s">
        <v>1635</v>
      </c>
    </row>
    <row r="244" spans="2:47" s="198" customFormat="1" ht="66" customHeight="1">
      <c r="B244" s="168"/>
      <c r="C244" s="179"/>
      <c r="D244" s="179"/>
      <c r="E244" s="179"/>
      <c r="F244" s="619" t="s">
        <v>1632</v>
      </c>
      <c r="G244" s="620"/>
      <c r="H244" s="620"/>
      <c r="I244" s="620"/>
      <c r="J244" s="179"/>
      <c r="K244" s="179"/>
      <c r="L244" s="179"/>
      <c r="M244" s="179"/>
      <c r="N244" s="179"/>
      <c r="O244" s="179"/>
      <c r="P244" s="179"/>
      <c r="Q244" s="179"/>
      <c r="R244" s="179"/>
      <c r="S244" s="176"/>
      <c r="T244" s="331"/>
      <c r="U244" s="179"/>
      <c r="V244" s="179"/>
      <c r="W244" s="179"/>
      <c r="X244" s="179"/>
      <c r="Y244" s="179"/>
      <c r="Z244" s="179"/>
      <c r="AA244" s="332"/>
      <c r="AT244" s="192" t="s">
        <v>271</v>
      </c>
      <c r="AU244" s="192" t="s">
        <v>65</v>
      </c>
    </row>
    <row r="245" spans="2:51" s="270" customFormat="1" ht="31.5" customHeight="1">
      <c r="B245" s="265"/>
      <c r="C245" s="273"/>
      <c r="D245" s="273"/>
      <c r="E245" s="267" t="s">
        <v>5</v>
      </c>
      <c r="F245" s="597" t="s">
        <v>600</v>
      </c>
      <c r="G245" s="598"/>
      <c r="H245" s="598"/>
      <c r="I245" s="598"/>
      <c r="J245" s="273"/>
      <c r="K245" s="269" t="s">
        <v>5</v>
      </c>
      <c r="L245" s="273"/>
      <c r="M245" s="273"/>
      <c r="N245" s="273"/>
      <c r="O245" s="273"/>
      <c r="P245" s="273"/>
      <c r="Q245" s="273"/>
      <c r="R245" s="273"/>
      <c r="S245" s="176"/>
      <c r="T245" s="387"/>
      <c r="U245" s="273"/>
      <c r="V245" s="273"/>
      <c r="W245" s="273"/>
      <c r="X245" s="273"/>
      <c r="Y245" s="273"/>
      <c r="Z245" s="273"/>
      <c r="AA245" s="388"/>
      <c r="AT245" s="271" t="s">
        <v>205</v>
      </c>
      <c r="AU245" s="271" t="s">
        <v>65</v>
      </c>
      <c r="AV245" s="270" t="s">
        <v>65</v>
      </c>
      <c r="AW245" s="270" t="s">
        <v>25</v>
      </c>
      <c r="AX245" s="270" t="s">
        <v>58</v>
      </c>
      <c r="AY245" s="271" t="s">
        <v>198</v>
      </c>
    </row>
    <row r="246" spans="2:51" s="261" customFormat="1" ht="22.5" customHeight="1">
      <c r="B246" s="257"/>
      <c r="C246" s="263"/>
      <c r="D246" s="263"/>
      <c r="E246" s="259" t="s">
        <v>609</v>
      </c>
      <c r="F246" s="600" t="s">
        <v>1636</v>
      </c>
      <c r="G246" s="601"/>
      <c r="H246" s="601"/>
      <c r="I246" s="601"/>
      <c r="J246" s="263"/>
      <c r="K246" s="260">
        <v>51.48</v>
      </c>
      <c r="L246" s="263"/>
      <c r="M246" s="263"/>
      <c r="N246" s="263"/>
      <c r="O246" s="263"/>
      <c r="P246" s="263"/>
      <c r="Q246" s="263"/>
      <c r="R246" s="263"/>
      <c r="S246" s="176"/>
      <c r="T246" s="385"/>
      <c r="U246" s="263"/>
      <c r="V246" s="263"/>
      <c r="W246" s="263"/>
      <c r="X246" s="263"/>
      <c r="Y246" s="263"/>
      <c r="Z246" s="263"/>
      <c r="AA246" s="386"/>
      <c r="AT246" s="262" t="s">
        <v>205</v>
      </c>
      <c r="AU246" s="262" t="s">
        <v>65</v>
      </c>
      <c r="AV246" s="261" t="s">
        <v>71</v>
      </c>
      <c r="AW246" s="261" t="s">
        <v>25</v>
      </c>
      <c r="AX246" s="261" t="s">
        <v>58</v>
      </c>
      <c r="AY246" s="262" t="s">
        <v>198</v>
      </c>
    </row>
    <row r="247" spans="2:51" s="261" customFormat="1" ht="22.5" customHeight="1">
      <c r="B247" s="257"/>
      <c r="C247" s="263"/>
      <c r="D247" s="263"/>
      <c r="E247" s="259" t="s">
        <v>611</v>
      </c>
      <c r="F247" s="600" t="s">
        <v>1637</v>
      </c>
      <c r="G247" s="601"/>
      <c r="H247" s="601"/>
      <c r="I247" s="601"/>
      <c r="J247" s="263"/>
      <c r="K247" s="260">
        <v>51.48</v>
      </c>
      <c r="L247" s="263"/>
      <c r="M247" s="263"/>
      <c r="N247" s="263"/>
      <c r="O247" s="263"/>
      <c r="P247" s="263"/>
      <c r="Q247" s="263"/>
      <c r="R247" s="263"/>
      <c r="S247" s="176"/>
      <c r="T247" s="385"/>
      <c r="U247" s="263"/>
      <c r="V247" s="263"/>
      <c r="W247" s="263"/>
      <c r="X247" s="263"/>
      <c r="Y247" s="263"/>
      <c r="Z247" s="263"/>
      <c r="AA247" s="386"/>
      <c r="AT247" s="262" t="s">
        <v>205</v>
      </c>
      <c r="AU247" s="262" t="s">
        <v>65</v>
      </c>
      <c r="AV247" s="261" t="s">
        <v>71</v>
      </c>
      <c r="AW247" s="261" t="s">
        <v>25</v>
      </c>
      <c r="AX247" s="261" t="s">
        <v>65</v>
      </c>
      <c r="AY247" s="262" t="s">
        <v>198</v>
      </c>
    </row>
    <row r="248" spans="2:65" s="198" customFormat="1" ht="44.25" customHeight="1">
      <c r="B248" s="168"/>
      <c r="C248" s="240" t="s">
        <v>605</v>
      </c>
      <c r="D248" s="240" t="s">
        <v>199</v>
      </c>
      <c r="E248" s="241" t="s">
        <v>614</v>
      </c>
      <c r="F248" s="593" t="s">
        <v>615</v>
      </c>
      <c r="G248" s="593"/>
      <c r="H248" s="593"/>
      <c r="I248" s="593"/>
      <c r="J248" s="242" t="s">
        <v>377</v>
      </c>
      <c r="K248" s="243">
        <v>40.11</v>
      </c>
      <c r="L248" s="572"/>
      <c r="M248" s="572"/>
      <c r="N248" s="594">
        <f>ROUND(L248*K248,2)</f>
        <v>0</v>
      </c>
      <c r="O248" s="594"/>
      <c r="P248" s="594"/>
      <c r="Q248" s="594"/>
      <c r="R248" s="244" t="s">
        <v>3319</v>
      </c>
      <c r="S248" s="176"/>
      <c r="T248" s="354" t="s">
        <v>5</v>
      </c>
      <c r="U248" s="246" t="s">
        <v>31</v>
      </c>
      <c r="V248" s="248">
        <v>0</v>
      </c>
      <c r="W248" s="248">
        <f>V248*K248</f>
        <v>0</v>
      </c>
      <c r="X248" s="248">
        <v>0</v>
      </c>
      <c r="Y248" s="248">
        <f>X248*K248</f>
        <v>0</v>
      </c>
      <c r="Z248" s="248">
        <v>0</v>
      </c>
      <c r="AA248" s="355">
        <f>Z248*K248</f>
        <v>0</v>
      </c>
      <c r="AR248" s="192" t="s">
        <v>113</v>
      </c>
      <c r="AT248" s="192" t="s">
        <v>199</v>
      </c>
      <c r="AU248" s="192" t="s">
        <v>65</v>
      </c>
      <c r="AY248" s="192" t="s">
        <v>198</v>
      </c>
      <c r="BE248" s="249">
        <f>IF(U248="základní",N248,0)</f>
        <v>0</v>
      </c>
      <c r="BF248" s="249">
        <f>IF(U248="snížená",N248,0)</f>
        <v>0</v>
      </c>
      <c r="BG248" s="249">
        <f>IF(U248="zákl. přenesená",N248,0)</f>
        <v>0</v>
      </c>
      <c r="BH248" s="249">
        <f>IF(U248="sníž. přenesená",N248,0)</f>
        <v>0</v>
      </c>
      <c r="BI248" s="249">
        <f>IF(U248="nulová",N248,0)</f>
        <v>0</v>
      </c>
      <c r="BJ248" s="192" t="s">
        <v>71</v>
      </c>
      <c r="BK248" s="249">
        <f>ROUND(L248*K248,2)</f>
        <v>0</v>
      </c>
      <c r="BL248" s="192" t="s">
        <v>113</v>
      </c>
      <c r="BM248" s="192" t="s">
        <v>1638</v>
      </c>
    </row>
    <row r="249" spans="2:47" s="198" customFormat="1" ht="22.5" customHeight="1">
      <c r="B249" s="168"/>
      <c r="C249" s="179"/>
      <c r="D249" s="179"/>
      <c r="E249" s="179"/>
      <c r="F249" s="619" t="s">
        <v>1639</v>
      </c>
      <c r="G249" s="620"/>
      <c r="H249" s="620"/>
      <c r="I249" s="620"/>
      <c r="J249" s="179"/>
      <c r="K249" s="179"/>
      <c r="L249" s="179"/>
      <c r="M249" s="179"/>
      <c r="N249" s="179"/>
      <c r="O249" s="179"/>
      <c r="P249" s="179"/>
      <c r="Q249" s="179"/>
      <c r="R249" s="179"/>
      <c r="S249" s="176"/>
      <c r="T249" s="331"/>
      <c r="U249" s="179"/>
      <c r="V249" s="179"/>
      <c r="W249" s="179"/>
      <c r="X249" s="179"/>
      <c r="Y249" s="179"/>
      <c r="Z249" s="179"/>
      <c r="AA249" s="332"/>
      <c r="AT249" s="192" t="s">
        <v>271</v>
      </c>
      <c r="AU249" s="192" t="s">
        <v>65</v>
      </c>
    </row>
    <row r="250" spans="2:65" s="198" customFormat="1" ht="44.25" customHeight="1">
      <c r="B250" s="168"/>
      <c r="C250" s="240" t="s">
        <v>613</v>
      </c>
      <c r="D250" s="240" t="s">
        <v>199</v>
      </c>
      <c r="E250" s="241" t="s">
        <v>619</v>
      </c>
      <c r="F250" s="593" t="s">
        <v>620</v>
      </c>
      <c r="G250" s="593"/>
      <c r="H250" s="593"/>
      <c r="I250" s="593"/>
      <c r="J250" s="242" t="s">
        <v>377</v>
      </c>
      <c r="K250" s="243">
        <v>131.15</v>
      </c>
      <c r="L250" s="572"/>
      <c r="M250" s="572"/>
      <c r="N250" s="594">
        <f>ROUND(L250*K250,2)</f>
        <v>0</v>
      </c>
      <c r="O250" s="594"/>
      <c r="P250" s="594"/>
      <c r="Q250" s="594"/>
      <c r="R250" s="244" t="s">
        <v>3319</v>
      </c>
      <c r="S250" s="176"/>
      <c r="T250" s="354" t="s">
        <v>5</v>
      </c>
      <c r="U250" s="246" t="s">
        <v>31</v>
      </c>
      <c r="V250" s="248">
        <v>0</v>
      </c>
      <c r="W250" s="248">
        <f>V250*K250</f>
        <v>0</v>
      </c>
      <c r="X250" s="248">
        <v>0</v>
      </c>
      <c r="Y250" s="248">
        <f>X250*K250</f>
        <v>0</v>
      </c>
      <c r="Z250" s="248">
        <v>0</v>
      </c>
      <c r="AA250" s="355">
        <f>Z250*K250</f>
        <v>0</v>
      </c>
      <c r="AR250" s="192" t="s">
        <v>113</v>
      </c>
      <c r="AT250" s="192" t="s">
        <v>199</v>
      </c>
      <c r="AU250" s="192" t="s">
        <v>65</v>
      </c>
      <c r="AY250" s="192" t="s">
        <v>198</v>
      </c>
      <c r="BE250" s="249">
        <f>IF(U250="základní",N250,0)</f>
        <v>0</v>
      </c>
      <c r="BF250" s="249">
        <f>IF(U250="snížená",N250,0)</f>
        <v>0</v>
      </c>
      <c r="BG250" s="249">
        <f>IF(U250="zákl. přenesená",N250,0)</f>
        <v>0</v>
      </c>
      <c r="BH250" s="249">
        <f>IF(U250="sníž. přenesená",N250,0)</f>
        <v>0</v>
      </c>
      <c r="BI250" s="249">
        <f>IF(U250="nulová",N250,0)</f>
        <v>0</v>
      </c>
      <c r="BJ250" s="192" t="s">
        <v>71</v>
      </c>
      <c r="BK250" s="249">
        <f>ROUND(L250*K250,2)</f>
        <v>0</v>
      </c>
      <c r="BL250" s="192" t="s">
        <v>113</v>
      </c>
      <c r="BM250" s="192" t="s">
        <v>1640</v>
      </c>
    </row>
    <row r="251" spans="2:47" s="198" customFormat="1" ht="22.5" customHeight="1">
      <c r="B251" s="168"/>
      <c r="C251" s="179"/>
      <c r="D251" s="179"/>
      <c r="E251" s="179"/>
      <c r="F251" s="619" t="s">
        <v>1641</v>
      </c>
      <c r="G251" s="620"/>
      <c r="H251" s="620"/>
      <c r="I251" s="620"/>
      <c r="J251" s="179"/>
      <c r="K251" s="179"/>
      <c r="L251" s="179"/>
      <c r="M251" s="179"/>
      <c r="N251" s="179"/>
      <c r="O251" s="179"/>
      <c r="P251" s="179"/>
      <c r="Q251" s="179"/>
      <c r="R251" s="179"/>
      <c r="S251" s="176"/>
      <c r="T251" s="331"/>
      <c r="U251" s="179"/>
      <c r="V251" s="179"/>
      <c r="W251" s="179"/>
      <c r="X251" s="179"/>
      <c r="Y251" s="179"/>
      <c r="Z251" s="179"/>
      <c r="AA251" s="332"/>
      <c r="AT251" s="192" t="s">
        <v>271</v>
      </c>
      <c r="AU251" s="192" t="s">
        <v>65</v>
      </c>
    </row>
    <row r="252" spans="2:65" s="198" customFormat="1" ht="31.5" customHeight="1">
      <c r="B252" s="168"/>
      <c r="C252" s="240" t="s">
        <v>618</v>
      </c>
      <c r="D252" s="240" t="s">
        <v>199</v>
      </c>
      <c r="E252" s="241" t="s">
        <v>624</v>
      </c>
      <c r="F252" s="593" t="s">
        <v>625</v>
      </c>
      <c r="G252" s="593"/>
      <c r="H252" s="593"/>
      <c r="I252" s="593"/>
      <c r="J252" s="242" t="s">
        <v>377</v>
      </c>
      <c r="K252" s="243">
        <v>123.55</v>
      </c>
      <c r="L252" s="572"/>
      <c r="M252" s="572"/>
      <c r="N252" s="594">
        <f>ROUND(L252*K252,2)</f>
        <v>0</v>
      </c>
      <c r="O252" s="594"/>
      <c r="P252" s="594"/>
      <c r="Q252" s="594"/>
      <c r="R252" s="244" t="s">
        <v>3319</v>
      </c>
      <c r="S252" s="176"/>
      <c r="T252" s="354" t="s">
        <v>5</v>
      </c>
      <c r="U252" s="246" t="s">
        <v>31</v>
      </c>
      <c r="V252" s="248">
        <v>0</v>
      </c>
      <c r="W252" s="248">
        <f>V252*K252</f>
        <v>0</v>
      </c>
      <c r="X252" s="248">
        <v>0</v>
      </c>
      <c r="Y252" s="248">
        <f>X252*K252</f>
        <v>0</v>
      </c>
      <c r="Z252" s="248">
        <v>0</v>
      </c>
      <c r="AA252" s="355">
        <f>Z252*K252</f>
        <v>0</v>
      </c>
      <c r="AR252" s="192" t="s">
        <v>113</v>
      </c>
      <c r="AT252" s="192" t="s">
        <v>199</v>
      </c>
      <c r="AU252" s="192" t="s">
        <v>65</v>
      </c>
      <c r="AY252" s="192" t="s">
        <v>198</v>
      </c>
      <c r="BE252" s="249">
        <f>IF(U252="základní",N252,0)</f>
        <v>0</v>
      </c>
      <c r="BF252" s="249">
        <f>IF(U252="snížená",N252,0)</f>
        <v>0</v>
      </c>
      <c r="BG252" s="249">
        <f>IF(U252="zákl. přenesená",N252,0)</f>
        <v>0</v>
      </c>
      <c r="BH252" s="249">
        <f>IF(U252="sníž. přenesená",N252,0)</f>
        <v>0</v>
      </c>
      <c r="BI252" s="249">
        <f>IF(U252="nulová",N252,0)</f>
        <v>0</v>
      </c>
      <c r="BJ252" s="192" t="s">
        <v>71</v>
      </c>
      <c r="BK252" s="249">
        <f>ROUND(L252*K252,2)</f>
        <v>0</v>
      </c>
      <c r="BL252" s="192" t="s">
        <v>113</v>
      </c>
      <c r="BM252" s="192" t="s">
        <v>1642</v>
      </c>
    </row>
    <row r="253" spans="2:51" s="261" customFormat="1" ht="22.5" customHeight="1">
      <c r="B253" s="257"/>
      <c r="C253" s="263"/>
      <c r="D253" s="263"/>
      <c r="E253" s="259" t="s">
        <v>627</v>
      </c>
      <c r="F253" s="602" t="s">
        <v>1643</v>
      </c>
      <c r="G253" s="603"/>
      <c r="H253" s="603"/>
      <c r="I253" s="603"/>
      <c r="J253" s="263"/>
      <c r="K253" s="260">
        <v>123.55</v>
      </c>
      <c r="L253" s="263"/>
      <c r="M253" s="263"/>
      <c r="N253" s="263"/>
      <c r="O253" s="263"/>
      <c r="P253" s="263"/>
      <c r="Q253" s="263"/>
      <c r="R253" s="263"/>
      <c r="S253" s="176"/>
      <c r="T253" s="385"/>
      <c r="U253" s="263"/>
      <c r="V253" s="263"/>
      <c r="W253" s="263"/>
      <c r="X253" s="263"/>
      <c r="Y253" s="263"/>
      <c r="Z253" s="263"/>
      <c r="AA253" s="386"/>
      <c r="AT253" s="262" t="s">
        <v>205</v>
      </c>
      <c r="AU253" s="262" t="s">
        <v>65</v>
      </c>
      <c r="AV253" s="261" t="s">
        <v>71</v>
      </c>
      <c r="AW253" s="261" t="s">
        <v>25</v>
      </c>
      <c r="AX253" s="261" t="s">
        <v>58</v>
      </c>
      <c r="AY253" s="262" t="s">
        <v>198</v>
      </c>
    </row>
    <row r="254" spans="2:51" s="261" customFormat="1" ht="22.5" customHeight="1">
      <c r="B254" s="257"/>
      <c r="C254" s="263"/>
      <c r="D254" s="263"/>
      <c r="E254" s="259" t="s">
        <v>629</v>
      </c>
      <c r="F254" s="600" t="s">
        <v>1644</v>
      </c>
      <c r="G254" s="601"/>
      <c r="H254" s="601"/>
      <c r="I254" s="601"/>
      <c r="J254" s="263"/>
      <c r="K254" s="260">
        <v>123.55</v>
      </c>
      <c r="L254" s="263"/>
      <c r="M254" s="263"/>
      <c r="N254" s="263"/>
      <c r="O254" s="263"/>
      <c r="P254" s="263"/>
      <c r="Q254" s="263"/>
      <c r="R254" s="263"/>
      <c r="S254" s="176"/>
      <c r="T254" s="385"/>
      <c r="U254" s="263"/>
      <c r="V254" s="263"/>
      <c r="W254" s="263"/>
      <c r="X254" s="263"/>
      <c r="Y254" s="263"/>
      <c r="Z254" s="263"/>
      <c r="AA254" s="386"/>
      <c r="AT254" s="262" t="s">
        <v>205</v>
      </c>
      <c r="AU254" s="262" t="s">
        <v>65</v>
      </c>
      <c r="AV254" s="261" t="s">
        <v>71</v>
      </c>
      <c r="AW254" s="261" t="s">
        <v>25</v>
      </c>
      <c r="AX254" s="261" t="s">
        <v>65</v>
      </c>
      <c r="AY254" s="262" t="s">
        <v>198</v>
      </c>
    </row>
    <row r="255" spans="2:61" s="198" customFormat="1" ht="31.5" customHeight="1">
      <c r="B255" s="168"/>
      <c r="C255" s="251" t="s">
        <v>3483</v>
      </c>
      <c r="D255" s="251" t="s">
        <v>199</v>
      </c>
      <c r="E255" s="252" t="s">
        <v>3368</v>
      </c>
      <c r="F255" s="624" t="s">
        <v>3369</v>
      </c>
      <c r="G255" s="624"/>
      <c r="H255" s="624"/>
      <c r="I255" s="624"/>
      <c r="J255" s="253" t="s">
        <v>3370</v>
      </c>
      <c r="K255" s="255">
        <v>3.21</v>
      </c>
      <c r="L255" s="572"/>
      <c r="M255" s="572"/>
      <c r="N255" s="617">
        <f>ROUND(L255*K255,2)</f>
        <v>0</v>
      </c>
      <c r="O255" s="617"/>
      <c r="P255" s="617"/>
      <c r="Q255" s="617"/>
      <c r="R255" s="244" t="s">
        <v>3765</v>
      </c>
      <c r="S255" s="176"/>
      <c r="T255" s="246" t="s">
        <v>31</v>
      </c>
      <c r="U255" s="247">
        <v>0</v>
      </c>
      <c r="V255" s="248">
        <f>U255*K255</f>
        <v>0</v>
      </c>
      <c r="W255" s="248">
        <v>0</v>
      </c>
      <c r="X255" s="248">
        <f>W255*K255</f>
        <v>0</v>
      </c>
      <c r="Y255" s="248">
        <v>0</v>
      </c>
      <c r="AN255" s="192" t="s">
        <v>113</v>
      </c>
      <c r="AP255" s="192" t="s">
        <v>199</v>
      </c>
      <c r="AQ255" s="192" t="s">
        <v>65</v>
      </c>
      <c r="AU255" s="192" t="s">
        <v>198</v>
      </c>
      <c r="BA255" s="249">
        <f>IF(T255="základní",N255,0)</f>
        <v>0</v>
      </c>
      <c r="BB255" s="249">
        <f>IF(T255="snížená",N255,0)</f>
        <v>0</v>
      </c>
      <c r="BC255" s="249">
        <f>IF(T255="zákl. přenesená",N255,0)</f>
        <v>0</v>
      </c>
      <c r="BD255" s="249">
        <f>IF(T255="sníž. přenesená",N255,0)</f>
        <v>0</v>
      </c>
      <c r="BE255" s="249">
        <f>IF(T255="nulová",N255,0)</f>
        <v>0</v>
      </c>
      <c r="BF255" s="192" t="s">
        <v>71</v>
      </c>
      <c r="BG255" s="249">
        <f>ROUND(L255*K255,2)</f>
        <v>0</v>
      </c>
      <c r="BH255" s="192" t="s">
        <v>113</v>
      </c>
      <c r="BI255" s="192" t="s">
        <v>341</v>
      </c>
    </row>
    <row r="256" spans="2:61" s="198" customFormat="1" ht="31.5" customHeight="1">
      <c r="B256" s="168"/>
      <c r="C256" s="251" t="s">
        <v>3484</v>
      </c>
      <c r="D256" s="251" t="s">
        <v>199</v>
      </c>
      <c r="E256" s="252" t="s">
        <v>3371</v>
      </c>
      <c r="F256" s="624" t="s">
        <v>3372</v>
      </c>
      <c r="G256" s="624"/>
      <c r="H256" s="624"/>
      <c r="I256" s="624"/>
      <c r="J256" s="253" t="s">
        <v>3325</v>
      </c>
      <c r="K256" s="255">
        <v>1</v>
      </c>
      <c r="L256" s="572"/>
      <c r="M256" s="572"/>
      <c r="N256" s="617">
        <f>ROUND(L256*K256,2)</f>
        <v>0</v>
      </c>
      <c r="O256" s="617"/>
      <c r="P256" s="617"/>
      <c r="Q256" s="617"/>
      <c r="R256" s="244" t="s">
        <v>3319</v>
      </c>
      <c r="S256" s="176"/>
      <c r="T256" s="246" t="s">
        <v>31</v>
      </c>
      <c r="U256" s="247">
        <v>0</v>
      </c>
      <c r="V256" s="248">
        <f>U256*K256</f>
        <v>0</v>
      </c>
      <c r="W256" s="248">
        <v>0</v>
      </c>
      <c r="X256" s="248">
        <f>W256*K256</f>
        <v>0</v>
      </c>
      <c r="Y256" s="248">
        <v>0</v>
      </c>
      <c r="AN256" s="192" t="s">
        <v>113</v>
      </c>
      <c r="AP256" s="192" t="s">
        <v>199</v>
      </c>
      <c r="AQ256" s="192" t="s">
        <v>65</v>
      </c>
      <c r="AU256" s="192" t="s">
        <v>198</v>
      </c>
      <c r="BA256" s="249">
        <f>IF(T256="základní",N256,0)</f>
        <v>0</v>
      </c>
      <c r="BB256" s="249">
        <f>IF(T256="snížená",N256,0)</f>
        <v>0</v>
      </c>
      <c r="BC256" s="249">
        <f>IF(T256="zákl. přenesená",N256,0)</f>
        <v>0</v>
      </c>
      <c r="BD256" s="249">
        <f>IF(T256="sníž. přenesená",N256,0)</f>
        <v>0</v>
      </c>
      <c r="BE256" s="249">
        <f>IF(T256="nulová",N256,0)</f>
        <v>0</v>
      </c>
      <c r="BF256" s="192" t="s">
        <v>71</v>
      </c>
      <c r="BG256" s="249">
        <f>ROUND(L256*K256,2)</f>
        <v>0</v>
      </c>
      <c r="BH256" s="192" t="s">
        <v>113</v>
      </c>
      <c r="BI256" s="192" t="s">
        <v>341</v>
      </c>
    </row>
    <row r="257" spans="2:43" s="198" customFormat="1" ht="30" customHeight="1">
      <c r="B257" s="168"/>
      <c r="C257" s="179"/>
      <c r="D257" s="179"/>
      <c r="E257" s="179"/>
      <c r="F257" s="619" t="s">
        <v>3373</v>
      </c>
      <c r="G257" s="620"/>
      <c r="H257" s="620"/>
      <c r="I257" s="620"/>
      <c r="J257" s="179"/>
      <c r="K257" s="179"/>
      <c r="L257" s="179"/>
      <c r="M257" s="179"/>
      <c r="N257" s="179"/>
      <c r="O257" s="179"/>
      <c r="P257" s="179"/>
      <c r="Q257" s="179"/>
      <c r="R257" s="179"/>
      <c r="S257" s="176"/>
      <c r="T257" s="179"/>
      <c r="U257" s="172"/>
      <c r="V257" s="179"/>
      <c r="W257" s="179"/>
      <c r="X257" s="179"/>
      <c r="Y257" s="179"/>
      <c r="AP257" s="192" t="s">
        <v>271</v>
      </c>
      <c r="AQ257" s="192" t="s">
        <v>65</v>
      </c>
    </row>
    <row r="258" spans="2:63" s="235" customFormat="1" ht="37.35" customHeight="1">
      <c r="B258" s="231"/>
      <c r="C258" s="232"/>
      <c r="D258" s="233" t="s">
        <v>254</v>
      </c>
      <c r="E258" s="233"/>
      <c r="F258" s="233"/>
      <c r="G258" s="233"/>
      <c r="H258" s="233"/>
      <c r="I258" s="233"/>
      <c r="J258" s="233"/>
      <c r="K258" s="233"/>
      <c r="L258" s="233"/>
      <c r="M258" s="233"/>
      <c r="N258" s="609">
        <f>SUM(N259:Q294)</f>
        <v>0</v>
      </c>
      <c r="O258" s="610"/>
      <c r="P258" s="610"/>
      <c r="Q258" s="610"/>
      <c r="R258" s="232"/>
      <c r="S258" s="176"/>
      <c r="T258" s="348"/>
      <c r="U258" s="232"/>
      <c r="V258" s="232"/>
      <c r="W258" s="234">
        <f>SUM(W259:W291)</f>
        <v>0</v>
      </c>
      <c r="X258" s="232"/>
      <c r="Y258" s="234">
        <f>SUM(Y259:Y291)</f>
        <v>0</v>
      </c>
      <c r="Z258" s="232"/>
      <c r="AA258" s="349">
        <f>SUM(AA259:AA291)</f>
        <v>0</v>
      </c>
      <c r="AR258" s="237" t="s">
        <v>113</v>
      </c>
      <c r="AT258" s="238" t="s">
        <v>57</v>
      </c>
      <c r="AU258" s="238" t="s">
        <v>58</v>
      </c>
      <c r="AY258" s="237" t="s">
        <v>198</v>
      </c>
      <c r="BK258" s="239">
        <f>SUM(BK259:BK291)</f>
        <v>0</v>
      </c>
    </row>
    <row r="259" spans="2:65" s="198" customFormat="1" ht="44.25" customHeight="1">
      <c r="B259" s="168"/>
      <c r="C259" s="240" t="s">
        <v>623</v>
      </c>
      <c r="D259" s="240" t="s">
        <v>199</v>
      </c>
      <c r="E259" s="241" t="s">
        <v>632</v>
      </c>
      <c r="F259" s="593" t="s">
        <v>3485</v>
      </c>
      <c r="G259" s="593"/>
      <c r="H259" s="593"/>
      <c r="I259" s="593"/>
      <c r="J259" s="242" t="s">
        <v>377</v>
      </c>
      <c r="K259" s="243">
        <v>84.24</v>
      </c>
      <c r="L259" s="572"/>
      <c r="M259" s="572"/>
      <c r="N259" s="594">
        <f>ROUND(L259*K259,2)</f>
        <v>0</v>
      </c>
      <c r="O259" s="594"/>
      <c r="P259" s="594"/>
      <c r="Q259" s="594"/>
      <c r="R259" s="244" t="s">
        <v>3319</v>
      </c>
      <c r="S259" s="176"/>
      <c r="T259" s="354" t="s">
        <v>5</v>
      </c>
      <c r="U259" s="246" t="s">
        <v>31</v>
      </c>
      <c r="V259" s="248">
        <v>0</v>
      </c>
      <c r="W259" s="248">
        <f>V259*K259</f>
        <v>0</v>
      </c>
      <c r="X259" s="248">
        <v>0</v>
      </c>
      <c r="Y259" s="248">
        <f>X259*K259</f>
        <v>0</v>
      </c>
      <c r="Z259" s="248">
        <v>0</v>
      </c>
      <c r="AA259" s="355">
        <f>Z259*K259</f>
        <v>0</v>
      </c>
      <c r="AR259" s="192" t="s">
        <v>113</v>
      </c>
      <c r="AT259" s="192" t="s">
        <v>199</v>
      </c>
      <c r="AU259" s="192" t="s">
        <v>65</v>
      </c>
      <c r="AY259" s="192" t="s">
        <v>198</v>
      </c>
      <c r="BE259" s="249">
        <f>IF(U259="základní",N259,0)</f>
        <v>0</v>
      </c>
      <c r="BF259" s="249">
        <f>IF(U259="snížená",N259,0)</f>
        <v>0</v>
      </c>
      <c r="BG259" s="249">
        <f>IF(U259="zákl. přenesená",N259,0)</f>
        <v>0</v>
      </c>
      <c r="BH259" s="249">
        <f>IF(U259="sníž. přenesená",N259,0)</f>
        <v>0</v>
      </c>
      <c r="BI259" s="249">
        <f>IF(U259="nulová",N259,0)</f>
        <v>0</v>
      </c>
      <c r="BJ259" s="192" t="s">
        <v>71</v>
      </c>
      <c r="BK259" s="249">
        <f>ROUND(L259*K259,2)</f>
        <v>0</v>
      </c>
      <c r="BL259" s="192" t="s">
        <v>113</v>
      </c>
      <c r="BM259" s="192" t="s">
        <v>1645</v>
      </c>
    </row>
    <row r="260" spans="2:47" s="198" customFormat="1" ht="30" customHeight="1">
      <c r="B260" s="168"/>
      <c r="C260" s="179"/>
      <c r="D260" s="179"/>
      <c r="E260" s="179"/>
      <c r="F260" s="619" t="s">
        <v>634</v>
      </c>
      <c r="G260" s="620"/>
      <c r="H260" s="620"/>
      <c r="I260" s="620"/>
      <c r="J260" s="179"/>
      <c r="K260" s="179"/>
      <c r="L260" s="179"/>
      <c r="M260" s="179"/>
      <c r="N260" s="179"/>
      <c r="O260" s="179"/>
      <c r="P260" s="179"/>
      <c r="Q260" s="179"/>
      <c r="R260" s="179"/>
      <c r="S260" s="176"/>
      <c r="T260" s="331"/>
      <c r="U260" s="179"/>
      <c r="V260" s="179"/>
      <c r="W260" s="179"/>
      <c r="X260" s="179"/>
      <c r="Y260" s="179"/>
      <c r="Z260" s="179"/>
      <c r="AA260" s="332"/>
      <c r="AT260" s="192" t="s">
        <v>271</v>
      </c>
      <c r="AU260" s="192" t="s">
        <v>65</v>
      </c>
    </row>
    <row r="261" spans="2:51" s="261" customFormat="1" ht="22.5" customHeight="1">
      <c r="B261" s="257"/>
      <c r="C261" s="263"/>
      <c r="D261" s="263"/>
      <c r="E261" s="259" t="s">
        <v>635</v>
      </c>
      <c r="F261" s="600" t="s">
        <v>1646</v>
      </c>
      <c r="G261" s="601"/>
      <c r="H261" s="601"/>
      <c r="I261" s="601"/>
      <c r="J261" s="263"/>
      <c r="K261" s="260">
        <v>84.24</v>
      </c>
      <c r="L261" s="263"/>
      <c r="M261" s="263"/>
      <c r="N261" s="263"/>
      <c r="O261" s="263"/>
      <c r="P261" s="263"/>
      <c r="Q261" s="263"/>
      <c r="R261" s="263"/>
      <c r="S261" s="176"/>
      <c r="T261" s="385"/>
      <c r="U261" s="263"/>
      <c r="V261" s="263"/>
      <c r="W261" s="263"/>
      <c r="X261" s="263"/>
      <c r="Y261" s="263"/>
      <c r="Z261" s="263"/>
      <c r="AA261" s="386"/>
      <c r="AT261" s="262" t="s">
        <v>205</v>
      </c>
      <c r="AU261" s="262" t="s">
        <v>65</v>
      </c>
      <c r="AV261" s="261" t="s">
        <v>71</v>
      </c>
      <c r="AW261" s="261" t="s">
        <v>25</v>
      </c>
      <c r="AX261" s="261" t="s">
        <v>58</v>
      </c>
      <c r="AY261" s="262" t="s">
        <v>198</v>
      </c>
    </row>
    <row r="262" spans="2:51" s="270" customFormat="1" ht="44.25" customHeight="1">
      <c r="B262" s="265"/>
      <c r="C262" s="273"/>
      <c r="D262" s="273"/>
      <c r="E262" s="267" t="s">
        <v>5</v>
      </c>
      <c r="F262" s="597" t="s">
        <v>637</v>
      </c>
      <c r="G262" s="598"/>
      <c r="H262" s="598"/>
      <c r="I262" s="598"/>
      <c r="J262" s="273"/>
      <c r="K262" s="269" t="s">
        <v>5</v>
      </c>
      <c r="L262" s="273"/>
      <c r="M262" s="273"/>
      <c r="N262" s="273"/>
      <c r="O262" s="273"/>
      <c r="P262" s="273"/>
      <c r="Q262" s="273"/>
      <c r="R262" s="273"/>
      <c r="S262" s="176"/>
      <c r="T262" s="387"/>
      <c r="U262" s="273"/>
      <c r="V262" s="273"/>
      <c r="W262" s="273"/>
      <c r="X262" s="273"/>
      <c r="Y262" s="273"/>
      <c r="Z262" s="273"/>
      <c r="AA262" s="388"/>
      <c r="AT262" s="271" t="s">
        <v>205</v>
      </c>
      <c r="AU262" s="271" t="s">
        <v>65</v>
      </c>
      <c r="AV262" s="270" t="s">
        <v>65</v>
      </c>
      <c r="AW262" s="270" t="s">
        <v>25</v>
      </c>
      <c r="AX262" s="270" t="s">
        <v>58</v>
      </c>
      <c r="AY262" s="271" t="s">
        <v>198</v>
      </c>
    </row>
    <row r="263" spans="2:51" s="270" customFormat="1" ht="78" customHeight="1">
      <c r="B263" s="265"/>
      <c r="C263" s="273"/>
      <c r="D263" s="273"/>
      <c r="E263" s="267" t="s">
        <v>5</v>
      </c>
      <c r="F263" s="599" t="s">
        <v>3375</v>
      </c>
      <c r="G263" s="598"/>
      <c r="H263" s="598"/>
      <c r="I263" s="598"/>
      <c r="J263" s="273"/>
      <c r="K263" s="269" t="s">
        <v>5</v>
      </c>
      <c r="L263" s="273"/>
      <c r="M263" s="273"/>
      <c r="N263" s="273"/>
      <c r="O263" s="273"/>
      <c r="P263" s="273"/>
      <c r="Q263" s="273"/>
      <c r="R263" s="273"/>
      <c r="S263" s="176"/>
      <c r="T263" s="387"/>
      <c r="U263" s="273"/>
      <c r="V263" s="273"/>
      <c r="W263" s="273"/>
      <c r="X263" s="273"/>
      <c r="Y263" s="273"/>
      <c r="Z263" s="273"/>
      <c r="AA263" s="388"/>
      <c r="AT263" s="271" t="s">
        <v>205</v>
      </c>
      <c r="AU263" s="271" t="s">
        <v>65</v>
      </c>
      <c r="AV263" s="270" t="s">
        <v>65</v>
      </c>
      <c r="AW263" s="270" t="s">
        <v>25</v>
      </c>
      <c r="AX263" s="270" t="s">
        <v>58</v>
      </c>
      <c r="AY263" s="271" t="s">
        <v>198</v>
      </c>
    </row>
    <row r="264" spans="2:51" s="270" customFormat="1" ht="44.25" customHeight="1">
      <c r="B264" s="265"/>
      <c r="C264" s="273"/>
      <c r="D264" s="273"/>
      <c r="E264" s="267" t="s">
        <v>5</v>
      </c>
      <c r="F264" s="597" t="s">
        <v>638</v>
      </c>
      <c r="G264" s="598"/>
      <c r="H264" s="598"/>
      <c r="I264" s="598"/>
      <c r="J264" s="273"/>
      <c r="K264" s="269" t="s">
        <v>5</v>
      </c>
      <c r="L264" s="273"/>
      <c r="M264" s="273"/>
      <c r="N264" s="273"/>
      <c r="O264" s="273"/>
      <c r="P264" s="273"/>
      <c r="Q264" s="273"/>
      <c r="R264" s="273"/>
      <c r="S264" s="176"/>
      <c r="T264" s="387"/>
      <c r="U264" s="273"/>
      <c r="V264" s="273"/>
      <c r="W264" s="273"/>
      <c r="X264" s="273"/>
      <c r="Y264" s="273"/>
      <c r="Z264" s="273"/>
      <c r="AA264" s="388"/>
      <c r="AT264" s="271" t="s">
        <v>205</v>
      </c>
      <c r="AU264" s="271" t="s">
        <v>65</v>
      </c>
      <c r="AV264" s="270" t="s">
        <v>65</v>
      </c>
      <c r="AW264" s="270" t="s">
        <v>25</v>
      </c>
      <c r="AX264" s="270" t="s">
        <v>58</v>
      </c>
      <c r="AY264" s="271" t="s">
        <v>198</v>
      </c>
    </row>
    <row r="265" spans="2:51" s="270" customFormat="1" ht="22.5" customHeight="1">
      <c r="B265" s="265"/>
      <c r="C265" s="273"/>
      <c r="D265" s="273"/>
      <c r="E265" s="267" t="s">
        <v>5</v>
      </c>
      <c r="F265" s="597" t="s">
        <v>639</v>
      </c>
      <c r="G265" s="598"/>
      <c r="H265" s="598"/>
      <c r="I265" s="598"/>
      <c r="J265" s="273"/>
      <c r="K265" s="269" t="s">
        <v>5</v>
      </c>
      <c r="L265" s="273"/>
      <c r="M265" s="273"/>
      <c r="N265" s="273"/>
      <c r="O265" s="273"/>
      <c r="P265" s="273"/>
      <c r="Q265" s="273"/>
      <c r="R265" s="273"/>
      <c r="S265" s="176"/>
      <c r="T265" s="387"/>
      <c r="U265" s="273"/>
      <c r="V265" s="273"/>
      <c r="W265" s="273"/>
      <c r="X265" s="273"/>
      <c r="Y265" s="273"/>
      <c r="Z265" s="273"/>
      <c r="AA265" s="388"/>
      <c r="AT265" s="271" t="s">
        <v>205</v>
      </c>
      <c r="AU265" s="271" t="s">
        <v>65</v>
      </c>
      <c r="AV265" s="270" t="s">
        <v>65</v>
      </c>
      <c r="AW265" s="270" t="s">
        <v>25</v>
      </c>
      <c r="AX265" s="270" t="s">
        <v>58</v>
      </c>
      <c r="AY265" s="271" t="s">
        <v>198</v>
      </c>
    </row>
    <row r="266" spans="2:51" s="261" customFormat="1" ht="22.5" customHeight="1">
      <c r="B266" s="257"/>
      <c r="C266" s="263"/>
      <c r="D266" s="263"/>
      <c r="E266" s="259" t="s">
        <v>640</v>
      </c>
      <c r="F266" s="600" t="s">
        <v>1647</v>
      </c>
      <c r="G266" s="601"/>
      <c r="H266" s="601"/>
      <c r="I266" s="601"/>
      <c r="J266" s="263"/>
      <c r="K266" s="260">
        <v>84.24</v>
      </c>
      <c r="L266" s="263"/>
      <c r="M266" s="263"/>
      <c r="N266" s="263"/>
      <c r="O266" s="263"/>
      <c r="P266" s="263"/>
      <c r="Q266" s="263"/>
      <c r="R266" s="263"/>
      <c r="S266" s="176"/>
      <c r="T266" s="385"/>
      <c r="U266" s="263"/>
      <c r="V266" s="263"/>
      <c r="W266" s="263"/>
      <c r="X266" s="263"/>
      <c r="Y266" s="263"/>
      <c r="Z266" s="263"/>
      <c r="AA266" s="386"/>
      <c r="AT266" s="262" t="s">
        <v>205</v>
      </c>
      <c r="AU266" s="262" t="s">
        <v>65</v>
      </c>
      <c r="AV266" s="261" t="s">
        <v>71</v>
      </c>
      <c r="AW266" s="261" t="s">
        <v>25</v>
      </c>
      <c r="AX266" s="261" t="s">
        <v>65</v>
      </c>
      <c r="AY266" s="262" t="s">
        <v>198</v>
      </c>
    </row>
    <row r="267" spans="2:65" s="198" customFormat="1" ht="44.25" customHeight="1">
      <c r="B267" s="168"/>
      <c r="C267" s="240" t="s">
        <v>631</v>
      </c>
      <c r="D267" s="240" t="s">
        <v>199</v>
      </c>
      <c r="E267" s="241" t="s">
        <v>643</v>
      </c>
      <c r="F267" s="593" t="s">
        <v>3486</v>
      </c>
      <c r="G267" s="593"/>
      <c r="H267" s="593"/>
      <c r="I267" s="593"/>
      <c r="J267" s="242" t="s">
        <v>377</v>
      </c>
      <c r="K267" s="243">
        <v>46.8</v>
      </c>
      <c r="L267" s="572"/>
      <c r="M267" s="572"/>
      <c r="N267" s="594">
        <f>ROUND(L267*K267,2)</f>
        <v>0</v>
      </c>
      <c r="O267" s="594"/>
      <c r="P267" s="594"/>
      <c r="Q267" s="594"/>
      <c r="R267" s="244" t="s">
        <v>3319</v>
      </c>
      <c r="S267" s="176"/>
      <c r="T267" s="354" t="s">
        <v>5</v>
      </c>
      <c r="U267" s="246" t="s">
        <v>31</v>
      </c>
      <c r="V267" s="248">
        <v>0</v>
      </c>
      <c r="W267" s="248">
        <f>V267*K267</f>
        <v>0</v>
      </c>
      <c r="X267" s="248">
        <v>0</v>
      </c>
      <c r="Y267" s="248">
        <f>X267*K267</f>
        <v>0</v>
      </c>
      <c r="Z267" s="248">
        <v>0</v>
      </c>
      <c r="AA267" s="355">
        <f>Z267*K267</f>
        <v>0</v>
      </c>
      <c r="AR267" s="192" t="s">
        <v>113</v>
      </c>
      <c r="AT267" s="192" t="s">
        <v>199</v>
      </c>
      <c r="AU267" s="192" t="s">
        <v>65</v>
      </c>
      <c r="AY267" s="192" t="s">
        <v>198</v>
      </c>
      <c r="BE267" s="249">
        <f>IF(U267="základní",N267,0)</f>
        <v>0</v>
      </c>
      <c r="BF267" s="249">
        <f>IF(U267="snížená",N267,0)</f>
        <v>0</v>
      </c>
      <c r="BG267" s="249">
        <f>IF(U267="zákl. přenesená",N267,0)</f>
        <v>0</v>
      </c>
      <c r="BH267" s="249">
        <f>IF(U267="sníž. přenesená",N267,0)</f>
        <v>0</v>
      </c>
      <c r="BI267" s="249">
        <f>IF(U267="nulová",N267,0)</f>
        <v>0</v>
      </c>
      <c r="BJ267" s="192" t="s">
        <v>71</v>
      </c>
      <c r="BK267" s="249">
        <f>ROUND(L267*K267,2)</f>
        <v>0</v>
      </c>
      <c r="BL267" s="192" t="s">
        <v>113</v>
      </c>
      <c r="BM267" s="192" t="s">
        <v>1648</v>
      </c>
    </row>
    <row r="268" spans="2:47" s="198" customFormat="1" ht="30" customHeight="1">
      <c r="B268" s="168"/>
      <c r="C268" s="179"/>
      <c r="D268" s="179"/>
      <c r="E268" s="179"/>
      <c r="F268" s="619" t="s">
        <v>634</v>
      </c>
      <c r="G268" s="620"/>
      <c r="H268" s="620"/>
      <c r="I268" s="620"/>
      <c r="J268" s="179"/>
      <c r="K268" s="179"/>
      <c r="L268" s="179"/>
      <c r="M268" s="179"/>
      <c r="N268" s="179"/>
      <c r="O268" s="179"/>
      <c r="P268" s="179"/>
      <c r="Q268" s="179"/>
      <c r="R268" s="179"/>
      <c r="S268" s="176"/>
      <c r="T268" s="331"/>
      <c r="U268" s="179"/>
      <c r="V268" s="179"/>
      <c r="W268" s="179"/>
      <c r="X268" s="179"/>
      <c r="Y268" s="179"/>
      <c r="Z268" s="179"/>
      <c r="AA268" s="332"/>
      <c r="AT268" s="192" t="s">
        <v>271</v>
      </c>
      <c r="AU268" s="192" t="s">
        <v>65</v>
      </c>
    </row>
    <row r="269" spans="2:51" s="261" customFormat="1" ht="22.5" customHeight="1">
      <c r="B269" s="257"/>
      <c r="C269" s="263"/>
      <c r="D269" s="263"/>
      <c r="E269" s="259" t="s">
        <v>645</v>
      </c>
      <c r="F269" s="600" t="s">
        <v>1649</v>
      </c>
      <c r="G269" s="601"/>
      <c r="H269" s="601"/>
      <c r="I269" s="601"/>
      <c r="J269" s="263"/>
      <c r="K269" s="260">
        <v>46.8</v>
      </c>
      <c r="L269" s="263"/>
      <c r="M269" s="263"/>
      <c r="N269" s="263"/>
      <c r="O269" s="263"/>
      <c r="P269" s="263"/>
      <c r="Q269" s="263"/>
      <c r="R269" s="263"/>
      <c r="S269" s="176"/>
      <c r="T269" s="385"/>
      <c r="U269" s="263"/>
      <c r="V269" s="263"/>
      <c r="W269" s="263"/>
      <c r="X269" s="263"/>
      <c r="Y269" s="263"/>
      <c r="Z269" s="263"/>
      <c r="AA269" s="386"/>
      <c r="AT269" s="262" t="s">
        <v>205</v>
      </c>
      <c r="AU269" s="262" t="s">
        <v>65</v>
      </c>
      <c r="AV269" s="261" t="s">
        <v>71</v>
      </c>
      <c r="AW269" s="261" t="s">
        <v>25</v>
      </c>
      <c r="AX269" s="261" t="s">
        <v>58</v>
      </c>
      <c r="AY269" s="262" t="s">
        <v>198</v>
      </c>
    </row>
    <row r="270" spans="2:51" s="270" customFormat="1" ht="44.25" customHeight="1">
      <c r="B270" s="265"/>
      <c r="C270" s="273"/>
      <c r="D270" s="273"/>
      <c r="E270" s="267" t="s">
        <v>5</v>
      </c>
      <c r="F270" s="597" t="s">
        <v>637</v>
      </c>
      <c r="G270" s="598"/>
      <c r="H270" s="598"/>
      <c r="I270" s="598"/>
      <c r="J270" s="273"/>
      <c r="K270" s="269" t="s">
        <v>5</v>
      </c>
      <c r="L270" s="273"/>
      <c r="M270" s="273"/>
      <c r="N270" s="273"/>
      <c r="O270" s="273"/>
      <c r="P270" s="273"/>
      <c r="Q270" s="273"/>
      <c r="R270" s="273"/>
      <c r="S270" s="176"/>
      <c r="T270" s="387"/>
      <c r="U270" s="273"/>
      <c r="V270" s="273"/>
      <c r="W270" s="273"/>
      <c r="X270" s="273"/>
      <c r="Y270" s="273"/>
      <c r="Z270" s="273"/>
      <c r="AA270" s="388"/>
      <c r="AT270" s="271" t="s">
        <v>205</v>
      </c>
      <c r="AU270" s="271" t="s">
        <v>65</v>
      </c>
      <c r="AV270" s="270" t="s">
        <v>65</v>
      </c>
      <c r="AW270" s="270" t="s">
        <v>25</v>
      </c>
      <c r="AX270" s="270" t="s">
        <v>58</v>
      </c>
      <c r="AY270" s="271" t="s">
        <v>198</v>
      </c>
    </row>
    <row r="271" spans="2:51" s="270" customFormat="1" ht="72" customHeight="1">
      <c r="B271" s="265"/>
      <c r="C271" s="273"/>
      <c r="D271" s="273"/>
      <c r="E271" s="267" t="s">
        <v>5</v>
      </c>
      <c r="F271" s="599" t="s">
        <v>3375</v>
      </c>
      <c r="G271" s="598"/>
      <c r="H271" s="598"/>
      <c r="I271" s="598"/>
      <c r="J271" s="273"/>
      <c r="K271" s="269" t="s">
        <v>5</v>
      </c>
      <c r="L271" s="273"/>
      <c r="M271" s="273"/>
      <c r="N271" s="273"/>
      <c r="O271" s="273"/>
      <c r="P271" s="273"/>
      <c r="Q271" s="273"/>
      <c r="R271" s="273"/>
      <c r="S271" s="176"/>
      <c r="T271" s="387"/>
      <c r="U271" s="273"/>
      <c r="V271" s="273"/>
      <c r="W271" s="273"/>
      <c r="X271" s="273"/>
      <c r="Y271" s="273"/>
      <c r="Z271" s="273"/>
      <c r="AA271" s="388"/>
      <c r="AT271" s="271" t="s">
        <v>205</v>
      </c>
      <c r="AU271" s="271" t="s">
        <v>65</v>
      </c>
      <c r="AV271" s="270" t="s">
        <v>65</v>
      </c>
      <c r="AW271" s="270" t="s">
        <v>25</v>
      </c>
      <c r="AX271" s="270" t="s">
        <v>58</v>
      </c>
      <c r="AY271" s="271" t="s">
        <v>198</v>
      </c>
    </row>
    <row r="272" spans="2:51" s="270" customFormat="1" ht="44.25" customHeight="1">
      <c r="B272" s="265"/>
      <c r="C272" s="273"/>
      <c r="D272" s="273"/>
      <c r="E272" s="267" t="s">
        <v>5</v>
      </c>
      <c r="F272" s="597" t="s">
        <v>638</v>
      </c>
      <c r="G272" s="598"/>
      <c r="H272" s="598"/>
      <c r="I272" s="598"/>
      <c r="J272" s="273"/>
      <c r="K272" s="269" t="s">
        <v>5</v>
      </c>
      <c r="L272" s="273"/>
      <c r="M272" s="273"/>
      <c r="N272" s="273"/>
      <c r="O272" s="273"/>
      <c r="P272" s="273"/>
      <c r="Q272" s="273"/>
      <c r="R272" s="273"/>
      <c r="S272" s="176"/>
      <c r="T272" s="387"/>
      <c r="U272" s="273"/>
      <c r="V272" s="273"/>
      <c r="W272" s="273"/>
      <c r="X272" s="273"/>
      <c r="Y272" s="273"/>
      <c r="Z272" s="273"/>
      <c r="AA272" s="388"/>
      <c r="AT272" s="271" t="s">
        <v>205</v>
      </c>
      <c r="AU272" s="271" t="s">
        <v>65</v>
      </c>
      <c r="AV272" s="270" t="s">
        <v>65</v>
      </c>
      <c r="AW272" s="270" t="s">
        <v>25</v>
      </c>
      <c r="AX272" s="270" t="s">
        <v>58</v>
      </c>
      <c r="AY272" s="271" t="s">
        <v>198</v>
      </c>
    </row>
    <row r="273" spans="2:51" s="270" customFormat="1" ht="22.5" customHeight="1">
      <c r="B273" s="265"/>
      <c r="C273" s="273"/>
      <c r="D273" s="273"/>
      <c r="E273" s="267" t="s">
        <v>5</v>
      </c>
      <c r="F273" s="597" t="s">
        <v>639</v>
      </c>
      <c r="G273" s="598"/>
      <c r="H273" s="598"/>
      <c r="I273" s="598"/>
      <c r="J273" s="273"/>
      <c r="K273" s="269" t="s">
        <v>5</v>
      </c>
      <c r="L273" s="273"/>
      <c r="M273" s="273"/>
      <c r="N273" s="273"/>
      <c r="O273" s="273"/>
      <c r="P273" s="273"/>
      <c r="Q273" s="273"/>
      <c r="R273" s="273"/>
      <c r="S273" s="176"/>
      <c r="T273" s="387"/>
      <c r="U273" s="273"/>
      <c r="V273" s="273"/>
      <c r="W273" s="273"/>
      <c r="X273" s="273"/>
      <c r="Y273" s="273"/>
      <c r="Z273" s="273"/>
      <c r="AA273" s="388"/>
      <c r="AT273" s="271" t="s">
        <v>205</v>
      </c>
      <c r="AU273" s="271" t="s">
        <v>65</v>
      </c>
      <c r="AV273" s="270" t="s">
        <v>65</v>
      </c>
      <c r="AW273" s="270" t="s">
        <v>25</v>
      </c>
      <c r="AX273" s="270" t="s">
        <v>58</v>
      </c>
      <c r="AY273" s="271" t="s">
        <v>198</v>
      </c>
    </row>
    <row r="274" spans="2:51" s="261" customFormat="1" ht="22.5" customHeight="1">
      <c r="B274" s="257"/>
      <c r="C274" s="263"/>
      <c r="D274" s="263"/>
      <c r="E274" s="259" t="s">
        <v>647</v>
      </c>
      <c r="F274" s="600" t="s">
        <v>1650</v>
      </c>
      <c r="G274" s="601"/>
      <c r="H274" s="601"/>
      <c r="I274" s="601"/>
      <c r="J274" s="263"/>
      <c r="K274" s="260">
        <v>46.8</v>
      </c>
      <c r="L274" s="263"/>
      <c r="M274" s="263"/>
      <c r="N274" s="263"/>
      <c r="O274" s="263"/>
      <c r="P274" s="263"/>
      <c r="Q274" s="263"/>
      <c r="R274" s="263"/>
      <c r="S274" s="176"/>
      <c r="T274" s="385"/>
      <c r="U274" s="263"/>
      <c r="V274" s="263"/>
      <c r="W274" s="263"/>
      <c r="X274" s="263"/>
      <c r="Y274" s="263"/>
      <c r="Z274" s="263"/>
      <c r="AA274" s="386"/>
      <c r="AT274" s="262" t="s">
        <v>205</v>
      </c>
      <c r="AU274" s="262" t="s">
        <v>65</v>
      </c>
      <c r="AV274" s="261" t="s">
        <v>71</v>
      </c>
      <c r="AW274" s="261" t="s">
        <v>25</v>
      </c>
      <c r="AX274" s="261" t="s">
        <v>65</v>
      </c>
      <c r="AY274" s="262" t="s">
        <v>198</v>
      </c>
    </row>
    <row r="275" spans="2:65" s="198" customFormat="1" ht="57" customHeight="1">
      <c r="B275" s="168"/>
      <c r="C275" s="240" t="s">
        <v>642</v>
      </c>
      <c r="D275" s="240" t="s">
        <v>199</v>
      </c>
      <c r="E275" s="241" t="s">
        <v>650</v>
      </c>
      <c r="F275" s="593" t="s">
        <v>3487</v>
      </c>
      <c r="G275" s="593"/>
      <c r="H275" s="593"/>
      <c r="I275" s="593"/>
      <c r="J275" s="242" t="s">
        <v>377</v>
      </c>
      <c r="K275" s="243">
        <v>267</v>
      </c>
      <c r="L275" s="572"/>
      <c r="M275" s="572"/>
      <c r="N275" s="594">
        <f>ROUND(L275*K275,2)</f>
        <v>0</v>
      </c>
      <c r="O275" s="594"/>
      <c r="P275" s="594"/>
      <c r="Q275" s="594"/>
      <c r="R275" s="244" t="s">
        <v>3319</v>
      </c>
      <c r="S275" s="176"/>
      <c r="T275" s="354" t="s">
        <v>5</v>
      </c>
      <c r="U275" s="246" t="s">
        <v>31</v>
      </c>
      <c r="V275" s="248">
        <v>0</v>
      </c>
      <c r="W275" s="248">
        <f>V275*K275</f>
        <v>0</v>
      </c>
      <c r="X275" s="248">
        <v>0</v>
      </c>
      <c r="Y275" s="248">
        <f>X275*K275</f>
        <v>0</v>
      </c>
      <c r="Z275" s="248">
        <v>0</v>
      </c>
      <c r="AA275" s="355">
        <f>Z275*K275</f>
        <v>0</v>
      </c>
      <c r="AR275" s="192" t="s">
        <v>113</v>
      </c>
      <c r="AT275" s="192" t="s">
        <v>199</v>
      </c>
      <c r="AU275" s="192" t="s">
        <v>65</v>
      </c>
      <c r="AY275" s="192" t="s">
        <v>198</v>
      </c>
      <c r="BE275" s="249">
        <f>IF(U275="základní",N275,0)</f>
        <v>0</v>
      </c>
      <c r="BF275" s="249">
        <f>IF(U275="snížená",N275,0)</f>
        <v>0</v>
      </c>
      <c r="BG275" s="249">
        <f>IF(U275="zákl. přenesená",N275,0)</f>
        <v>0</v>
      </c>
      <c r="BH275" s="249">
        <f>IF(U275="sníž. přenesená",N275,0)</f>
        <v>0</v>
      </c>
      <c r="BI275" s="249">
        <f>IF(U275="nulová",N275,0)</f>
        <v>0</v>
      </c>
      <c r="BJ275" s="192" t="s">
        <v>71</v>
      </c>
      <c r="BK275" s="249">
        <f>ROUND(L275*K275,2)</f>
        <v>0</v>
      </c>
      <c r="BL275" s="192" t="s">
        <v>113</v>
      </c>
      <c r="BM275" s="192" t="s">
        <v>1651</v>
      </c>
    </row>
    <row r="276" spans="2:47" s="198" customFormat="1" ht="42" customHeight="1">
      <c r="B276" s="168"/>
      <c r="C276" s="179"/>
      <c r="D276" s="179"/>
      <c r="E276" s="179"/>
      <c r="F276" s="619" t="s">
        <v>634</v>
      </c>
      <c r="G276" s="620"/>
      <c r="H276" s="620"/>
      <c r="I276" s="620"/>
      <c r="J276" s="179"/>
      <c r="K276" s="179"/>
      <c r="L276" s="179"/>
      <c r="M276" s="179"/>
      <c r="N276" s="179"/>
      <c r="O276" s="179"/>
      <c r="P276" s="179"/>
      <c r="Q276" s="179"/>
      <c r="R276" s="179"/>
      <c r="S276" s="176"/>
      <c r="T276" s="331"/>
      <c r="U276" s="179"/>
      <c r="V276" s="179"/>
      <c r="W276" s="179"/>
      <c r="X276" s="179"/>
      <c r="Y276" s="179"/>
      <c r="Z276" s="179"/>
      <c r="AA276" s="332"/>
      <c r="AT276" s="192" t="s">
        <v>271</v>
      </c>
      <c r="AU276" s="192" t="s">
        <v>65</v>
      </c>
    </row>
    <row r="277" spans="2:48" s="270" customFormat="1" ht="44.25" customHeight="1">
      <c r="B277" s="265"/>
      <c r="C277" s="273"/>
      <c r="D277" s="273"/>
      <c r="E277" s="267" t="s">
        <v>5</v>
      </c>
      <c r="F277" s="625" t="s">
        <v>3377</v>
      </c>
      <c r="G277" s="622"/>
      <c r="H277" s="622"/>
      <c r="I277" s="622"/>
      <c r="J277" s="273"/>
      <c r="K277" s="269" t="s">
        <v>5</v>
      </c>
      <c r="L277" s="273"/>
      <c r="M277" s="273"/>
      <c r="N277" s="273"/>
      <c r="O277" s="273"/>
      <c r="P277" s="273"/>
      <c r="Q277" s="273"/>
      <c r="R277" s="273"/>
      <c r="S277" s="176"/>
      <c r="T277" s="387"/>
      <c r="U277" s="273"/>
      <c r="V277" s="220"/>
      <c r="W277" s="273"/>
      <c r="X277" s="273"/>
      <c r="Y277" s="273"/>
      <c r="Z277" s="273"/>
      <c r="AQ277" s="271" t="s">
        <v>205</v>
      </c>
      <c r="AR277" s="271" t="s">
        <v>65</v>
      </c>
      <c r="AS277" s="270" t="s">
        <v>65</v>
      </c>
      <c r="AT277" s="270" t="s">
        <v>25</v>
      </c>
      <c r="AU277" s="270" t="s">
        <v>58</v>
      </c>
      <c r="AV277" s="271" t="s">
        <v>198</v>
      </c>
    </row>
    <row r="278" spans="2:48" s="270" customFormat="1" ht="69" customHeight="1">
      <c r="B278" s="265"/>
      <c r="C278" s="273"/>
      <c r="D278" s="273"/>
      <c r="E278" s="267" t="s">
        <v>5</v>
      </c>
      <c r="F278" s="625" t="s">
        <v>3378</v>
      </c>
      <c r="G278" s="622"/>
      <c r="H278" s="622"/>
      <c r="I278" s="622"/>
      <c r="J278" s="273"/>
      <c r="K278" s="269" t="s">
        <v>5</v>
      </c>
      <c r="L278" s="273"/>
      <c r="M278" s="273"/>
      <c r="N278" s="273"/>
      <c r="O278" s="273"/>
      <c r="P278" s="273"/>
      <c r="Q278" s="273"/>
      <c r="R278" s="273"/>
      <c r="S278" s="176"/>
      <c r="T278" s="387"/>
      <c r="U278" s="273"/>
      <c r="V278" s="220"/>
      <c r="W278" s="273"/>
      <c r="X278" s="273"/>
      <c r="Y278" s="273"/>
      <c r="Z278" s="273"/>
      <c r="AQ278" s="271" t="s">
        <v>205</v>
      </c>
      <c r="AR278" s="271" t="s">
        <v>65</v>
      </c>
      <c r="AS278" s="270" t="s">
        <v>65</v>
      </c>
      <c r="AT278" s="270" t="s">
        <v>25</v>
      </c>
      <c r="AU278" s="270" t="s">
        <v>58</v>
      </c>
      <c r="AV278" s="271" t="s">
        <v>198</v>
      </c>
    </row>
    <row r="279" spans="2:48" s="270" customFormat="1" ht="41.25" customHeight="1">
      <c r="B279" s="265"/>
      <c r="C279" s="273"/>
      <c r="D279" s="273"/>
      <c r="E279" s="267" t="s">
        <v>5</v>
      </c>
      <c r="F279" s="625" t="s">
        <v>3379</v>
      </c>
      <c r="G279" s="622"/>
      <c r="H279" s="622"/>
      <c r="I279" s="622"/>
      <c r="J279" s="273"/>
      <c r="K279" s="269" t="s">
        <v>5</v>
      </c>
      <c r="L279" s="273"/>
      <c r="M279" s="273"/>
      <c r="N279" s="273"/>
      <c r="O279" s="273"/>
      <c r="P279" s="273"/>
      <c r="Q279" s="273"/>
      <c r="R279" s="273"/>
      <c r="S279" s="176"/>
      <c r="T279" s="387"/>
      <c r="U279" s="273"/>
      <c r="V279" s="220"/>
      <c r="W279" s="273"/>
      <c r="X279" s="273"/>
      <c r="Y279" s="273"/>
      <c r="Z279" s="273"/>
      <c r="AQ279" s="271" t="s">
        <v>205</v>
      </c>
      <c r="AR279" s="271" t="s">
        <v>65</v>
      </c>
      <c r="AS279" s="270" t="s">
        <v>65</v>
      </c>
      <c r="AT279" s="270" t="s">
        <v>25</v>
      </c>
      <c r="AU279" s="270" t="s">
        <v>58</v>
      </c>
      <c r="AV279" s="271" t="s">
        <v>198</v>
      </c>
    </row>
    <row r="280" spans="2:48" s="270" customFormat="1" ht="18" customHeight="1">
      <c r="B280" s="265"/>
      <c r="C280" s="273"/>
      <c r="D280" s="273"/>
      <c r="E280" s="267" t="s">
        <v>5</v>
      </c>
      <c r="F280" s="625" t="s">
        <v>3380</v>
      </c>
      <c r="G280" s="622"/>
      <c r="H280" s="622"/>
      <c r="I280" s="622"/>
      <c r="J280" s="273"/>
      <c r="K280" s="269" t="s">
        <v>5</v>
      </c>
      <c r="L280" s="273"/>
      <c r="M280" s="273"/>
      <c r="N280" s="273"/>
      <c r="O280" s="273"/>
      <c r="P280" s="273"/>
      <c r="Q280" s="273"/>
      <c r="R280" s="273"/>
      <c r="S280" s="176"/>
      <c r="T280" s="387"/>
      <c r="U280" s="273"/>
      <c r="V280" s="220"/>
      <c r="W280" s="273"/>
      <c r="X280" s="273"/>
      <c r="Y280" s="273"/>
      <c r="Z280" s="273"/>
      <c r="AQ280" s="271" t="s">
        <v>205</v>
      </c>
      <c r="AR280" s="271" t="s">
        <v>65</v>
      </c>
      <c r="AS280" s="270" t="s">
        <v>65</v>
      </c>
      <c r="AT280" s="270" t="s">
        <v>25</v>
      </c>
      <c r="AU280" s="270" t="s">
        <v>58</v>
      </c>
      <c r="AV280" s="271" t="s">
        <v>198</v>
      </c>
    </row>
    <row r="281" spans="2:65" s="198" customFormat="1" ht="57" customHeight="1">
      <c r="B281" s="168"/>
      <c r="C281" s="240" t="s">
        <v>649</v>
      </c>
      <c r="D281" s="240" t="s">
        <v>199</v>
      </c>
      <c r="E281" s="241" t="s">
        <v>653</v>
      </c>
      <c r="F281" s="593" t="s">
        <v>3488</v>
      </c>
      <c r="G281" s="593"/>
      <c r="H281" s="593"/>
      <c r="I281" s="593"/>
      <c r="J281" s="242" t="s">
        <v>377</v>
      </c>
      <c r="K281" s="243">
        <v>51.2</v>
      </c>
      <c r="L281" s="572"/>
      <c r="M281" s="572"/>
      <c r="N281" s="594">
        <f>ROUND(L281*K281,2)</f>
        <v>0</v>
      </c>
      <c r="O281" s="594"/>
      <c r="P281" s="594"/>
      <c r="Q281" s="594"/>
      <c r="R281" s="244" t="s">
        <v>3319</v>
      </c>
      <c r="S281" s="176"/>
      <c r="T281" s="354" t="s">
        <v>5</v>
      </c>
      <c r="U281" s="246" t="s">
        <v>31</v>
      </c>
      <c r="V281" s="248">
        <v>0</v>
      </c>
      <c r="W281" s="248">
        <f>V281*K281</f>
        <v>0</v>
      </c>
      <c r="X281" s="248">
        <v>0</v>
      </c>
      <c r="Y281" s="248">
        <f>X281*K281</f>
        <v>0</v>
      </c>
      <c r="Z281" s="248">
        <v>0</v>
      </c>
      <c r="AA281" s="355">
        <f>Z281*K281</f>
        <v>0</v>
      </c>
      <c r="AR281" s="192" t="s">
        <v>113</v>
      </c>
      <c r="AT281" s="192" t="s">
        <v>199</v>
      </c>
      <c r="AU281" s="192" t="s">
        <v>65</v>
      </c>
      <c r="AY281" s="192" t="s">
        <v>198</v>
      </c>
      <c r="BE281" s="249">
        <f>IF(U281="základní",N281,0)</f>
        <v>0</v>
      </c>
      <c r="BF281" s="249">
        <f>IF(U281="snížená",N281,0)</f>
        <v>0</v>
      </c>
      <c r="BG281" s="249">
        <f>IF(U281="zákl. přenesená",N281,0)</f>
        <v>0</v>
      </c>
      <c r="BH281" s="249">
        <f>IF(U281="sníž. přenesená",N281,0)</f>
        <v>0</v>
      </c>
      <c r="BI281" s="249">
        <f>IF(U281="nulová",N281,0)</f>
        <v>0</v>
      </c>
      <c r="BJ281" s="192" t="s">
        <v>71</v>
      </c>
      <c r="BK281" s="249">
        <f>ROUND(L281*K281,2)</f>
        <v>0</v>
      </c>
      <c r="BL281" s="192" t="s">
        <v>113</v>
      </c>
      <c r="BM281" s="192" t="s">
        <v>1652</v>
      </c>
    </row>
    <row r="282" spans="2:47" s="198" customFormat="1" ht="78" customHeight="1">
      <c r="B282" s="168"/>
      <c r="C282" s="179"/>
      <c r="D282" s="179"/>
      <c r="E282" s="179"/>
      <c r="F282" s="619" t="s">
        <v>1653</v>
      </c>
      <c r="G282" s="620"/>
      <c r="H282" s="620"/>
      <c r="I282" s="620"/>
      <c r="J282" s="179"/>
      <c r="K282" s="179"/>
      <c r="L282" s="179"/>
      <c r="M282" s="179"/>
      <c r="N282" s="179"/>
      <c r="O282" s="179"/>
      <c r="P282" s="179"/>
      <c r="Q282" s="179"/>
      <c r="R282" s="179"/>
      <c r="S282" s="176"/>
      <c r="T282" s="331"/>
      <c r="U282" s="179"/>
      <c r="V282" s="179"/>
      <c r="W282" s="179"/>
      <c r="X282" s="179"/>
      <c r="Y282" s="179"/>
      <c r="Z282" s="179"/>
      <c r="AA282" s="332"/>
      <c r="AT282" s="192" t="s">
        <v>271</v>
      </c>
      <c r="AU282" s="192" t="s">
        <v>65</v>
      </c>
    </row>
    <row r="283" spans="2:48" s="270" customFormat="1" ht="41.25" customHeight="1">
      <c r="B283" s="265"/>
      <c r="C283" s="273"/>
      <c r="D283" s="273"/>
      <c r="E283" s="267" t="s">
        <v>5</v>
      </c>
      <c r="F283" s="625" t="s">
        <v>3385</v>
      </c>
      <c r="G283" s="622"/>
      <c r="H283" s="622"/>
      <c r="I283" s="622"/>
      <c r="J283" s="273"/>
      <c r="K283" s="269" t="s">
        <v>5</v>
      </c>
      <c r="L283" s="273"/>
      <c r="M283" s="273"/>
      <c r="N283" s="273"/>
      <c r="O283" s="273"/>
      <c r="P283" s="273"/>
      <c r="Q283" s="273"/>
      <c r="R283" s="273"/>
      <c r="S283" s="176"/>
      <c r="T283" s="387"/>
      <c r="U283" s="273"/>
      <c r="V283" s="220"/>
      <c r="W283" s="273"/>
      <c r="X283" s="273"/>
      <c r="Y283" s="273"/>
      <c r="Z283" s="273"/>
      <c r="AQ283" s="271" t="s">
        <v>205</v>
      </c>
      <c r="AR283" s="271" t="s">
        <v>65</v>
      </c>
      <c r="AS283" s="270" t="s">
        <v>65</v>
      </c>
      <c r="AT283" s="270" t="s">
        <v>25</v>
      </c>
      <c r="AU283" s="270" t="s">
        <v>58</v>
      </c>
      <c r="AV283" s="271" t="s">
        <v>198</v>
      </c>
    </row>
    <row r="284" spans="2:48" s="270" customFormat="1" ht="68.25" customHeight="1">
      <c r="B284" s="265"/>
      <c r="C284" s="273"/>
      <c r="D284" s="273"/>
      <c r="E284" s="267" t="s">
        <v>5</v>
      </c>
      <c r="F284" s="625" t="s">
        <v>3386</v>
      </c>
      <c r="G284" s="622"/>
      <c r="H284" s="622"/>
      <c r="I284" s="622"/>
      <c r="J284" s="273"/>
      <c r="K284" s="269" t="s">
        <v>5</v>
      </c>
      <c r="L284" s="273"/>
      <c r="M284" s="273"/>
      <c r="N284" s="273"/>
      <c r="O284" s="273"/>
      <c r="P284" s="273"/>
      <c r="Q284" s="273"/>
      <c r="R284" s="273"/>
      <c r="S284" s="176"/>
      <c r="T284" s="387"/>
      <c r="U284" s="273"/>
      <c r="V284" s="220"/>
      <c r="W284" s="273"/>
      <c r="X284" s="273"/>
      <c r="Y284" s="273"/>
      <c r="Z284" s="273"/>
      <c r="AQ284" s="271" t="s">
        <v>205</v>
      </c>
      <c r="AR284" s="271" t="s">
        <v>65</v>
      </c>
      <c r="AS284" s="270" t="s">
        <v>65</v>
      </c>
      <c r="AT284" s="270" t="s">
        <v>25</v>
      </c>
      <c r="AU284" s="270" t="s">
        <v>58</v>
      </c>
      <c r="AV284" s="271" t="s">
        <v>198</v>
      </c>
    </row>
    <row r="285" spans="2:48" s="270" customFormat="1" ht="41.25" customHeight="1">
      <c r="B285" s="265"/>
      <c r="C285" s="273"/>
      <c r="D285" s="273"/>
      <c r="E285" s="267" t="s">
        <v>5</v>
      </c>
      <c r="F285" s="625" t="s">
        <v>3379</v>
      </c>
      <c r="G285" s="622"/>
      <c r="H285" s="622"/>
      <c r="I285" s="622"/>
      <c r="J285" s="273"/>
      <c r="K285" s="269" t="s">
        <v>5</v>
      </c>
      <c r="L285" s="273"/>
      <c r="M285" s="273"/>
      <c r="N285" s="273"/>
      <c r="O285" s="273"/>
      <c r="P285" s="273"/>
      <c r="Q285" s="273"/>
      <c r="R285" s="273"/>
      <c r="S285" s="176"/>
      <c r="T285" s="387"/>
      <c r="U285" s="273"/>
      <c r="V285" s="220"/>
      <c r="W285" s="273"/>
      <c r="X285" s="273"/>
      <c r="Y285" s="273"/>
      <c r="Z285" s="273"/>
      <c r="AQ285" s="271" t="s">
        <v>205</v>
      </c>
      <c r="AR285" s="271" t="s">
        <v>65</v>
      </c>
      <c r="AS285" s="270" t="s">
        <v>65</v>
      </c>
      <c r="AT285" s="270" t="s">
        <v>25</v>
      </c>
      <c r="AU285" s="270" t="s">
        <v>58</v>
      </c>
      <c r="AV285" s="271" t="s">
        <v>198</v>
      </c>
    </row>
    <row r="286" spans="2:48" s="270" customFormat="1" ht="18" customHeight="1">
      <c r="B286" s="265"/>
      <c r="C286" s="273"/>
      <c r="D286" s="273"/>
      <c r="E286" s="267" t="s">
        <v>5</v>
      </c>
      <c r="F286" s="625" t="s">
        <v>3380</v>
      </c>
      <c r="G286" s="622"/>
      <c r="H286" s="622"/>
      <c r="I286" s="622"/>
      <c r="J286" s="273"/>
      <c r="K286" s="269" t="s">
        <v>5</v>
      </c>
      <c r="L286" s="273"/>
      <c r="M286" s="273"/>
      <c r="N286" s="273"/>
      <c r="O286" s="273"/>
      <c r="P286" s="273"/>
      <c r="Q286" s="273"/>
      <c r="R286" s="273"/>
      <c r="S286" s="176"/>
      <c r="T286" s="387"/>
      <c r="U286" s="273"/>
      <c r="V286" s="220"/>
      <c r="W286" s="273"/>
      <c r="X286" s="273"/>
      <c r="Y286" s="273"/>
      <c r="Z286" s="273"/>
      <c r="AQ286" s="271" t="s">
        <v>205</v>
      </c>
      <c r="AR286" s="271" t="s">
        <v>65</v>
      </c>
      <c r="AS286" s="270" t="s">
        <v>65</v>
      </c>
      <c r="AT286" s="270" t="s">
        <v>25</v>
      </c>
      <c r="AU286" s="270" t="s">
        <v>58</v>
      </c>
      <c r="AV286" s="271" t="s">
        <v>198</v>
      </c>
    </row>
    <row r="287" spans="2:65" s="198" customFormat="1" ht="44.25" customHeight="1">
      <c r="B287" s="168"/>
      <c r="C287" s="240" t="s">
        <v>652</v>
      </c>
      <c r="D287" s="240" t="s">
        <v>199</v>
      </c>
      <c r="E287" s="241" t="s">
        <v>656</v>
      </c>
      <c r="F287" s="593" t="s">
        <v>3489</v>
      </c>
      <c r="G287" s="593"/>
      <c r="H287" s="593"/>
      <c r="I287" s="593"/>
      <c r="J287" s="242" t="s">
        <v>377</v>
      </c>
      <c r="K287" s="243">
        <v>1.7</v>
      </c>
      <c r="L287" s="572"/>
      <c r="M287" s="572"/>
      <c r="N287" s="594">
        <f>ROUND(L287*K287,2)</f>
        <v>0</v>
      </c>
      <c r="O287" s="594"/>
      <c r="P287" s="594"/>
      <c r="Q287" s="594"/>
      <c r="R287" s="244" t="s">
        <v>3319</v>
      </c>
      <c r="S287" s="176"/>
      <c r="T287" s="354" t="s">
        <v>5</v>
      </c>
      <c r="U287" s="246" t="s">
        <v>31</v>
      </c>
      <c r="V287" s="248">
        <v>0</v>
      </c>
      <c r="W287" s="248">
        <f>V287*K287</f>
        <v>0</v>
      </c>
      <c r="X287" s="248">
        <v>0</v>
      </c>
      <c r="Y287" s="248">
        <f>X287*K287</f>
        <v>0</v>
      </c>
      <c r="Z287" s="248">
        <v>0</v>
      </c>
      <c r="AA287" s="355">
        <f>Z287*K287</f>
        <v>0</v>
      </c>
      <c r="AR287" s="192" t="s">
        <v>113</v>
      </c>
      <c r="AT287" s="192" t="s">
        <v>199</v>
      </c>
      <c r="AU287" s="192" t="s">
        <v>65</v>
      </c>
      <c r="AY287" s="192" t="s">
        <v>198</v>
      </c>
      <c r="BE287" s="249">
        <f>IF(U287="základní",N287,0)</f>
        <v>0</v>
      </c>
      <c r="BF287" s="249">
        <f>IF(U287="snížená",N287,0)</f>
        <v>0</v>
      </c>
      <c r="BG287" s="249">
        <f>IF(U287="zákl. přenesená",N287,0)</f>
        <v>0</v>
      </c>
      <c r="BH287" s="249">
        <f>IF(U287="sníž. přenesená",N287,0)</f>
        <v>0</v>
      </c>
      <c r="BI287" s="249">
        <f>IF(U287="nulová",N287,0)</f>
        <v>0</v>
      </c>
      <c r="BJ287" s="192" t="s">
        <v>71</v>
      </c>
      <c r="BK287" s="249">
        <f>ROUND(L287*K287,2)</f>
        <v>0</v>
      </c>
      <c r="BL287" s="192" t="s">
        <v>113</v>
      </c>
      <c r="BM287" s="192" t="s">
        <v>1654</v>
      </c>
    </row>
    <row r="288" spans="2:65" s="198" customFormat="1" ht="44.25" customHeight="1">
      <c r="B288" s="168"/>
      <c r="C288" s="240" t="s">
        <v>655</v>
      </c>
      <c r="D288" s="240" t="s">
        <v>199</v>
      </c>
      <c r="E288" s="241" t="s">
        <v>659</v>
      </c>
      <c r="F288" s="593" t="s">
        <v>3490</v>
      </c>
      <c r="G288" s="593"/>
      <c r="H288" s="593"/>
      <c r="I288" s="593"/>
      <c r="J288" s="242" t="s">
        <v>377</v>
      </c>
      <c r="K288" s="243">
        <v>0.9</v>
      </c>
      <c r="L288" s="572"/>
      <c r="M288" s="572"/>
      <c r="N288" s="594">
        <f>ROUND(L288*K288,2)</f>
        <v>0</v>
      </c>
      <c r="O288" s="594"/>
      <c r="P288" s="594"/>
      <c r="Q288" s="594"/>
      <c r="R288" s="244" t="s">
        <v>3319</v>
      </c>
      <c r="S288" s="176"/>
      <c r="T288" s="354" t="s">
        <v>5</v>
      </c>
      <c r="U288" s="246" t="s">
        <v>31</v>
      </c>
      <c r="V288" s="248">
        <v>0</v>
      </c>
      <c r="W288" s="248">
        <f>V288*K288</f>
        <v>0</v>
      </c>
      <c r="X288" s="248">
        <v>0</v>
      </c>
      <c r="Y288" s="248">
        <f>X288*K288</f>
        <v>0</v>
      </c>
      <c r="Z288" s="248">
        <v>0</v>
      </c>
      <c r="AA288" s="355">
        <f>Z288*K288</f>
        <v>0</v>
      </c>
      <c r="AR288" s="192" t="s">
        <v>113</v>
      </c>
      <c r="AT288" s="192" t="s">
        <v>199</v>
      </c>
      <c r="AU288" s="192" t="s">
        <v>65</v>
      </c>
      <c r="AY288" s="192" t="s">
        <v>198</v>
      </c>
      <c r="BE288" s="249">
        <f>IF(U288="základní",N288,0)</f>
        <v>0</v>
      </c>
      <c r="BF288" s="249">
        <f>IF(U288="snížená",N288,0)</f>
        <v>0</v>
      </c>
      <c r="BG288" s="249">
        <f>IF(U288="zákl. přenesená",N288,0)</f>
        <v>0</v>
      </c>
      <c r="BH288" s="249">
        <f>IF(U288="sníž. přenesená",N288,0)</f>
        <v>0</v>
      </c>
      <c r="BI288" s="249">
        <f>IF(U288="nulová",N288,0)</f>
        <v>0</v>
      </c>
      <c r="BJ288" s="192" t="s">
        <v>71</v>
      </c>
      <c r="BK288" s="249">
        <f>ROUND(L288*K288,2)</f>
        <v>0</v>
      </c>
      <c r="BL288" s="192" t="s">
        <v>113</v>
      </c>
      <c r="BM288" s="192" t="s">
        <v>1655</v>
      </c>
    </row>
    <row r="289" spans="2:65" s="198" customFormat="1" ht="44.25" customHeight="1">
      <c r="B289" s="168"/>
      <c r="C289" s="240" t="s">
        <v>658</v>
      </c>
      <c r="D289" s="240" t="s">
        <v>199</v>
      </c>
      <c r="E289" s="241" t="s">
        <v>662</v>
      </c>
      <c r="F289" s="593" t="s">
        <v>3491</v>
      </c>
      <c r="G289" s="593"/>
      <c r="H289" s="593"/>
      <c r="I289" s="593"/>
      <c r="J289" s="242" t="s">
        <v>377</v>
      </c>
      <c r="K289" s="243">
        <v>50.6</v>
      </c>
      <c r="L289" s="572"/>
      <c r="M289" s="572"/>
      <c r="N289" s="594">
        <f>ROUND(L289*K289,2)</f>
        <v>0</v>
      </c>
      <c r="O289" s="594"/>
      <c r="P289" s="594"/>
      <c r="Q289" s="594"/>
      <c r="R289" s="244" t="s">
        <v>3319</v>
      </c>
      <c r="S289" s="176"/>
      <c r="T289" s="354" t="s">
        <v>5</v>
      </c>
      <c r="U289" s="246" t="s">
        <v>31</v>
      </c>
      <c r="V289" s="248">
        <v>0</v>
      </c>
      <c r="W289" s="248">
        <f>V289*K289</f>
        <v>0</v>
      </c>
      <c r="X289" s="248">
        <v>0</v>
      </c>
      <c r="Y289" s="248">
        <f>X289*K289</f>
        <v>0</v>
      </c>
      <c r="Z289" s="248">
        <v>0</v>
      </c>
      <c r="AA289" s="355">
        <f>Z289*K289</f>
        <v>0</v>
      </c>
      <c r="AR289" s="192" t="s">
        <v>113</v>
      </c>
      <c r="AT289" s="192" t="s">
        <v>199</v>
      </c>
      <c r="AU289" s="192" t="s">
        <v>65</v>
      </c>
      <c r="AY289" s="192" t="s">
        <v>198</v>
      </c>
      <c r="BE289" s="249">
        <f>IF(U289="základní",N289,0)</f>
        <v>0</v>
      </c>
      <c r="BF289" s="249">
        <f>IF(U289="snížená",N289,0)</f>
        <v>0</v>
      </c>
      <c r="BG289" s="249">
        <f>IF(U289="zákl. přenesená",N289,0)</f>
        <v>0</v>
      </c>
      <c r="BH289" s="249">
        <f>IF(U289="sníž. přenesená",N289,0)</f>
        <v>0</v>
      </c>
      <c r="BI289" s="249">
        <f>IF(U289="nulová",N289,0)</f>
        <v>0</v>
      </c>
      <c r="BJ289" s="192" t="s">
        <v>71</v>
      </c>
      <c r="BK289" s="249">
        <f>ROUND(L289*K289,2)</f>
        <v>0</v>
      </c>
      <c r="BL289" s="192" t="s">
        <v>113</v>
      </c>
      <c r="BM289" s="192" t="s">
        <v>1656</v>
      </c>
    </row>
    <row r="290" spans="2:51" s="261" customFormat="1" ht="31.5" customHeight="1">
      <c r="B290" s="257"/>
      <c r="C290" s="263"/>
      <c r="D290" s="263"/>
      <c r="E290" s="259" t="s">
        <v>664</v>
      </c>
      <c r="F290" s="602" t="s">
        <v>1657</v>
      </c>
      <c r="G290" s="603"/>
      <c r="H290" s="603"/>
      <c r="I290" s="603"/>
      <c r="J290" s="263"/>
      <c r="K290" s="260">
        <v>50.6</v>
      </c>
      <c r="L290" s="263"/>
      <c r="M290" s="263"/>
      <c r="N290" s="263"/>
      <c r="O290" s="263"/>
      <c r="P290" s="263"/>
      <c r="Q290" s="263"/>
      <c r="R290" s="263"/>
      <c r="S290" s="176"/>
      <c r="T290" s="385"/>
      <c r="U290" s="263"/>
      <c r="V290" s="263"/>
      <c r="W290" s="263"/>
      <c r="X290" s="263"/>
      <c r="Y290" s="263"/>
      <c r="Z290" s="263"/>
      <c r="AA290" s="386"/>
      <c r="AT290" s="262" t="s">
        <v>205</v>
      </c>
      <c r="AU290" s="262" t="s">
        <v>65</v>
      </c>
      <c r="AV290" s="261" t="s">
        <v>71</v>
      </c>
      <c r="AW290" s="261" t="s">
        <v>25</v>
      </c>
      <c r="AX290" s="261" t="s">
        <v>58</v>
      </c>
      <c r="AY290" s="262" t="s">
        <v>198</v>
      </c>
    </row>
    <row r="291" spans="2:51" s="261" customFormat="1" ht="22.5" customHeight="1">
      <c r="B291" s="257"/>
      <c r="C291" s="263"/>
      <c r="D291" s="263"/>
      <c r="E291" s="259" t="s">
        <v>666</v>
      </c>
      <c r="F291" s="600" t="s">
        <v>1658</v>
      </c>
      <c r="G291" s="601"/>
      <c r="H291" s="601"/>
      <c r="I291" s="601"/>
      <c r="J291" s="263"/>
      <c r="K291" s="260">
        <v>50.6</v>
      </c>
      <c r="L291" s="263"/>
      <c r="M291" s="263"/>
      <c r="N291" s="263"/>
      <c r="O291" s="263"/>
      <c r="P291" s="263"/>
      <c r="Q291" s="263"/>
      <c r="R291" s="263"/>
      <c r="S291" s="176"/>
      <c r="T291" s="385"/>
      <c r="U291" s="263"/>
      <c r="V291" s="263"/>
      <c r="W291" s="263"/>
      <c r="X291" s="263"/>
      <c r="Y291" s="263"/>
      <c r="Z291" s="263"/>
      <c r="AA291" s="386"/>
      <c r="AT291" s="262" t="s">
        <v>205</v>
      </c>
      <c r="AU291" s="262" t="s">
        <v>65</v>
      </c>
      <c r="AV291" s="261" t="s">
        <v>71</v>
      </c>
      <c r="AW291" s="261" t="s">
        <v>25</v>
      </c>
      <c r="AX291" s="261" t="s">
        <v>65</v>
      </c>
      <c r="AY291" s="262" t="s">
        <v>198</v>
      </c>
    </row>
    <row r="292" spans="2:62" s="198" customFormat="1" ht="31.5" customHeight="1">
      <c r="B292" s="168"/>
      <c r="C292" s="251" t="s">
        <v>3492</v>
      </c>
      <c r="D292" s="251" t="s">
        <v>199</v>
      </c>
      <c r="E292" s="252" t="s">
        <v>3389</v>
      </c>
      <c r="F292" s="624" t="s">
        <v>3390</v>
      </c>
      <c r="G292" s="624"/>
      <c r="H292" s="624"/>
      <c r="I292" s="624"/>
      <c r="J292" s="253" t="s">
        <v>3370</v>
      </c>
      <c r="K292" s="255">
        <v>1.95</v>
      </c>
      <c r="L292" s="696"/>
      <c r="M292" s="696"/>
      <c r="N292" s="617">
        <f>ROUND(L292*K292,2)</f>
        <v>0</v>
      </c>
      <c r="O292" s="617"/>
      <c r="P292" s="617"/>
      <c r="Q292" s="617"/>
      <c r="R292" s="244" t="s">
        <v>3765</v>
      </c>
      <c r="S292" s="176"/>
      <c r="T292" s="354" t="s">
        <v>5</v>
      </c>
      <c r="U292" s="246" t="s">
        <v>31</v>
      </c>
      <c r="V292" s="247">
        <v>0</v>
      </c>
      <c r="W292" s="248">
        <f>V292*K292</f>
        <v>0</v>
      </c>
      <c r="X292" s="248">
        <v>0</v>
      </c>
      <c r="Y292" s="248">
        <f>X292*K292</f>
        <v>0</v>
      </c>
      <c r="Z292" s="248">
        <v>0</v>
      </c>
      <c r="AO292" s="192" t="s">
        <v>113</v>
      </c>
      <c r="AQ292" s="192" t="s">
        <v>199</v>
      </c>
      <c r="AR292" s="192" t="s">
        <v>65</v>
      </c>
      <c r="AV292" s="192" t="s">
        <v>198</v>
      </c>
      <c r="BB292" s="249">
        <f>IF(U292="základní",N292,0)</f>
        <v>0</v>
      </c>
      <c r="BC292" s="249">
        <f>IF(U292="snížená",N292,0)</f>
        <v>0</v>
      </c>
      <c r="BD292" s="249">
        <f>IF(U292="zákl. přenesená",N292,0)</f>
        <v>0</v>
      </c>
      <c r="BE292" s="249">
        <f>IF(U292="sníž. přenesená",N292,0)</f>
        <v>0</v>
      </c>
      <c r="BF292" s="249">
        <f>IF(U292="nulová",N292,0)</f>
        <v>0</v>
      </c>
      <c r="BG292" s="192" t="s">
        <v>71</v>
      </c>
      <c r="BH292" s="249">
        <f>ROUND(L292*K292,2)</f>
        <v>0</v>
      </c>
      <c r="BI292" s="192" t="s">
        <v>113</v>
      </c>
      <c r="BJ292" s="192" t="s">
        <v>341</v>
      </c>
    </row>
    <row r="293" spans="2:62" s="198" customFormat="1" ht="31.5" customHeight="1">
      <c r="B293" s="168"/>
      <c r="C293" s="251" t="s">
        <v>3493</v>
      </c>
      <c r="D293" s="251" t="s">
        <v>199</v>
      </c>
      <c r="E293" s="252" t="s">
        <v>3391</v>
      </c>
      <c r="F293" s="624" t="s">
        <v>3392</v>
      </c>
      <c r="G293" s="624"/>
      <c r="H293" s="624"/>
      <c r="I293" s="624"/>
      <c r="J293" s="253" t="s">
        <v>3325</v>
      </c>
      <c r="K293" s="255">
        <v>1</v>
      </c>
      <c r="L293" s="696"/>
      <c r="M293" s="696"/>
      <c r="N293" s="617">
        <f>ROUND(L293*K293,2)</f>
        <v>0</v>
      </c>
      <c r="O293" s="617"/>
      <c r="P293" s="617"/>
      <c r="Q293" s="617"/>
      <c r="R293" s="244" t="s">
        <v>3319</v>
      </c>
      <c r="S293" s="176"/>
      <c r="T293" s="354" t="s">
        <v>5</v>
      </c>
      <c r="U293" s="246" t="s">
        <v>31</v>
      </c>
      <c r="V293" s="247">
        <v>0</v>
      </c>
      <c r="W293" s="248">
        <f>V293*K293</f>
        <v>0</v>
      </c>
      <c r="X293" s="248">
        <v>0</v>
      </c>
      <c r="Y293" s="248">
        <f>X293*K293</f>
        <v>0</v>
      </c>
      <c r="Z293" s="248">
        <v>0</v>
      </c>
      <c r="AO293" s="192" t="s">
        <v>113</v>
      </c>
      <c r="AQ293" s="192" t="s">
        <v>199</v>
      </c>
      <c r="AR293" s="192" t="s">
        <v>65</v>
      </c>
      <c r="AV293" s="192" t="s">
        <v>198</v>
      </c>
      <c r="BB293" s="249">
        <f>IF(U293="základní",N293,0)</f>
        <v>0</v>
      </c>
      <c r="BC293" s="249">
        <f>IF(U293="snížená",N293,0)</f>
        <v>0</v>
      </c>
      <c r="BD293" s="249">
        <f>IF(U293="zákl. přenesená",N293,0)</f>
        <v>0</v>
      </c>
      <c r="BE293" s="249">
        <f>IF(U293="sníž. přenesená",N293,0)</f>
        <v>0</v>
      </c>
      <c r="BF293" s="249">
        <f>IF(U293="nulová",N293,0)</f>
        <v>0</v>
      </c>
      <c r="BG293" s="192" t="s">
        <v>71</v>
      </c>
      <c r="BH293" s="249">
        <f>ROUND(L293*K293,2)</f>
        <v>0</v>
      </c>
      <c r="BI293" s="192" t="s">
        <v>113</v>
      </c>
      <c r="BJ293" s="192" t="s">
        <v>341</v>
      </c>
    </row>
    <row r="294" spans="2:44" s="198" customFormat="1" ht="30" customHeight="1">
      <c r="B294" s="168"/>
      <c r="C294" s="179"/>
      <c r="D294" s="179"/>
      <c r="E294" s="179"/>
      <c r="F294" s="619" t="s">
        <v>3393</v>
      </c>
      <c r="G294" s="620"/>
      <c r="H294" s="620"/>
      <c r="I294" s="620"/>
      <c r="J294" s="179"/>
      <c r="K294" s="179"/>
      <c r="L294" s="179"/>
      <c r="M294" s="179"/>
      <c r="N294" s="179"/>
      <c r="O294" s="179"/>
      <c r="P294" s="179"/>
      <c r="Q294" s="179"/>
      <c r="R294" s="179"/>
      <c r="S294" s="176"/>
      <c r="T294" s="331"/>
      <c r="U294" s="179"/>
      <c r="V294" s="172"/>
      <c r="W294" s="179"/>
      <c r="X294" s="179"/>
      <c r="Y294" s="179"/>
      <c r="Z294" s="179"/>
      <c r="AQ294" s="192" t="s">
        <v>271</v>
      </c>
      <c r="AR294" s="192" t="s">
        <v>65</v>
      </c>
    </row>
    <row r="295" spans="2:63" s="235" customFormat="1" ht="37.35" customHeight="1">
      <c r="B295" s="231"/>
      <c r="C295" s="232"/>
      <c r="D295" s="233" t="s">
        <v>255</v>
      </c>
      <c r="E295" s="233"/>
      <c r="F295" s="233"/>
      <c r="G295" s="233"/>
      <c r="H295" s="233"/>
      <c r="I295" s="233"/>
      <c r="J295" s="233"/>
      <c r="K295" s="233"/>
      <c r="L295" s="233"/>
      <c r="M295" s="233"/>
      <c r="N295" s="609">
        <f>SUM(N296:Q307)</f>
        <v>0</v>
      </c>
      <c r="O295" s="610"/>
      <c r="P295" s="610"/>
      <c r="Q295" s="610"/>
      <c r="R295" s="232"/>
      <c r="S295" s="176"/>
      <c r="T295" s="348"/>
      <c r="U295" s="232"/>
      <c r="V295" s="232"/>
      <c r="W295" s="234">
        <f>SUM(W296:W304)</f>
        <v>0</v>
      </c>
      <c r="X295" s="232"/>
      <c r="Y295" s="234">
        <f>SUM(Y296:Y304)</f>
        <v>0</v>
      </c>
      <c r="Z295" s="232"/>
      <c r="AA295" s="349">
        <f>SUM(AA296:AA304)</f>
        <v>0</v>
      </c>
      <c r="AR295" s="237" t="s">
        <v>113</v>
      </c>
      <c r="AT295" s="238" t="s">
        <v>57</v>
      </c>
      <c r="AU295" s="238" t="s">
        <v>58</v>
      </c>
      <c r="AY295" s="237" t="s">
        <v>198</v>
      </c>
      <c r="BK295" s="239">
        <f>SUM(BK296:BK304)</f>
        <v>0</v>
      </c>
    </row>
    <row r="296" spans="2:65" s="198" customFormat="1" ht="44.25" customHeight="1">
      <c r="B296" s="168"/>
      <c r="C296" s="240" t="s">
        <v>661</v>
      </c>
      <c r="D296" s="240" t="s">
        <v>199</v>
      </c>
      <c r="E296" s="241" t="s">
        <v>1659</v>
      </c>
      <c r="F296" s="593" t="s">
        <v>670</v>
      </c>
      <c r="G296" s="593"/>
      <c r="H296" s="593"/>
      <c r="I296" s="593"/>
      <c r="J296" s="242" t="s">
        <v>360</v>
      </c>
      <c r="K296" s="243">
        <v>0.63</v>
      </c>
      <c r="L296" s="572"/>
      <c r="M296" s="572"/>
      <c r="N296" s="594">
        <f>ROUND(L296*K296,2)</f>
        <v>0</v>
      </c>
      <c r="O296" s="594"/>
      <c r="P296" s="594"/>
      <c r="Q296" s="594"/>
      <c r="R296" s="244" t="s">
        <v>3319</v>
      </c>
      <c r="S296" s="176"/>
      <c r="T296" s="354" t="s">
        <v>5</v>
      </c>
      <c r="U296" s="246" t="s">
        <v>31</v>
      </c>
      <c r="V296" s="248">
        <v>0</v>
      </c>
      <c r="W296" s="248">
        <f>V296*K296</f>
        <v>0</v>
      </c>
      <c r="X296" s="248">
        <v>0</v>
      </c>
      <c r="Y296" s="248">
        <f>X296*K296</f>
        <v>0</v>
      </c>
      <c r="Z296" s="248">
        <v>0</v>
      </c>
      <c r="AA296" s="355">
        <f>Z296*K296</f>
        <v>0</v>
      </c>
      <c r="AC296" s="287"/>
      <c r="AR296" s="192" t="s">
        <v>113</v>
      </c>
      <c r="AT296" s="192" t="s">
        <v>199</v>
      </c>
      <c r="AU296" s="192" t="s">
        <v>65</v>
      </c>
      <c r="AY296" s="192" t="s">
        <v>198</v>
      </c>
      <c r="BE296" s="249">
        <f>IF(U296="základní",N296,0)</f>
        <v>0</v>
      </c>
      <c r="BF296" s="249">
        <f>IF(U296="snížená",N296,0)</f>
        <v>0</v>
      </c>
      <c r="BG296" s="249">
        <f>IF(U296="zákl. přenesená",N296,0)</f>
        <v>0</v>
      </c>
      <c r="BH296" s="249">
        <f>IF(U296="sníž. přenesená",N296,0)</f>
        <v>0</v>
      </c>
      <c r="BI296" s="249">
        <f>IF(U296="nulová",N296,0)</f>
        <v>0</v>
      </c>
      <c r="BJ296" s="192" t="s">
        <v>71</v>
      </c>
      <c r="BK296" s="249">
        <f>ROUND(L296*K296,2)</f>
        <v>0</v>
      </c>
      <c r="BL296" s="192" t="s">
        <v>113</v>
      </c>
      <c r="BM296" s="192" t="s">
        <v>1660</v>
      </c>
    </row>
    <row r="297" spans="2:51" s="261" customFormat="1" ht="31.5" customHeight="1">
      <c r="B297" s="257"/>
      <c r="C297" s="263"/>
      <c r="D297" s="263"/>
      <c r="E297" s="259" t="s">
        <v>672</v>
      </c>
      <c r="F297" s="602" t="s">
        <v>1661</v>
      </c>
      <c r="G297" s="603"/>
      <c r="H297" s="603"/>
      <c r="I297" s="603"/>
      <c r="J297" s="263"/>
      <c r="K297" s="260">
        <v>0.63</v>
      </c>
      <c r="L297" s="263"/>
      <c r="M297" s="263"/>
      <c r="N297" s="263"/>
      <c r="O297" s="263"/>
      <c r="P297" s="263"/>
      <c r="Q297" s="263"/>
      <c r="R297" s="263"/>
      <c r="S297" s="176"/>
      <c r="T297" s="385"/>
      <c r="U297" s="263"/>
      <c r="V297" s="263"/>
      <c r="W297" s="263"/>
      <c r="X297" s="263"/>
      <c r="Y297" s="263"/>
      <c r="Z297" s="263"/>
      <c r="AA297" s="386"/>
      <c r="AT297" s="262" t="s">
        <v>205</v>
      </c>
      <c r="AU297" s="262" t="s">
        <v>65</v>
      </c>
      <c r="AV297" s="261" t="s">
        <v>71</v>
      </c>
      <c r="AW297" s="261" t="s">
        <v>25</v>
      </c>
      <c r="AX297" s="261" t="s">
        <v>58</v>
      </c>
      <c r="AY297" s="262" t="s">
        <v>198</v>
      </c>
    </row>
    <row r="298" spans="2:51" s="261" customFormat="1" ht="22.5" customHeight="1">
      <c r="B298" s="257"/>
      <c r="C298" s="263"/>
      <c r="D298" s="263"/>
      <c r="E298" s="259" t="s">
        <v>674</v>
      </c>
      <c r="F298" s="600" t="s">
        <v>1571</v>
      </c>
      <c r="G298" s="601"/>
      <c r="H298" s="601"/>
      <c r="I298" s="601"/>
      <c r="J298" s="263"/>
      <c r="K298" s="260">
        <v>0.63</v>
      </c>
      <c r="L298" s="263"/>
      <c r="M298" s="263"/>
      <c r="N298" s="263"/>
      <c r="O298" s="263"/>
      <c r="P298" s="263"/>
      <c r="Q298" s="263"/>
      <c r="R298" s="263"/>
      <c r="S298" s="176"/>
      <c r="T298" s="385"/>
      <c r="U298" s="263"/>
      <c r="V298" s="263"/>
      <c r="W298" s="263"/>
      <c r="X298" s="263"/>
      <c r="Y298" s="263"/>
      <c r="Z298" s="263"/>
      <c r="AA298" s="386"/>
      <c r="AT298" s="262" t="s">
        <v>205</v>
      </c>
      <c r="AU298" s="262" t="s">
        <v>65</v>
      </c>
      <c r="AV298" s="261" t="s">
        <v>71</v>
      </c>
      <c r="AW298" s="261" t="s">
        <v>25</v>
      </c>
      <c r="AX298" s="261" t="s">
        <v>65</v>
      </c>
      <c r="AY298" s="262" t="s">
        <v>198</v>
      </c>
    </row>
    <row r="299" spans="2:65" s="198" customFormat="1" ht="31.5" customHeight="1">
      <c r="B299" s="168"/>
      <c r="C299" s="240" t="s">
        <v>668</v>
      </c>
      <c r="D299" s="240" t="s">
        <v>199</v>
      </c>
      <c r="E299" s="241" t="s">
        <v>677</v>
      </c>
      <c r="F299" s="593" t="s">
        <v>678</v>
      </c>
      <c r="G299" s="593"/>
      <c r="H299" s="593"/>
      <c r="I299" s="593"/>
      <c r="J299" s="242" t="s">
        <v>360</v>
      </c>
      <c r="K299" s="243">
        <v>0.63</v>
      </c>
      <c r="L299" s="572"/>
      <c r="M299" s="572"/>
      <c r="N299" s="594">
        <f>ROUND(L299*K299,2)</f>
        <v>0</v>
      </c>
      <c r="O299" s="594"/>
      <c r="P299" s="594"/>
      <c r="Q299" s="594"/>
      <c r="R299" s="256" t="s">
        <v>3765</v>
      </c>
      <c r="S299" s="176"/>
      <c r="T299" s="354" t="s">
        <v>5</v>
      </c>
      <c r="U299" s="246" t="s">
        <v>31</v>
      </c>
      <c r="V299" s="248">
        <v>0</v>
      </c>
      <c r="W299" s="248">
        <f>V299*K299</f>
        <v>0</v>
      </c>
      <c r="X299" s="248">
        <v>0</v>
      </c>
      <c r="Y299" s="248">
        <f>X299*K299</f>
        <v>0</v>
      </c>
      <c r="Z299" s="248">
        <v>0</v>
      </c>
      <c r="AA299" s="355">
        <f>Z299*K299</f>
        <v>0</v>
      </c>
      <c r="AR299" s="192" t="s">
        <v>113</v>
      </c>
      <c r="AT299" s="192" t="s">
        <v>199</v>
      </c>
      <c r="AU299" s="192" t="s">
        <v>65</v>
      </c>
      <c r="AY299" s="192" t="s">
        <v>198</v>
      </c>
      <c r="BE299" s="249">
        <f>IF(U299="základní",N299,0)</f>
        <v>0</v>
      </c>
      <c r="BF299" s="249">
        <f>IF(U299="snížená",N299,0)</f>
        <v>0</v>
      </c>
      <c r="BG299" s="249">
        <f>IF(U299="zákl. přenesená",N299,0)</f>
        <v>0</v>
      </c>
      <c r="BH299" s="249">
        <f>IF(U299="sníž. přenesená",N299,0)</f>
        <v>0</v>
      </c>
      <c r="BI299" s="249">
        <f>IF(U299="nulová",N299,0)</f>
        <v>0</v>
      </c>
      <c r="BJ299" s="192" t="s">
        <v>71</v>
      </c>
      <c r="BK299" s="249">
        <f>ROUND(L299*K299,2)</f>
        <v>0</v>
      </c>
      <c r="BL299" s="192" t="s">
        <v>113</v>
      </c>
      <c r="BM299" s="192" t="s">
        <v>1662</v>
      </c>
    </row>
    <row r="300" spans="2:48" s="270" customFormat="1" ht="27" customHeight="1">
      <c r="B300" s="265"/>
      <c r="C300" s="273"/>
      <c r="D300" s="273"/>
      <c r="E300" s="267" t="s">
        <v>5</v>
      </c>
      <c r="F300" s="625" t="s">
        <v>3394</v>
      </c>
      <c r="G300" s="622"/>
      <c r="H300" s="622"/>
      <c r="I300" s="622"/>
      <c r="J300" s="273"/>
      <c r="K300" s="269" t="s">
        <v>5</v>
      </c>
      <c r="L300" s="273"/>
      <c r="M300" s="273"/>
      <c r="N300" s="273"/>
      <c r="O300" s="273"/>
      <c r="P300" s="273"/>
      <c r="Q300" s="273"/>
      <c r="R300" s="273"/>
      <c r="S300" s="176"/>
      <c r="T300" s="387"/>
      <c r="U300" s="273"/>
      <c r="V300" s="220"/>
      <c r="W300" s="273"/>
      <c r="X300" s="273"/>
      <c r="Y300" s="273"/>
      <c r="Z300" s="273"/>
      <c r="AQ300" s="271" t="s">
        <v>205</v>
      </c>
      <c r="AR300" s="271" t="s">
        <v>65</v>
      </c>
      <c r="AS300" s="270" t="s">
        <v>65</v>
      </c>
      <c r="AT300" s="270" t="s">
        <v>25</v>
      </c>
      <c r="AU300" s="270" t="s">
        <v>58</v>
      </c>
      <c r="AV300" s="271" t="s">
        <v>198</v>
      </c>
    </row>
    <row r="301" spans="2:65" s="198" customFormat="1" ht="31.5" customHeight="1">
      <c r="B301" s="168"/>
      <c r="C301" s="240" t="s">
        <v>676</v>
      </c>
      <c r="D301" s="240" t="s">
        <v>199</v>
      </c>
      <c r="E301" s="241" t="s">
        <v>1663</v>
      </c>
      <c r="F301" s="593" t="s">
        <v>682</v>
      </c>
      <c r="G301" s="593"/>
      <c r="H301" s="593"/>
      <c r="I301" s="593"/>
      <c r="J301" s="242" t="s">
        <v>377</v>
      </c>
      <c r="K301" s="243">
        <v>375.9</v>
      </c>
      <c r="L301" s="572"/>
      <c r="M301" s="572"/>
      <c r="N301" s="594">
        <f>ROUND(L301*K301,2)</f>
        <v>0</v>
      </c>
      <c r="O301" s="594"/>
      <c r="P301" s="594"/>
      <c r="Q301" s="594"/>
      <c r="R301" s="244" t="s">
        <v>3319</v>
      </c>
      <c r="S301" s="176"/>
      <c r="T301" s="354" t="s">
        <v>5</v>
      </c>
      <c r="U301" s="246" t="s">
        <v>31</v>
      </c>
      <c r="V301" s="248">
        <v>0</v>
      </c>
      <c r="W301" s="248">
        <f>V301*K301</f>
        <v>0</v>
      </c>
      <c r="X301" s="248">
        <v>0</v>
      </c>
      <c r="Y301" s="248">
        <f>X301*K301</f>
        <v>0</v>
      </c>
      <c r="Z301" s="248">
        <v>0</v>
      </c>
      <c r="AA301" s="355">
        <f>Z301*K301</f>
        <v>0</v>
      </c>
      <c r="AC301" s="287"/>
      <c r="AR301" s="192" t="s">
        <v>113</v>
      </c>
      <c r="AT301" s="192" t="s">
        <v>199</v>
      </c>
      <c r="AU301" s="192" t="s">
        <v>65</v>
      </c>
      <c r="AY301" s="192" t="s">
        <v>198</v>
      </c>
      <c r="BE301" s="249">
        <f>IF(U301="základní",N301,0)</f>
        <v>0</v>
      </c>
      <c r="BF301" s="249">
        <f>IF(U301="snížená",N301,0)</f>
        <v>0</v>
      </c>
      <c r="BG301" s="249">
        <f>IF(U301="zákl. přenesená",N301,0)</f>
        <v>0</v>
      </c>
      <c r="BH301" s="249">
        <f>IF(U301="sníž. přenesená",N301,0)</f>
        <v>0</v>
      </c>
      <c r="BI301" s="249">
        <f>IF(U301="nulová",N301,0)</f>
        <v>0</v>
      </c>
      <c r="BJ301" s="192" t="s">
        <v>71</v>
      </c>
      <c r="BK301" s="249">
        <f>ROUND(L301*K301,2)</f>
        <v>0</v>
      </c>
      <c r="BL301" s="192" t="s">
        <v>113</v>
      </c>
      <c r="BM301" s="192" t="s">
        <v>1664</v>
      </c>
    </row>
    <row r="302" spans="2:48" s="270" customFormat="1" ht="70.5" customHeight="1">
      <c r="B302" s="265"/>
      <c r="C302" s="273"/>
      <c r="D302" s="273"/>
      <c r="E302" s="267" t="s">
        <v>5</v>
      </c>
      <c r="F302" s="625" t="s">
        <v>3395</v>
      </c>
      <c r="G302" s="622"/>
      <c r="H302" s="622"/>
      <c r="I302" s="622"/>
      <c r="J302" s="273"/>
      <c r="K302" s="269" t="s">
        <v>5</v>
      </c>
      <c r="L302" s="273"/>
      <c r="M302" s="273"/>
      <c r="N302" s="273"/>
      <c r="O302" s="273"/>
      <c r="P302" s="273"/>
      <c r="Q302" s="273"/>
      <c r="R302" s="273"/>
      <c r="S302" s="176"/>
      <c r="T302" s="387"/>
      <c r="U302" s="273"/>
      <c r="V302" s="220"/>
      <c r="W302" s="273"/>
      <c r="X302" s="273"/>
      <c r="Y302" s="273"/>
      <c r="Z302" s="273"/>
      <c r="AQ302" s="271" t="s">
        <v>205</v>
      </c>
      <c r="AR302" s="271" t="s">
        <v>65</v>
      </c>
      <c r="AS302" s="270" t="s">
        <v>65</v>
      </c>
      <c r="AT302" s="270" t="s">
        <v>25</v>
      </c>
      <c r="AU302" s="270" t="s">
        <v>58</v>
      </c>
      <c r="AV302" s="271" t="s">
        <v>198</v>
      </c>
    </row>
    <row r="303" spans="2:48" s="270" customFormat="1" ht="120" customHeight="1">
      <c r="B303" s="265"/>
      <c r="C303" s="273"/>
      <c r="D303" s="273"/>
      <c r="E303" s="267" t="s">
        <v>5</v>
      </c>
      <c r="F303" s="625" t="s">
        <v>3396</v>
      </c>
      <c r="G303" s="622"/>
      <c r="H303" s="622"/>
      <c r="I303" s="622"/>
      <c r="J303" s="273"/>
      <c r="K303" s="269" t="s">
        <v>5</v>
      </c>
      <c r="L303" s="273"/>
      <c r="M303" s="273"/>
      <c r="N303" s="273"/>
      <c r="O303" s="273"/>
      <c r="P303" s="273"/>
      <c r="Q303" s="273"/>
      <c r="R303" s="273"/>
      <c r="S303" s="176"/>
      <c r="T303" s="387"/>
      <c r="U303" s="273"/>
      <c r="V303" s="220"/>
      <c r="W303" s="273"/>
      <c r="X303" s="273"/>
      <c r="Y303" s="273"/>
      <c r="Z303" s="273"/>
      <c r="AQ303" s="271" t="s">
        <v>205</v>
      </c>
      <c r="AR303" s="271" t="s">
        <v>65</v>
      </c>
      <c r="AS303" s="270" t="s">
        <v>65</v>
      </c>
      <c r="AT303" s="270" t="s">
        <v>25</v>
      </c>
      <c r="AU303" s="270" t="s">
        <v>58</v>
      </c>
      <c r="AV303" s="271" t="s">
        <v>198</v>
      </c>
    </row>
    <row r="304" spans="2:47" s="198" customFormat="1" ht="66" customHeight="1">
      <c r="B304" s="168"/>
      <c r="C304" s="179"/>
      <c r="D304" s="179"/>
      <c r="E304" s="179"/>
      <c r="F304" s="659" t="s">
        <v>1665</v>
      </c>
      <c r="G304" s="638"/>
      <c r="H304" s="638"/>
      <c r="I304" s="638"/>
      <c r="J304" s="179"/>
      <c r="K304" s="179"/>
      <c r="L304" s="179"/>
      <c r="M304" s="179"/>
      <c r="N304" s="179"/>
      <c r="O304" s="179"/>
      <c r="P304" s="179"/>
      <c r="Q304" s="179"/>
      <c r="R304" s="179"/>
      <c r="S304" s="176"/>
      <c r="T304" s="331"/>
      <c r="U304" s="179"/>
      <c r="V304" s="179"/>
      <c r="W304" s="179"/>
      <c r="X304" s="179"/>
      <c r="Y304" s="179"/>
      <c r="Z304" s="179"/>
      <c r="AA304" s="332"/>
      <c r="AT304" s="192" t="s">
        <v>271</v>
      </c>
      <c r="AU304" s="192" t="s">
        <v>65</v>
      </c>
    </row>
    <row r="305" spans="2:62" s="198" customFormat="1" ht="31.5" customHeight="1">
      <c r="B305" s="168"/>
      <c r="C305" s="251" t="s">
        <v>3494</v>
      </c>
      <c r="D305" s="251" t="s">
        <v>199</v>
      </c>
      <c r="E305" s="252" t="s">
        <v>3401</v>
      </c>
      <c r="F305" s="624" t="s">
        <v>3402</v>
      </c>
      <c r="G305" s="624"/>
      <c r="H305" s="624"/>
      <c r="I305" s="624"/>
      <c r="J305" s="253" t="s">
        <v>3370</v>
      </c>
      <c r="K305" s="255">
        <v>5.58</v>
      </c>
      <c r="L305" s="572"/>
      <c r="M305" s="572"/>
      <c r="N305" s="617">
        <f>ROUND(L305*K305,2)</f>
        <v>0</v>
      </c>
      <c r="O305" s="617"/>
      <c r="P305" s="617"/>
      <c r="Q305" s="617"/>
      <c r="R305" s="244" t="s">
        <v>3765</v>
      </c>
      <c r="S305" s="176"/>
      <c r="T305" s="354" t="s">
        <v>5</v>
      </c>
      <c r="U305" s="246" t="s">
        <v>31</v>
      </c>
      <c r="V305" s="247">
        <v>0</v>
      </c>
      <c r="W305" s="248">
        <f>V305*K305</f>
        <v>0</v>
      </c>
      <c r="X305" s="248">
        <v>0</v>
      </c>
      <c r="Y305" s="248">
        <f>X305*K305</f>
        <v>0</v>
      </c>
      <c r="Z305" s="248">
        <v>0</v>
      </c>
      <c r="AO305" s="192" t="s">
        <v>113</v>
      </c>
      <c r="AQ305" s="192" t="s">
        <v>199</v>
      </c>
      <c r="AR305" s="192" t="s">
        <v>65</v>
      </c>
      <c r="AV305" s="192" t="s">
        <v>198</v>
      </c>
      <c r="BB305" s="249">
        <f>IF(U305="základní",N305,0)</f>
        <v>0</v>
      </c>
      <c r="BC305" s="249">
        <f>IF(U305="snížená",N305,0)</f>
        <v>0</v>
      </c>
      <c r="BD305" s="249">
        <f>IF(U305="zákl. přenesená",N305,0)</f>
        <v>0</v>
      </c>
      <c r="BE305" s="249">
        <f>IF(U305="sníž. přenesená",N305,0)</f>
        <v>0</v>
      </c>
      <c r="BF305" s="249">
        <f>IF(U305="nulová",N305,0)</f>
        <v>0</v>
      </c>
      <c r="BG305" s="192" t="s">
        <v>71</v>
      </c>
      <c r="BH305" s="249">
        <f>ROUND(L305*K305,2)</f>
        <v>0</v>
      </c>
      <c r="BI305" s="192" t="s">
        <v>113</v>
      </c>
      <c r="BJ305" s="192" t="s">
        <v>341</v>
      </c>
    </row>
    <row r="306" spans="2:62" s="198" customFormat="1" ht="31.5" customHeight="1">
      <c r="B306" s="168"/>
      <c r="C306" s="251" t="s">
        <v>3495</v>
      </c>
      <c r="D306" s="251" t="s">
        <v>199</v>
      </c>
      <c r="E306" s="252" t="s">
        <v>3403</v>
      </c>
      <c r="F306" s="624" t="s">
        <v>3404</v>
      </c>
      <c r="G306" s="624"/>
      <c r="H306" s="624"/>
      <c r="I306" s="624"/>
      <c r="J306" s="253" t="s">
        <v>3325</v>
      </c>
      <c r="K306" s="255">
        <v>1</v>
      </c>
      <c r="L306" s="572"/>
      <c r="M306" s="572"/>
      <c r="N306" s="617">
        <f>ROUND(L306*K306,2)</f>
        <v>0</v>
      </c>
      <c r="O306" s="617"/>
      <c r="P306" s="617"/>
      <c r="Q306" s="617"/>
      <c r="R306" s="244" t="s">
        <v>3319</v>
      </c>
      <c r="S306" s="176"/>
      <c r="T306" s="354" t="s">
        <v>5</v>
      </c>
      <c r="U306" s="246" t="s">
        <v>31</v>
      </c>
      <c r="V306" s="247">
        <v>0</v>
      </c>
      <c r="W306" s="248">
        <f>V306*K306</f>
        <v>0</v>
      </c>
      <c r="X306" s="248">
        <v>0</v>
      </c>
      <c r="Y306" s="248">
        <f>X306*K306</f>
        <v>0</v>
      </c>
      <c r="Z306" s="248">
        <v>0</v>
      </c>
      <c r="AO306" s="192" t="s">
        <v>113</v>
      </c>
      <c r="AQ306" s="192" t="s">
        <v>199</v>
      </c>
      <c r="AR306" s="192" t="s">
        <v>65</v>
      </c>
      <c r="AV306" s="192" t="s">
        <v>198</v>
      </c>
      <c r="BB306" s="249">
        <f>IF(U306="základní",N306,0)</f>
        <v>0</v>
      </c>
      <c r="BC306" s="249">
        <f>IF(U306="snížená",N306,0)</f>
        <v>0</v>
      </c>
      <c r="BD306" s="249">
        <f>IF(U306="zákl. přenesená",N306,0)</f>
        <v>0</v>
      </c>
      <c r="BE306" s="249">
        <f>IF(U306="sníž. přenesená",N306,0)</f>
        <v>0</v>
      </c>
      <c r="BF306" s="249">
        <f>IF(U306="nulová",N306,0)</f>
        <v>0</v>
      </c>
      <c r="BG306" s="192" t="s">
        <v>71</v>
      </c>
      <c r="BH306" s="249">
        <f>ROUND(L306*K306,2)</f>
        <v>0</v>
      </c>
      <c r="BI306" s="192" t="s">
        <v>113</v>
      </c>
      <c r="BJ306" s="192" t="s">
        <v>341</v>
      </c>
    </row>
    <row r="307" spans="2:44" s="198" customFormat="1" ht="30" customHeight="1">
      <c r="B307" s="168"/>
      <c r="C307" s="179"/>
      <c r="D307" s="179"/>
      <c r="E307" s="179"/>
      <c r="F307" s="619" t="s">
        <v>3373</v>
      </c>
      <c r="G307" s="620"/>
      <c r="H307" s="620"/>
      <c r="I307" s="620"/>
      <c r="J307" s="179"/>
      <c r="K307" s="179"/>
      <c r="L307" s="179"/>
      <c r="M307" s="179"/>
      <c r="N307" s="179"/>
      <c r="O307" s="179"/>
      <c r="P307" s="179"/>
      <c r="Q307" s="179"/>
      <c r="R307" s="179"/>
      <c r="S307" s="176"/>
      <c r="T307" s="331"/>
      <c r="U307" s="179"/>
      <c r="V307" s="172"/>
      <c r="W307" s="179"/>
      <c r="X307" s="179"/>
      <c r="Y307" s="179"/>
      <c r="Z307" s="179"/>
      <c r="AQ307" s="192" t="s">
        <v>271</v>
      </c>
      <c r="AR307" s="192" t="s">
        <v>65</v>
      </c>
    </row>
    <row r="308" spans="2:63" s="235" customFormat="1" ht="37.35" customHeight="1">
      <c r="B308" s="231"/>
      <c r="C308" s="232"/>
      <c r="D308" s="233" t="s">
        <v>256</v>
      </c>
      <c r="E308" s="233"/>
      <c r="F308" s="233"/>
      <c r="G308" s="233"/>
      <c r="H308" s="233"/>
      <c r="I308" s="233"/>
      <c r="J308" s="233"/>
      <c r="K308" s="233"/>
      <c r="L308" s="233"/>
      <c r="M308" s="233"/>
      <c r="N308" s="609">
        <f>SUM(N309:Q318)</f>
        <v>0</v>
      </c>
      <c r="O308" s="610"/>
      <c r="P308" s="610"/>
      <c r="Q308" s="610"/>
      <c r="R308" s="232"/>
      <c r="S308" s="176"/>
      <c r="T308" s="348"/>
      <c r="U308" s="232"/>
      <c r="V308" s="232"/>
      <c r="W308" s="234">
        <f>SUM(W309:W312)</f>
        <v>0</v>
      </c>
      <c r="X308" s="232"/>
      <c r="Y308" s="234">
        <f>SUM(Y309:Y312)</f>
        <v>0</v>
      </c>
      <c r="Z308" s="232"/>
      <c r="AA308" s="349">
        <f>SUM(AA309:AA312)</f>
        <v>0</v>
      </c>
      <c r="AR308" s="237" t="s">
        <v>113</v>
      </c>
      <c r="AT308" s="238" t="s">
        <v>57</v>
      </c>
      <c r="AU308" s="238" t="s">
        <v>58</v>
      </c>
      <c r="AY308" s="237" t="s">
        <v>198</v>
      </c>
      <c r="BK308" s="239">
        <f>SUM(BK309:BK312)</f>
        <v>0</v>
      </c>
    </row>
    <row r="309" spans="2:65" s="198" customFormat="1" ht="44.25" customHeight="1">
      <c r="B309" s="168"/>
      <c r="C309" s="240" t="s">
        <v>680</v>
      </c>
      <c r="D309" s="240" t="s">
        <v>199</v>
      </c>
      <c r="E309" s="241" t="s">
        <v>685</v>
      </c>
      <c r="F309" s="593" t="s">
        <v>686</v>
      </c>
      <c r="G309" s="593"/>
      <c r="H309" s="593"/>
      <c r="I309" s="593"/>
      <c r="J309" s="242" t="s">
        <v>377</v>
      </c>
      <c r="K309" s="243">
        <v>243.1</v>
      </c>
      <c r="L309" s="572"/>
      <c r="M309" s="572"/>
      <c r="N309" s="594">
        <f>ROUND(L309*K309,2)</f>
        <v>0</v>
      </c>
      <c r="O309" s="594"/>
      <c r="P309" s="594"/>
      <c r="Q309" s="594"/>
      <c r="R309" s="244" t="s">
        <v>3319</v>
      </c>
      <c r="S309" s="176"/>
      <c r="T309" s="354" t="s">
        <v>5</v>
      </c>
      <c r="U309" s="246" t="s">
        <v>31</v>
      </c>
      <c r="V309" s="248">
        <v>0</v>
      </c>
      <c r="W309" s="248">
        <f>V309*K309</f>
        <v>0</v>
      </c>
      <c r="X309" s="248">
        <v>0</v>
      </c>
      <c r="Y309" s="248">
        <f>X309*K309</f>
        <v>0</v>
      </c>
      <c r="Z309" s="248">
        <v>0</v>
      </c>
      <c r="AA309" s="355">
        <f>Z309*K309</f>
        <v>0</v>
      </c>
      <c r="AR309" s="192" t="s">
        <v>113</v>
      </c>
      <c r="AT309" s="192" t="s">
        <v>199</v>
      </c>
      <c r="AU309" s="192" t="s">
        <v>65</v>
      </c>
      <c r="AY309" s="192" t="s">
        <v>198</v>
      </c>
      <c r="BE309" s="249">
        <f>IF(U309="základní",N309,0)</f>
        <v>0</v>
      </c>
      <c r="BF309" s="249">
        <f>IF(U309="snížená",N309,0)</f>
        <v>0</v>
      </c>
      <c r="BG309" s="249">
        <f>IF(U309="zákl. přenesená",N309,0)</f>
        <v>0</v>
      </c>
      <c r="BH309" s="249">
        <f>IF(U309="sníž. přenesená",N309,0)</f>
        <v>0</v>
      </c>
      <c r="BI309" s="249">
        <f>IF(U309="nulová",N309,0)</f>
        <v>0</v>
      </c>
      <c r="BJ309" s="192" t="s">
        <v>71</v>
      </c>
      <c r="BK309" s="249">
        <f>ROUND(L309*K309,2)</f>
        <v>0</v>
      </c>
      <c r="BL309" s="192" t="s">
        <v>113</v>
      </c>
      <c r="BM309" s="192" t="s">
        <v>1666</v>
      </c>
    </row>
    <row r="310" spans="2:48" s="270" customFormat="1" ht="60" customHeight="1">
      <c r="B310" s="265"/>
      <c r="C310" s="273"/>
      <c r="D310" s="273"/>
      <c r="E310" s="269" t="s">
        <v>5</v>
      </c>
      <c r="F310" s="625" t="s">
        <v>3405</v>
      </c>
      <c r="G310" s="622"/>
      <c r="H310" s="622"/>
      <c r="I310" s="622"/>
      <c r="J310" s="273"/>
      <c r="K310" s="269" t="s">
        <v>5</v>
      </c>
      <c r="L310" s="273"/>
      <c r="M310" s="273"/>
      <c r="N310" s="273"/>
      <c r="O310" s="273"/>
      <c r="P310" s="273"/>
      <c r="Q310" s="273"/>
      <c r="R310" s="273"/>
      <c r="S310" s="176"/>
      <c r="T310" s="387"/>
      <c r="U310" s="273"/>
      <c r="V310" s="220"/>
      <c r="W310" s="273"/>
      <c r="X310" s="273"/>
      <c r="Y310" s="273"/>
      <c r="Z310" s="273"/>
      <c r="AQ310" s="271" t="s">
        <v>205</v>
      </c>
      <c r="AR310" s="271" t="s">
        <v>65</v>
      </c>
      <c r="AS310" s="270" t="s">
        <v>65</v>
      </c>
      <c r="AT310" s="270" t="s">
        <v>25</v>
      </c>
      <c r="AU310" s="270" t="s">
        <v>58</v>
      </c>
      <c r="AV310" s="271" t="s">
        <v>198</v>
      </c>
    </row>
    <row r="311" spans="2:48" s="270" customFormat="1" ht="15" customHeight="1">
      <c r="B311" s="265"/>
      <c r="C311" s="273"/>
      <c r="D311" s="273"/>
      <c r="E311" s="269" t="s">
        <v>5</v>
      </c>
      <c r="F311" s="625" t="s">
        <v>3406</v>
      </c>
      <c r="G311" s="622"/>
      <c r="H311" s="622"/>
      <c r="I311" s="622"/>
      <c r="J311" s="273"/>
      <c r="K311" s="269" t="s">
        <v>5</v>
      </c>
      <c r="L311" s="273"/>
      <c r="M311" s="273"/>
      <c r="N311" s="273"/>
      <c r="O311" s="273"/>
      <c r="P311" s="273"/>
      <c r="Q311" s="273"/>
      <c r="R311" s="273"/>
      <c r="S311" s="176"/>
      <c r="T311" s="387"/>
      <c r="U311" s="273"/>
      <c r="V311" s="220"/>
      <c r="W311" s="273"/>
      <c r="X311" s="273"/>
      <c r="Y311" s="273"/>
      <c r="Z311" s="273"/>
      <c r="AQ311" s="271" t="s">
        <v>205</v>
      </c>
      <c r="AR311" s="271" t="s">
        <v>65</v>
      </c>
      <c r="AS311" s="270" t="s">
        <v>65</v>
      </c>
      <c r="AT311" s="270" t="s">
        <v>25</v>
      </c>
      <c r="AU311" s="270" t="s">
        <v>58</v>
      </c>
      <c r="AV311" s="271" t="s">
        <v>198</v>
      </c>
    </row>
    <row r="312" spans="2:65" s="198" customFormat="1" ht="44.25" customHeight="1">
      <c r="B312" s="168"/>
      <c r="C312" s="240" t="s">
        <v>684</v>
      </c>
      <c r="D312" s="240" t="s">
        <v>199</v>
      </c>
      <c r="E312" s="241" t="s">
        <v>689</v>
      </c>
      <c r="F312" s="593" t="s">
        <v>690</v>
      </c>
      <c r="G312" s="593"/>
      <c r="H312" s="593"/>
      <c r="I312" s="593"/>
      <c r="J312" s="242" t="s">
        <v>377</v>
      </c>
      <c r="K312" s="243">
        <v>28.7</v>
      </c>
      <c r="L312" s="572"/>
      <c r="M312" s="572"/>
      <c r="N312" s="594">
        <f>ROUND(L312*K312,2)</f>
        <v>0</v>
      </c>
      <c r="O312" s="594"/>
      <c r="P312" s="594"/>
      <c r="Q312" s="594"/>
      <c r="R312" s="244" t="s">
        <v>3319</v>
      </c>
      <c r="S312" s="176"/>
      <c r="T312" s="354" t="s">
        <v>5</v>
      </c>
      <c r="U312" s="246" t="s">
        <v>31</v>
      </c>
      <c r="V312" s="248">
        <v>0</v>
      </c>
      <c r="W312" s="248">
        <f>V312*K312</f>
        <v>0</v>
      </c>
      <c r="X312" s="248">
        <v>0</v>
      </c>
      <c r="Y312" s="248">
        <f>X312*K312</f>
        <v>0</v>
      </c>
      <c r="Z312" s="248">
        <v>0</v>
      </c>
      <c r="AA312" s="355">
        <f>Z312*K312</f>
        <v>0</v>
      </c>
      <c r="AR312" s="192" t="s">
        <v>113</v>
      </c>
      <c r="AT312" s="192" t="s">
        <v>199</v>
      </c>
      <c r="AU312" s="192" t="s">
        <v>65</v>
      </c>
      <c r="AY312" s="192" t="s">
        <v>198</v>
      </c>
      <c r="BE312" s="249">
        <f>IF(U312="základní",N312,0)</f>
        <v>0</v>
      </c>
      <c r="BF312" s="249">
        <f>IF(U312="snížená",N312,0)</f>
        <v>0</v>
      </c>
      <c r="BG312" s="249">
        <f>IF(U312="zákl. přenesená",N312,0)</f>
        <v>0</v>
      </c>
      <c r="BH312" s="249">
        <f>IF(U312="sníž. přenesená",N312,0)</f>
        <v>0</v>
      </c>
      <c r="BI312" s="249">
        <f>IF(U312="nulová",N312,0)</f>
        <v>0</v>
      </c>
      <c r="BJ312" s="192" t="s">
        <v>71</v>
      </c>
      <c r="BK312" s="249">
        <f>ROUND(L312*K312,2)</f>
        <v>0</v>
      </c>
      <c r="BL312" s="192" t="s">
        <v>113</v>
      </c>
      <c r="BM312" s="192" t="s">
        <v>1667</v>
      </c>
    </row>
    <row r="313" spans="2:48" s="270" customFormat="1" ht="15" customHeight="1">
      <c r="B313" s="265"/>
      <c r="C313" s="273"/>
      <c r="D313" s="273"/>
      <c r="E313" s="269" t="s">
        <v>5</v>
      </c>
      <c r="F313" s="625" t="s">
        <v>3407</v>
      </c>
      <c r="G313" s="622"/>
      <c r="H313" s="622"/>
      <c r="I313" s="622"/>
      <c r="J313" s="273"/>
      <c r="K313" s="269" t="s">
        <v>5</v>
      </c>
      <c r="L313" s="273"/>
      <c r="M313" s="273"/>
      <c r="N313" s="273"/>
      <c r="O313" s="273"/>
      <c r="P313" s="273"/>
      <c r="Q313" s="273"/>
      <c r="R313" s="273"/>
      <c r="S313" s="176"/>
      <c r="T313" s="387"/>
      <c r="U313" s="273"/>
      <c r="V313" s="220"/>
      <c r="W313" s="273"/>
      <c r="X313" s="273"/>
      <c r="Y313" s="273"/>
      <c r="Z313" s="273"/>
      <c r="AQ313" s="271" t="s">
        <v>205</v>
      </c>
      <c r="AR313" s="271" t="s">
        <v>65</v>
      </c>
      <c r="AS313" s="270" t="s">
        <v>65</v>
      </c>
      <c r="AT313" s="270" t="s">
        <v>25</v>
      </c>
      <c r="AU313" s="270" t="s">
        <v>58</v>
      </c>
      <c r="AV313" s="271" t="s">
        <v>198</v>
      </c>
    </row>
    <row r="314" spans="2:48" s="270" customFormat="1" ht="60" customHeight="1">
      <c r="B314" s="265"/>
      <c r="C314" s="273"/>
      <c r="D314" s="273"/>
      <c r="E314" s="269" t="s">
        <v>5</v>
      </c>
      <c r="F314" s="625" t="s">
        <v>3405</v>
      </c>
      <c r="G314" s="622"/>
      <c r="H314" s="622"/>
      <c r="I314" s="622"/>
      <c r="J314" s="273"/>
      <c r="K314" s="269" t="s">
        <v>5</v>
      </c>
      <c r="L314" s="273"/>
      <c r="M314" s="273"/>
      <c r="N314" s="273"/>
      <c r="O314" s="273"/>
      <c r="P314" s="273"/>
      <c r="Q314" s="273"/>
      <c r="R314" s="273"/>
      <c r="S314" s="176"/>
      <c r="T314" s="387"/>
      <c r="U314" s="273"/>
      <c r="V314" s="220"/>
      <c r="W314" s="273"/>
      <c r="X314" s="273"/>
      <c r="Y314" s="273"/>
      <c r="Z314" s="273"/>
      <c r="AQ314" s="271" t="s">
        <v>205</v>
      </c>
      <c r="AR314" s="271" t="s">
        <v>65</v>
      </c>
      <c r="AS314" s="270" t="s">
        <v>65</v>
      </c>
      <c r="AT314" s="270" t="s">
        <v>25</v>
      </c>
      <c r="AU314" s="270" t="s">
        <v>58</v>
      </c>
      <c r="AV314" s="271" t="s">
        <v>198</v>
      </c>
    </row>
    <row r="315" spans="2:48" s="270" customFormat="1" ht="15" customHeight="1">
      <c r="B315" s="265"/>
      <c r="C315" s="273"/>
      <c r="D315" s="273"/>
      <c r="E315" s="269" t="s">
        <v>5</v>
      </c>
      <c r="F315" s="625" t="s">
        <v>3406</v>
      </c>
      <c r="G315" s="622"/>
      <c r="H315" s="622"/>
      <c r="I315" s="622"/>
      <c r="J315" s="273"/>
      <c r="K315" s="269" t="s">
        <v>5</v>
      </c>
      <c r="L315" s="273"/>
      <c r="M315" s="273"/>
      <c r="N315" s="273"/>
      <c r="O315" s="273"/>
      <c r="P315" s="273"/>
      <c r="Q315" s="273"/>
      <c r="R315" s="273"/>
      <c r="S315" s="176"/>
      <c r="T315" s="387"/>
      <c r="U315" s="273"/>
      <c r="V315" s="220"/>
      <c r="W315" s="273"/>
      <c r="X315" s="273"/>
      <c r="Y315" s="273"/>
      <c r="Z315" s="273"/>
      <c r="AQ315" s="271" t="s">
        <v>205</v>
      </c>
      <c r="AR315" s="271" t="s">
        <v>65</v>
      </c>
      <c r="AS315" s="270" t="s">
        <v>65</v>
      </c>
      <c r="AT315" s="270" t="s">
        <v>25</v>
      </c>
      <c r="AU315" s="270" t="s">
        <v>58</v>
      </c>
      <c r="AV315" s="271" t="s">
        <v>198</v>
      </c>
    </row>
    <row r="316" spans="2:62" s="198" customFormat="1" ht="31.5" customHeight="1">
      <c r="B316" s="168"/>
      <c r="C316" s="251" t="s">
        <v>3496</v>
      </c>
      <c r="D316" s="251" t="s">
        <v>199</v>
      </c>
      <c r="E316" s="252" t="s">
        <v>3408</v>
      </c>
      <c r="F316" s="624" t="s">
        <v>3409</v>
      </c>
      <c r="G316" s="624"/>
      <c r="H316" s="624"/>
      <c r="I316" s="624"/>
      <c r="J316" s="253" t="s">
        <v>3370</v>
      </c>
      <c r="K316" s="255">
        <v>1.52</v>
      </c>
      <c r="L316" s="696"/>
      <c r="M316" s="696"/>
      <c r="N316" s="617">
        <f>ROUND(L316*K316,2)</f>
        <v>0</v>
      </c>
      <c r="O316" s="617"/>
      <c r="P316" s="617"/>
      <c r="Q316" s="617"/>
      <c r="R316" s="244" t="s">
        <v>3765</v>
      </c>
      <c r="S316" s="176"/>
      <c r="T316" s="354" t="s">
        <v>5</v>
      </c>
      <c r="U316" s="246" t="s">
        <v>31</v>
      </c>
      <c r="V316" s="247">
        <v>0</v>
      </c>
      <c r="W316" s="248">
        <f>V316*K316</f>
        <v>0</v>
      </c>
      <c r="X316" s="248">
        <v>0</v>
      </c>
      <c r="Y316" s="248">
        <f>X316*K316</f>
        <v>0</v>
      </c>
      <c r="Z316" s="248">
        <v>0</v>
      </c>
      <c r="AO316" s="192" t="s">
        <v>113</v>
      </c>
      <c r="AQ316" s="192" t="s">
        <v>199</v>
      </c>
      <c r="AR316" s="192" t="s">
        <v>65</v>
      </c>
      <c r="AV316" s="192" t="s">
        <v>198</v>
      </c>
      <c r="BB316" s="249">
        <f>IF(U316="základní",N316,0)</f>
        <v>0</v>
      </c>
      <c r="BC316" s="249">
        <f>IF(U316="snížená",N316,0)</f>
        <v>0</v>
      </c>
      <c r="BD316" s="249">
        <f>IF(U316="zákl. přenesená",N316,0)</f>
        <v>0</v>
      </c>
      <c r="BE316" s="249">
        <f>IF(U316="sníž. přenesená",N316,0)</f>
        <v>0</v>
      </c>
      <c r="BF316" s="249">
        <f>IF(U316="nulová",N316,0)</f>
        <v>0</v>
      </c>
      <c r="BG316" s="192" t="s">
        <v>71</v>
      </c>
      <c r="BH316" s="249">
        <f>ROUND(L316*K316,2)</f>
        <v>0</v>
      </c>
      <c r="BI316" s="192" t="s">
        <v>113</v>
      </c>
      <c r="BJ316" s="192" t="s">
        <v>341</v>
      </c>
    </row>
    <row r="317" spans="2:62" s="198" customFormat="1" ht="31.5" customHeight="1">
      <c r="B317" s="168"/>
      <c r="C317" s="251" t="s">
        <v>3497</v>
      </c>
      <c r="D317" s="251" t="s">
        <v>199</v>
      </c>
      <c r="E317" s="252" t="s">
        <v>3403</v>
      </c>
      <c r="F317" s="624" t="s">
        <v>3410</v>
      </c>
      <c r="G317" s="624"/>
      <c r="H317" s="624"/>
      <c r="I317" s="624"/>
      <c r="J317" s="253" t="s">
        <v>3325</v>
      </c>
      <c r="K317" s="255">
        <v>1</v>
      </c>
      <c r="L317" s="696"/>
      <c r="M317" s="696"/>
      <c r="N317" s="617">
        <f>ROUND(L317*K317,2)</f>
        <v>0</v>
      </c>
      <c r="O317" s="617"/>
      <c r="P317" s="617"/>
      <c r="Q317" s="617"/>
      <c r="R317" s="244" t="s">
        <v>3319</v>
      </c>
      <c r="S317" s="176"/>
      <c r="T317" s="354" t="s">
        <v>5</v>
      </c>
      <c r="U317" s="246" t="s">
        <v>31</v>
      </c>
      <c r="V317" s="247">
        <v>0</v>
      </c>
      <c r="W317" s="248">
        <f>V317*K317</f>
        <v>0</v>
      </c>
      <c r="X317" s="248">
        <v>0</v>
      </c>
      <c r="Y317" s="248">
        <f>X317*K317</f>
        <v>0</v>
      </c>
      <c r="Z317" s="248">
        <v>0</v>
      </c>
      <c r="AO317" s="192" t="s">
        <v>113</v>
      </c>
      <c r="AQ317" s="192" t="s">
        <v>199</v>
      </c>
      <c r="AR317" s="192" t="s">
        <v>65</v>
      </c>
      <c r="AV317" s="192" t="s">
        <v>198</v>
      </c>
      <c r="BB317" s="249">
        <f>IF(U317="základní",N317,0)</f>
        <v>0</v>
      </c>
      <c r="BC317" s="249">
        <f>IF(U317="snížená",N317,0)</f>
        <v>0</v>
      </c>
      <c r="BD317" s="249">
        <f>IF(U317="zákl. přenesená",N317,0)</f>
        <v>0</v>
      </c>
      <c r="BE317" s="249">
        <f>IF(U317="sníž. přenesená",N317,0)</f>
        <v>0</v>
      </c>
      <c r="BF317" s="249">
        <f>IF(U317="nulová",N317,0)</f>
        <v>0</v>
      </c>
      <c r="BG317" s="192" t="s">
        <v>71</v>
      </c>
      <c r="BH317" s="249">
        <f>ROUND(L317*K317,2)</f>
        <v>0</v>
      </c>
      <c r="BI317" s="192" t="s">
        <v>113</v>
      </c>
      <c r="BJ317" s="192" t="s">
        <v>341</v>
      </c>
    </row>
    <row r="318" spans="2:44" s="198" customFormat="1" ht="30" customHeight="1">
      <c r="B318" s="168"/>
      <c r="C318" s="179"/>
      <c r="D318" s="179"/>
      <c r="E318" s="179"/>
      <c r="F318" s="619" t="s">
        <v>3411</v>
      </c>
      <c r="G318" s="620"/>
      <c r="H318" s="620"/>
      <c r="I318" s="620"/>
      <c r="J318" s="179"/>
      <c r="K318" s="179"/>
      <c r="L318" s="179"/>
      <c r="M318" s="179"/>
      <c r="N318" s="250"/>
      <c r="O318" s="250"/>
      <c r="P318" s="250"/>
      <c r="Q318" s="250"/>
      <c r="R318" s="179"/>
      <c r="S318" s="176"/>
      <c r="T318" s="331"/>
      <c r="U318" s="179"/>
      <c r="V318" s="172"/>
      <c r="W318" s="179"/>
      <c r="X318" s="179"/>
      <c r="Y318" s="179"/>
      <c r="Z318" s="179"/>
      <c r="AQ318" s="192" t="s">
        <v>271</v>
      </c>
      <c r="AR318" s="192" t="s">
        <v>65</v>
      </c>
    </row>
    <row r="319" spans="2:63" s="235" customFormat="1" ht="37.35" customHeight="1">
      <c r="B319" s="231"/>
      <c r="C319" s="232"/>
      <c r="D319" s="233" t="s">
        <v>257</v>
      </c>
      <c r="E319" s="233"/>
      <c r="F319" s="233"/>
      <c r="G319" s="233"/>
      <c r="H319" s="233"/>
      <c r="I319" s="233"/>
      <c r="J319" s="233"/>
      <c r="K319" s="233"/>
      <c r="L319" s="233"/>
      <c r="M319" s="233"/>
      <c r="N319" s="609">
        <f>SUM(N320:Q340)</f>
        <v>0</v>
      </c>
      <c r="O319" s="610"/>
      <c r="P319" s="610"/>
      <c r="Q319" s="610"/>
      <c r="R319" s="232"/>
      <c r="S319" s="176"/>
      <c r="T319" s="348"/>
      <c r="U319" s="232"/>
      <c r="V319" s="232"/>
      <c r="W319" s="234">
        <f>SUM(W320:W337)</f>
        <v>0</v>
      </c>
      <c r="X319" s="232"/>
      <c r="Y319" s="234">
        <f>SUM(Y320:Y337)</f>
        <v>0</v>
      </c>
      <c r="Z319" s="232"/>
      <c r="AA319" s="349">
        <f>SUM(AA320:AA337)</f>
        <v>0</v>
      </c>
      <c r="AR319" s="237" t="s">
        <v>113</v>
      </c>
      <c r="AT319" s="238" t="s">
        <v>57</v>
      </c>
      <c r="AU319" s="238" t="s">
        <v>58</v>
      </c>
      <c r="AY319" s="237" t="s">
        <v>198</v>
      </c>
      <c r="BK319" s="239">
        <f>SUM(BK320:BK337)</f>
        <v>0</v>
      </c>
    </row>
    <row r="320" spans="2:65" s="198" customFormat="1" ht="44.25" customHeight="1">
      <c r="B320" s="168"/>
      <c r="C320" s="240" t="s">
        <v>688</v>
      </c>
      <c r="D320" s="240" t="s">
        <v>199</v>
      </c>
      <c r="E320" s="241" t="s">
        <v>693</v>
      </c>
      <c r="F320" s="593" t="s">
        <v>694</v>
      </c>
      <c r="G320" s="593"/>
      <c r="H320" s="593"/>
      <c r="I320" s="593"/>
      <c r="J320" s="242" t="s">
        <v>353</v>
      </c>
      <c r="K320" s="243">
        <v>39.6</v>
      </c>
      <c r="L320" s="572"/>
      <c r="M320" s="572"/>
      <c r="N320" s="594">
        <f aca="true" t="shared" si="1" ref="N320:N335">ROUND(L320*K320,2)</f>
        <v>0</v>
      </c>
      <c r="O320" s="594"/>
      <c r="P320" s="594"/>
      <c r="Q320" s="594"/>
      <c r="R320" s="256" t="s">
        <v>3765</v>
      </c>
      <c r="S320" s="176"/>
      <c r="T320" s="354" t="s">
        <v>5</v>
      </c>
      <c r="U320" s="246" t="s">
        <v>31</v>
      </c>
      <c r="V320" s="248">
        <v>0</v>
      </c>
      <c r="W320" s="248">
        <f aca="true" t="shared" si="2" ref="W320:W335">V320*K320</f>
        <v>0</v>
      </c>
      <c r="X320" s="248">
        <v>0</v>
      </c>
      <c r="Y320" s="248">
        <f aca="true" t="shared" si="3" ref="Y320:Y335">X320*K320</f>
        <v>0</v>
      </c>
      <c r="Z320" s="248">
        <v>0</v>
      </c>
      <c r="AA320" s="355">
        <f aca="true" t="shared" si="4" ref="AA320:AA335">Z320*K320</f>
        <v>0</v>
      </c>
      <c r="AR320" s="192" t="s">
        <v>113</v>
      </c>
      <c r="AT320" s="192" t="s">
        <v>199</v>
      </c>
      <c r="AU320" s="192" t="s">
        <v>65</v>
      </c>
      <c r="AY320" s="192" t="s">
        <v>198</v>
      </c>
      <c r="BE320" s="249">
        <f aca="true" t="shared" si="5" ref="BE320:BE335">IF(U320="základní",N320,0)</f>
        <v>0</v>
      </c>
      <c r="BF320" s="249">
        <f aca="true" t="shared" si="6" ref="BF320:BF335">IF(U320="snížená",N320,0)</f>
        <v>0</v>
      </c>
      <c r="BG320" s="249">
        <f aca="true" t="shared" si="7" ref="BG320:BG335">IF(U320="zákl. přenesená",N320,0)</f>
        <v>0</v>
      </c>
      <c r="BH320" s="249">
        <f aca="true" t="shared" si="8" ref="BH320:BH335">IF(U320="sníž. přenesená",N320,0)</f>
        <v>0</v>
      </c>
      <c r="BI320" s="249">
        <f aca="true" t="shared" si="9" ref="BI320:BI335">IF(U320="nulová",N320,0)</f>
        <v>0</v>
      </c>
      <c r="BJ320" s="192" t="s">
        <v>71</v>
      </c>
      <c r="BK320" s="249">
        <f aca="true" t="shared" si="10" ref="BK320:BK335">ROUND(L320*K320,2)</f>
        <v>0</v>
      </c>
      <c r="BL320" s="192" t="s">
        <v>113</v>
      </c>
      <c r="BM320" s="192" t="s">
        <v>1668</v>
      </c>
    </row>
    <row r="321" spans="2:48" s="270" customFormat="1" ht="45" customHeight="1">
      <c r="B321" s="265"/>
      <c r="C321" s="273"/>
      <c r="D321" s="273"/>
      <c r="E321" s="269" t="s">
        <v>5</v>
      </c>
      <c r="F321" s="625" t="s">
        <v>3414</v>
      </c>
      <c r="G321" s="622"/>
      <c r="H321" s="622"/>
      <c r="I321" s="622"/>
      <c r="J321" s="273"/>
      <c r="K321" s="269" t="s">
        <v>5</v>
      </c>
      <c r="L321" s="273"/>
      <c r="M321" s="273"/>
      <c r="N321" s="273"/>
      <c r="O321" s="273"/>
      <c r="P321" s="273"/>
      <c r="Q321" s="273"/>
      <c r="R321" s="273"/>
      <c r="S321" s="176"/>
      <c r="T321" s="387"/>
      <c r="U321" s="273"/>
      <c r="V321" s="220"/>
      <c r="W321" s="273"/>
      <c r="X321" s="273"/>
      <c r="Y321" s="273"/>
      <c r="Z321" s="273"/>
      <c r="AQ321" s="271" t="s">
        <v>205</v>
      </c>
      <c r="AR321" s="271" t="s">
        <v>65</v>
      </c>
      <c r="AS321" s="270" t="s">
        <v>65</v>
      </c>
      <c r="AT321" s="270" t="s">
        <v>25</v>
      </c>
      <c r="AU321" s="270" t="s">
        <v>58</v>
      </c>
      <c r="AV321" s="271" t="s">
        <v>198</v>
      </c>
    </row>
    <row r="322" spans="2:48" s="270" customFormat="1" ht="15" customHeight="1">
      <c r="B322" s="265"/>
      <c r="C322" s="273"/>
      <c r="D322" s="273"/>
      <c r="E322" s="269" t="s">
        <v>5</v>
      </c>
      <c r="F322" s="625" t="s">
        <v>3415</v>
      </c>
      <c r="G322" s="622"/>
      <c r="H322" s="622"/>
      <c r="I322" s="622"/>
      <c r="J322" s="273"/>
      <c r="K322" s="269" t="s">
        <v>5</v>
      </c>
      <c r="L322" s="273"/>
      <c r="M322" s="273"/>
      <c r="N322" s="273"/>
      <c r="O322" s="273"/>
      <c r="P322" s="273"/>
      <c r="Q322" s="273"/>
      <c r="R322" s="273"/>
      <c r="S322" s="176"/>
      <c r="T322" s="387"/>
      <c r="U322" s="273"/>
      <c r="V322" s="220"/>
      <c r="W322" s="273"/>
      <c r="X322" s="273"/>
      <c r="Y322" s="273"/>
      <c r="Z322" s="273"/>
      <c r="AQ322" s="271" t="s">
        <v>205</v>
      </c>
      <c r="AR322" s="271" t="s">
        <v>65</v>
      </c>
      <c r="AS322" s="270" t="s">
        <v>65</v>
      </c>
      <c r="AT322" s="270" t="s">
        <v>25</v>
      </c>
      <c r="AU322" s="270" t="s">
        <v>58</v>
      </c>
      <c r="AV322" s="271" t="s">
        <v>198</v>
      </c>
    </row>
    <row r="323" spans="2:65" s="198" customFormat="1" ht="44.25" customHeight="1">
      <c r="B323" s="168"/>
      <c r="C323" s="240" t="s">
        <v>692</v>
      </c>
      <c r="D323" s="240" t="s">
        <v>199</v>
      </c>
      <c r="E323" s="241" t="s">
        <v>697</v>
      </c>
      <c r="F323" s="593" t="s">
        <v>698</v>
      </c>
      <c r="G323" s="593"/>
      <c r="H323" s="593"/>
      <c r="I323" s="593"/>
      <c r="J323" s="242" t="s">
        <v>353</v>
      </c>
      <c r="K323" s="243">
        <v>59.1</v>
      </c>
      <c r="L323" s="572"/>
      <c r="M323" s="572"/>
      <c r="N323" s="594">
        <f t="shared" si="1"/>
        <v>0</v>
      </c>
      <c r="O323" s="594"/>
      <c r="P323" s="594"/>
      <c r="Q323" s="594"/>
      <c r="R323" s="256" t="s">
        <v>3765</v>
      </c>
      <c r="S323" s="176"/>
      <c r="T323" s="354" t="s">
        <v>5</v>
      </c>
      <c r="U323" s="246" t="s">
        <v>31</v>
      </c>
      <c r="V323" s="248">
        <v>0</v>
      </c>
      <c r="W323" s="248">
        <f t="shared" si="2"/>
        <v>0</v>
      </c>
      <c r="X323" s="248">
        <v>0</v>
      </c>
      <c r="Y323" s="248">
        <f t="shared" si="3"/>
        <v>0</v>
      </c>
      <c r="Z323" s="248">
        <v>0</v>
      </c>
      <c r="AA323" s="355">
        <f t="shared" si="4"/>
        <v>0</v>
      </c>
      <c r="AR323" s="192" t="s">
        <v>113</v>
      </c>
      <c r="AT323" s="192" t="s">
        <v>199</v>
      </c>
      <c r="AU323" s="192" t="s">
        <v>65</v>
      </c>
      <c r="AY323" s="192" t="s">
        <v>198</v>
      </c>
      <c r="BE323" s="249">
        <f t="shared" si="5"/>
        <v>0</v>
      </c>
      <c r="BF323" s="249">
        <f t="shared" si="6"/>
        <v>0</v>
      </c>
      <c r="BG323" s="249">
        <f t="shared" si="7"/>
        <v>0</v>
      </c>
      <c r="BH323" s="249">
        <f t="shared" si="8"/>
        <v>0</v>
      </c>
      <c r="BI323" s="249">
        <f t="shared" si="9"/>
        <v>0</v>
      </c>
      <c r="BJ323" s="192" t="s">
        <v>71</v>
      </c>
      <c r="BK323" s="249">
        <f t="shared" si="10"/>
        <v>0</v>
      </c>
      <c r="BL323" s="192" t="s">
        <v>113</v>
      </c>
      <c r="BM323" s="192" t="s">
        <v>1669</v>
      </c>
    </row>
    <row r="324" spans="2:48" s="270" customFormat="1" ht="45" customHeight="1">
      <c r="B324" s="265"/>
      <c r="C324" s="273"/>
      <c r="D324" s="273"/>
      <c r="E324" s="269" t="s">
        <v>5</v>
      </c>
      <c r="F324" s="625" t="s">
        <v>3414</v>
      </c>
      <c r="G324" s="622"/>
      <c r="H324" s="622"/>
      <c r="I324" s="622"/>
      <c r="J324" s="273"/>
      <c r="K324" s="269" t="s">
        <v>5</v>
      </c>
      <c r="L324" s="273"/>
      <c r="M324" s="273"/>
      <c r="N324" s="273"/>
      <c r="O324" s="273"/>
      <c r="P324" s="273"/>
      <c r="Q324" s="273"/>
      <c r="R324" s="273"/>
      <c r="S324" s="176"/>
      <c r="T324" s="387"/>
      <c r="U324" s="273"/>
      <c r="V324" s="220"/>
      <c r="W324" s="273"/>
      <c r="X324" s="273"/>
      <c r="Y324" s="273"/>
      <c r="Z324" s="273"/>
      <c r="AQ324" s="271" t="s">
        <v>205</v>
      </c>
      <c r="AR324" s="271" t="s">
        <v>65</v>
      </c>
      <c r="AS324" s="270" t="s">
        <v>65</v>
      </c>
      <c r="AT324" s="270" t="s">
        <v>25</v>
      </c>
      <c r="AU324" s="270" t="s">
        <v>58</v>
      </c>
      <c r="AV324" s="271" t="s">
        <v>198</v>
      </c>
    </row>
    <row r="325" spans="2:48" s="270" customFormat="1" ht="15" customHeight="1">
      <c r="B325" s="265"/>
      <c r="C325" s="273"/>
      <c r="D325" s="273"/>
      <c r="E325" s="269" t="s">
        <v>5</v>
      </c>
      <c r="F325" s="625" t="s">
        <v>3415</v>
      </c>
      <c r="G325" s="622"/>
      <c r="H325" s="622"/>
      <c r="I325" s="622"/>
      <c r="J325" s="273"/>
      <c r="K325" s="269" t="s">
        <v>5</v>
      </c>
      <c r="L325" s="273"/>
      <c r="M325" s="273"/>
      <c r="N325" s="273"/>
      <c r="O325" s="273"/>
      <c r="P325" s="273"/>
      <c r="Q325" s="273"/>
      <c r="R325" s="273"/>
      <c r="S325" s="176"/>
      <c r="T325" s="387"/>
      <c r="U325" s="273"/>
      <c r="V325" s="220"/>
      <c r="W325" s="273"/>
      <c r="X325" s="273"/>
      <c r="Y325" s="273"/>
      <c r="Z325" s="273"/>
      <c r="AQ325" s="271" t="s">
        <v>205</v>
      </c>
      <c r="AR325" s="271" t="s">
        <v>65</v>
      </c>
      <c r="AS325" s="270" t="s">
        <v>65</v>
      </c>
      <c r="AT325" s="270" t="s">
        <v>25</v>
      </c>
      <c r="AU325" s="270" t="s">
        <v>58</v>
      </c>
      <c r="AV325" s="271" t="s">
        <v>198</v>
      </c>
    </row>
    <row r="326" spans="2:65" s="198" customFormat="1" ht="44.25" customHeight="1">
      <c r="B326" s="168"/>
      <c r="C326" s="240" t="s">
        <v>696</v>
      </c>
      <c r="D326" s="240" t="s">
        <v>199</v>
      </c>
      <c r="E326" s="241" t="s">
        <v>701</v>
      </c>
      <c r="F326" s="593" t="s">
        <v>702</v>
      </c>
      <c r="G326" s="593"/>
      <c r="H326" s="593"/>
      <c r="I326" s="593"/>
      <c r="J326" s="242" t="s">
        <v>377</v>
      </c>
      <c r="K326" s="243">
        <v>0.9</v>
      </c>
      <c r="L326" s="572"/>
      <c r="M326" s="572"/>
      <c r="N326" s="594">
        <f t="shared" si="1"/>
        <v>0</v>
      </c>
      <c r="O326" s="594"/>
      <c r="P326" s="594"/>
      <c r="Q326" s="594"/>
      <c r="R326" s="244" t="s">
        <v>3319</v>
      </c>
      <c r="S326" s="176"/>
      <c r="T326" s="354" t="s">
        <v>5</v>
      </c>
      <c r="U326" s="246" t="s">
        <v>31</v>
      </c>
      <c r="V326" s="248">
        <v>0</v>
      </c>
      <c r="W326" s="248">
        <f t="shared" si="2"/>
        <v>0</v>
      </c>
      <c r="X326" s="248">
        <v>0</v>
      </c>
      <c r="Y326" s="248">
        <f t="shared" si="3"/>
        <v>0</v>
      </c>
      <c r="Z326" s="248">
        <v>0</v>
      </c>
      <c r="AA326" s="355">
        <f t="shared" si="4"/>
        <v>0</v>
      </c>
      <c r="AR326" s="192" t="s">
        <v>113</v>
      </c>
      <c r="AT326" s="192" t="s">
        <v>199</v>
      </c>
      <c r="AU326" s="192" t="s">
        <v>65</v>
      </c>
      <c r="AY326" s="192" t="s">
        <v>198</v>
      </c>
      <c r="BE326" s="249">
        <f t="shared" si="5"/>
        <v>0</v>
      </c>
      <c r="BF326" s="249">
        <f t="shared" si="6"/>
        <v>0</v>
      </c>
      <c r="BG326" s="249">
        <f t="shared" si="7"/>
        <v>0</v>
      </c>
      <c r="BH326" s="249">
        <f t="shared" si="8"/>
        <v>0</v>
      </c>
      <c r="BI326" s="249">
        <f t="shared" si="9"/>
        <v>0</v>
      </c>
      <c r="BJ326" s="192" t="s">
        <v>71</v>
      </c>
      <c r="BK326" s="249">
        <f t="shared" si="10"/>
        <v>0</v>
      </c>
      <c r="BL326" s="192" t="s">
        <v>113</v>
      </c>
      <c r="BM326" s="192" t="s">
        <v>1670</v>
      </c>
    </row>
    <row r="327" spans="2:48" s="270" customFormat="1" ht="45" customHeight="1">
      <c r="B327" s="265"/>
      <c r="C327" s="273"/>
      <c r="D327" s="273"/>
      <c r="E327" s="269" t="s">
        <v>5</v>
      </c>
      <c r="F327" s="625" t="s">
        <v>3414</v>
      </c>
      <c r="G327" s="622"/>
      <c r="H327" s="622"/>
      <c r="I327" s="622"/>
      <c r="J327" s="273"/>
      <c r="K327" s="269" t="s">
        <v>5</v>
      </c>
      <c r="L327" s="273"/>
      <c r="M327" s="273"/>
      <c r="N327" s="273"/>
      <c r="O327" s="273"/>
      <c r="P327" s="273"/>
      <c r="Q327" s="273"/>
      <c r="R327" s="273"/>
      <c r="S327" s="176"/>
      <c r="T327" s="387"/>
      <c r="U327" s="273"/>
      <c r="V327" s="220"/>
      <c r="W327" s="273"/>
      <c r="X327" s="273"/>
      <c r="Y327" s="273"/>
      <c r="Z327" s="273"/>
      <c r="AQ327" s="271" t="s">
        <v>205</v>
      </c>
      <c r="AR327" s="271" t="s">
        <v>65</v>
      </c>
      <c r="AS327" s="270" t="s">
        <v>65</v>
      </c>
      <c r="AT327" s="270" t="s">
        <v>25</v>
      </c>
      <c r="AU327" s="270" t="s">
        <v>58</v>
      </c>
      <c r="AV327" s="271" t="s">
        <v>198</v>
      </c>
    </row>
    <row r="328" spans="2:48" s="270" customFormat="1" ht="15" customHeight="1">
      <c r="B328" s="265"/>
      <c r="C328" s="273"/>
      <c r="D328" s="273"/>
      <c r="E328" s="269" t="s">
        <v>5</v>
      </c>
      <c r="F328" s="625" t="s">
        <v>3415</v>
      </c>
      <c r="G328" s="622"/>
      <c r="H328" s="622"/>
      <c r="I328" s="622"/>
      <c r="J328" s="273"/>
      <c r="K328" s="269" t="s">
        <v>5</v>
      </c>
      <c r="L328" s="273"/>
      <c r="M328" s="273"/>
      <c r="N328" s="273"/>
      <c r="O328" s="273"/>
      <c r="P328" s="273"/>
      <c r="Q328" s="273"/>
      <c r="R328" s="273"/>
      <c r="S328" s="176"/>
      <c r="T328" s="387"/>
      <c r="U328" s="273"/>
      <c r="V328" s="220"/>
      <c r="W328" s="273"/>
      <c r="X328" s="273"/>
      <c r="Y328" s="273"/>
      <c r="Z328" s="273"/>
      <c r="AQ328" s="271" t="s">
        <v>205</v>
      </c>
      <c r="AR328" s="271" t="s">
        <v>65</v>
      </c>
      <c r="AS328" s="270" t="s">
        <v>65</v>
      </c>
      <c r="AT328" s="270" t="s">
        <v>25</v>
      </c>
      <c r="AU328" s="270" t="s">
        <v>58</v>
      </c>
      <c r="AV328" s="271" t="s">
        <v>198</v>
      </c>
    </row>
    <row r="329" spans="2:65" s="198" customFormat="1" ht="31.5" customHeight="1">
      <c r="B329" s="168"/>
      <c r="C329" s="240" t="s">
        <v>700</v>
      </c>
      <c r="D329" s="240" t="s">
        <v>199</v>
      </c>
      <c r="E329" s="241" t="s">
        <v>705</v>
      </c>
      <c r="F329" s="593" t="s">
        <v>706</v>
      </c>
      <c r="G329" s="593"/>
      <c r="H329" s="593"/>
      <c r="I329" s="593"/>
      <c r="J329" s="242" t="s">
        <v>353</v>
      </c>
      <c r="K329" s="243">
        <v>18.7</v>
      </c>
      <c r="L329" s="572"/>
      <c r="M329" s="572"/>
      <c r="N329" s="594">
        <f t="shared" si="1"/>
        <v>0</v>
      </c>
      <c r="O329" s="594"/>
      <c r="P329" s="594"/>
      <c r="Q329" s="594"/>
      <c r="R329" s="256" t="s">
        <v>3765</v>
      </c>
      <c r="S329" s="176"/>
      <c r="T329" s="354" t="s">
        <v>5</v>
      </c>
      <c r="U329" s="246" t="s">
        <v>31</v>
      </c>
      <c r="V329" s="248">
        <v>0</v>
      </c>
      <c r="W329" s="248">
        <f t="shared" si="2"/>
        <v>0</v>
      </c>
      <c r="X329" s="248">
        <v>0</v>
      </c>
      <c r="Y329" s="248">
        <f t="shared" si="3"/>
        <v>0</v>
      </c>
      <c r="Z329" s="248">
        <v>0</v>
      </c>
      <c r="AA329" s="355">
        <f t="shared" si="4"/>
        <v>0</v>
      </c>
      <c r="AR329" s="192" t="s">
        <v>113</v>
      </c>
      <c r="AT329" s="192" t="s">
        <v>199</v>
      </c>
      <c r="AU329" s="192" t="s">
        <v>65</v>
      </c>
      <c r="AY329" s="192" t="s">
        <v>198</v>
      </c>
      <c r="BE329" s="249">
        <f t="shared" si="5"/>
        <v>0</v>
      </c>
      <c r="BF329" s="249">
        <f t="shared" si="6"/>
        <v>0</v>
      </c>
      <c r="BG329" s="249">
        <f t="shared" si="7"/>
        <v>0</v>
      </c>
      <c r="BH329" s="249">
        <f t="shared" si="8"/>
        <v>0</v>
      </c>
      <c r="BI329" s="249">
        <f t="shared" si="9"/>
        <v>0</v>
      </c>
      <c r="BJ329" s="192" t="s">
        <v>71</v>
      </c>
      <c r="BK329" s="249">
        <f t="shared" si="10"/>
        <v>0</v>
      </c>
      <c r="BL329" s="192" t="s">
        <v>113</v>
      </c>
      <c r="BM329" s="192" t="s">
        <v>1671</v>
      </c>
    </row>
    <row r="330" spans="2:48" s="270" customFormat="1" ht="45" customHeight="1">
      <c r="B330" s="265"/>
      <c r="C330" s="273"/>
      <c r="D330" s="273"/>
      <c r="E330" s="269" t="s">
        <v>5</v>
      </c>
      <c r="F330" s="625" t="s">
        <v>3414</v>
      </c>
      <c r="G330" s="622"/>
      <c r="H330" s="622"/>
      <c r="I330" s="622"/>
      <c r="J330" s="273"/>
      <c r="K330" s="269" t="s">
        <v>5</v>
      </c>
      <c r="L330" s="273"/>
      <c r="M330" s="273"/>
      <c r="N330" s="273"/>
      <c r="O330" s="273"/>
      <c r="P330" s="273"/>
      <c r="Q330" s="273"/>
      <c r="R330" s="273"/>
      <c r="S330" s="176"/>
      <c r="T330" s="387"/>
      <c r="U330" s="273"/>
      <c r="V330" s="220"/>
      <c r="W330" s="273"/>
      <c r="X330" s="273"/>
      <c r="Y330" s="273"/>
      <c r="Z330" s="273"/>
      <c r="AQ330" s="271" t="s">
        <v>205</v>
      </c>
      <c r="AR330" s="271" t="s">
        <v>65</v>
      </c>
      <c r="AS330" s="270" t="s">
        <v>65</v>
      </c>
      <c r="AT330" s="270" t="s">
        <v>25</v>
      </c>
      <c r="AU330" s="270" t="s">
        <v>58</v>
      </c>
      <c r="AV330" s="271" t="s">
        <v>198</v>
      </c>
    </row>
    <row r="331" spans="2:48" s="270" customFormat="1" ht="15" customHeight="1">
      <c r="B331" s="265"/>
      <c r="C331" s="273"/>
      <c r="D331" s="273"/>
      <c r="E331" s="269" t="s">
        <v>5</v>
      </c>
      <c r="F331" s="625" t="s">
        <v>3415</v>
      </c>
      <c r="G331" s="622"/>
      <c r="H331" s="622"/>
      <c r="I331" s="622"/>
      <c r="J331" s="273"/>
      <c r="K331" s="269" t="s">
        <v>5</v>
      </c>
      <c r="L331" s="273"/>
      <c r="M331" s="273"/>
      <c r="N331" s="273"/>
      <c r="O331" s="273"/>
      <c r="P331" s="273"/>
      <c r="Q331" s="273"/>
      <c r="R331" s="273"/>
      <c r="S331" s="176"/>
      <c r="T331" s="387"/>
      <c r="U331" s="273"/>
      <c r="V331" s="220"/>
      <c r="W331" s="273"/>
      <c r="X331" s="273"/>
      <c r="Y331" s="273"/>
      <c r="Z331" s="273"/>
      <c r="AQ331" s="271" t="s">
        <v>205</v>
      </c>
      <c r="AR331" s="271" t="s">
        <v>65</v>
      </c>
      <c r="AS331" s="270" t="s">
        <v>65</v>
      </c>
      <c r="AT331" s="270" t="s">
        <v>25</v>
      </c>
      <c r="AU331" s="270" t="s">
        <v>58</v>
      </c>
      <c r="AV331" s="271" t="s">
        <v>198</v>
      </c>
    </row>
    <row r="332" spans="2:65" s="198" customFormat="1" ht="44.25" customHeight="1">
      <c r="B332" s="168"/>
      <c r="C332" s="240" t="s">
        <v>704</v>
      </c>
      <c r="D332" s="240" t="s">
        <v>199</v>
      </c>
      <c r="E332" s="241" t="s">
        <v>709</v>
      </c>
      <c r="F332" s="593" t="s">
        <v>710</v>
      </c>
      <c r="G332" s="593"/>
      <c r="H332" s="593"/>
      <c r="I332" s="593"/>
      <c r="J332" s="242" t="s">
        <v>353</v>
      </c>
      <c r="K332" s="243">
        <v>59.1</v>
      </c>
      <c r="L332" s="572"/>
      <c r="M332" s="572"/>
      <c r="N332" s="594">
        <f t="shared" si="1"/>
        <v>0</v>
      </c>
      <c r="O332" s="594"/>
      <c r="P332" s="594"/>
      <c r="Q332" s="594"/>
      <c r="R332" s="244" t="s">
        <v>3319</v>
      </c>
      <c r="S332" s="176"/>
      <c r="T332" s="354" t="s">
        <v>5</v>
      </c>
      <c r="U332" s="246" t="s">
        <v>31</v>
      </c>
      <c r="V332" s="248">
        <v>0</v>
      </c>
      <c r="W332" s="248">
        <f t="shared" si="2"/>
        <v>0</v>
      </c>
      <c r="X332" s="248">
        <v>0</v>
      </c>
      <c r="Y332" s="248">
        <f t="shared" si="3"/>
        <v>0</v>
      </c>
      <c r="Z332" s="248">
        <v>0</v>
      </c>
      <c r="AA332" s="355">
        <f t="shared" si="4"/>
        <v>0</v>
      </c>
      <c r="AR332" s="192" t="s">
        <v>113</v>
      </c>
      <c r="AT332" s="192" t="s">
        <v>199</v>
      </c>
      <c r="AU332" s="192" t="s">
        <v>65</v>
      </c>
      <c r="AY332" s="192" t="s">
        <v>198</v>
      </c>
      <c r="BE332" s="249">
        <f t="shared" si="5"/>
        <v>0</v>
      </c>
      <c r="BF332" s="249">
        <f t="shared" si="6"/>
        <v>0</v>
      </c>
      <c r="BG332" s="249">
        <f t="shared" si="7"/>
        <v>0</v>
      </c>
      <c r="BH332" s="249">
        <f t="shared" si="8"/>
        <v>0</v>
      </c>
      <c r="BI332" s="249">
        <f t="shared" si="9"/>
        <v>0</v>
      </c>
      <c r="BJ332" s="192" t="s">
        <v>71</v>
      </c>
      <c r="BK332" s="249">
        <f t="shared" si="10"/>
        <v>0</v>
      </c>
      <c r="BL332" s="192" t="s">
        <v>113</v>
      </c>
      <c r="BM332" s="192" t="s">
        <v>1672</v>
      </c>
    </row>
    <row r="333" spans="2:48" s="270" customFormat="1" ht="45" customHeight="1">
      <c r="B333" s="265"/>
      <c r="C333" s="273"/>
      <c r="D333" s="273"/>
      <c r="E333" s="269" t="s">
        <v>5</v>
      </c>
      <c r="F333" s="625" t="s">
        <v>3414</v>
      </c>
      <c r="G333" s="622"/>
      <c r="H333" s="622"/>
      <c r="I333" s="622"/>
      <c r="J333" s="273"/>
      <c r="K333" s="269" t="s">
        <v>5</v>
      </c>
      <c r="L333" s="273"/>
      <c r="M333" s="273"/>
      <c r="N333" s="273"/>
      <c r="O333" s="273"/>
      <c r="P333" s="273"/>
      <c r="Q333" s="273"/>
      <c r="R333" s="273"/>
      <c r="S333" s="176"/>
      <c r="T333" s="387"/>
      <c r="U333" s="273"/>
      <c r="V333" s="220"/>
      <c r="W333" s="273"/>
      <c r="X333" s="273"/>
      <c r="Y333" s="273"/>
      <c r="Z333" s="273"/>
      <c r="AQ333" s="271" t="s">
        <v>205</v>
      </c>
      <c r="AR333" s="271" t="s">
        <v>65</v>
      </c>
      <c r="AS333" s="270" t="s">
        <v>65</v>
      </c>
      <c r="AT333" s="270" t="s">
        <v>25</v>
      </c>
      <c r="AU333" s="270" t="s">
        <v>58</v>
      </c>
      <c r="AV333" s="271" t="s">
        <v>198</v>
      </c>
    </row>
    <row r="334" spans="2:48" s="270" customFormat="1" ht="15" customHeight="1">
      <c r="B334" s="265"/>
      <c r="C334" s="273"/>
      <c r="D334" s="273"/>
      <c r="E334" s="269" t="s">
        <v>5</v>
      </c>
      <c r="F334" s="625" t="s">
        <v>3415</v>
      </c>
      <c r="G334" s="622"/>
      <c r="H334" s="622"/>
      <c r="I334" s="622"/>
      <c r="J334" s="273"/>
      <c r="K334" s="269" t="s">
        <v>5</v>
      </c>
      <c r="L334" s="273"/>
      <c r="M334" s="273"/>
      <c r="N334" s="273"/>
      <c r="O334" s="273"/>
      <c r="P334" s="273"/>
      <c r="Q334" s="273"/>
      <c r="R334" s="273"/>
      <c r="S334" s="176"/>
      <c r="T334" s="387"/>
      <c r="U334" s="273"/>
      <c r="V334" s="220"/>
      <c r="W334" s="273"/>
      <c r="X334" s="273"/>
      <c r="Y334" s="273"/>
      <c r="Z334" s="273"/>
      <c r="AQ334" s="271" t="s">
        <v>205</v>
      </c>
      <c r="AR334" s="271" t="s">
        <v>65</v>
      </c>
      <c r="AS334" s="270" t="s">
        <v>65</v>
      </c>
      <c r="AT334" s="270" t="s">
        <v>25</v>
      </c>
      <c r="AU334" s="270" t="s">
        <v>58</v>
      </c>
      <c r="AV334" s="271" t="s">
        <v>198</v>
      </c>
    </row>
    <row r="335" spans="2:65" s="198" customFormat="1" ht="57" customHeight="1">
      <c r="B335" s="168"/>
      <c r="C335" s="518" t="s">
        <v>708</v>
      </c>
      <c r="D335" s="240" t="s">
        <v>199</v>
      </c>
      <c r="E335" s="241" t="s">
        <v>713</v>
      </c>
      <c r="F335" s="593" t="s">
        <v>714</v>
      </c>
      <c r="G335" s="593"/>
      <c r="H335" s="593"/>
      <c r="I335" s="593"/>
      <c r="J335" s="242" t="s">
        <v>353</v>
      </c>
      <c r="K335" s="517">
        <v>15.3</v>
      </c>
      <c r="L335" s="572"/>
      <c r="M335" s="572"/>
      <c r="N335" s="594">
        <f t="shared" si="1"/>
        <v>0</v>
      </c>
      <c r="O335" s="594"/>
      <c r="P335" s="594"/>
      <c r="Q335" s="594"/>
      <c r="R335" s="244" t="s">
        <v>3319</v>
      </c>
      <c r="S335" s="176"/>
      <c r="T335" s="354" t="s">
        <v>5</v>
      </c>
      <c r="U335" s="246" t="s">
        <v>31</v>
      </c>
      <c r="V335" s="248">
        <v>0</v>
      </c>
      <c r="W335" s="248">
        <f t="shared" si="2"/>
        <v>0</v>
      </c>
      <c r="X335" s="248">
        <v>0</v>
      </c>
      <c r="Y335" s="248">
        <f t="shared" si="3"/>
        <v>0</v>
      </c>
      <c r="Z335" s="248">
        <v>0</v>
      </c>
      <c r="AA335" s="355">
        <f t="shared" si="4"/>
        <v>0</v>
      </c>
      <c r="AR335" s="192" t="s">
        <v>113</v>
      </c>
      <c r="AT335" s="192" t="s">
        <v>199</v>
      </c>
      <c r="AU335" s="192" t="s">
        <v>65</v>
      </c>
      <c r="AY335" s="192" t="s">
        <v>198</v>
      </c>
      <c r="BE335" s="249">
        <f t="shared" si="5"/>
        <v>0</v>
      </c>
      <c r="BF335" s="249">
        <f t="shared" si="6"/>
        <v>0</v>
      </c>
      <c r="BG335" s="249">
        <f t="shared" si="7"/>
        <v>0</v>
      </c>
      <c r="BH335" s="249">
        <f t="shared" si="8"/>
        <v>0</v>
      </c>
      <c r="BI335" s="249">
        <f t="shared" si="9"/>
        <v>0</v>
      </c>
      <c r="BJ335" s="192" t="s">
        <v>71</v>
      </c>
      <c r="BK335" s="249">
        <f t="shared" si="10"/>
        <v>0</v>
      </c>
      <c r="BL335" s="192" t="s">
        <v>113</v>
      </c>
      <c r="BM335" s="192" t="s">
        <v>1673</v>
      </c>
    </row>
    <row r="336" spans="2:47" s="198" customFormat="1" ht="30" customHeight="1">
      <c r="B336" s="168"/>
      <c r="C336" s="179"/>
      <c r="D336" s="179"/>
      <c r="E336" s="179"/>
      <c r="F336" s="619" t="s">
        <v>716</v>
      </c>
      <c r="G336" s="620"/>
      <c r="H336" s="620"/>
      <c r="I336" s="620"/>
      <c r="J336" s="179"/>
      <c r="K336" s="179"/>
      <c r="L336" s="179"/>
      <c r="M336" s="179"/>
      <c r="N336" s="179"/>
      <c r="O336" s="179"/>
      <c r="P336" s="179"/>
      <c r="Q336" s="179"/>
      <c r="R336" s="179"/>
      <c r="S336" s="176"/>
      <c r="T336" s="331"/>
      <c r="U336" s="179"/>
      <c r="V336" s="179"/>
      <c r="W336" s="179"/>
      <c r="X336" s="179"/>
      <c r="Y336" s="179"/>
      <c r="Z336" s="179"/>
      <c r="AA336" s="332"/>
      <c r="AT336" s="192" t="s">
        <v>271</v>
      </c>
      <c r="AU336" s="192" t="s">
        <v>65</v>
      </c>
    </row>
    <row r="337" spans="2:65" s="198" customFormat="1" ht="44.25" customHeight="1">
      <c r="B337" s="168"/>
      <c r="C337" s="240" t="s">
        <v>712</v>
      </c>
      <c r="D337" s="240" t="s">
        <v>199</v>
      </c>
      <c r="E337" s="241" t="s">
        <v>718</v>
      </c>
      <c r="F337" s="593" t="s">
        <v>719</v>
      </c>
      <c r="G337" s="593"/>
      <c r="H337" s="593"/>
      <c r="I337" s="593"/>
      <c r="J337" s="242" t="s">
        <v>353</v>
      </c>
      <c r="K337" s="243">
        <v>57.2</v>
      </c>
      <c r="L337" s="572"/>
      <c r="M337" s="572"/>
      <c r="N337" s="594">
        <f>ROUND(L337*K337,2)</f>
        <v>0</v>
      </c>
      <c r="O337" s="594"/>
      <c r="P337" s="594"/>
      <c r="Q337" s="594"/>
      <c r="R337" s="244" t="s">
        <v>3319</v>
      </c>
      <c r="S337" s="176"/>
      <c r="T337" s="354" t="s">
        <v>5</v>
      </c>
      <c r="U337" s="246" t="s">
        <v>31</v>
      </c>
      <c r="V337" s="248">
        <v>0</v>
      </c>
      <c r="W337" s="248">
        <f>V337*K337</f>
        <v>0</v>
      </c>
      <c r="X337" s="248">
        <v>0</v>
      </c>
      <c r="Y337" s="248">
        <f>X337*K337</f>
        <v>0</v>
      </c>
      <c r="Z337" s="248">
        <v>0</v>
      </c>
      <c r="AA337" s="355">
        <f>Z337*K337</f>
        <v>0</v>
      </c>
      <c r="AR337" s="192" t="s">
        <v>113</v>
      </c>
      <c r="AT337" s="192" t="s">
        <v>199</v>
      </c>
      <c r="AU337" s="192" t="s">
        <v>65</v>
      </c>
      <c r="AY337" s="192" t="s">
        <v>198</v>
      </c>
      <c r="BE337" s="249">
        <f>IF(U337="základní",N337,0)</f>
        <v>0</v>
      </c>
      <c r="BF337" s="249">
        <f>IF(U337="snížená",N337,0)</f>
        <v>0</v>
      </c>
      <c r="BG337" s="249">
        <f>IF(U337="zákl. přenesená",N337,0)</f>
        <v>0</v>
      </c>
      <c r="BH337" s="249">
        <f>IF(U337="sníž. přenesená",N337,0)</f>
        <v>0</v>
      </c>
      <c r="BI337" s="249">
        <f>IF(U337="nulová",N337,0)</f>
        <v>0</v>
      </c>
      <c r="BJ337" s="192" t="s">
        <v>71</v>
      </c>
      <c r="BK337" s="249">
        <f>ROUND(L337*K337,2)</f>
        <v>0</v>
      </c>
      <c r="BL337" s="192" t="s">
        <v>113</v>
      </c>
      <c r="BM337" s="192" t="s">
        <v>1674</v>
      </c>
    </row>
    <row r="338" spans="2:62" s="198" customFormat="1" ht="31.5" customHeight="1">
      <c r="B338" s="168"/>
      <c r="C338" s="251" t="s">
        <v>3498</v>
      </c>
      <c r="D338" s="251" t="s">
        <v>199</v>
      </c>
      <c r="E338" s="252" t="s">
        <v>3418</v>
      </c>
      <c r="F338" s="624" t="s">
        <v>3419</v>
      </c>
      <c r="G338" s="624"/>
      <c r="H338" s="624"/>
      <c r="I338" s="624"/>
      <c r="J338" s="253" t="s">
        <v>3370</v>
      </c>
      <c r="K338" s="255">
        <v>1.56</v>
      </c>
      <c r="L338" s="572"/>
      <c r="M338" s="572"/>
      <c r="N338" s="617">
        <f>ROUND(L338*K338,2)</f>
        <v>0</v>
      </c>
      <c r="O338" s="617"/>
      <c r="P338" s="617"/>
      <c r="Q338" s="617"/>
      <c r="R338" s="244" t="s">
        <v>3765</v>
      </c>
      <c r="S338" s="176"/>
      <c r="T338" s="354" t="s">
        <v>5</v>
      </c>
      <c r="U338" s="246" t="s">
        <v>31</v>
      </c>
      <c r="V338" s="247">
        <v>0</v>
      </c>
      <c r="W338" s="248">
        <f>V338*K338</f>
        <v>0</v>
      </c>
      <c r="X338" s="248">
        <v>0</v>
      </c>
      <c r="Y338" s="248">
        <f>X338*K338</f>
        <v>0</v>
      </c>
      <c r="Z338" s="248">
        <v>0</v>
      </c>
      <c r="AO338" s="192" t="s">
        <v>113</v>
      </c>
      <c r="AQ338" s="192" t="s">
        <v>199</v>
      </c>
      <c r="AR338" s="192" t="s">
        <v>65</v>
      </c>
      <c r="AV338" s="192" t="s">
        <v>198</v>
      </c>
      <c r="BB338" s="249">
        <f>IF(U338="základní",N338,0)</f>
        <v>0</v>
      </c>
      <c r="BC338" s="249">
        <f>IF(U338="snížená",N338,0)</f>
        <v>0</v>
      </c>
      <c r="BD338" s="249">
        <f>IF(U338="zákl. přenesená",N338,0)</f>
        <v>0</v>
      </c>
      <c r="BE338" s="249">
        <f>IF(U338="sníž. přenesená",N338,0)</f>
        <v>0</v>
      </c>
      <c r="BF338" s="249">
        <f>IF(U338="nulová",N338,0)</f>
        <v>0</v>
      </c>
      <c r="BG338" s="192" t="s">
        <v>71</v>
      </c>
      <c r="BH338" s="249">
        <f>ROUND(L338*K338,2)</f>
        <v>0</v>
      </c>
      <c r="BI338" s="192" t="s">
        <v>113</v>
      </c>
      <c r="BJ338" s="192" t="s">
        <v>341</v>
      </c>
    </row>
    <row r="339" spans="2:62" s="198" customFormat="1" ht="31.5" customHeight="1">
      <c r="B339" s="168"/>
      <c r="C339" s="251" t="s">
        <v>3499</v>
      </c>
      <c r="D339" s="251" t="s">
        <v>199</v>
      </c>
      <c r="E339" s="252" t="s">
        <v>2858</v>
      </c>
      <c r="F339" s="624" t="s">
        <v>3420</v>
      </c>
      <c r="G339" s="624"/>
      <c r="H339" s="624"/>
      <c r="I339" s="624"/>
      <c r="J339" s="253" t="s">
        <v>3325</v>
      </c>
      <c r="K339" s="255">
        <v>1</v>
      </c>
      <c r="L339" s="572"/>
      <c r="M339" s="572"/>
      <c r="N339" s="617">
        <f>ROUND(L339*K339,2)</f>
        <v>0</v>
      </c>
      <c r="O339" s="617"/>
      <c r="P339" s="617"/>
      <c r="Q339" s="617"/>
      <c r="R339" s="244" t="s">
        <v>3319</v>
      </c>
      <c r="S339" s="176"/>
      <c r="T339" s="354" t="s">
        <v>5</v>
      </c>
      <c r="U339" s="246" t="s">
        <v>31</v>
      </c>
      <c r="V339" s="247">
        <v>0</v>
      </c>
      <c r="W339" s="248">
        <f>V339*K339</f>
        <v>0</v>
      </c>
      <c r="X339" s="248">
        <v>0</v>
      </c>
      <c r="Y339" s="248">
        <f>X339*K339</f>
        <v>0</v>
      </c>
      <c r="Z339" s="248">
        <v>0</v>
      </c>
      <c r="AO339" s="192" t="s">
        <v>113</v>
      </c>
      <c r="AQ339" s="192" t="s">
        <v>199</v>
      </c>
      <c r="AR339" s="192" t="s">
        <v>65</v>
      </c>
      <c r="AV339" s="192" t="s">
        <v>198</v>
      </c>
      <c r="BB339" s="249">
        <f>IF(U339="základní",N339,0)</f>
        <v>0</v>
      </c>
      <c r="BC339" s="249">
        <f>IF(U339="snížená",N339,0)</f>
        <v>0</v>
      </c>
      <c r="BD339" s="249">
        <f>IF(U339="zákl. přenesená",N339,0)</f>
        <v>0</v>
      </c>
      <c r="BE339" s="249">
        <f>IF(U339="sníž. přenesená",N339,0)</f>
        <v>0</v>
      </c>
      <c r="BF339" s="249">
        <f>IF(U339="nulová",N339,0)</f>
        <v>0</v>
      </c>
      <c r="BG339" s="192" t="s">
        <v>71</v>
      </c>
      <c r="BH339" s="249">
        <f>ROUND(L339*K339,2)</f>
        <v>0</v>
      </c>
      <c r="BI339" s="192" t="s">
        <v>113</v>
      </c>
      <c r="BJ339" s="192" t="s">
        <v>341</v>
      </c>
    </row>
    <row r="340" spans="2:44" s="198" customFormat="1" ht="27.95" customHeight="1">
      <c r="B340" s="168"/>
      <c r="C340" s="179"/>
      <c r="D340" s="179"/>
      <c r="E340" s="179"/>
      <c r="F340" s="619" t="s">
        <v>3421</v>
      </c>
      <c r="G340" s="620"/>
      <c r="H340" s="620"/>
      <c r="I340" s="620"/>
      <c r="J340" s="179"/>
      <c r="K340" s="179"/>
      <c r="L340" s="179"/>
      <c r="M340" s="179"/>
      <c r="N340" s="250"/>
      <c r="O340" s="250"/>
      <c r="P340" s="250"/>
      <c r="Q340" s="250"/>
      <c r="R340" s="179"/>
      <c r="S340" s="176"/>
      <c r="T340" s="331"/>
      <c r="U340" s="179"/>
      <c r="V340" s="172"/>
      <c r="W340" s="179"/>
      <c r="X340" s="179"/>
      <c r="Y340" s="179"/>
      <c r="Z340" s="179"/>
      <c r="AQ340" s="192" t="s">
        <v>271</v>
      </c>
      <c r="AR340" s="192" t="s">
        <v>65</v>
      </c>
    </row>
    <row r="341" spans="2:63" s="235" customFormat="1" ht="37.35" customHeight="1">
      <c r="B341" s="231"/>
      <c r="C341" s="232"/>
      <c r="D341" s="233" t="s">
        <v>258</v>
      </c>
      <c r="E341" s="233"/>
      <c r="F341" s="233"/>
      <c r="G341" s="233"/>
      <c r="H341" s="233"/>
      <c r="I341" s="233"/>
      <c r="J341" s="233"/>
      <c r="K341" s="233"/>
      <c r="L341" s="233"/>
      <c r="M341" s="233"/>
      <c r="N341" s="609">
        <f>SUM(N342:Q410)</f>
        <v>0</v>
      </c>
      <c r="O341" s="610"/>
      <c r="P341" s="610"/>
      <c r="Q341" s="610"/>
      <c r="R341" s="232"/>
      <c r="S341" s="176"/>
      <c r="T341" s="348"/>
      <c r="U341" s="232"/>
      <c r="V341" s="232"/>
      <c r="W341" s="234">
        <f>SUM(W342:W406)</f>
        <v>0</v>
      </c>
      <c r="X341" s="232"/>
      <c r="Y341" s="234">
        <f>SUM(Y342:Y406)</f>
        <v>0</v>
      </c>
      <c r="Z341" s="232"/>
      <c r="AA341" s="349">
        <f>SUM(AA342:AA406)</f>
        <v>0</v>
      </c>
      <c r="AR341" s="237" t="s">
        <v>113</v>
      </c>
      <c r="AT341" s="238" t="s">
        <v>57</v>
      </c>
      <c r="AU341" s="238" t="s">
        <v>58</v>
      </c>
      <c r="AY341" s="237" t="s">
        <v>198</v>
      </c>
      <c r="BK341" s="239">
        <f>SUM(BK342:BK406)</f>
        <v>0</v>
      </c>
    </row>
    <row r="342" spans="2:65" s="198" customFormat="1" ht="31.5" customHeight="1">
      <c r="B342" s="168"/>
      <c r="C342" s="240" t="s">
        <v>717</v>
      </c>
      <c r="D342" s="240" t="s">
        <v>199</v>
      </c>
      <c r="E342" s="241" t="s">
        <v>722</v>
      </c>
      <c r="F342" s="593" t="s">
        <v>723</v>
      </c>
      <c r="G342" s="593"/>
      <c r="H342" s="593"/>
      <c r="I342" s="593"/>
      <c r="J342" s="242" t="s">
        <v>377</v>
      </c>
      <c r="K342" s="243">
        <v>34.65</v>
      </c>
      <c r="L342" s="572"/>
      <c r="M342" s="572"/>
      <c r="N342" s="594">
        <f>ROUND(L342*K342,2)</f>
        <v>0</v>
      </c>
      <c r="O342" s="594"/>
      <c r="P342" s="594"/>
      <c r="Q342" s="594"/>
      <c r="R342" s="244" t="s">
        <v>3319</v>
      </c>
      <c r="S342" s="176"/>
      <c r="T342" s="354" t="s">
        <v>5</v>
      </c>
      <c r="U342" s="246" t="s">
        <v>31</v>
      </c>
      <c r="V342" s="248">
        <v>0</v>
      </c>
      <c r="W342" s="248">
        <f>V342*K342</f>
        <v>0</v>
      </c>
      <c r="X342" s="248">
        <v>0</v>
      </c>
      <c r="Y342" s="248">
        <f>X342*K342</f>
        <v>0</v>
      </c>
      <c r="Z342" s="248">
        <v>0</v>
      </c>
      <c r="AA342" s="355">
        <f>Z342*K342</f>
        <v>0</v>
      </c>
      <c r="AR342" s="192" t="s">
        <v>113</v>
      </c>
      <c r="AT342" s="192" t="s">
        <v>199</v>
      </c>
      <c r="AU342" s="192" t="s">
        <v>65</v>
      </c>
      <c r="AY342" s="192" t="s">
        <v>198</v>
      </c>
      <c r="BE342" s="249">
        <f>IF(U342="základní",N342,0)</f>
        <v>0</v>
      </c>
      <c r="BF342" s="249">
        <f>IF(U342="snížená",N342,0)</f>
        <v>0</v>
      </c>
      <c r="BG342" s="249">
        <f>IF(U342="zákl. přenesená",N342,0)</f>
        <v>0</v>
      </c>
      <c r="BH342" s="249">
        <f>IF(U342="sníž. přenesená",N342,0)</f>
        <v>0</v>
      </c>
      <c r="BI342" s="249">
        <f>IF(U342="nulová",N342,0)</f>
        <v>0</v>
      </c>
      <c r="BJ342" s="192" t="s">
        <v>71</v>
      </c>
      <c r="BK342" s="249">
        <f>ROUND(L342*K342,2)</f>
        <v>0</v>
      </c>
      <c r="BL342" s="192" t="s">
        <v>113</v>
      </c>
      <c r="BM342" s="192" t="s">
        <v>1675</v>
      </c>
    </row>
    <row r="343" spans="2:51" s="261" customFormat="1" ht="31.5" customHeight="1">
      <c r="B343" s="257"/>
      <c r="C343" s="263"/>
      <c r="D343" s="263"/>
      <c r="E343" s="259" t="s">
        <v>725</v>
      </c>
      <c r="F343" s="602" t="s">
        <v>1676</v>
      </c>
      <c r="G343" s="603"/>
      <c r="H343" s="603"/>
      <c r="I343" s="603"/>
      <c r="J343" s="263"/>
      <c r="K343" s="260">
        <v>34.65</v>
      </c>
      <c r="L343" s="263"/>
      <c r="M343" s="263"/>
      <c r="N343" s="263"/>
      <c r="O343" s="263"/>
      <c r="P343" s="263"/>
      <c r="Q343" s="263"/>
      <c r="R343" s="263"/>
      <c r="S343" s="176"/>
      <c r="T343" s="385"/>
      <c r="U343" s="263"/>
      <c r="V343" s="263"/>
      <c r="W343" s="263"/>
      <c r="X343" s="263"/>
      <c r="Y343" s="263"/>
      <c r="Z343" s="263"/>
      <c r="AA343" s="386"/>
      <c r="AT343" s="262" t="s">
        <v>205</v>
      </c>
      <c r="AU343" s="262" t="s">
        <v>65</v>
      </c>
      <c r="AV343" s="261" t="s">
        <v>71</v>
      </c>
      <c r="AW343" s="261" t="s">
        <v>25</v>
      </c>
      <c r="AX343" s="261" t="s">
        <v>58</v>
      </c>
      <c r="AY343" s="262" t="s">
        <v>198</v>
      </c>
    </row>
    <row r="344" spans="2:51" s="270" customFormat="1" ht="31.5" customHeight="1">
      <c r="B344" s="265"/>
      <c r="C344" s="273"/>
      <c r="D344" s="273"/>
      <c r="E344" s="267" t="s">
        <v>5</v>
      </c>
      <c r="F344" s="597" t="s">
        <v>1677</v>
      </c>
      <c r="G344" s="598"/>
      <c r="H344" s="598"/>
      <c r="I344" s="598"/>
      <c r="J344" s="273"/>
      <c r="K344" s="269" t="s">
        <v>5</v>
      </c>
      <c r="L344" s="273"/>
      <c r="M344" s="273"/>
      <c r="N344" s="273"/>
      <c r="O344" s="273"/>
      <c r="P344" s="273"/>
      <c r="Q344" s="273"/>
      <c r="R344" s="273"/>
      <c r="S344" s="176"/>
      <c r="T344" s="387"/>
      <c r="U344" s="273"/>
      <c r="V344" s="273"/>
      <c r="W344" s="273"/>
      <c r="X344" s="273"/>
      <c r="Y344" s="273"/>
      <c r="Z344" s="273"/>
      <c r="AA344" s="388"/>
      <c r="AT344" s="271" t="s">
        <v>205</v>
      </c>
      <c r="AU344" s="271" t="s">
        <v>65</v>
      </c>
      <c r="AV344" s="270" t="s">
        <v>65</v>
      </c>
      <c r="AW344" s="270" t="s">
        <v>25</v>
      </c>
      <c r="AX344" s="270" t="s">
        <v>58</v>
      </c>
      <c r="AY344" s="271" t="s">
        <v>198</v>
      </c>
    </row>
    <row r="345" spans="2:51" s="261" customFormat="1" ht="22.5" customHeight="1">
      <c r="B345" s="257"/>
      <c r="C345" s="263"/>
      <c r="D345" s="263"/>
      <c r="E345" s="259" t="s">
        <v>728</v>
      </c>
      <c r="F345" s="600" t="s">
        <v>1678</v>
      </c>
      <c r="G345" s="601"/>
      <c r="H345" s="601"/>
      <c r="I345" s="601"/>
      <c r="J345" s="263"/>
      <c r="K345" s="260">
        <v>34.65</v>
      </c>
      <c r="L345" s="263"/>
      <c r="M345" s="263"/>
      <c r="N345" s="263"/>
      <c r="O345" s="263"/>
      <c r="P345" s="263"/>
      <c r="Q345" s="263"/>
      <c r="R345" s="263"/>
      <c r="S345" s="176"/>
      <c r="T345" s="385"/>
      <c r="U345" s="263"/>
      <c r="V345" s="263"/>
      <c r="W345" s="263"/>
      <c r="X345" s="263"/>
      <c r="Y345" s="263"/>
      <c r="Z345" s="263"/>
      <c r="AA345" s="386"/>
      <c r="AT345" s="262" t="s">
        <v>205</v>
      </c>
      <c r="AU345" s="262" t="s">
        <v>65</v>
      </c>
      <c r="AV345" s="261" t="s">
        <v>71</v>
      </c>
      <c r="AW345" s="261" t="s">
        <v>25</v>
      </c>
      <c r="AX345" s="261" t="s">
        <v>65</v>
      </c>
      <c r="AY345" s="262" t="s">
        <v>198</v>
      </c>
    </row>
    <row r="346" spans="2:65" s="198" customFormat="1" ht="31.5" customHeight="1">
      <c r="B346" s="168"/>
      <c r="C346" s="240" t="s">
        <v>721</v>
      </c>
      <c r="D346" s="240" t="s">
        <v>199</v>
      </c>
      <c r="E346" s="241" t="s">
        <v>731</v>
      </c>
      <c r="F346" s="593" t="s">
        <v>732</v>
      </c>
      <c r="G346" s="593"/>
      <c r="H346" s="593"/>
      <c r="I346" s="593"/>
      <c r="J346" s="242" t="s">
        <v>377</v>
      </c>
      <c r="K346" s="243">
        <v>34.54</v>
      </c>
      <c r="L346" s="572"/>
      <c r="M346" s="572"/>
      <c r="N346" s="594">
        <f>ROUND(L346*K346,2)</f>
        <v>0</v>
      </c>
      <c r="O346" s="594"/>
      <c r="P346" s="594"/>
      <c r="Q346" s="594"/>
      <c r="R346" s="244" t="s">
        <v>3319</v>
      </c>
      <c r="S346" s="176"/>
      <c r="T346" s="354" t="s">
        <v>5</v>
      </c>
      <c r="U346" s="246" t="s">
        <v>31</v>
      </c>
      <c r="V346" s="248">
        <v>0</v>
      </c>
      <c r="W346" s="248">
        <f>V346*K346</f>
        <v>0</v>
      </c>
      <c r="X346" s="248">
        <v>0</v>
      </c>
      <c r="Y346" s="248">
        <f>X346*K346</f>
        <v>0</v>
      </c>
      <c r="Z346" s="248">
        <v>0</v>
      </c>
      <c r="AA346" s="355">
        <f>Z346*K346</f>
        <v>0</v>
      </c>
      <c r="AR346" s="192" t="s">
        <v>113</v>
      </c>
      <c r="AT346" s="192" t="s">
        <v>199</v>
      </c>
      <c r="AU346" s="192" t="s">
        <v>65</v>
      </c>
      <c r="AY346" s="192" t="s">
        <v>198</v>
      </c>
      <c r="BE346" s="249">
        <f>IF(U346="základní",N346,0)</f>
        <v>0</v>
      </c>
      <c r="BF346" s="249">
        <f>IF(U346="snížená",N346,0)</f>
        <v>0</v>
      </c>
      <c r="BG346" s="249">
        <f>IF(U346="zákl. přenesená",N346,0)</f>
        <v>0</v>
      </c>
      <c r="BH346" s="249">
        <f>IF(U346="sníž. přenesená",N346,0)</f>
        <v>0</v>
      </c>
      <c r="BI346" s="249">
        <f>IF(U346="nulová",N346,0)</f>
        <v>0</v>
      </c>
      <c r="BJ346" s="192" t="s">
        <v>71</v>
      </c>
      <c r="BK346" s="249">
        <f>ROUND(L346*K346,2)</f>
        <v>0</v>
      </c>
      <c r="BL346" s="192" t="s">
        <v>113</v>
      </c>
      <c r="BM346" s="192" t="s">
        <v>1679</v>
      </c>
    </row>
    <row r="347" spans="2:51" s="261" customFormat="1" ht="31.5" customHeight="1">
      <c r="B347" s="257"/>
      <c r="C347" s="263"/>
      <c r="D347" s="263"/>
      <c r="E347" s="259" t="s">
        <v>734</v>
      </c>
      <c r="F347" s="602" t="s">
        <v>1680</v>
      </c>
      <c r="G347" s="603"/>
      <c r="H347" s="603"/>
      <c r="I347" s="603"/>
      <c r="J347" s="263"/>
      <c r="K347" s="260">
        <v>34.54</v>
      </c>
      <c r="L347" s="263"/>
      <c r="M347" s="263"/>
      <c r="N347" s="263"/>
      <c r="O347" s="263"/>
      <c r="P347" s="263"/>
      <c r="Q347" s="263"/>
      <c r="R347" s="263"/>
      <c r="S347" s="176"/>
      <c r="T347" s="385"/>
      <c r="U347" s="263"/>
      <c r="V347" s="263"/>
      <c r="W347" s="263"/>
      <c r="X347" s="263"/>
      <c r="Y347" s="263"/>
      <c r="Z347" s="263"/>
      <c r="AA347" s="386"/>
      <c r="AT347" s="262" t="s">
        <v>205</v>
      </c>
      <c r="AU347" s="262" t="s">
        <v>65</v>
      </c>
      <c r="AV347" s="261" t="s">
        <v>71</v>
      </c>
      <c r="AW347" s="261" t="s">
        <v>25</v>
      </c>
      <c r="AX347" s="261" t="s">
        <v>58</v>
      </c>
      <c r="AY347" s="262" t="s">
        <v>198</v>
      </c>
    </row>
    <row r="348" spans="2:51" s="270" customFormat="1" ht="31.5" customHeight="1">
      <c r="B348" s="265"/>
      <c r="C348" s="273"/>
      <c r="D348" s="273"/>
      <c r="E348" s="267" t="s">
        <v>5</v>
      </c>
      <c r="F348" s="597" t="s">
        <v>727</v>
      </c>
      <c r="G348" s="598"/>
      <c r="H348" s="598"/>
      <c r="I348" s="598"/>
      <c r="J348" s="273"/>
      <c r="K348" s="269" t="s">
        <v>5</v>
      </c>
      <c r="L348" s="273"/>
      <c r="M348" s="273"/>
      <c r="N348" s="273"/>
      <c r="O348" s="273"/>
      <c r="P348" s="273"/>
      <c r="Q348" s="273"/>
      <c r="R348" s="273"/>
      <c r="S348" s="176"/>
      <c r="T348" s="387"/>
      <c r="U348" s="273"/>
      <c r="V348" s="273"/>
      <c r="W348" s="273"/>
      <c r="X348" s="273"/>
      <c r="Y348" s="273"/>
      <c r="Z348" s="273"/>
      <c r="AA348" s="388"/>
      <c r="AT348" s="271" t="s">
        <v>205</v>
      </c>
      <c r="AU348" s="271" t="s">
        <v>65</v>
      </c>
      <c r="AV348" s="270" t="s">
        <v>65</v>
      </c>
      <c r="AW348" s="270" t="s">
        <v>25</v>
      </c>
      <c r="AX348" s="270" t="s">
        <v>58</v>
      </c>
      <c r="AY348" s="271" t="s">
        <v>198</v>
      </c>
    </row>
    <row r="349" spans="2:51" s="261" customFormat="1" ht="22.5" customHeight="1">
      <c r="B349" s="257"/>
      <c r="C349" s="263"/>
      <c r="D349" s="263"/>
      <c r="E349" s="259" t="s">
        <v>736</v>
      </c>
      <c r="F349" s="600" t="s">
        <v>1681</v>
      </c>
      <c r="G349" s="601"/>
      <c r="H349" s="601"/>
      <c r="I349" s="601"/>
      <c r="J349" s="263"/>
      <c r="K349" s="260">
        <v>34.54</v>
      </c>
      <c r="L349" s="263"/>
      <c r="M349" s="263"/>
      <c r="N349" s="263"/>
      <c r="O349" s="263"/>
      <c r="P349" s="263"/>
      <c r="Q349" s="263"/>
      <c r="R349" s="263"/>
      <c r="S349" s="176"/>
      <c r="T349" s="385"/>
      <c r="U349" s="263"/>
      <c r="V349" s="263"/>
      <c r="W349" s="263"/>
      <c r="X349" s="263"/>
      <c r="Y349" s="263"/>
      <c r="Z349" s="263"/>
      <c r="AA349" s="386"/>
      <c r="AT349" s="262" t="s">
        <v>205</v>
      </c>
      <c r="AU349" s="262" t="s">
        <v>65</v>
      </c>
      <c r="AV349" s="261" t="s">
        <v>71</v>
      </c>
      <c r="AW349" s="261" t="s">
        <v>25</v>
      </c>
      <c r="AX349" s="261" t="s">
        <v>65</v>
      </c>
      <c r="AY349" s="262" t="s">
        <v>198</v>
      </c>
    </row>
    <row r="350" spans="2:65" s="198" customFormat="1" ht="44.25" customHeight="1">
      <c r="B350" s="168"/>
      <c r="C350" s="240" t="s">
        <v>730</v>
      </c>
      <c r="D350" s="240" t="s">
        <v>199</v>
      </c>
      <c r="E350" s="241" t="s">
        <v>1682</v>
      </c>
      <c r="F350" s="593" t="s">
        <v>1683</v>
      </c>
      <c r="G350" s="593"/>
      <c r="H350" s="593"/>
      <c r="I350" s="593"/>
      <c r="J350" s="242" t="s">
        <v>268</v>
      </c>
      <c r="K350" s="243">
        <v>1</v>
      </c>
      <c r="L350" s="572"/>
      <c r="M350" s="572"/>
      <c r="N350" s="594">
        <f aca="true" t="shared" si="11" ref="N350:N382">ROUND(L350*K350,2)</f>
        <v>0</v>
      </c>
      <c r="O350" s="594"/>
      <c r="P350" s="594"/>
      <c r="Q350" s="594"/>
      <c r="R350" s="244" t="s">
        <v>3319</v>
      </c>
      <c r="S350" s="176"/>
      <c r="T350" s="354" t="s">
        <v>5</v>
      </c>
      <c r="U350" s="246" t="s">
        <v>31</v>
      </c>
      <c r="V350" s="248">
        <v>0</v>
      </c>
      <c r="W350" s="248">
        <f aca="true" t="shared" si="12" ref="W350:W382">V350*K350</f>
        <v>0</v>
      </c>
      <c r="X350" s="248">
        <v>0</v>
      </c>
      <c r="Y350" s="248">
        <f aca="true" t="shared" si="13" ref="Y350:Y382">X350*K350</f>
        <v>0</v>
      </c>
      <c r="Z350" s="248">
        <v>0</v>
      </c>
      <c r="AA350" s="355">
        <f aca="true" t="shared" si="14" ref="AA350:AA382">Z350*K350</f>
        <v>0</v>
      </c>
      <c r="AR350" s="192" t="s">
        <v>113</v>
      </c>
      <c r="AT350" s="192" t="s">
        <v>199</v>
      </c>
      <c r="AU350" s="192" t="s">
        <v>65</v>
      </c>
      <c r="AY350" s="192" t="s">
        <v>198</v>
      </c>
      <c r="BE350" s="249">
        <f aca="true" t="shared" si="15" ref="BE350:BE382">IF(U350="základní",N350,0)</f>
        <v>0</v>
      </c>
      <c r="BF350" s="249">
        <f aca="true" t="shared" si="16" ref="BF350:BF382">IF(U350="snížená",N350,0)</f>
        <v>0</v>
      </c>
      <c r="BG350" s="249">
        <f aca="true" t="shared" si="17" ref="BG350:BG382">IF(U350="zákl. přenesená",N350,0)</f>
        <v>0</v>
      </c>
      <c r="BH350" s="249">
        <f aca="true" t="shared" si="18" ref="BH350:BH382">IF(U350="sníž. přenesená",N350,0)</f>
        <v>0</v>
      </c>
      <c r="BI350" s="249">
        <f aca="true" t="shared" si="19" ref="BI350:BI382">IF(U350="nulová",N350,0)</f>
        <v>0</v>
      </c>
      <c r="BJ350" s="192" t="s">
        <v>71</v>
      </c>
      <c r="BK350" s="249">
        <f aca="true" t="shared" si="20" ref="BK350:BK382">ROUND(L350*K350,2)</f>
        <v>0</v>
      </c>
      <c r="BL350" s="192" t="s">
        <v>113</v>
      </c>
      <c r="BM350" s="192" t="s">
        <v>1684</v>
      </c>
    </row>
    <row r="351" spans="2:65" s="198" customFormat="1" ht="44.25" customHeight="1">
      <c r="B351" s="168"/>
      <c r="C351" s="240" t="s">
        <v>738</v>
      </c>
      <c r="D351" s="240" t="s">
        <v>199</v>
      </c>
      <c r="E351" s="241" t="s">
        <v>1685</v>
      </c>
      <c r="F351" s="593" t="s">
        <v>1686</v>
      </c>
      <c r="G351" s="593"/>
      <c r="H351" s="593"/>
      <c r="I351" s="593"/>
      <c r="J351" s="242" t="s">
        <v>268</v>
      </c>
      <c r="K351" s="243">
        <v>1</v>
      </c>
      <c r="L351" s="572"/>
      <c r="M351" s="572"/>
      <c r="N351" s="594">
        <f t="shared" si="11"/>
        <v>0</v>
      </c>
      <c r="O351" s="594"/>
      <c r="P351" s="594"/>
      <c r="Q351" s="594"/>
      <c r="R351" s="244" t="s">
        <v>3319</v>
      </c>
      <c r="S351" s="176"/>
      <c r="T351" s="354" t="s">
        <v>5</v>
      </c>
      <c r="U351" s="246" t="s">
        <v>31</v>
      </c>
      <c r="V351" s="248">
        <v>0</v>
      </c>
      <c r="W351" s="248">
        <f t="shared" si="12"/>
        <v>0</v>
      </c>
      <c r="X351" s="248">
        <v>0</v>
      </c>
      <c r="Y351" s="248">
        <f t="shared" si="13"/>
        <v>0</v>
      </c>
      <c r="Z351" s="248">
        <v>0</v>
      </c>
      <c r="AA351" s="355">
        <f t="shared" si="14"/>
        <v>0</v>
      </c>
      <c r="AR351" s="192" t="s">
        <v>113</v>
      </c>
      <c r="AT351" s="192" t="s">
        <v>199</v>
      </c>
      <c r="AU351" s="192" t="s">
        <v>65</v>
      </c>
      <c r="AY351" s="192" t="s">
        <v>198</v>
      </c>
      <c r="BE351" s="249">
        <f t="shared" si="15"/>
        <v>0</v>
      </c>
      <c r="BF351" s="249">
        <f t="shared" si="16"/>
        <v>0</v>
      </c>
      <c r="BG351" s="249">
        <f t="shared" si="17"/>
        <v>0</v>
      </c>
      <c r="BH351" s="249">
        <f t="shared" si="18"/>
        <v>0</v>
      </c>
      <c r="BI351" s="249">
        <f t="shared" si="19"/>
        <v>0</v>
      </c>
      <c r="BJ351" s="192" t="s">
        <v>71</v>
      </c>
      <c r="BK351" s="249">
        <f t="shared" si="20"/>
        <v>0</v>
      </c>
      <c r="BL351" s="192" t="s">
        <v>113</v>
      </c>
      <c r="BM351" s="192" t="s">
        <v>1687</v>
      </c>
    </row>
    <row r="352" spans="2:65" s="198" customFormat="1" ht="44.25" customHeight="1">
      <c r="B352" s="168"/>
      <c r="C352" s="240" t="s">
        <v>742</v>
      </c>
      <c r="D352" s="240" t="s">
        <v>199</v>
      </c>
      <c r="E352" s="241" t="s">
        <v>1688</v>
      </c>
      <c r="F352" s="593" t="s">
        <v>744</v>
      </c>
      <c r="G352" s="593"/>
      <c r="H352" s="593"/>
      <c r="I352" s="593"/>
      <c r="J352" s="242" t="s">
        <v>268</v>
      </c>
      <c r="K352" s="243">
        <v>1</v>
      </c>
      <c r="L352" s="572"/>
      <c r="M352" s="572"/>
      <c r="N352" s="594">
        <f t="shared" si="11"/>
        <v>0</v>
      </c>
      <c r="O352" s="594"/>
      <c r="P352" s="594"/>
      <c r="Q352" s="594"/>
      <c r="R352" s="244" t="s">
        <v>3319</v>
      </c>
      <c r="S352" s="176"/>
      <c r="T352" s="354" t="s">
        <v>5</v>
      </c>
      <c r="U352" s="246" t="s">
        <v>31</v>
      </c>
      <c r="V352" s="248">
        <v>0</v>
      </c>
      <c r="W352" s="248">
        <f t="shared" si="12"/>
        <v>0</v>
      </c>
      <c r="X352" s="248">
        <v>0</v>
      </c>
      <c r="Y352" s="248">
        <f t="shared" si="13"/>
        <v>0</v>
      </c>
      <c r="Z352" s="248">
        <v>0</v>
      </c>
      <c r="AA352" s="355">
        <f t="shared" si="14"/>
        <v>0</v>
      </c>
      <c r="AR352" s="192" t="s">
        <v>113</v>
      </c>
      <c r="AT352" s="192" t="s">
        <v>199</v>
      </c>
      <c r="AU352" s="192" t="s">
        <v>65</v>
      </c>
      <c r="AY352" s="192" t="s">
        <v>198</v>
      </c>
      <c r="BE352" s="249">
        <f t="shared" si="15"/>
        <v>0</v>
      </c>
      <c r="BF352" s="249">
        <f t="shared" si="16"/>
        <v>0</v>
      </c>
      <c r="BG352" s="249">
        <f t="shared" si="17"/>
        <v>0</v>
      </c>
      <c r="BH352" s="249">
        <f t="shared" si="18"/>
        <v>0</v>
      </c>
      <c r="BI352" s="249">
        <f t="shared" si="19"/>
        <v>0</v>
      </c>
      <c r="BJ352" s="192" t="s">
        <v>71</v>
      </c>
      <c r="BK352" s="249">
        <f t="shared" si="20"/>
        <v>0</v>
      </c>
      <c r="BL352" s="192" t="s">
        <v>113</v>
      </c>
      <c r="BM352" s="192" t="s">
        <v>1689</v>
      </c>
    </row>
    <row r="353" spans="2:65" s="198" customFormat="1" ht="44.25" customHeight="1">
      <c r="B353" s="168"/>
      <c r="C353" s="240" t="s">
        <v>746</v>
      </c>
      <c r="D353" s="240" t="s">
        <v>199</v>
      </c>
      <c r="E353" s="241" t="s">
        <v>1690</v>
      </c>
      <c r="F353" s="593" t="s">
        <v>748</v>
      </c>
      <c r="G353" s="593"/>
      <c r="H353" s="593"/>
      <c r="I353" s="593"/>
      <c r="J353" s="242" t="s">
        <v>268</v>
      </c>
      <c r="K353" s="243">
        <v>1</v>
      </c>
      <c r="L353" s="572"/>
      <c r="M353" s="572"/>
      <c r="N353" s="594">
        <f t="shared" si="11"/>
        <v>0</v>
      </c>
      <c r="O353" s="594"/>
      <c r="P353" s="594"/>
      <c r="Q353" s="594"/>
      <c r="R353" s="244" t="s">
        <v>3319</v>
      </c>
      <c r="S353" s="176"/>
      <c r="T353" s="354" t="s">
        <v>5</v>
      </c>
      <c r="U353" s="246" t="s">
        <v>31</v>
      </c>
      <c r="V353" s="248">
        <v>0</v>
      </c>
      <c r="W353" s="248">
        <f t="shared" si="12"/>
        <v>0</v>
      </c>
      <c r="X353" s="248">
        <v>0</v>
      </c>
      <c r="Y353" s="248">
        <f t="shared" si="13"/>
        <v>0</v>
      </c>
      <c r="Z353" s="248">
        <v>0</v>
      </c>
      <c r="AA353" s="355">
        <f t="shared" si="14"/>
        <v>0</v>
      </c>
      <c r="AR353" s="192" t="s">
        <v>113</v>
      </c>
      <c r="AT353" s="192" t="s">
        <v>199</v>
      </c>
      <c r="AU353" s="192" t="s">
        <v>65</v>
      </c>
      <c r="AY353" s="192" t="s">
        <v>198</v>
      </c>
      <c r="BE353" s="249">
        <f t="shared" si="15"/>
        <v>0</v>
      </c>
      <c r="BF353" s="249">
        <f t="shared" si="16"/>
        <v>0</v>
      </c>
      <c r="BG353" s="249">
        <f t="shared" si="17"/>
        <v>0</v>
      </c>
      <c r="BH353" s="249">
        <f t="shared" si="18"/>
        <v>0</v>
      </c>
      <c r="BI353" s="249">
        <f t="shared" si="19"/>
        <v>0</v>
      </c>
      <c r="BJ353" s="192" t="s">
        <v>71</v>
      </c>
      <c r="BK353" s="249">
        <f t="shared" si="20"/>
        <v>0</v>
      </c>
      <c r="BL353" s="192" t="s">
        <v>113</v>
      </c>
      <c r="BM353" s="192" t="s">
        <v>1691</v>
      </c>
    </row>
    <row r="354" spans="2:65" s="198" customFormat="1" ht="45" customHeight="1">
      <c r="B354" s="168"/>
      <c r="C354" s="240" t="s">
        <v>750</v>
      </c>
      <c r="D354" s="240" t="s">
        <v>199</v>
      </c>
      <c r="E354" s="241" t="s">
        <v>1692</v>
      </c>
      <c r="F354" s="593" t="s">
        <v>752</v>
      </c>
      <c r="G354" s="593"/>
      <c r="H354" s="593"/>
      <c r="I354" s="593"/>
      <c r="J354" s="242" t="s">
        <v>268</v>
      </c>
      <c r="K354" s="243">
        <v>1</v>
      </c>
      <c r="L354" s="572"/>
      <c r="M354" s="572"/>
      <c r="N354" s="594">
        <f t="shared" si="11"/>
        <v>0</v>
      </c>
      <c r="O354" s="594"/>
      <c r="P354" s="594"/>
      <c r="Q354" s="594"/>
      <c r="R354" s="244" t="s">
        <v>3319</v>
      </c>
      <c r="S354" s="176"/>
      <c r="T354" s="354" t="s">
        <v>5</v>
      </c>
      <c r="U354" s="246" t="s">
        <v>31</v>
      </c>
      <c r="V354" s="248">
        <v>0</v>
      </c>
      <c r="W354" s="248">
        <f t="shared" si="12"/>
        <v>0</v>
      </c>
      <c r="X354" s="248">
        <v>0</v>
      </c>
      <c r="Y354" s="248">
        <f t="shared" si="13"/>
        <v>0</v>
      </c>
      <c r="Z354" s="248">
        <v>0</v>
      </c>
      <c r="AA354" s="355">
        <f t="shared" si="14"/>
        <v>0</v>
      </c>
      <c r="AR354" s="192" t="s">
        <v>113</v>
      </c>
      <c r="AT354" s="192" t="s">
        <v>199</v>
      </c>
      <c r="AU354" s="192" t="s">
        <v>65</v>
      </c>
      <c r="AY354" s="192" t="s">
        <v>198</v>
      </c>
      <c r="BE354" s="249">
        <f t="shared" si="15"/>
        <v>0</v>
      </c>
      <c r="BF354" s="249">
        <f t="shared" si="16"/>
        <v>0</v>
      </c>
      <c r="BG354" s="249">
        <f t="shared" si="17"/>
        <v>0</v>
      </c>
      <c r="BH354" s="249">
        <f t="shared" si="18"/>
        <v>0</v>
      </c>
      <c r="BI354" s="249">
        <f t="shared" si="19"/>
        <v>0</v>
      </c>
      <c r="BJ354" s="192" t="s">
        <v>71</v>
      </c>
      <c r="BK354" s="249">
        <f t="shared" si="20"/>
        <v>0</v>
      </c>
      <c r="BL354" s="192" t="s">
        <v>113</v>
      </c>
      <c r="BM354" s="192" t="s">
        <v>1693</v>
      </c>
    </row>
    <row r="355" spans="2:65" s="198" customFormat="1" ht="45" customHeight="1">
      <c r="B355" s="168"/>
      <c r="C355" s="240" t="s">
        <v>754</v>
      </c>
      <c r="D355" s="240" t="s">
        <v>199</v>
      </c>
      <c r="E355" s="241" t="s">
        <v>1694</v>
      </c>
      <c r="F355" s="593" t="s">
        <v>756</v>
      </c>
      <c r="G355" s="593"/>
      <c r="H355" s="593"/>
      <c r="I355" s="593"/>
      <c r="J355" s="242" t="s">
        <v>268</v>
      </c>
      <c r="K355" s="243">
        <v>1</v>
      </c>
      <c r="L355" s="572"/>
      <c r="M355" s="572"/>
      <c r="N355" s="594">
        <f t="shared" si="11"/>
        <v>0</v>
      </c>
      <c r="O355" s="594"/>
      <c r="P355" s="594"/>
      <c r="Q355" s="594"/>
      <c r="R355" s="244" t="s">
        <v>3319</v>
      </c>
      <c r="S355" s="176"/>
      <c r="T355" s="354" t="s">
        <v>5</v>
      </c>
      <c r="U355" s="246" t="s">
        <v>31</v>
      </c>
      <c r="V355" s="248">
        <v>0</v>
      </c>
      <c r="W355" s="248">
        <f t="shared" si="12"/>
        <v>0</v>
      </c>
      <c r="X355" s="248">
        <v>0</v>
      </c>
      <c r="Y355" s="248">
        <f t="shared" si="13"/>
        <v>0</v>
      </c>
      <c r="Z355" s="248">
        <v>0</v>
      </c>
      <c r="AA355" s="355">
        <f t="shared" si="14"/>
        <v>0</v>
      </c>
      <c r="AR355" s="192" t="s">
        <v>113</v>
      </c>
      <c r="AT355" s="192" t="s">
        <v>199</v>
      </c>
      <c r="AU355" s="192" t="s">
        <v>65</v>
      </c>
      <c r="AY355" s="192" t="s">
        <v>198</v>
      </c>
      <c r="BE355" s="249">
        <f t="shared" si="15"/>
        <v>0</v>
      </c>
      <c r="BF355" s="249">
        <f t="shared" si="16"/>
        <v>0</v>
      </c>
      <c r="BG355" s="249">
        <f t="shared" si="17"/>
        <v>0</v>
      </c>
      <c r="BH355" s="249">
        <f t="shared" si="18"/>
        <v>0</v>
      </c>
      <c r="BI355" s="249">
        <f t="shared" si="19"/>
        <v>0</v>
      </c>
      <c r="BJ355" s="192" t="s">
        <v>71</v>
      </c>
      <c r="BK355" s="249">
        <f t="shared" si="20"/>
        <v>0</v>
      </c>
      <c r="BL355" s="192" t="s">
        <v>113</v>
      </c>
      <c r="BM355" s="192" t="s">
        <v>1695</v>
      </c>
    </row>
    <row r="356" spans="2:65" s="198" customFormat="1" ht="44.25" customHeight="1">
      <c r="B356" s="168"/>
      <c r="C356" s="240" t="s">
        <v>758</v>
      </c>
      <c r="D356" s="240" t="s">
        <v>199</v>
      </c>
      <c r="E356" s="241" t="s">
        <v>1696</v>
      </c>
      <c r="F356" s="593" t="s">
        <v>760</v>
      </c>
      <c r="G356" s="593"/>
      <c r="H356" s="593"/>
      <c r="I356" s="593"/>
      <c r="J356" s="242" t="s">
        <v>268</v>
      </c>
      <c r="K356" s="243">
        <v>1</v>
      </c>
      <c r="L356" s="572"/>
      <c r="M356" s="572"/>
      <c r="N356" s="594">
        <f t="shared" si="11"/>
        <v>0</v>
      </c>
      <c r="O356" s="594"/>
      <c r="P356" s="594"/>
      <c r="Q356" s="594"/>
      <c r="R356" s="244" t="s">
        <v>3319</v>
      </c>
      <c r="S356" s="176"/>
      <c r="T356" s="354" t="s">
        <v>5</v>
      </c>
      <c r="U356" s="246" t="s">
        <v>31</v>
      </c>
      <c r="V356" s="248">
        <v>0</v>
      </c>
      <c r="W356" s="248">
        <f t="shared" si="12"/>
        <v>0</v>
      </c>
      <c r="X356" s="248">
        <v>0</v>
      </c>
      <c r="Y356" s="248">
        <f t="shared" si="13"/>
        <v>0</v>
      </c>
      <c r="Z356" s="248">
        <v>0</v>
      </c>
      <c r="AA356" s="355">
        <f t="shared" si="14"/>
        <v>0</v>
      </c>
      <c r="AR356" s="192" t="s">
        <v>113</v>
      </c>
      <c r="AT356" s="192" t="s">
        <v>199</v>
      </c>
      <c r="AU356" s="192" t="s">
        <v>65</v>
      </c>
      <c r="AY356" s="192" t="s">
        <v>198</v>
      </c>
      <c r="BE356" s="249">
        <f t="shared" si="15"/>
        <v>0</v>
      </c>
      <c r="BF356" s="249">
        <f t="shared" si="16"/>
        <v>0</v>
      </c>
      <c r="BG356" s="249">
        <f t="shared" si="17"/>
        <v>0</v>
      </c>
      <c r="BH356" s="249">
        <f t="shared" si="18"/>
        <v>0</v>
      </c>
      <c r="BI356" s="249">
        <f t="shared" si="19"/>
        <v>0</v>
      </c>
      <c r="BJ356" s="192" t="s">
        <v>71</v>
      </c>
      <c r="BK356" s="249">
        <f t="shared" si="20"/>
        <v>0</v>
      </c>
      <c r="BL356" s="192" t="s">
        <v>113</v>
      </c>
      <c r="BM356" s="192" t="s">
        <v>1697</v>
      </c>
    </row>
    <row r="357" spans="2:65" s="198" customFormat="1" ht="44.25" customHeight="1">
      <c r="B357" s="168"/>
      <c r="C357" s="240" t="s">
        <v>762</v>
      </c>
      <c r="D357" s="240" t="s">
        <v>199</v>
      </c>
      <c r="E357" s="241" t="s">
        <v>1698</v>
      </c>
      <c r="F357" s="593" t="s">
        <v>1699</v>
      </c>
      <c r="G357" s="593"/>
      <c r="H357" s="593"/>
      <c r="I357" s="593"/>
      <c r="J357" s="242" t="s">
        <v>268</v>
      </c>
      <c r="K357" s="243">
        <v>1</v>
      </c>
      <c r="L357" s="572"/>
      <c r="M357" s="572"/>
      <c r="N357" s="594">
        <f t="shared" si="11"/>
        <v>0</v>
      </c>
      <c r="O357" s="594"/>
      <c r="P357" s="594"/>
      <c r="Q357" s="594"/>
      <c r="R357" s="244" t="s">
        <v>3319</v>
      </c>
      <c r="S357" s="176"/>
      <c r="T357" s="354" t="s">
        <v>5</v>
      </c>
      <c r="U357" s="246" t="s">
        <v>31</v>
      </c>
      <c r="V357" s="248">
        <v>0</v>
      </c>
      <c r="W357" s="248">
        <f t="shared" si="12"/>
        <v>0</v>
      </c>
      <c r="X357" s="248">
        <v>0</v>
      </c>
      <c r="Y357" s="248">
        <f t="shared" si="13"/>
        <v>0</v>
      </c>
      <c r="Z357" s="248">
        <v>0</v>
      </c>
      <c r="AA357" s="355">
        <f t="shared" si="14"/>
        <v>0</v>
      </c>
      <c r="AR357" s="192" t="s">
        <v>113</v>
      </c>
      <c r="AT357" s="192" t="s">
        <v>199</v>
      </c>
      <c r="AU357" s="192" t="s">
        <v>65</v>
      </c>
      <c r="AY357" s="192" t="s">
        <v>198</v>
      </c>
      <c r="BE357" s="249">
        <f t="shared" si="15"/>
        <v>0</v>
      </c>
      <c r="BF357" s="249">
        <f t="shared" si="16"/>
        <v>0</v>
      </c>
      <c r="BG357" s="249">
        <f t="shared" si="17"/>
        <v>0</v>
      </c>
      <c r="BH357" s="249">
        <f t="shared" si="18"/>
        <v>0</v>
      </c>
      <c r="BI357" s="249">
        <f t="shared" si="19"/>
        <v>0</v>
      </c>
      <c r="BJ357" s="192" t="s">
        <v>71</v>
      </c>
      <c r="BK357" s="249">
        <f t="shared" si="20"/>
        <v>0</v>
      </c>
      <c r="BL357" s="192" t="s">
        <v>113</v>
      </c>
      <c r="BM357" s="192" t="s">
        <v>1700</v>
      </c>
    </row>
    <row r="358" spans="2:65" s="198" customFormat="1" ht="45" customHeight="1">
      <c r="B358" s="168"/>
      <c r="C358" s="240" t="s">
        <v>766</v>
      </c>
      <c r="D358" s="240" t="s">
        <v>199</v>
      </c>
      <c r="E358" s="241" t="s">
        <v>1701</v>
      </c>
      <c r="F358" s="593" t="s">
        <v>768</v>
      </c>
      <c r="G358" s="593"/>
      <c r="H358" s="593"/>
      <c r="I358" s="593"/>
      <c r="J358" s="242" t="s">
        <v>268</v>
      </c>
      <c r="K358" s="243">
        <v>1</v>
      </c>
      <c r="L358" s="572"/>
      <c r="M358" s="572"/>
      <c r="N358" s="594">
        <f t="shared" si="11"/>
        <v>0</v>
      </c>
      <c r="O358" s="594"/>
      <c r="P358" s="594"/>
      <c r="Q358" s="594"/>
      <c r="R358" s="244" t="s">
        <v>3319</v>
      </c>
      <c r="S358" s="176"/>
      <c r="T358" s="354" t="s">
        <v>5</v>
      </c>
      <c r="U358" s="246" t="s">
        <v>31</v>
      </c>
      <c r="V358" s="248">
        <v>0</v>
      </c>
      <c r="W358" s="248">
        <f t="shared" si="12"/>
        <v>0</v>
      </c>
      <c r="X358" s="248">
        <v>0</v>
      </c>
      <c r="Y358" s="248">
        <f t="shared" si="13"/>
        <v>0</v>
      </c>
      <c r="Z358" s="248">
        <v>0</v>
      </c>
      <c r="AA358" s="355">
        <f t="shared" si="14"/>
        <v>0</v>
      </c>
      <c r="AR358" s="192" t="s">
        <v>113</v>
      </c>
      <c r="AT358" s="192" t="s">
        <v>199</v>
      </c>
      <c r="AU358" s="192" t="s">
        <v>65</v>
      </c>
      <c r="AY358" s="192" t="s">
        <v>198</v>
      </c>
      <c r="BE358" s="249">
        <f t="shared" si="15"/>
        <v>0</v>
      </c>
      <c r="BF358" s="249">
        <f t="shared" si="16"/>
        <v>0</v>
      </c>
      <c r="BG358" s="249">
        <f t="shared" si="17"/>
        <v>0</v>
      </c>
      <c r="BH358" s="249">
        <f t="shared" si="18"/>
        <v>0</v>
      </c>
      <c r="BI358" s="249">
        <f t="shared" si="19"/>
        <v>0</v>
      </c>
      <c r="BJ358" s="192" t="s">
        <v>71</v>
      </c>
      <c r="BK358" s="249">
        <f t="shared" si="20"/>
        <v>0</v>
      </c>
      <c r="BL358" s="192" t="s">
        <v>113</v>
      </c>
      <c r="BM358" s="192" t="s">
        <v>1702</v>
      </c>
    </row>
    <row r="359" spans="2:65" s="198" customFormat="1" ht="45" customHeight="1">
      <c r="B359" s="168"/>
      <c r="C359" s="240" t="s">
        <v>770</v>
      </c>
      <c r="D359" s="240" t="s">
        <v>199</v>
      </c>
      <c r="E359" s="241" t="s">
        <v>1703</v>
      </c>
      <c r="F359" s="593" t="s">
        <v>1704</v>
      </c>
      <c r="G359" s="593"/>
      <c r="H359" s="593"/>
      <c r="I359" s="593"/>
      <c r="J359" s="242" t="s">
        <v>268</v>
      </c>
      <c r="K359" s="243">
        <v>1</v>
      </c>
      <c r="L359" s="572"/>
      <c r="M359" s="572"/>
      <c r="N359" s="594">
        <f t="shared" si="11"/>
        <v>0</v>
      </c>
      <c r="O359" s="594"/>
      <c r="P359" s="594"/>
      <c r="Q359" s="594"/>
      <c r="R359" s="244" t="s">
        <v>3319</v>
      </c>
      <c r="S359" s="176"/>
      <c r="T359" s="354" t="s">
        <v>5</v>
      </c>
      <c r="U359" s="246" t="s">
        <v>31</v>
      </c>
      <c r="V359" s="248">
        <v>0</v>
      </c>
      <c r="W359" s="248">
        <f t="shared" si="12"/>
        <v>0</v>
      </c>
      <c r="X359" s="248">
        <v>0</v>
      </c>
      <c r="Y359" s="248">
        <f t="shared" si="13"/>
        <v>0</v>
      </c>
      <c r="Z359" s="248">
        <v>0</v>
      </c>
      <c r="AA359" s="355">
        <f t="shared" si="14"/>
        <v>0</v>
      </c>
      <c r="AR359" s="192" t="s">
        <v>113</v>
      </c>
      <c r="AT359" s="192" t="s">
        <v>199</v>
      </c>
      <c r="AU359" s="192" t="s">
        <v>65</v>
      </c>
      <c r="AY359" s="192" t="s">
        <v>198</v>
      </c>
      <c r="BE359" s="249">
        <f t="shared" si="15"/>
        <v>0</v>
      </c>
      <c r="BF359" s="249">
        <f t="shared" si="16"/>
        <v>0</v>
      </c>
      <c r="BG359" s="249">
        <f t="shared" si="17"/>
        <v>0</v>
      </c>
      <c r="BH359" s="249">
        <f t="shared" si="18"/>
        <v>0</v>
      </c>
      <c r="BI359" s="249">
        <f t="shared" si="19"/>
        <v>0</v>
      </c>
      <c r="BJ359" s="192" t="s">
        <v>71</v>
      </c>
      <c r="BK359" s="249">
        <f t="shared" si="20"/>
        <v>0</v>
      </c>
      <c r="BL359" s="192" t="s">
        <v>113</v>
      </c>
      <c r="BM359" s="192" t="s">
        <v>1705</v>
      </c>
    </row>
    <row r="360" spans="2:65" s="198" customFormat="1" ht="45" customHeight="1">
      <c r="B360" s="168"/>
      <c r="C360" s="240" t="s">
        <v>774</v>
      </c>
      <c r="D360" s="240" t="s">
        <v>199</v>
      </c>
      <c r="E360" s="241" t="s">
        <v>1706</v>
      </c>
      <c r="F360" s="593" t="s">
        <v>776</v>
      </c>
      <c r="G360" s="593"/>
      <c r="H360" s="593"/>
      <c r="I360" s="593"/>
      <c r="J360" s="242" t="s">
        <v>268</v>
      </c>
      <c r="K360" s="243">
        <v>1</v>
      </c>
      <c r="L360" s="572"/>
      <c r="M360" s="572"/>
      <c r="N360" s="594">
        <f t="shared" si="11"/>
        <v>0</v>
      </c>
      <c r="O360" s="594"/>
      <c r="P360" s="594"/>
      <c r="Q360" s="594"/>
      <c r="R360" s="244" t="s">
        <v>3319</v>
      </c>
      <c r="S360" s="176"/>
      <c r="T360" s="354" t="s">
        <v>5</v>
      </c>
      <c r="U360" s="246" t="s">
        <v>31</v>
      </c>
      <c r="V360" s="248">
        <v>0</v>
      </c>
      <c r="W360" s="248">
        <f t="shared" si="12"/>
        <v>0</v>
      </c>
      <c r="X360" s="248">
        <v>0</v>
      </c>
      <c r="Y360" s="248">
        <f t="shared" si="13"/>
        <v>0</v>
      </c>
      <c r="Z360" s="248">
        <v>0</v>
      </c>
      <c r="AA360" s="355">
        <f t="shared" si="14"/>
        <v>0</v>
      </c>
      <c r="AR360" s="192" t="s">
        <v>113</v>
      </c>
      <c r="AT360" s="192" t="s">
        <v>199</v>
      </c>
      <c r="AU360" s="192" t="s">
        <v>65</v>
      </c>
      <c r="AY360" s="192" t="s">
        <v>198</v>
      </c>
      <c r="BE360" s="249">
        <f t="shared" si="15"/>
        <v>0</v>
      </c>
      <c r="BF360" s="249">
        <f t="shared" si="16"/>
        <v>0</v>
      </c>
      <c r="BG360" s="249">
        <f t="shared" si="17"/>
        <v>0</v>
      </c>
      <c r="BH360" s="249">
        <f t="shared" si="18"/>
        <v>0</v>
      </c>
      <c r="BI360" s="249">
        <f t="shared" si="19"/>
        <v>0</v>
      </c>
      <c r="BJ360" s="192" t="s">
        <v>71</v>
      </c>
      <c r="BK360" s="249">
        <f t="shared" si="20"/>
        <v>0</v>
      </c>
      <c r="BL360" s="192" t="s">
        <v>113</v>
      </c>
      <c r="BM360" s="192" t="s">
        <v>1707</v>
      </c>
    </row>
    <row r="361" spans="2:65" s="198" customFormat="1" ht="44.25" customHeight="1">
      <c r="B361" s="168"/>
      <c r="C361" s="240" t="s">
        <v>778</v>
      </c>
      <c r="D361" s="240" t="s">
        <v>199</v>
      </c>
      <c r="E361" s="241" t="s">
        <v>1708</v>
      </c>
      <c r="F361" s="593" t="s">
        <v>780</v>
      </c>
      <c r="G361" s="593"/>
      <c r="H361" s="593"/>
      <c r="I361" s="593"/>
      <c r="J361" s="242" t="s">
        <v>268</v>
      </c>
      <c r="K361" s="243">
        <v>1</v>
      </c>
      <c r="L361" s="572"/>
      <c r="M361" s="572"/>
      <c r="N361" s="594">
        <f t="shared" si="11"/>
        <v>0</v>
      </c>
      <c r="O361" s="594"/>
      <c r="P361" s="594"/>
      <c r="Q361" s="594"/>
      <c r="R361" s="244" t="s">
        <v>3319</v>
      </c>
      <c r="S361" s="176"/>
      <c r="T361" s="354" t="s">
        <v>5</v>
      </c>
      <c r="U361" s="246" t="s">
        <v>31</v>
      </c>
      <c r="V361" s="248">
        <v>0</v>
      </c>
      <c r="W361" s="248">
        <f t="shared" si="12"/>
        <v>0</v>
      </c>
      <c r="X361" s="248">
        <v>0</v>
      </c>
      <c r="Y361" s="248">
        <f t="shared" si="13"/>
        <v>0</v>
      </c>
      <c r="Z361" s="248">
        <v>0</v>
      </c>
      <c r="AA361" s="355">
        <f t="shared" si="14"/>
        <v>0</v>
      </c>
      <c r="AR361" s="192" t="s">
        <v>113</v>
      </c>
      <c r="AT361" s="192" t="s">
        <v>199</v>
      </c>
      <c r="AU361" s="192" t="s">
        <v>65</v>
      </c>
      <c r="AY361" s="192" t="s">
        <v>198</v>
      </c>
      <c r="BE361" s="249">
        <f t="shared" si="15"/>
        <v>0</v>
      </c>
      <c r="BF361" s="249">
        <f t="shared" si="16"/>
        <v>0</v>
      </c>
      <c r="BG361" s="249">
        <f t="shared" si="17"/>
        <v>0</v>
      </c>
      <c r="BH361" s="249">
        <f t="shared" si="18"/>
        <v>0</v>
      </c>
      <c r="BI361" s="249">
        <f t="shared" si="19"/>
        <v>0</v>
      </c>
      <c r="BJ361" s="192" t="s">
        <v>71</v>
      </c>
      <c r="BK361" s="249">
        <f t="shared" si="20"/>
        <v>0</v>
      </c>
      <c r="BL361" s="192" t="s">
        <v>113</v>
      </c>
      <c r="BM361" s="192" t="s">
        <v>1709</v>
      </c>
    </row>
    <row r="362" spans="2:65" s="198" customFormat="1" ht="45" customHeight="1">
      <c r="B362" s="168"/>
      <c r="C362" s="240" t="s">
        <v>782</v>
      </c>
      <c r="D362" s="240" t="s">
        <v>199</v>
      </c>
      <c r="E362" s="241" t="s">
        <v>1710</v>
      </c>
      <c r="F362" s="593" t="s">
        <v>784</v>
      </c>
      <c r="G362" s="593"/>
      <c r="H362" s="593"/>
      <c r="I362" s="593"/>
      <c r="J362" s="242" t="s">
        <v>268</v>
      </c>
      <c r="K362" s="243">
        <v>1</v>
      </c>
      <c r="L362" s="572"/>
      <c r="M362" s="572"/>
      <c r="N362" s="594">
        <f t="shared" si="11"/>
        <v>0</v>
      </c>
      <c r="O362" s="594"/>
      <c r="P362" s="594"/>
      <c r="Q362" s="594"/>
      <c r="R362" s="244" t="s">
        <v>3319</v>
      </c>
      <c r="S362" s="176"/>
      <c r="T362" s="354" t="s">
        <v>5</v>
      </c>
      <c r="U362" s="246" t="s">
        <v>31</v>
      </c>
      <c r="V362" s="248">
        <v>0</v>
      </c>
      <c r="W362" s="248">
        <f t="shared" si="12"/>
        <v>0</v>
      </c>
      <c r="X362" s="248">
        <v>0</v>
      </c>
      <c r="Y362" s="248">
        <f t="shared" si="13"/>
        <v>0</v>
      </c>
      <c r="Z362" s="248">
        <v>0</v>
      </c>
      <c r="AA362" s="355">
        <f t="shared" si="14"/>
        <v>0</v>
      </c>
      <c r="AR362" s="192" t="s">
        <v>113</v>
      </c>
      <c r="AT362" s="192" t="s">
        <v>199</v>
      </c>
      <c r="AU362" s="192" t="s">
        <v>65</v>
      </c>
      <c r="AY362" s="192" t="s">
        <v>198</v>
      </c>
      <c r="BE362" s="249">
        <f t="shared" si="15"/>
        <v>0</v>
      </c>
      <c r="BF362" s="249">
        <f t="shared" si="16"/>
        <v>0</v>
      </c>
      <c r="BG362" s="249">
        <f t="shared" si="17"/>
        <v>0</v>
      </c>
      <c r="BH362" s="249">
        <f t="shared" si="18"/>
        <v>0</v>
      </c>
      <c r="BI362" s="249">
        <f t="shared" si="19"/>
        <v>0</v>
      </c>
      <c r="BJ362" s="192" t="s">
        <v>71</v>
      </c>
      <c r="BK362" s="249">
        <f t="shared" si="20"/>
        <v>0</v>
      </c>
      <c r="BL362" s="192" t="s">
        <v>113</v>
      </c>
      <c r="BM362" s="192" t="s">
        <v>1711</v>
      </c>
    </row>
    <row r="363" spans="2:65" s="198" customFormat="1" ht="45" customHeight="1">
      <c r="B363" s="168"/>
      <c r="C363" s="240" t="s">
        <v>786</v>
      </c>
      <c r="D363" s="240" t="s">
        <v>199</v>
      </c>
      <c r="E363" s="241" t="s">
        <v>1712</v>
      </c>
      <c r="F363" s="593" t="s">
        <v>788</v>
      </c>
      <c r="G363" s="593"/>
      <c r="H363" s="593"/>
      <c r="I363" s="593"/>
      <c r="J363" s="242" t="s">
        <v>268</v>
      </c>
      <c r="K363" s="243">
        <v>1</v>
      </c>
      <c r="L363" s="572"/>
      <c r="M363" s="572"/>
      <c r="N363" s="594">
        <f t="shared" si="11"/>
        <v>0</v>
      </c>
      <c r="O363" s="594"/>
      <c r="P363" s="594"/>
      <c r="Q363" s="594"/>
      <c r="R363" s="244" t="s">
        <v>3319</v>
      </c>
      <c r="S363" s="176"/>
      <c r="T363" s="354" t="s">
        <v>5</v>
      </c>
      <c r="U363" s="246" t="s">
        <v>31</v>
      </c>
      <c r="V363" s="248">
        <v>0</v>
      </c>
      <c r="W363" s="248">
        <f t="shared" si="12"/>
        <v>0</v>
      </c>
      <c r="X363" s="248">
        <v>0</v>
      </c>
      <c r="Y363" s="248">
        <f t="shared" si="13"/>
        <v>0</v>
      </c>
      <c r="Z363" s="248">
        <v>0</v>
      </c>
      <c r="AA363" s="355">
        <f t="shared" si="14"/>
        <v>0</v>
      </c>
      <c r="AR363" s="192" t="s">
        <v>113</v>
      </c>
      <c r="AT363" s="192" t="s">
        <v>199</v>
      </c>
      <c r="AU363" s="192" t="s">
        <v>65</v>
      </c>
      <c r="AY363" s="192" t="s">
        <v>198</v>
      </c>
      <c r="BE363" s="249">
        <f t="shared" si="15"/>
        <v>0</v>
      </c>
      <c r="BF363" s="249">
        <f t="shared" si="16"/>
        <v>0</v>
      </c>
      <c r="BG363" s="249">
        <f t="shared" si="17"/>
        <v>0</v>
      </c>
      <c r="BH363" s="249">
        <f t="shared" si="18"/>
        <v>0</v>
      </c>
      <c r="BI363" s="249">
        <f t="shared" si="19"/>
        <v>0</v>
      </c>
      <c r="BJ363" s="192" t="s">
        <v>71</v>
      </c>
      <c r="BK363" s="249">
        <f t="shared" si="20"/>
        <v>0</v>
      </c>
      <c r="BL363" s="192" t="s">
        <v>113</v>
      </c>
      <c r="BM363" s="192" t="s">
        <v>1713</v>
      </c>
    </row>
    <row r="364" spans="2:65" s="198" customFormat="1" ht="45" customHeight="1">
      <c r="B364" s="168"/>
      <c r="C364" s="240" t="s">
        <v>790</v>
      </c>
      <c r="D364" s="240" t="s">
        <v>199</v>
      </c>
      <c r="E364" s="241" t="s">
        <v>1714</v>
      </c>
      <c r="F364" s="593" t="s">
        <v>792</v>
      </c>
      <c r="G364" s="593"/>
      <c r="H364" s="593"/>
      <c r="I364" s="593"/>
      <c r="J364" s="242" t="s">
        <v>268</v>
      </c>
      <c r="K364" s="243">
        <v>1</v>
      </c>
      <c r="L364" s="572"/>
      <c r="M364" s="572"/>
      <c r="N364" s="594">
        <f t="shared" si="11"/>
        <v>0</v>
      </c>
      <c r="O364" s="594"/>
      <c r="P364" s="594"/>
      <c r="Q364" s="594"/>
      <c r="R364" s="244" t="s">
        <v>3319</v>
      </c>
      <c r="S364" s="176"/>
      <c r="T364" s="354" t="s">
        <v>5</v>
      </c>
      <c r="U364" s="246" t="s">
        <v>31</v>
      </c>
      <c r="V364" s="248">
        <v>0</v>
      </c>
      <c r="W364" s="248">
        <f t="shared" si="12"/>
        <v>0</v>
      </c>
      <c r="X364" s="248">
        <v>0</v>
      </c>
      <c r="Y364" s="248">
        <f t="shared" si="13"/>
        <v>0</v>
      </c>
      <c r="Z364" s="248">
        <v>0</v>
      </c>
      <c r="AA364" s="355">
        <f t="shared" si="14"/>
        <v>0</v>
      </c>
      <c r="AR364" s="192" t="s">
        <v>113</v>
      </c>
      <c r="AT364" s="192" t="s">
        <v>199</v>
      </c>
      <c r="AU364" s="192" t="s">
        <v>65</v>
      </c>
      <c r="AY364" s="192" t="s">
        <v>198</v>
      </c>
      <c r="BE364" s="249">
        <f t="shared" si="15"/>
        <v>0</v>
      </c>
      <c r="BF364" s="249">
        <f t="shared" si="16"/>
        <v>0</v>
      </c>
      <c r="BG364" s="249">
        <f t="shared" si="17"/>
        <v>0</v>
      </c>
      <c r="BH364" s="249">
        <f t="shared" si="18"/>
        <v>0</v>
      </c>
      <c r="BI364" s="249">
        <f t="shared" si="19"/>
        <v>0</v>
      </c>
      <c r="BJ364" s="192" t="s">
        <v>71</v>
      </c>
      <c r="BK364" s="249">
        <f t="shared" si="20"/>
        <v>0</v>
      </c>
      <c r="BL364" s="192" t="s">
        <v>113</v>
      </c>
      <c r="BM364" s="192" t="s">
        <v>1715</v>
      </c>
    </row>
    <row r="365" spans="2:65" s="198" customFormat="1" ht="44.25" customHeight="1">
      <c r="B365" s="168"/>
      <c r="C365" s="240" t="s">
        <v>794</v>
      </c>
      <c r="D365" s="240" t="s">
        <v>199</v>
      </c>
      <c r="E365" s="241" t="s">
        <v>1716</v>
      </c>
      <c r="F365" s="593" t="s">
        <v>1717</v>
      </c>
      <c r="G365" s="593"/>
      <c r="H365" s="593"/>
      <c r="I365" s="593"/>
      <c r="J365" s="242" t="s">
        <v>268</v>
      </c>
      <c r="K365" s="243">
        <v>1</v>
      </c>
      <c r="L365" s="572"/>
      <c r="M365" s="572"/>
      <c r="N365" s="594">
        <f t="shared" si="11"/>
        <v>0</v>
      </c>
      <c r="O365" s="594"/>
      <c r="P365" s="594"/>
      <c r="Q365" s="594"/>
      <c r="R365" s="244" t="s">
        <v>3319</v>
      </c>
      <c r="S365" s="176"/>
      <c r="T365" s="354" t="s">
        <v>5</v>
      </c>
      <c r="U365" s="246" t="s">
        <v>31</v>
      </c>
      <c r="V365" s="248">
        <v>0</v>
      </c>
      <c r="W365" s="248">
        <f t="shared" si="12"/>
        <v>0</v>
      </c>
      <c r="X365" s="248">
        <v>0</v>
      </c>
      <c r="Y365" s="248">
        <f t="shared" si="13"/>
        <v>0</v>
      </c>
      <c r="Z365" s="248">
        <v>0</v>
      </c>
      <c r="AA365" s="355">
        <f t="shared" si="14"/>
        <v>0</v>
      </c>
      <c r="AR365" s="192" t="s">
        <v>113</v>
      </c>
      <c r="AT365" s="192" t="s">
        <v>199</v>
      </c>
      <c r="AU365" s="192" t="s">
        <v>65</v>
      </c>
      <c r="AY365" s="192" t="s">
        <v>198</v>
      </c>
      <c r="BE365" s="249">
        <f t="shared" si="15"/>
        <v>0</v>
      </c>
      <c r="BF365" s="249">
        <f t="shared" si="16"/>
        <v>0</v>
      </c>
      <c r="BG365" s="249">
        <f t="shared" si="17"/>
        <v>0</v>
      </c>
      <c r="BH365" s="249">
        <f t="shared" si="18"/>
        <v>0</v>
      </c>
      <c r="BI365" s="249">
        <f t="shared" si="19"/>
        <v>0</v>
      </c>
      <c r="BJ365" s="192" t="s">
        <v>71</v>
      </c>
      <c r="BK365" s="249">
        <f t="shared" si="20"/>
        <v>0</v>
      </c>
      <c r="BL365" s="192" t="s">
        <v>113</v>
      </c>
      <c r="BM365" s="192" t="s">
        <v>1718</v>
      </c>
    </row>
    <row r="366" spans="2:65" s="198" customFormat="1" ht="44.25" customHeight="1">
      <c r="B366" s="168"/>
      <c r="C366" s="240" t="s">
        <v>798</v>
      </c>
      <c r="D366" s="240" t="s">
        <v>199</v>
      </c>
      <c r="E366" s="241" t="s">
        <v>1719</v>
      </c>
      <c r="F366" s="593" t="s">
        <v>1720</v>
      </c>
      <c r="G366" s="593"/>
      <c r="H366" s="593"/>
      <c r="I366" s="593"/>
      <c r="J366" s="242" t="s">
        <v>268</v>
      </c>
      <c r="K366" s="243">
        <v>1</v>
      </c>
      <c r="L366" s="572"/>
      <c r="M366" s="572"/>
      <c r="N366" s="594">
        <f t="shared" si="11"/>
        <v>0</v>
      </c>
      <c r="O366" s="594"/>
      <c r="P366" s="594"/>
      <c r="Q366" s="594"/>
      <c r="R366" s="244" t="s">
        <v>3319</v>
      </c>
      <c r="S366" s="176"/>
      <c r="T366" s="354" t="s">
        <v>5</v>
      </c>
      <c r="U366" s="246" t="s">
        <v>31</v>
      </c>
      <c r="V366" s="248">
        <v>0</v>
      </c>
      <c r="W366" s="248">
        <f t="shared" si="12"/>
        <v>0</v>
      </c>
      <c r="X366" s="248">
        <v>0</v>
      </c>
      <c r="Y366" s="248">
        <f t="shared" si="13"/>
        <v>0</v>
      </c>
      <c r="Z366" s="248">
        <v>0</v>
      </c>
      <c r="AA366" s="355">
        <f t="shared" si="14"/>
        <v>0</v>
      </c>
      <c r="AR366" s="192" t="s">
        <v>113</v>
      </c>
      <c r="AT366" s="192" t="s">
        <v>199</v>
      </c>
      <c r="AU366" s="192" t="s">
        <v>65</v>
      </c>
      <c r="AY366" s="192" t="s">
        <v>198</v>
      </c>
      <c r="BE366" s="249">
        <f t="shared" si="15"/>
        <v>0</v>
      </c>
      <c r="BF366" s="249">
        <f t="shared" si="16"/>
        <v>0</v>
      </c>
      <c r="BG366" s="249">
        <f t="shared" si="17"/>
        <v>0</v>
      </c>
      <c r="BH366" s="249">
        <f t="shared" si="18"/>
        <v>0</v>
      </c>
      <c r="BI366" s="249">
        <f t="shared" si="19"/>
        <v>0</v>
      </c>
      <c r="BJ366" s="192" t="s">
        <v>71</v>
      </c>
      <c r="BK366" s="249">
        <f t="shared" si="20"/>
        <v>0</v>
      </c>
      <c r="BL366" s="192" t="s">
        <v>113</v>
      </c>
      <c r="BM366" s="192" t="s">
        <v>1721</v>
      </c>
    </row>
    <row r="367" spans="2:65" s="198" customFormat="1" ht="44.25" customHeight="1">
      <c r="B367" s="168"/>
      <c r="C367" s="240" t="s">
        <v>802</v>
      </c>
      <c r="D367" s="240" t="s">
        <v>199</v>
      </c>
      <c r="E367" s="241" t="s">
        <v>1722</v>
      </c>
      <c r="F367" s="593" t="s">
        <v>1723</v>
      </c>
      <c r="G367" s="593"/>
      <c r="H367" s="593"/>
      <c r="I367" s="593"/>
      <c r="J367" s="242" t="s">
        <v>268</v>
      </c>
      <c r="K367" s="243">
        <v>1</v>
      </c>
      <c r="L367" s="572"/>
      <c r="M367" s="572"/>
      <c r="N367" s="594">
        <f t="shared" si="11"/>
        <v>0</v>
      </c>
      <c r="O367" s="594"/>
      <c r="P367" s="594"/>
      <c r="Q367" s="594"/>
      <c r="R367" s="244" t="s">
        <v>3319</v>
      </c>
      <c r="S367" s="176"/>
      <c r="T367" s="354" t="s">
        <v>5</v>
      </c>
      <c r="U367" s="246" t="s">
        <v>31</v>
      </c>
      <c r="V367" s="248">
        <v>0</v>
      </c>
      <c r="W367" s="248">
        <f t="shared" si="12"/>
        <v>0</v>
      </c>
      <c r="X367" s="248">
        <v>0</v>
      </c>
      <c r="Y367" s="248">
        <f t="shared" si="13"/>
        <v>0</v>
      </c>
      <c r="Z367" s="248">
        <v>0</v>
      </c>
      <c r="AA367" s="355">
        <f t="shared" si="14"/>
        <v>0</v>
      </c>
      <c r="AR367" s="192" t="s">
        <v>113</v>
      </c>
      <c r="AT367" s="192" t="s">
        <v>199</v>
      </c>
      <c r="AU367" s="192" t="s">
        <v>65</v>
      </c>
      <c r="AY367" s="192" t="s">
        <v>198</v>
      </c>
      <c r="BE367" s="249">
        <f t="shared" si="15"/>
        <v>0</v>
      </c>
      <c r="BF367" s="249">
        <f t="shared" si="16"/>
        <v>0</v>
      </c>
      <c r="BG367" s="249">
        <f t="shared" si="17"/>
        <v>0</v>
      </c>
      <c r="BH367" s="249">
        <f t="shared" si="18"/>
        <v>0</v>
      </c>
      <c r="BI367" s="249">
        <f t="shared" si="19"/>
        <v>0</v>
      </c>
      <c r="BJ367" s="192" t="s">
        <v>71</v>
      </c>
      <c r="BK367" s="249">
        <f t="shared" si="20"/>
        <v>0</v>
      </c>
      <c r="BL367" s="192" t="s">
        <v>113</v>
      </c>
      <c r="BM367" s="192" t="s">
        <v>1724</v>
      </c>
    </row>
    <row r="368" spans="2:65" s="198" customFormat="1" ht="44.25" customHeight="1">
      <c r="B368" s="168"/>
      <c r="C368" s="240" t="s">
        <v>806</v>
      </c>
      <c r="D368" s="240" t="s">
        <v>199</v>
      </c>
      <c r="E368" s="241" t="s">
        <v>1725</v>
      </c>
      <c r="F368" s="593" t="s">
        <v>1726</v>
      </c>
      <c r="G368" s="593"/>
      <c r="H368" s="593"/>
      <c r="I368" s="593"/>
      <c r="J368" s="242" t="s">
        <v>268</v>
      </c>
      <c r="K368" s="243">
        <v>1</v>
      </c>
      <c r="L368" s="572"/>
      <c r="M368" s="572"/>
      <c r="N368" s="594">
        <f t="shared" si="11"/>
        <v>0</v>
      </c>
      <c r="O368" s="594"/>
      <c r="P368" s="594"/>
      <c r="Q368" s="594"/>
      <c r="R368" s="244" t="s">
        <v>3319</v>
      </c>
      <c r="S368" s="176"/>
      <c r="T368" s="354" t="s">
        <v>5</v>
      </c>
      <c r="U368" s="246" t="s">
        <v>31</v>
      </c>
      <c r="V368" s="248">
        <v>0</v>
      </c>
      <c r="W368" s="248">
        <f t="shared" si="12"/>
        <v>0</v>
      </c>
      <c r="X368" s="248">
        <v>0</v>
      </c>
      <c r="Y368" s="248">
        <f t="shared" si="13"/>
        <v>0</v>
      </c>
      <c r="Z368" s="248">
        <v>0</v>
      </c>
      <c r="AA368" s="355">
        <f t="shared" si="14"/>
        <v>0</v>
      </c>
      <c r="AR368" s="192" t="s">
        <v>113</v>
      </c>
      <c r="AT368" s="192" t="s">
        <v>199</v>
      </c>
      <c r="AU368" s="192" t="s">
        <v>65</v>
      </c>
      <c r="AY368" s="192" t="s">
        <v>198</v>
      </c>
      <c r="BE368" s="249">
        <f t="shared" si="15"/>
        <v>0</v>
      </c>
      <c r="BF368" s="249">
        <f t="shared" si="16"/>
        <v>0</v>
      </c>
      <c r="BG368" s="249">
        <f t="shared" si="17"/>
        <v>0</v>
      </c>
      <c r="BH368" s="249">
        <f t="shared" si="18"/>
        <v>0</v>
      </c>
      <c r="BI368" s="249">
        <f t="shared" si="19"/>
        <v>0</v>
      </c>
      <c r="BJ368" s="192" t="s">
        <v>71</v>
      </c>
      <c r="BK368" s="249">
        <f t="shared" si="20"/>
        <v>0</v>
      </c>
      <c r="BL368" s="192" t="s">
        <v>113</v>
      </c>
      <c r="BM368" s="192" t="s">
        <v>1727</v>
      </c>
    </row>
    <row r="369" spans="2:65" s="198" customFormat="1" ht="44.25" customHeight="1">
      <c r="B369" s="168"/>
      <c r="C369" s="240" t="s">
        <v>810</v>
      </c>
      <c r="D369" s="240" t="s">
        <v>199</v>
      </c>
      <c r="E369" s="241" t="s">
        <v>1728</v>
      </c>
      <c r="F369" s="593" t="s">
        <v>1729</v>
      </c>
      <c r="G369" s="593"/>
      <c r="H369" s="593"/>
      <c r="I369" s="593"/>
      <c r="J369" s="242" t="s">
        <v>268</v>
      </c>
      <c r="K369" s="243">
        <v>1</v>
      </c>
      <c r="L369" s="572"/>
      <c r="M369" s="572"/>
      <c r="N369" s="594">
        <f t="shared" si="11"/>
        <v>0</v>
      </c>
      <c r="O369" s="594"/>
      <c r="P369" s="594"/>
      <c r="Q369" s="594"/>
      <c r="R369" s="244" t="s">
        <v>3319</v>
      </c>
      <c r="S369" s="176"/>
      <c r="T369" s="354" t="s">
        <v>5</v>
      </c>
      <c r="U369" s="246" t="s">
        <v>31</v>
      </c>
      <c r="V369" s="248">
        <v>0</v>
      </c>
      <c r="W369" s="248">
        <f t="shared" si="12"/>
        <v>0</v>
      </c>
      <c r="X369" s="248">
        <v>0</v>
      </c>
      <c r="Y369" s="248">
        <f t="shared" si="13"/>
        <v>0</v>
      </c>
      <c r="Z369" s="248">
        <v>0</v>
      </c>
      <c r="AA369" s="355">
        <f t="shared" si="14"/>
        <v>0</v>
      </c>
      <c r="AR369" s="192" t="s">
        <v>113</v>
      </c>
      <c r="AT369" s="192" t="s">
        <v>199</v>
      </c>
      <c r="AU369" s="192" t="s">
        <v>65</v>
      </c>
      <c r="AY369" s="192" t="s">
        <v>198</v>
      </c>
      <c r="BE369" s="249">
        <f t="shared" si="15"/>
        <v>0</v>
      </c>
      <c r="BF369" s="249">
        <f t="shared" si="16"/>
        <v>0</v>
      </c>
      <c r="BG369" s="249">
        <f t="shared" si="17"/>
        <v>0</v>
      </c>
      <c r="BH369" s="249">
        <f t="shared" si="18"/>
        <v>0</v>
      </c>
      <c r="BI369" s="249">
        <f t="shared" si="19"/>
        <v>0</v>
      </c>
      <c r="BJ369" s="192" t="s">
        <v>71</v>
      </c>
      <c r="BK369" s="249">
        <f t="shared" si="20"/>
        <v>0</v>
      </c>
      <c r="BL369" s="192" t="s">
        <v>113</v>
      </c>
      <c r="BM369" s="192" t="s">
        <v>1730</v>
      </c>
    </row>
    <row r="370" spans="2:65" s="198" customFormat="1" ht="44.25" customHeight="1">
      <c r="B370" s="168"/>
      <c r="C370" s="240" t="s">
        <v>814</v>
      </c>
      <c r="D370" s="240" t="s">
        <v>199</v>
      </c>
      <c r="E370" s="241" t="s">
        <v>1731</v>
      </c>
      <c r="F370" s="593" t="s">
        <v>1732</v>
      </c>
      <c r="G370" s="593"/>
      <c r="H370" s="593"/>
      <c r="I370" s="593"/>
      <c r="J370" s="242" t="s">
        <v>268</v>
      </c>
      <c r="K370" s="243">
        <v>1</v>
      </c>
      <c r="L370" s="572"/>
      <c r="M370" s="572"/>
      <c r="N370" s="594">
        <f t="shared" si="11"/>
        <v>0</v>
      </c>
      <c r="O370" s="594"/>
      <c r="P370" s="594"/>
      <c r="Q370" s="594"/>
      <c r="R370" s="244" t="s">
        <v>3319</v>
      </c>
      <c r="S370" s="176"/>
      <c r="T370" s="354" t="s">
        <v>5</v>
      </c>
      <c r="U370" s="246" t="s">
        <v>31</v>
      </c>
      <c r="V370" s="248">
        <v>0</v>
      </c>
      <c r="W370" s="248">
        <f t="shared" si="12"/>
        <v>0</v>
      </c>
      <c r="X370" s="248">
        <v>0</v>
      </c>
      <c r="Y370" s="248">
        <f t="shared" si="13"/>
        <v>0</v>
      </c>
      <c r="Z370" s="248">
        <v>0</v>
      </c>
      <c r="AA370" s="355">
        <f t="shared" si="14"/>
        <v>0</v>
      </c>
      <c r="AR370" s="192" t="s">
        <v>113</v>
      </c>
      <c r="AT370" s="192" t="s">
        <v>199</v>
      </c>
      <c r="AU370" s="192" t="s">
        <v>65</v>
      </c>
      <c r="AY370" s="192" t="s">
        <v>198</v>
      </c>
      <c r="BE370" s="249">
        <f t="shared" si="15"/>
        <v>0</v>
      </c>
      <c r="BF370" s="249">
        <f t="shared" si="16"/>
        <v>0</v>
      </c>
      <c r="BG370" s="249">
        <f t="shared" si="17"/>
        <v>0</v>
      </c>
      <c r="BH370" s="249">
        <f t="shared" si="18"/>
        <v>0</v>
      </c>
      <c r="BI370" s="249">
        <f t="shared" si="19"/>
        <v>0</v>
      </c>
      <c r="BJ370" s="192" t="s">
        <v>71</v>
      </c>
      <c r="BK370" s="249">
        <f t="shared" si="20"/>
        <v>0</v>
      </c>
      <c r="BL370" s="192" t="s">
        <v>113</v>
      </c>
      <c r="BM370" s="192" t="s">
        <v>1733</v>
      </c>
    </row>
    <row r="371" spans="2:65" s="198" customFormat="1" ht="44.25" customHeight="1">
      <c r="B371" s="168"/>
      <c r="C371" s="240" t="s">
        <v>818</v>
      </c>
      <c r="D371" s="240" t="s">
        <v>199</v>
      </c>
      <c r="E371" s="241" t="s">
        <v>1734</v>
      </c>
      <c r="F371" s="593" t="s">
        <v>1735</v>
      </c>
      <c r="G371" s="593"/>
      <c r="H371" s="593"/>
      <c r="I371" s="593"/>
      <c r="J371" s="242" t="s">
        <v>268</v>
      </c>
      <c r="K371" s="243">
        <v>1</v>
      </c>
      <c r="L371" s="572"/>
      <c r="M371" s="572"/>
      <c r="N371" s="594">
        <f t="shared" si="11"/>
        <v>0</v>
      </c>
      <c r="O371" s="594"/>
      <c r="P371" s="594"/>
      <c r="Q371" s="594"/>
      <c r="R371" s="244" t="s">
        <v>3319</v>
      </c>
      <c r="S371" s="176"/>
      <c r="T371" s="354" t="s">
        <v>5</v>
      </c>
      <c r="U371" s="246" t="s">
        <v>31</v>
      </c>
      <c r="V371" s="248">
        <v>0</v>
      </c>
      <c r="W371" s="248">
        <f t="shared" si="12"/>
        <v>0</v>
      </c>
      <c r="X371" s="248">
        <v>0</v>
      </c>
      <c r="Y371" s="248">
        <f t="shared" si="13"/>
        <v>0</v>
      </c>
      <c r="Z371" s="248">
        <v>0</v>
      </c>
      <c r="AA371" s="355">
        <f t="shared" si="14"/>
        <v>0</v>
      </c>
      <c r="AR371" s="192" t="s">
        <v>113</v>
      </c>
      <c r="AT371" s="192" t="s">
        <v>199</v>
      </c>
      <c r="AU371" s="192" t="s">
        <v>65</v>
      </c>
      <c r="AY371" s="192" t="s">
        <v>198</v>
      </c>
      <c r="BE371" s="249">
        <f t="shared" si="15"/>
        <v>0</v>
      </c>
      <c r="BF371" s="249">
        <f t="shared" si="16"/>
        <v>0</v>
      </c>
      <c r="BG371" s="249">
        <f t="shared" si="17"/>
        <v>0</v>
      </c>
      <c r="BH371" s="249">
        <f t="shared" si="18"/>
        <v>0</v>
      </c>
      <c r="BI371" s="249">
        <f t="shared" si="19"/>
        <v>0</v>
      </c>
      <c r="BJ371" s="192" t="s">
        <v>71</v>
      </c>
      <c r="BK371" s="249">
        <f t="shared" si="20"/>
        <v>0</v>
      </c>
      <c r="BL371" s="192" t="s">
        <v>113</v>
      </c>
      <c r="BM371" s="192" t="s">
        <v>1736</v>
      </c>
    </row>
    <row r="372" spans="2:65" s="198" customFormat="1" ht="31.5" customHeight="1">
      <c r="B372" s="168"/>
      <c r="C372" s="240" t="s">
        <v>822</v>
      </c>
      <c r="D372" s="240" t="s">
        <v>199</v>
      </c>
      <c r="E372" s="241" t="s">
        <v>1737</v>
      </c>
      <c r="F372" s="593" t="s">
        <v>820</v>
      </c>
      <c r="G372" s="593"/>
      <c r="H372" s="593"/>
      <c r="I372" s="593"/>
      <c r="J372" s="242" t="s">
        <v>268</v>
      </c>
      <c r="K372" s="243">
        <v>1</v>
      </c>
      <c r="L372" s="572"/>
      <c r="M372" s="572"/>
      <c r="N372" s="594">
        <f t="shared" si="11"/>
        <v>0</v>
      </c>
      <c r="O372" s="594"/>
      <c r="P372" s="594"/>
      <c r="Q372" s="594"/>
      <c r="R372" s="244" t="s">
        <v>3319</v>
      </c>
      <c r="S372" s="176"/>
      <c r="T372" s="354" t="s">
        <v>5</v>
      </c>
      <c r="U372" s="246" t="s">
        <v>31</v>
      </c>
      <c r="V372" s="248">
        <v>0</v>
      </c>
      <c r="W372" s="248">
        <f t="shared" si="12"/>
        <v>0</v>
      </c>
      <c r="X372" s="248">
        <v>0</v>
      </c>
      <c r="Y372" s="248">
        <f t="shared" si="13"/>
        <v>0</v>
      </c>
      <c r="Z372" s="248">
        <v>0</v>
      </c>
      <c r="AA372" s="355">
        <f t="shared" si="14"/>
        <v>0</v>
      </c>
      <c r="AR372" s="192" t="s">
        <v>113</v>
      </c>
      <c r="AT372" s="192" t="s">
        <v>199</v>
      </c>
      <c r="AU372" s="192" t="s">
        <v>65</v>
      </c>
      <c r="AY372" s="192" t="s">
        <v>198</v>
      </c>
      <c r="BE372" s="249">
        <f t="shared" si="15"/>
        <v>0</v>
      </c>
      <c r="BF372" s="249">
        <f t="shared" si="16"/>
        <v>0</v>
      </c>
      <c r="BG372" s="249">
        <f t="shared" si="17"/>
        <v>0</v>
      </c>
      <c r="BH372" s="249">
        <f t="shared" si="18"/>
        <v>0</v>
      </c>
      <c r="BI372" s="249">
        <f t="shared" si="19"/>
        <v>0</v>
      </c>
      <c r="BJ372" s="192" t="s">
        <v>71</v>
      </c>
      <c r="BK372" s="249">
        <f t="shared" si="20"/>
        <v>0</v>
      </c>
      <c r="BL372" s="192" t="s">
        <v>113</v>
      </c>
      <c r="BM372" s="192" t="s">
        <v>1738</v>
      </c>
    </row>
    <row r="373" spans="2:65" s="198" customFormat="1" ht="31.5" customHeight="1">
      <c r="B373" s="168"/>
      <c r="C373" s="240" t="s">
        <v>826</v>
      </c>
      <c r="D373" s="240" t="s">
        <v>199</v>
      </c>
      <c r="E373" s="241" t="s">
        <v>1739</v>
      </c>
      <c r="F373" s="593" t="s">
        <v>824</v>
      </c>
      <c r="G373" s="593"/>
      <c r="H373" s="593"/>
      <c r="I373" s="593"/>
      <c r="J373" s="242" t="s">
        <v>268</v>
      </c>
      <c r="K373" s="243">
        <v>1</v>
      </c>
      <c r="L373" s="572"/>
      <c r="M373" s="572"/>
      <c r="N373" s="594">
        <f t="shared" si="11"/>
        <v>0</v>
      </c>
      <c r="O373" s="594"/>
      <c r="P373" s="594"/>
      <c r="Q373" s="594"/>
      <c r="R373" s="244" t="s">
        <v>3319</v>
      </c>
      <c r="S373" s="176"/>
      <c r="T373" s="354" t="s">
        <v>5</v>
      </c>
      <c r="U373" s="246" t="s">
        <v>31</v>
      </c>
      <c r="V373" s="248">
        <v>0</v>
      </c>
      <c r="W373" s="248">
        <f t="shared" si="12"/>
        <v>0</v>
      </c>
      <c r="X373" s="248">
        <v>0</v>
      </c>
      <c r="Y373" s="248">
        <f t="shared" si="13"/>
        <v>0</v>
      </c>
      <c r="Z373" s="248">
        <v>0</v>
      </c>
      <c r="AA373" s="355">
        <f t="shared" si="14"/>
        <v>0</v>
      </c>
      <c r="AR373" s="192" t="s">
        <v>113</v>
      </c>
      <c r="AT373" s="192" t="s">
        <v>199</v>
      </c>
      <c r="AU373" s="192" t="s">
        <v>65</v>
      </c>
      <c r="AY373" s="192" t="s">
        <v>198</v>
      </c>
      <c r="BE373" s="249">
        <f t="shared" si="15"/>
        <v>0</v>
      </c>
      <c r="BF373" s="249">
        <f t="shared" si="16"/>
        <v>0</v>
      </c>
      <c r="BG373" s="249">
        <f t="shared" si="17"/>
        <v>0</v>
      </c>
      <c r="BH373" s="249">
        <f t="shared" si="18"/>
        <v>0</v>
      </c>
      <c r="BI373" s="249">
        <f t="shared" si="19"/>
        <v>0</v>
      </c>
      <c r="BJ373" s="192" t="s">
        <v>71</v>
      </c>
      <c r="BK373" s="249">
        <f t="shared" si="20"/>
        <v>0</v>
      </c>
      <c r="BL373" s="192" t="s">
        <v>113</v>
      </c>
      <c r="BM373" s="192" t="s">
        <v>1740</v>
      </c>
    </row>
    <row r="374" spans="2:65" s="198" customFormat="1" ht="44.25" customHeight="1">
      <c r="B374" s="168"/>
      <c r="C374" s="240" t="s">
        <v>830</v>
      </c>
      <c r="D374" s="240" t="s">
        <v>199</v>
      </c>
      <c r="E374" s="241" t="s">
        <v>1741</v>
      </c>
      <c r="F374" s="593" t="s">
        <v>828</v>
      </c>
      <c r="G374" s="593"/>
      <c r="H374" s="593"/>
      <c r="I374" s="593"/>
      <c r="J374" s="242" t="s">
        <v>268</v>
      </c>
      <c r="K374" s="243">
        <v>1</v>
      </c>
      <c r="L374" s="572"/>
      <c r="M374" s="572"/>
      <c r="N374" s="594">
        <f t="shared" si="11"/>
        <v>0</v>
      </c>
      <c r="O374" s="594"/>
      <c r="P374" s="594"/>
      <c r="Q374" s="594"/>
      <c r="R374" s="244" t="s">
        <v>3319</v>
      </c>
      <c r="S374" s="176"/>
      <c r="T374" s="354" t="s">
        <v>5</v>
      </c>
      <c r="U374" s="246" t="s">
        <v>31</v>
      </c>
      <c r="V374" s="248">
        <v>0</v>
      </c>
      <c r="W374" s="248">
        <f t="shared" si="12"/>
        <v>0</v>
      </c>
      <c r="X374" s="248">
        <v>0</v>
      </c>
      <c r="Y374" s="248">
        <f t="shared" si="13"/>
        <v>0</v>
      </c>
      <c r="Z374" s="248">
        <v>0</v>
      </c>
      <c r="AA374" s="355">
        <f t="shared" si="14"/>
        <v>0</v>
      </c>
      <c r="AR374" s="192" t="s">
        <v>113</v>
      </c>
      <c r="AT374" s="192" t="s">
        <v>199</v>
      </c>
      <c r="AU374" s="192" t="s">
        <v>65</v>
      </c>
      <c r="AY374" s="192" t="s">
        <v>198</v>
      </c>
      <c r="BE374" s="249">
        <f t="shared" si="15"/>
        <v>0</v>
      </c>
      <c r="BF374" s="249">
        <f t="shared" si="16"/>
        <v>0</v>
      </c>
      <c r="BG374" s="249">
        <f t="shared" si="17"/>
        <v>0</v>
      </c>
      <c r="BH374" s="249">
        <f t="shared" si="18"/>
        <v>0</v>
      </c>
      <c r="BI374" s="249">
        <f t="shared" si="19"/>
        <v>0</v>
      </c>
      <c r="BJ374" s="192" t="s">
        <v>71</v>
      </c>
      <c r="BK374" s="249">
        <f t="shared" si="20"/>
        <v>0</v>
      </c>
      <c r="BL374" s="192" t="s">
        <v>113</v>
      </c>
      <c r="BM374" s="192" t="s">
        <v>1742</v>
      </c>
    </row>
    <row r="375" spans="2:65" s="198" customFormat="1" ht="44.25" customHeight="1">
      <c r="B375" s="168"/>
      <c r="C375" s="240" t="s">
        <v>834</v>
      </c>
      <c r="D375" s="240" t="s">
        <v>199</v>
      </c>
      <c r="E375" s="241" t="s">
        <v>1743</v>
      </c>
      <c r="F375" s="593" t="s">
        <v>1744</v>
      </c>
      <c r="G375" s="593"/>
      <c r="H375" s="593"/>
      <c r="I375" s="593"/>
      <c r="J375" s="242" t="s">
        <v>268</v>
      </c>
      <c r="K375" s="243">
        <v>1</v>
      </c>
      <c r="L375" s="572"/>
      <c r="M375" s="572"/>
      <c r="N375" s="594">
        <f t="shared" si="11"/>
        <v>0</v>
      </c>
      <c r="O375" s="594"/>
      <c r="P375" s="594"/>
      <c r="Q375" s="594"/>
      <c r="R375" s="244" t="s">
        <v>3319</v>
      </c>
      <c r="S375" s="176"/>
      <c r="T375" s="354" t="s">
        <v>5</v>
      </c>
      <c r="U375" s="246" t="s">
        <v>31</v>
      </c>
      <c r="V375" s="248">
        <v>0</v>
      </c>
      <c r="W375" s="248">
        <f t="shared" si="12"/>
        <v>0</v>
      </c>
      <c r="X375" s="248">
        <v>0</v>
      </c>
      <c r="Y375" s="248">
        <f t="shared" si="13"/>
        <v>0</v>
      </c>
      <c r="Z375" s="248">
        <v>0</v>
      </c>
      <c r="AA375" s="355">
        <f t="shared" si="14"/>
        <v>0</v>
      </c>
      <c r="AR375" s="192" t="s">
        <v>113</v>
      </c>
      <c r="AT375" s="192" t="s">
        <v>199</v>
      </c>
      <c r="AU375" s="192" t="s">
        <v>65</v>
      </c>
      <c r="AY375" s="192" t="s">
        <v>198</v>
      </c>
      <c r="BE375" s="249">
        <f t="shared" si="15"/>
        <v>0</v>
      </c>
      <c r="BF375" s="249">
        <f t="shared" si="16"/>
        <v>0</v>
      </c>
      <c r="BG375" s="249">
        <f t="shared" si="17"/>
        <v>0</v>
      </c>
      <c r="BH375" s="249">
        <f t="shared" si="18"/>
        <v>0</v>
      </c>
      <c r="BI375" s="249">
        <f t="shared" si="19"/>
        <v>0</v>
      </c>
      <c r="BJ375" s="192" t="s">
        <v>71</v>
      </c>
      <c r="BK375" s="249">
        <f t="shared" si="20"/>
        <v>0</v>
      </c>
      <c r="BL375" s="192" t="s">
        <v>113</v>
      </c>
      <c r="BM375" s="192" t="s">
        <v>1745</v>
      </c>
    </row>
    <row r="376" spans="2:65" s="198" customFormat="1" ht="44.25" customHeight="1">
      <c r="B376" s="168"/>
      <c r="C376" s="240" t="s">
        <v>838</v>
      </c>
      <c r="D376" s="240" t="s">
        <v>199</v>
      </c>
      <c r="E376" s="241" t="s">
        <v>1746</v>
      </c>
      <c r="F376" s="593" t="s">
        <v>836</v>
      </c>
      <c r="G376" s="593"/>
      <c r="H376" s="593"/>
      <c r="I376" s="593"/>
      <c r="J376" s="242" t="s">
        <v>268</v>
      </c>
      <c r="K376" s="243">
        <v>1</v>
      </c>
      <c r="L376" s="572"/>
      <c r="M376" s="572"/>
      <c r="N376" s="594">
        <f t="shared" si="11"/>
        <v>0</v>
      </c>
      <c r="O376" s="594"/>
      <c r="P376" s="594"/>
      <c r="Q376" s="594"/>
      <c r="R376" s="244" t="s">
        <v>3319</v>
      </c>
      <c r="S376" s="176"/>
      <c r="T376" s="354" t="s">
        <v>5</v>
      </c>
      <c r="U376" s="246" t="s">
        <v>31</v>
      </c>
      <c r="V376" s="248">
        <v>0</v>
      </c>
      <c r="W376" s="248">
        <f t="shared" si="12"/>
        <v>0</v>
      </c>
      <c r="X376" s="248">
        <v>0</v>
      </c>
      <c r="Y376" s="248">
        <f t="shared" si="13"/>
        <v>0</v>
      </c>
      <c r="Z376" s="248">
        <v>0</v>
      </c>
      <c r="AA376" s="355">
        <f t="shared" si="14"/>
        <v>0</v>
      </c>
      <c r="AR376" s="192" t="s">
        <v>113</v>
      </c>
      <c r="AT376" s="192" t="s">
        <v>199</v>
      </c>
      <c r="AU376" s="192" t="s">
        <v>65</v>
      </c>
      <c r="AY376" s="192" t="s">
        <v>198</v>
      </c>
      <c r="BE376" s="249">
        <f t="shared" si="15"/>
        <v>0</v>
      </c>
      <c r="BF376" s="249">
        <f t="shared" si="16"/>
        <v>0</v>
      </c>
      <c r="BG376" s="249">
        <f t="shared" si="17"/>
        <v>0</v>
      </c>
      <c r="BH376" s="249">
        <f t="shared" si="18"/>
        <v>0</v>
      </c>
      <c r="BI376" s="249">
        <f t="shared" si="19"/>
        <v>0</v>
      </c>
      <c r="BJ376" s="192" t="s">
        <v>71</v>
      </c>
      <c r="BK376" s="249">
        <f t="shared" si="20"/>
        <v>0</v>
      </c>
      <c r="BL376" s="192" t="s">
        <v>113</v>
      </c>
      <c r="BM376" s="192" t="s">
        <v>1747</v>
      </c>
    </row>
    <row r="377" spans="2:65" s="198" customFormat="1" ht="44.25" customHeight="1">
      <c r="B377" s="168"/>
      <c r="C377" s="240" t="s">
        <v>842</v>
      </c>
      <c r="D377" s="240" t="s">
        <v>199</v>
      </c>
      <c r="E377" s="241" t="s">
        <v>1748</v>
      </c>
      <c r="F377" s="593" t="s">
        <v>840</v>
      </c>
      <c r="G377" s="593"/>
      <c r="H377" s="593"/>
      <c r="I377" s="593"/>
      <c r="J377" s="242" t="s">
        <v>268</v>
      </c>
      <c r="K377" s="243">
        <v>5</v>
      </c>
      <c r="L377" s="572"/>
      <c r="M377" s="572"/>
      <c r="N377" s="594">
        <f t="shared" si="11"/>
        <v>0</v>
      </c>
      <c r="O377" s="594"/>
      <c r="P377" s="594"/>
      <c r="Q377" s="594"/>
      <c r="R377" s="244" t="s">
        <v>3319</v>
      </c>
      <c r="S377" s="176"/>
      <c r="T377" s="354" t="s">
        <v>5</v>
      </c>
      <c r="U377" s="246" t="s">
        <v>31</v>
      </c>
      <c r="V377" s="248">
        <v>0</v>
      </c>
      <c r="W377" s="248">
        <f t="shared" si="12"/>
        <v>0</v>
      </c>
      <c r="X377" s="248">
        <v>0</v>
      </c>
      <c r="Y377" s="248">
        <f t="shared" si="13"/>
        <v>0</v>
      </c>
      <c r="Z377" s="248">
        <v>0</v>
      </c>
      <c r="AA377" s="355">
        <f t="shared" si="14"/>
        <v>0</v>
      </c>
      <c r="AR377" s="192" t="s">
        <v>113</v>
      </c>
      <c r="AT377" s="192" t="s">
        <v>199</v>
      </c>
      <c r="AU377" s="192" t="s">
        <v>65</v>
      </c>
      <c r="AY377" s="192" t="s">
        <v>198</v>
      </c>
      <c r="BE377" s="249">
        <f t="shared" si="15"/>
        <v>0</v>
      </c>
      <c r="BF377" s="249">
        <f t="shared" si="16"/>
        <v>0</v>
      </c>
      <c r="BG377" s="249">
        <f t="shared" si="17"/>
        <v>0</v>
      </c>
      <c r="BH377" s="249">
        <f t="shared" si="18"/>
        <v>0</v>
      </c>
      <c r="BI377" s="249">
        <f t="shared" si="19"/>
        <v>0</v>
      </c>
      <c r="BJ377" s="192" t="s">
        <v>71</v>
      </c>
      <c r="BK377" s="249">
        <f t="shared" si="20"/>
        <v>0</v>
      </c>
      <c r="BL377" s="192" t="s">
        <v>113</v>
      </c>
      <c r="BM377" s="192" t="s">
        <v>1749</v>
      </c>
    </row>
    <row r="378" spans="2:65" s="198" customFormat="1" ht="44.25" customHeight="1">
      <c r="B378" s="168"/>
      <c r="C378" s="240" t="s">
        <v>846</v>
      </c>
      <c r="D378" s="240" t="s">
        <v>199</v>
      </c>
      <c r="E378" s="241" t="s">
        <v>1750</v>
      </c>
      <c r="F378" s="593" t="s">
        <v>844</v>
      </c>
      <c r="G378" s="593"/>
      <c r="H378" s="593"/>
      <c r="I378" s="593"/>
      <c r="J378" s="242" t="s">
        <v>268</v>
      </c>
      <c r="K378" s="243">
        <v>1</v>
      </c>
      <c r="L378" s="572"/>
      <c r="M378" s="572"/>
      <c r="N378" s="594">
        <f t="shared" si="11"/>
        <v>0</v>
      </c>
      <c r="O378" s="594"/>
      <c r="P378" s="594"/>
      <c r="Q378" s="594"/>
      <c r="R378" s="244" t="s">
        <v>3319</v>
      </c>
      <c r="S378" s="176"/>
      <c r="T378" s="354" t="s">
        <v>5</v>
      </c>
      <c r="U378" s="246" t="s">
        <v>31</v>
      </c>
      <c r="V378" s="248">
        <v>0</v>
      </c>
      <c r="W378" s="248">
        <f t="shared" si="12"/>
        <v>0</v>
      </c>
      <c r="X378" s="248">
        <v>0</v>
      </c>
      <c r="Y378" s="248">
        <f t="shared" si="13"/>
        <v>0</v>
      </c>
      <c r="Z378" s="248">
        <v>0</v>
      </c>
      <c r="AA378" s="355">
        <f t="shared" si="14"/>
        <v>0</v>
      </c>
      <c r="AR378" s="192" t="s">
        <v>113</v>
      </c>
      <c r="AT378" s="192" t="s">
        <v>199</v>
      </c>
      <c r="AU378" s="192" t="s">
        <v>65</v>
      </c>
      <c r="AY378" s="192" t="s">
        <v>198</v>
      </c>
      <c r="BE378" s="249">
        <f t="shared" si="15"/>
        <v>0</v>
      </c>
      <c r="BF378" s="249">
        <f t="shared" si="16"/>
        <v>0</v>
      </c>
      <c r="BG378" s="249">
        <f t="shared" si="17"/>
        <v>0</v>
      </c>
      <c r="BH378" s="249">
        <f t="shared" si="18"/>
        <v>0</v>
      </c>
      <c r="BI378" s="249">
        <f t="shared" si="19"/>
        <v>0</v>
      </c>
      <c r="BJ378" s="192" t="s">
        <v>71</v>
      </c>
      <c r="BK378" s="249">
        <f t="shared" si="20"/>
        <v>0</v>
      </c>
      <c r="BL378" s="192" t="s">
        <v>113</v>
      </c>
      <c r="BM378" s="192" t="s">
        <v>1751</v>
      </c>
    </row>
    <row r="379" spans="2:65" s="198" customFormat="1" ht="44.25" customHeight="1">
      <c r="B379" s="168"/>
      <c r="C379" s="240" t="s">
        <v>850</v>
      </c>
      <c r="D379" s="240" t="s">
        <v>199</v>
      </c>
      <c r="E379" s="241" t="s">
        <v>1752</v>
      </c>
      <c r="F379" s="593" t="s">
        <v>848</v>
      </c>
      <c r="G379" s="593"/>
      <c r="H379" s="593"/>
      <c r="I379" s="593"/>
      <c r="J379" s="242" t="s">
        <v>268</v>
      </c>
      <c r="K379" s="243">
        <v>1</v>
      </c>
      <c r="L379" s="572"/>
      <c r="M379" s="572"/>
      <c r="N379" s="594">
        <f t="shared" si="11"/>
        <v>0</v>
      </c>
      <c r="O379" s="594"/>
      <c r="P379" s="594"/>
      <c r="Q379" s="594"/>
      <c r="R379" s="244" t="s">
        <v>3319</v>
      </c>
      <c r="S379" s="176"/>
      <c r="T379" s="354" t="s">
        <v>5</v>
      </c>
      <c r="U379" s="246" t="s">
        <v>31</v>
      </c>
      <c r="V379" s="248">
        <v>0</v>
      </c>
      <c r="W379" s="248">
        <f t="shared" si="12"/>
        <v>0</v>
      </c>
      <c r="X379" s="248">
        <v>0</v>
      </c>
      <c r="Y379" s="248">
        <f t="shared" si="13"/>
        <v>0</v>
      </c>
      <c r="Z379" s="248">
        <v>0</v>
      </c>
      <c r="AA379" s="355">
        <f t="shared" si="14"/>
        <v>0</v>
      </c>
      <c r="AR379" s="192" t="s">
        <v>113</v>
      </c>
      <c r="AT379" s="192" t="s">
        <v>199</v>
      </c>
      <c r="AU379" s="192" t="s">
        <v>65</v>
      </c>
      <c r="AY379" s="192" t="s">
        <v>198</v>
      </c>
      <c r="BE379" s="249">
        <f t="shared" si="15"/>
        <v>0</v>
      </c>
      <c r="BF379" s="249">
        <f t="shared" si="16"/>
        <v>0</v>
      </c>
      <c r="BG379" s="249">
        <f t="shared" si="17"/>
        <v>0</v>
      </c>
      <c r="BH379" s="249">
        <f t="shared" si="18"/>
        <v>0</v>
      </c>
      <c r="BI379" s="249">
        <f t="shared" si="19"/>
        <v>0</v>
      </c>
      <c r="BJ379" s="192" t="s">
        <v>71</v>
      </c>
      <c r="BK379" s="249">
        <f t="shared" si="20"/>
        <v>0</v>
      </c>
      <c r="BL379" s="192" t="s">
        <v>113</v>
      </c>
      <c r="BM379" s="192" t="s">
        <v>1753</v>
      </c>
    </row>
    <row r="380" spans="2:65" s="198" customFormat="1" ht="44.25" customHeight="1">
      <c r="B380" s="168"/>
      <c r="C380" s="240" t="s">
        <v>854</v>
      </c>
      <c r="D380" s="240" t="s">
        <v>199</v>
      </c>
      <c r="E380" s="241" t="s">
        <v>1754</v>
      </c>
      <c r="F380" s="593" t="s">
        <v>1755</v>
      </c>
      <c r="G380" s="593"/>
      <c r="H380" s="593"/>
      <c r="I380" s="593"/>
      <c r="J380" s="242" t="s">
        <v>268</v>
      </c>
      <c r="K380" s="243">
        <v>4</v>
      </c>
      <c r="L380" s="572"/>
      <c r="M380" s="572"/>
      <c r="N380" s="594">
        <f t="shared" si="11"/>
        <v>0</v>
      </c>
      <c r="O380" s="594"/>
      <c r="P380" s="594"/>
      <c r="Q380" s="594"/>
      <c r="R380" s="244" t="s">
        <v>3319</v>
      </c>
      <c r="S380" s="176"/>
      <c r="T380" s="354" t="s">
        <v>5</v>
      </c>
      <c r="U380" s="246" t="s">
        <v>31</v>
      </c>
      <c r="V380" s="248">
        <v>0</v>
      </c>
      <c r="W380" s="248">
        <f t="shared" si="12"/>
        <v>0</v>
      </c>
      <c r="X380" s="248">
        <v>0</v>
      </c>
      <c r="Y380" s="248">
        <f t="shared" si="13"/>
        <v>0</v>
      </c>
      <c r="Z380" s="248">
        <v>0</v>
      </c>
      <c r="AA380" s="355">
        <f t="shared" si="14"/>
        <v>0</v>
      </c>
      <c r="AR380" s="192" t="s">
        <v>113</v>
      </c>
      <c r="AT380" s="192" t="s">
        <v>199</v>
      </c>
      <c r="AU380" s="192" t="s">
        <v>65</v>
      </c>
      <c r="AY380" s="192" t="s">
        <v>198</v>
      </c>
      <c r="BE380" s="249">
        <f t="shared" si="15"/>
        <v>0</v>
      </c>
      <c r="BF380" s="249">
        <f t="shared" si="16"/>
        <v>0</v>
      </c>
      <c r="BG380" s="249">
        <f t="shared" si="17"/>
        <v>0</v>
      </c>
      <c r="BH380" s="249">
        <f t="shared" si="18"/>
        <v>0</v>
      </c>
      <c r="BI380" s="249">
        <f t="shared" si="19"/>
        <v>0</v>
      </c>
      <c r="BJ380" s="192" t="s">
        <v>71</v>
      </c>
      <c r="BK380" s="249">
        <f t="shared" si="20"/>
        <v>0</v>
      </c>
      <c r="BL380" s="192" t="s">
        <v>113</v>
      </c>
      <c r="BM380" s="192" t="s">
        <v>1756</v>
      </c>
    </row>
    <row r="381" spans="2:65" s="198" customFormat="1" ht="31.5" customHeight="1">
      <c r="B381" s="168"/>
      <c r="C381" s="240" t="s">
        <v>858</v>
      </c>
      <c r="D381" s="240" t="s">
        <v>199</v>
      </c>
      <c r="E381" s="241" t="s">
        <v>1757</v>
      </c>
      <c r="F381" s="593" t="s">
        <v>856</v>
      </c>
      <c r="G381" s="593"/>
      <c r="H381" s="593"/>
      <c r="I381" s="593"/>
      <c r="J381" s="242" t="s">
        <v>268</v>
      </c>
      <c r="K381" s="243">
        <v>1</v>
      </c>
      <c r="L381" s="572"/>
      <c r="M381" s="572"/>
      <c r="N381" s="594">
        <f t="shared" si="11"/>
        <v>0</v>
      </c>
      <c r="O381" s="594"/>
      <c r="P381" s="594"/>
      <c r="Q381" s="594"/>
      <c r="R381" s="244" t="s">
        <v>3319</v>
      </c>
      <c r="S381" s="176"/>
      <c r="T381" s="354" t="s">
        <v>5</v>
      </c>
      <c r="U381" s="246" t="s">
        <v>31</v>
      </c>
      <c r="V381" s="248">
        <v>0</v>
      </c>
      <c r="W381" s="248">
        <f t="shared" si="12"/>
        <v>0</v>
      </c>
      <c r="X381" s="248">
        <v>0</v>
      </c>
      <c r="Y381" s="248">
        <f t="shared" si="13"/>
        <v>0</v>
      </c>
      <c r="Z381" s="248">
        <v>0</v>
      </c>
      <c r="AA381" s="355">
        <f t="shared" si="14"/>
        <v>0</v>
      </c>
      <c r="AR381" s="192" t="s">
        <v>113</v>
      </c>
      <c r="AT381" s="192" t="s">
        <v>199</v>
      </c>
      <c r="AU381" s="192" t="s">
        <v>65</v>
      </c>
      <c r="AY381" s="192" t="s">
        <v>198</v>
      </c>
      <c r="BE381" s="249">
        <f t="shared" si="15"/>
        <v>0</v>
      </c>
      <c r="BF381" s="249">
        <f t="shared" si="16"/>
        <v>0</v>
      </c>
      <c r="BG381" s="249">
        <f t="shared" si="17"/>
        <v>0</v>
      </c>
      <c r="BH381" s="249">
        <f t="shared" si="18"/>
        <v>0</v>
      </c>
      <c r="BI381" s="249">
        <f t="shared" si="19"/>
        <v>0</v>
      </c>
      <c r="BJ381" s="192" t="s">
        <v>71</v>
      </c>
      <c r="BK381" s="249">
        <f t="shared" si="20"/>
        <v>0</v>
      </c>
      <c r="BL381" s="192" t="s">
        <v>113</v>
      </c>
      <c r="BM381" s="192" t="s">
        <v>1758</v>
      </c>
    </row>
    <row r="382" spans="2:65" s="198" customFormat="1" ht="31.5" customHeight="1">
      <c r="B382" s="168"/>
      <c r="C382" s="240" t="s">
        <v>863</v>
      </c>
      <c r="D382" s="240" t="s">
        <v>199</v>
      </c>
      <c r="E382" s="241" t="s">
        <v>1759</v>
      </c>
      <c r="F382" s="593" t="s">
        <v>860</v>
      </c>
      <c r="G382" s="593"/>
      <c r="H382" s="593"/>
      <c r="I382" s="593"/>
      <c r="J382" s="253" t="s">
        <v>3325</v>
      </c>
      <c r="K382" s="243">
        <v>1</v>
      </c>
      <c r="L382" s="572"/>
      <c r="M382" s="572"/>
      <c r="N382" s="594">
        <f t="shared" si="11"/>
        <v>0</v>
      </c>
      <c r="O382" s="594"/>
      <c r="P382" s="594"/>
      <c r="Q382" s="594"/>
      <c r="R382" s="244" t="s">
        <v>3319</v>
      </c>
      <c r="S382" s="176"/>
      <c r="T382" s="354" t="s">
        <v>5</v>
      </c>
      <c r="U382" s="246" t="s">
        <v>31</v>
      </c>
      <c r="V382" s="248">
        <v>0</v>
      </c>
      <c r="W382" s="248">
        <f t="shared" si="12"/>
        <v>0</v>
      </c>
      <c r="X382" s="248">
        <v>0</v>
      </c>
      <c r="Y382" s="248">
        <f t="shared" si="13"/>
        <v>0</v>
      </c>
      <c r="Z382" s="248">
        <v>0</v>
      </c>
      <c r="AA382" s="355">
        <f t="shared" si="14"/>
        <v>0</v>
      </c>
      <c r="AR382" s="192" t="s">
        <v>113</v>
      </c>
      <c r="AT382" s="192" t="s">
        <v>199</v>
      </c>
      <c r="AU382" s="192" t="s">
        <v>65</v>
      </c>
      <c r="AY382" s="192" t="s">
        <v>198</v>
      </c>
      <c r="BE382" s="249">
        <f t="shared" si="15"/>
        <v>0</v>
      </c>
      <c r="BF382" s="249">
        <f t="shared" si="16"/>
        <v>0</v>
      </c>
      <c r="BG382" s="249">
        <f t="shared" si="17"/>
        <v>0</v>
      </c>
      <c r="BH382" s="249">
        <f t="shared" si="18"/>
        <v>0</v>
      </c>
      <c r="BI382" s="249">
        <f t="shared" si="19"/>
        <v>0</v>
      </c>
      <c r="BJ382" s="192" t="s">
        <v>71</v>
      </c>
      <c r="BK382" s="249">
        <f t="shared" si="20"/>
        <v>0</v>
      </c>
      <c r="BL382" s="192" t="s">
        <v>113</v>
      </c>
      <c r="BM382" s="192" t="s">
        <v>1760</v>
      </c>
    </row>
    <row r="383" spans="2:48" s="270" customFormat="1" ht="69.75" customHeight="1">
      <c r="B383" s="265"/>
      <c r="C383" s="273"/>
      <c r="D383" s="273"/>
      <c r="E383" s="269" t="s">
        <v>5</v>
      </c>
      <c r="F383" s="625" t="s">
        <v>3422</v>
      </c>
      <c r="G383" s="622"/>
      <c r="H383" s="622"/>
      <c r="I383" s="622"/>
      <c r="J383" s="273"/>
      <c r="K383" s="269" t="s">
        <v>5</v>
      </c>
      <c r="L383" s="273"/>
      <c r="M383" s="273"/>
      <c r="N383" s="273"/>
      <c r="O383" s="273"/>
      <c r="P383" s="273"/>
      <c r="Q383" s="273"/>
      <c r="R383" s="273"/>
      <c r="S383" s="176"/>
      <c r="T383" s="387"/>
      <c r="U383" s="273"/>
      <c r="V383" s="220"/>
      <c r="W383" s="273"/>
      <c r="X383" s="273"/>
      <c r="Y383" s="273"/>
      <c r="Z383" s="273"/>
      <c r="AQ383" s="271" t="s">
        <v>205</v>
      </c>
      <c r="AR383" s="271" t="s">
        <v>65</v>
      </c>
      <c r="AS383" s="270" t="s">
        <v>65</v>
      </c>
      <c r="AT383" s="270" t="s">
        <v>25</v>
      </c>
      <c r="AU383" s="270" t="s">
        <v>58</v>
      </c>
      <c r="AV383" s="271" t="s">
        <v>198</v>
      </c>
    </row>
    <row r="384" spans="2:47" s="198" customFormat="1" ht="30" customHeight="1">
      <c r="B384" s="168"/>
      <c r="C384" s="179"/>
      <c r="D384" s="179"/>
      <c r="E384" s="179"/>
      <c r="F384" s="697" t="s">
        <v>862</v>
      </c>
      <c r="G384" s="698"/>
      <c r="H384" s="698"/>
      <c r="I384" s="698"/>
      <c r="J384" s="179"/>
      <c r="K384" s="179"/>
      <c r="L384" s="179"/>
      <c r="M384" s="179"/>
      <c r="N384" s="179"/>
      <c r="O384" s="179"/>
      <c r="P384" s="179"/>
      <c r="Q384" s="179"/>
      <c r="R384" s="179"/>
      <c r="S384" s="176"/>
      <c r="T384" s="331"/>
      <c r="U384" s="179"/>
      <c r="V384" s="179"/>
      <c r="W384" s="179"/>
      <c r="X384" s="179"/>
      <c r="Y384" s="179"/>
      <c r="Z384" s="179"/>
      <c r="AA384" s="332"/>
      <c r="AT384" s="192" t="s">
        <v>271</v>
      </c>
      <c r="AU384" s="192" t="s">
        <v>65</v>
      </c>
    </row>
    <row r="385" spans="2:65" s="198" customFormat="1" ht="31.5" customHeight="1">
      <c r="B385" s="168"/>
      <c r="C385" s="240" t="s">
        <v>867</v>
      </c>
      <c r="D385" s="240" t="s">
        <v>199</v>
      </c>
      <c r="E385" s="241" t="s">
        <v>1761</v>
      </c>
      <c r="F385" s="593" t="s">
        <v>1762</v>
      </c>
      <c r="G385" s="593"/>
      <c r="H385" s="593"/>
      <c r="I385" s="593"/>
      <c r="J385" s="253" t="s">
        <v>3325</v>
      </c>
      <c r="K385" s="243">
        <v>1</v>
      </c>
      <c r="L385" s="572"/>
      <c r="M385" s="572"/>
      <c r="N385" s="594">
        <f>ROUND(L385*K385,2)</f>
        <v>0</v>
      </c>
      <c r="O385" s="594"/>
      <c r="P385" s="594"/>
      <c r="Q385" s="594"/>
      <c r="R385" s="244" t="s">
        <v>3319</v>
      </c>
      <c r="S385" s="176"/>
      <c r="T385" s="354" t="s">
        <v>5</v>
      </c>
      <c r="U385" s="246" t="s">
        <v>31</v>
      </c>
      <c r="V385" s="248">
        <v>0</v>
      </c>
      <c r="W385" s="248">
        <f>V385*K385</f>
        <v>0</v>
      </c>
      <c r="X385" s="248">
        <v>0</v>
      </c>
      <c r="Y385" s="248">
        <f>X385*K385</f>
        <v>0</v>
      </c>
      <c r="Z385" s="248">
        <v>0</v>
      </c>
      <c r="AA385" s="355">
        <f>Z385*K385</f>
        <v>0</v>
      </c>
      <c r="AR385" s="192" t="s">
        <v>113</v>
      </c>
      <c r="AT385" s="192" t="s">
        <v>199</v>
      </c>
      <c r="AU385" s="192" t="s">
        <v>65</v>
      </c>
      <c r="AY385" s="192" t="s">
        <v>198</v>
      </c>
      <c r="BE385" s="249">
        <f>IF(U385="základní",N385,0)</f>
        <v>0</v>
      </c>
      <c r="BF385" s="249">
        <f>IF(U385="snížená",N385,0)</f>
        <v>0</v>
      </c>
      <c r="BG385" s="249">
        <f>IF(U385="zákl. přenesená",N385,0)</f>
        <v>0</v>
      </c>
      <c r="BH385" s="249">
        <f>IF(U385="sníž. přenesená",N385,0)</f>
        <v>0</v>
      </c>
      <c r="BI385" s="249">
        <f>IF(U385="nulová",N385,0)</f>
        <v>0</v>
      </c>
      <c r="BJ385" s="192" t="s">
        <v>71</v>
      </c>
      <c r="BK385" s="249">
        <f>ROUND(L385*K385,2)</f>
        <v>0</v>
      </c>
      <c r="BL385" s="192" t="s">
        <v>113</v>
      </c>
      <c r="BM385" s="192" t="s">
        <v>1763</v>
      </c>
    </row>
    <row r="386" spans="2:48" s="270" customFormat="1" ht="69.75" customHeight="1">
      <c r="B386" s="265"/>
      <c r="C386" s="273"/>
      <c r="D386" s="273"/>
      <c r="E386" s="269" t="s">
        <v>5</v>
      </c>
      <c r="F386" s="699" t="s">
        <v>3500</v>
      </c>
      <c r="G386" s="628"/>
      <c r="H386" s="628"/>
      <c r="I386" s="628"/>
      <c r="J386" s="273"/>
      <c r="K386" s="269" t="s">
        <v>5</v>
      </c>
      <c r="L386" s="273"/>
      <c r="M386" s="273"/>
      <c r="N386" s="273"/>
      <c r="O386" s="273"/>
      <c r="P386" s="273"/>
      <c r="Q386" s="273"/>
      <c r="R386" s="273"/>
      <c r="S386" s="176"/>
      <c r="T386" s="387"/>
      <c r="U386" s="273"/>
      <c r="V386" s="220"/>
      <c r="W386" s="273"/>
      <c r="X386" s="273"/>
      <c r="Y386" s="273"/>
      <c r="Z386" s="273"/>
      <c r="AQ386" s="271" t="s">
        <v>205</v>
      </c>
      <c r="AR386" s="271" t="s">
        <v>65</v>
      </c>
      <c r="AS386" s="270" t="s">
        <v>65</v>
      </c>
      <c r="AT386" s="270" t="s">
        <v>25</v>
      </c>
      <c r="AU386" s="270" t="s">
        <v>58</v>
      </c>
      <c r="AV386" s="271" t="s">
        <v>198</v>
      </c>
    </row>
    <row r="387" spans="2:47" s="198" customFormat="1" ht="54" customHeight="1">
      <c r="B387" s="168"/>
      <c r="C387" s="179"/>
      <c r="D387" s="179"/>
      <c r="E387" s="179"/>
      <c r="F387" s="659" t="s">
        <v>1764</v>
      </c>
      <c r="G387" s="638"/>
      <c r="H387" s="638"/>
      <c r="I387" s="638"/>
      <c r="J387" s="179"/>
      <c r="K387" s="179"/>
      <c r="L387" s="179"/>
      <c r="M387" s="179"/>
      <c r="N387" s="179"/>
      <c r="O387" s="179"/>
      <c r="P387" s="179"/>
      <c r="Q387" s="179"/>
      <c r="R387" s="179"/>
      <c r="S387" s="176"/>
      <c r="T387" s="331"/>
      <c r="U387" s="179"/>
      <c r="V387" s="179"/>
      <c r="W387" s="179"/>
      <c r="X387" s="179"/>
      <c r="Y387" s="179"/>
      <c r="Z387" s="179"/>
      <c r="AA387" s="332"/>
      <c r="AT387" s="192" t="s">
        <v>271</v>
      </c>
      <c r="AU387" s="192" t="s">
        <v>65</v>
      </c>
    </row>
    <row r="388" spans="2:65" s="198" customFormat="1" ht="31.5" customHeight="1">
      <c r="B388" s="168"/>
      <c r="C388" s="240" t="s">
        <v>872</v>
      </c>
      <c r="D388" s="240" t="s">
        <v>199</v>
      </c>
      <c r="E388" s="241" t="s">
        <v>1765</v>
      </c>
      <c r="F388" s="593" t="s">
        <v>869</v>
      </c>
      <c r="G388" s="593"/>
      <c r="H388" s="593"/>
      <c r="I388" s="593"/>
      <c r="J388" s="253" t="s">
        <v>3325</v>
      </c>
      <c r="K388" s="243">
        <v>1</v>
      </c>
      <c r="L388" s="572"/>
      <c r="M388" s="572"/>
      <c r="N388" s="594">
        <f>ROUND(L388*K388,2)</f>
        <v>0</v>
      </c>
      <c r="O388" s="594"/>
      <c r="P388" s="594"/>
      <c r="Q388" s="594"/>
      <c r="R388" s="244" t="s">
        <v>3319</v>
      </c>
      <c r="S388" s="176"/>
      <c r="T388" s="354" t="s">
        <v>5</v>
      </c>
      <c r="U388" s="246" t="s">
        <v>31</v>
      </c>
      <c r="V388" s="248">
        <v>0</v>
      </c>
      <c r="W388" s="248">
        <f>V388*K388</f>
        <v>0</v>
      </c>
      <c r="X388" s="248">
        <v>0</v>
      </c>
      <c r="Y388" s="248">
        <f>X388*K388</f>
        <v>0</v>
      </c>
      <c r="Z388" s="248">
        <v>0</v>
      </c>
      <c r="AA388" s="355">
        <f>Z388*K388</f>
        <v>0</v>
      </c>
      <c r="AR388" s="192" t="s">
        <v>113</v>
      </c>
      <c r="AT388" s="192" t="s">
        <v>199</v>
      </c>
      <c r="AU388" s="192" t="s">
        <v>65</v>
      </c>
      <c r="AY388" s="192" t="s">
        <v>198</v>
      </c>
      <c r="BE388" s="249">
        <f>IF(U388="základní",N388,0)</f>
        <v>0</v>
      </c>
      <c r="BF388" s="249">
        <f>IF(U388="snížená",N388,0)</f>
        <v>0</v>
      </c>
      <c r="BG388" s="249">
        <f>IF(U388="zákl. přenesená",N388,0)</f>
        <v>0</v>
      </c>
      <c r="BH388" s="249">
        <f>IF(U388="sníž. přenesená",N388,0)</f>
        <v>0</v>
      </c>
      <c r="BI388" s="249">
        <f>IF(U388="nulová",N388,0)</f>
        <v>0</v>
      </c>
      <c r="BJ388" s="192" t="s">
        <v>71</v>
      </c>
      <c r="BK388" s="249">
        <f>ROUND(L388*K388,2)</f>
        <v>0</v>
      </c>
      <c r="BL388" s="192" t="s">
        <v>113</v>
      </c>
      <c r="BM388" s="192" t="s">
        <v>1766</v>
      </c>
    </row>
    <row r="389" spans="2:47" s="198" customFormat="1" ht="30" customHeight="1">
      <c r="B389" s="168"/>
      <c r="C389" s="179"/>
      <c r="D389" s="179"/>
      <c r="E389" s="179"/>
      <c r="F389" s="619" t="s">
        <v>871</v>
      </c>
      <c r="G389" s="620"/>
      <c r="H389" s="620"/>
      <c r="I389" s="620"/>
      <c r="J389" s="179"/>
      <c r="K389" s="179"/>
      <c r="L389" s="179"/>
      <c r="M389" s="179"/>
      <c r="N389" s="179"/>
      <c r="O389" s="179"/>
      <c r="P389" s="179"/>
      <c r="Q389" s="179"/>
      <c r="R389" s="179"/>
      <c r="S389" s="176"/>
      <c r="T389" s="331"/>
      <c r="U389" s="179"/>
      <c r="V389" s="179"/>
      <c r="W389" s="179"/>
      <c r="X389" s="179"/>
      <c r="Y389" s="179"/>
      <c r="Z389" s="179"/>
      <c r="AA389" s="332"/>
      <c r="AT389" s="192" t="s">
        <v>271</v>
      </c>
      <c r="AU389" s="192" t="s">
        <v>65</v>
      </c>
    </row>
    <row r="390" spans="2:65" s="198" customFormat="1" ht="31.5" customHeight="1">
      <c r="B390" s="168"/>
      <c r="C390" s="240" t="s">
        <v>876</v>
      </c>
      <c r="D390" s="240" t="s">
        <v>199</v>
      </c>
      <c r="E390" s="241" t="s">
        <v>1767</v>
      </c>
      <c r="F390" s="593" t="s">
        <v>1768</v>
      </c>
      <c r="G390" s="593"/>
      <c r="H390" s="593"/>
      <c r="I390" s="593"/>
      <c r="J390" s="253" t="s">
        <v>3325</v>
      </c>
      <c r="K390" s="243">
        <v>1</v>
      </c>
      <c r="L390" s="572"/>
      <c r="M390" s="572"/>
      <c r="N390" s="594">
        <f>ROUND(L390*K390,2)</f>
        <v>0</v>
      </c>
      <c r="O390" s="594"/>
      <c r="P390" s="594"/>
      <c r="Q390" s="594"/>
      <c r="R390" s="244" t="s">
        <v>3319</v>
      </c>
      <c r="S390" s="176"/>
      <c r="T390" s="354" t="s">
        <v>5</v>
      </c>
      <c r="U390" s="246" t="s">
        <v>31</v>
      </c>
      <c r="V390" s="248">
        <v>0</v>
      </c>
      <c r="W390" s="248">
        <f>V390*K390</f>
        <v>0</v>
      </c>
      <c r="X390" s="248">
        <v>0</v>
      </c>
      <c r="Y390" s="248">
        <f>X390*K390</f>
        <v>0</v>
      </c>
      <c r="Z390" s="248">
        <v>0</v>
      </c>
      <c r="AA390" s="355">
        <f>Z390*K390</f>
        <v>0</v>
      </c>
      <c r="AR390" s="192" t="s">
        <v>113</v>
      </c>
      <c r="AT390" s="192" t="s">
        <v>199</v>
      </c>
      <c r="AU390" s="192" t="s">
        <v>65</v>
      </c>
      <c r="AY390" s="192" t="s">
        <v>198</v>
      </c>
      <c r="BE390" s="249">
        <f>IF(U390="základní",N390,0)</f>
        <v>0</v>
      </c>
      <c r="BF390" s="249">
        <f>IF(U390="snížená",N390,0)</f>
        <v>0</v>
      </c>
      <c r="BG390" s="249">
        <f>IF(U390="zákl. přenesená",N390,0)</f>
        <v>0</v>
      </c>
      <c r="BH390" s="249">
        <f>IF(U390="sníž. přenesená",N390,0)</f>
        <v>0</v>
      </c>
      <c r="BI390" s="249">
        <f>IF(U390="nulová",N390,0)</f>
        <v>0</v>
      </c>
      <c r="BJ390" s="192" t="s">
        <v>71</v>
      </c>
      <c r="BK390" s="249">
        <f>ROUND(L390*K390,2)</f>
        <v>0</v>
      </c>
      <c r="BL390" s="192" t="s">
        <v>113</v>
      </c>
      <c r="BM390" s="192" t="s">
        <v>1769</v>
      </c>
    </row>
    <row r="391" spans="2:47" s="198" customFormat="1" ht="42" customHeight="1">
      <c r="B391" s="168"/>
      <c r="C391" s="179"/>
      <c r="D391" s="179"/>
      <c r="E391" s="179"/>
      <c r="F391" s="619" t="s">
        <v>3423</v>
      </c>
      <c r="G391" s="620"/>
      <c r="H391" s="620"/>
      <c r="I391" s="620"/>
      <c r="J391" s="179"/>
      <c r="K391" s="179"/>
      <c r="L391" s="179"/>
      <c r="M391" s="179"/>
      <c r="N391" s="179"/>
      <c r="O391" s="179"/>
      <c r="P391" s="179"/>
      <c r="Q391" s="179"/>
      <c r="R391" s="179"/>
      <c r="S391" s="176"/>
      <c r="T391" s="331"/>
      <c r="U391" s="179"/>
      <c r="V391" s="179"/>
      <c r="W391" s="179"/>
      <c r="X391" s="179"/>
      <c r="Y391" s="179"/>
      <c r="Z391" s="179"/>
      <c r="AA391" s="332"/>
      <c r="AT391" s="192" t="s">
        <v>271</v>
      </c>
      <c r="AU391" s="192" t="s">
        <v>65</v>
      </c>
    </row>
    <row r="392" spans="2:65" s="198" customFormat="1" ht="31.5" customHeight="1">
      <c r="B392" s="168"/>
      <c r="C392" s="240" t="s">
        <v>881</v>
      </c>
      <c r="D392" s="240" t="s">
        <v>199</v>
      </c>
      <c r="E392" s="241" t="s">
        <v>1770</v>
      </c>
      <c r="F392" s="593" t="s">
        <v>1771</v>
      </c>
      <c r="G392" s="593"/>
      <c r="H392" s="593"/>
      <c r="I392" s="593"/>
      <c r="J392" s="253" t="s">
        <v>3325</v>
      </c>
      <c r="K392" s="243">
        <v>1</v>
      </c>
      <c r="L392" s="572"/>
      <c r="M392" s="572"/>
      <c r="N392" s="594">
        <f>ROUND(L392*K392,2)</f>
        <v>0</v>
      </c>
      <c r="O392" s="594"/>
      <c r="P392" s="594"/>
      <c r="Q392" s="594"/>
      <c r="R392" s="244" t="s">
        <v>3319</v>
      </c>
      <c r="S392" s="176"/>
      <c r="T392" s="354" t="s">
        <v>5</v>
      </c>
      <c r="U392" s="246" t="s">
        <v>31</v>
      </c>
      <c r="V392" s="248">
        <v>0</v>
      </c>
      <c r="W392" s="248">
        <f>V392*K392</f>
        <v>0</v>
      </c>
      <c r="X392" s="248">
        <v>0</v>
      </c>
      <c r="Y392" s="248">
        <f>X392*K392</f>
        <v>0</v>
      </c>
      <c r="Z392" s="248">
        <v>0</v>
      </c>
      <c r="AA392" s="355">
        <f>Z392*K392</f>
        <v>0</v>
      </c>
      <c r="AR392" s="192" t="s">
        <v>113</v>
      </c>
      <c r="AT392" s="192" t="s">
        <v>199</v>
      </c>
      <c r="AU392" s="192" t="s">
        <v>65</v>
      </c>
      <c r="AY392" s="192" t="s">
        <v>198</v>
      </c>
      <c r="BE392" s="249">
        <f>IF(U392="základní",N392,0)</f>
        <v>0</v>
      </c>
      <c r="BF392" s="249">
        <f>IF(U392="snížená",N392,0)</f>
        <v>0</v>
      </c>
      <c r="BG392" s="249">
        <f>IF(U392="zákl. přenesená",N392,0)</f>
        <v>0</v>
      </c>
      <c r="BH392" s="249">
        <f>IF(U392="sníž. přenesená",N392,0)</f>
        <v>0</v>
      </c>
      <c r="BI392" s="249">
        <f>IF(U392="nulová",N392,0)</f>
        <v>0</v>
      </c>
      <c r="BJ392" s="192" t="s">
        <v>71</v>
      </c>
      <c r="BK392" s="249">
        <f>ROUND(L392*K392,2)</f>
        <v>0</v>
      </c>
      <c r="BL392" s="192" t="s">
        <v>113</v>
      </c>
      <c r="BM392" s="192" t="s">
        <v>1772</v>
      </c>
    </row>
    <row r="393" spans="2:47" s="198" customFormat="1" ht="42" customHeight="1">
      <c r="B393" s="168"/>
      <c r="C393" s="179"/>
      <c r="D393" s="179"/>
      <c r="E393" s="179"/>
      <c r="F393" s="619" t="s">
        <v>880</v>
      </c>
      <c r="G393" s="620"/>
      <c r="H393" s="620"/>
      <c r="I393" s="620"/>
      <c r="J393" s="179"/>
      <c r="K393" s="179"/>
      <c r="L393" s="179"/>
      <c r="M393" s="179"/>
      <c r="N393" s="179"/>
      <c r="O393" s="179"/>
      <c r="P393" s="179"/>
      <c r="Q393" s="179"/>
      <c r="R393" s="179"/>
      <c r="S393" s="176"/>
      <c r="T393" s="331"/>
      <c r="U393" s="179"/>
      <c r="V393" s="179"/>
      <c r="W393" s="179"/>
      <c r="X393" s="179"/>
      <c r="Y393" s="179"/>
      <c r="Z393" s="179"/>
      <c r="AA393" s="332"/>
      <c r="AT393" s="192" t="s">
        <v>271</v>
      </c>
      <c r="AU393" s="192" t="s">
        <v>65</v>
      </c>
    </row>
    <row r="394" spans="2:65" s="198" customFormat="1" ht="31.5" customHeight="1">
      <c r="B394" s="168"/>
      <c r="C394" s="240" t="s">
        <v>886</v>
      </c>
      <c r="D394" s="240" t="s">
        <v>199</v>
      </c>
      <c r="E394" s="241" t="s">
        <v>1773</v>
      </c>
      <c r="F394" s="593" t="s">
        <v>1774</v>
      </c>
      <c r="G394" s="593"/>
      <c r="H394" s="593"/>
      <c r="I394" s="593"/>
      <c r="J394" s="253" t="s">
        <v>3325</v>
      </c>
      <c r="K394" s="243">
        <v>1</v>
      </c>
      <c r="L394" s="572"/>
      <c r="M394" s="572"/>
      <c r="N394" s="594">
        <f>ROUND(L394*K394,2)</f>
        <v>0</v>
      </c>
      <c r="O394" s="594"/>
      <c r="P394" s="594"/>
      <c r="Q394" s="594"/>
      <c r="R394" s="244" t="s">
        <v>3319</v>
      </c>
      <c r="S394" s="176"/>
      <c r="T394" s="354" t="s">
        <v>5</v>
      </c>
      <c r="U394" s="246" t="s">
        <v>31</v>
      </c>
      <c r="V394" s="248">
        <v>0</v>
      </c>
      <c r="W394" s="248">
        <f>V394*K394</f>
        <v>0</v>
      </c>
      <c r="X394" s="248">
        <v>0</v>
      </c>
      <c r="Y394" s="248">
        <f>X394*K394</f>
        <v>0</v>
      </c>
      <c r="Z394" s="248">
        <v>0</v>
      </c>
      <c r="AA394" s="355">
        <f>Z394*K394</f>
        <v>0</v>
      </c>
      <c r="AR394" s="192" t="s">
        <v>113</v>
      </c>
      <c r="AT394" s="192" t="s">
        <v>199</v>
      </c>
      <c r="AU394" s="192" t="s">
        <v>65</v>
      </c>
      <c r="AY394" s="192" t="s">
        <v>198</v>
      </c>
      <c r="BE394" s="249">
        <f>IF(U394="základní",N394,0)</f>
        <v>0</v>
      </c>
      <c r="BF394" s="249">
        <f>IF(U394="snížená",N394,0)</f>
        <v>0</v>
      </c>
      <c r="BG394" s="249">
        <f>IF(U394="zákl. přenesená",N394,0)</f>
        <v>0</v>
      </c>
      <c r="BH394" s="249">
        <f>IF(U394="sníž. přenesená",N394,0)</f>
        <v>0</v>
      </c>
      <c r="BI394" s="249">
        <f>IF(U394="nulová",N394,0)</f>
        <v>0</v>
      </c>
      <c r="BJ394" s="192" t="s">
        <v>71</v>
      </c>
      <c r="BK394" s="249">
        <f>ROUND(L394*K394,2)</f>
        <v>0</v>
      </c>
      <c r="BL394" s="192" t="s">
        <v>113</v>
      </c>
      <c r="BM394" s="192" t="s">
        <v>1775</v>
      </c>
    </row>
    <row r="395" spans="2:47" s="198" customFormat="1" ht="42" customHeight="1">
      <c r="B395" s="168"/>
      <c r="C395" s="179"/>
      <c r="D395" s="179"/>
      <c r="E395" s="179"/>
      <c r="F395" s="619" t="s">
        <v>885</v>
      </c>
      <c r="G395" s="620"/>
      <c r="H395" s="620"/>
      <c r="I395" s="620"/>
      <c r="J395" s="179"/>
      <c r="K395" s="179"/>
      <c r="L395" s="179"/>
      <c r="M395" s="179"/>
      <c r="N395" s="179"/>
      <c r="O395" s="179"/>
      <c r="P395" s="179"/>
      <c r="Q395" s="179"/>
      <c r="R395" s="179"/>
      <c r="S395" s="176"/>
      <c r="T395" s="331"/>
      <c r="U395" s="179"/>
      <c r="V395" s="179"/>
      <c r="W395" s="179"/>
      <c r="X395" s="179"/>
      <c r="Y395" s="179"/>
      <c r="Z395" s="179"/>
      <c r="AA395" s="332"/>
      <c r="AT395" s="192" t="s">
        <v>271</v>
      </c>
      <c r="AU395" s="192" t="s">
        <v>65</v>
      </c>
    </row>
    <row r="396" spans="2:65" s="198" customFormat="1" ht="31.5" customHeight="1">
      <c r="B396" s="168"/>
      <c r="C396" s="240" t="s">
        <v>891</v>
      </c>
      <c r="D396" s="240" t="s">
        <v>199</v>
      </c>
      <c r="E396" s="241" t="s">
        <v>1776</v>
      </c>
      <c r="F396" s="593" t="s">
        <v>888</v>
      </c>
      <c r="G396" s="593"/>
      <c r="H396" s="593"/>
      <c r="I396" s="593"/>
      <c r="J396" s="253" t="s">
        <v>3325</v>
      </c>
      <c r="K396" s="243">
        <v>1</v>
      </c>
      <c r="L396" s="572"/>
      <c r="M396" s="572"/>
      <c r="N396" s="594">
        <f>ROUND(L396*K396,2)</f>
        <v>0</v>
      </c>
      <c r="O396" s="594"/>
      <c r="P396" s="594"/>
      <c r="Q396" s="594"/>
      <c r="R396" s="244" t="s">
        <v>3319</v>
      </c>
      <c r="S396" s="176"/>
      <c r="T396" s="354" t="s">
        <v>5</v>
      </c>
      <c r="U396" s="246" t="s">
        <v>31</v>
      </c>
      <c r="V396" s="248">
        <v>0</v>
      </c>
      <c r="W396" s="248">
        <f>V396*K396</f>
        <v>0</v>
      </c>
      <c r="X396" s="248">
        <v>0</v>
      </c>
      <c r="Y396" s="248">
        <f>X396*K396</f>
        <v>0</v>
      </c>
      <c r="Z396" s="248">
        <v>0</v>
      </c>
      <c r="AA396" s="355">
        <f>Z396*K396</f>
        <v>0</v>
      </c>
      <c r="AR396" s="192" t="s">
        <v>113</v>
      </c>
      <c r="AT396" s="192" t="s">
        <v>199</v>
      </c>
      <c r="AU396" s="192" t="s">
        <v>65</v>
      </c>
      <c r="AY396" s="192" t="s">
        <v>198</v>
      </c>
      <c r="BE396" s="249">
        <f>IF(U396="základní",N396,0)</f>
        <v>0</v>
      </c>
      <c r="BF396" s="249">
        <f>IF(U396="snížená",N396,0)</f>
        <v>0</v>
      </c>
      <c r="BG396" s="249">
        <f>IF(U396="zákl. přenesená",N396,0)</f>
        <v>0</v>
      </c>
      <c r="BH396" s="249">
        <f>IF(U396="sníž. přenesená",N396,0)</f>
        <v>0</v>
      </c>
      <c r="BI396" s="249">
        <f>IF(U396="nulová",N396,0)</f>
        <v>0</v>
      </c>
      <c r="BJ396" s="192" t="s">
        <v>71</v>
      </c>
      <c r="BK396" s="249">
        <f>ROUND(L396*K396,2)</f>
        <v>0</v>
      </c>
      <c r="BL396" s="192" t="s">
        <v>113</v>
      </c>
      <c r="BM396" s="192" t="s">
        <v>1777</v>
      </c>
    </row>
    <row r="397" spans="2:47" s="198" customFormat="1" ht="42" customHeight="1">
      <c r="B397" s="168"/>
      <c r="C397" s="179"/>
      <c r="D397" s="179"/>
      <c r="E397" s="179"/>
      <c r="F397" s="619" t="s">
        <v>890</v>
      </c>
      <c r="G397" s="620"/>
      <c r="H397" s="620"/>
      <c r="I397" s="620"/>
      <c r="J397" s="179"/>
      <c r="K397" s="179"/>
      <c r="L397" s="179"/>
      <c r="M397" s="179"/>
      <c r="N397" s="179"/>
      <c r="O397" s="179"/>
      <c r="P397" s="179"/>
      <c r="Q397" s="179"/>
      <c r="R397" s="179"/>
      <c r="S397" s="176"/>
      <c r="T397" s="331"/>
      <c r="U397" s="179"/>
      <c r="V397" s="179"/>
      <c r="W397" s="179"/>
      <c r="X397" s="179"/>
      <c r="Y397" s="179"/>
      <c r="Z397" s="179"/>
      <c r="AA397" s="332"/>
      <c r="AT397" s="192" t="s">
        <v>271</v>
      </c>
      <c r="AU397" s="192" t="s">
        <v>65</v>
      </c>
    </row>
    <row r="398" spans="2:65" s="198" customFormat="1" ht="31.5" customHeight="1">
      <c r="B398" s="168"/>
      <c r="C398" s="240" t="s">
        <v>895</v>
      </c>
      <c r="D398" s="240" t="s">
        <v>199</v>
      </c>
      <c r="E398" s="241" t="s">
        <v>1778</v>
      </c>
      <c r="F398" s="593" t="s">
        <v>1779</v>
      </c>
      <c r="G398" s="593"/>
      <c r="H398" s="593"/>
      <c r="I398" s="593"/>
      <c r="J398" s="253" t="s">
        <v>3325</v>
      </c>
      <c r="K398" s="243">
        <v>1</v>
      </c>
      <c r="L398" s="572"/>
      <c r="M398" s="572"/>
      <c r="N398" s="594">
        <f>ROUND(L398*K398,2)</f>
        <v>0</v>
      </c>
      <c r="O398" s="594"/>
      <c r="P398" s="594"/>
      <c r="Q398" s="594"/>
      <c r="R398" s="244" t="s">
        <v>3319</v>
      </c>
      <c r="S398" s="176"/>
      <c r="T398" s="354" t="s">
        <v>5</v>
      </c>
      <c r="U398" s="246" t="s">
        <v>31</v>
      </c>
      <c r="V398" s="248">
        <v>0</v>
      </c>
      <c r="W398" s="248">
        <f>V398*K398</f>
        <v>0</v>
      </c>
      <c r="X398" s="248">
        <v>0</v>
      </c>
      <c r="Y398" s="248">
        <f>X398*K398</f>
        <v>0</v>
      </c>
      <c r="Z398" s="248">
        <v>0</v>
      </c>
      <c r="AA398" s="355">
        <f>Z398*K398</f>
        <v>0</v>
      </c>
      <c r="AR398" s="192" t="s">
        <v>113</v>
      </c>
      <c r="AT398" s="192" t="s">
        <v>199</v>
      </c>
      <c r="AU398" s="192" t="s">
        <v>65</v>
      </c>
      <c r="AY398" s="192" t="s">
        <v>198</v>
      </c>
      <c r="BE398" s="249">
        <f>IF(U398="základní",N398,0)</f>
        <v>0</v>
      </c>
      <c r="BF398" s="249">
        <f>IF(U398="snížená",N398,0)</f>
        <v>0</v>
      </c>
      <c r="BG398" s="249">
        <f>IF(U398="zákl. přenesená",N398,0)</f>
        <v>0</v>
      </c>
      <c r="BH398" s="249">
        <f>IF(U398="sníž. přenesená",N398,0)</f>
        <v>0</v>
      </c>
      <c r="BI398" s="249">
        <f>IF(U398="nulová",N398,0)</f>
        <v>0</v>
      </c>
      <c r="BJ398" s="192" t="s">
        <v>71</v>
      </c>
      <c r="BK398" s="249">
        <f>ROUND(L398*K398,2)</f>
        <v>0</v>
      </c>
      <c r="BL398" s="192" t="s">
        <v>113</v>
      </c>
      <c r="BM398" s="192" t="s">
        <v>1780</v>
      </c>
    </row>
    <row r="399" spans="2:47" s="198" customFormat="1" ht="30" customHeight="1">
      <c r="B399" s="168"/>
      <c r="C399" s="179"/>
      <c r="D399" s="179"/>
      <c r="E399" s="179"/>
      <c r="F399" s="619" t="s">
        <v>1781</v>
      </c>
      <c r="G399" s="620"/>
      <c r="H399" s="620"/>
      <c r="I399" s="620"/>
      <c r="J399" s="179"/>
      <c r="K399" s="179"/>
      <c r="L399" s="179"/>
      <c r="M399" s="179"/>
      <c r="N399" s="179"/>
      <c r="O399" s="179"/>
      <c r="P399" s="179"/>
      <c r="Q399" s="179"/>
      <c r="R399" s="179"/>
      <c r="S399" s="176"/>
      <c r="T399" s="331"/>
      <c r="U399" s="179"/>
      <c r="V399" s="179"/>
      <c r="W399" s="179"/>
      <c r="X399" s="179"/>
      <c r="Y399" s="179"/>
      <c r="Z399" s="179"/>
      <c r="AA399" s="332"/>
      <c r="AT399" s="192" t="s">
        <v>271</v>
      </c>
      <c r="AU399" s="192" t="s">
        <v>65</v>
      </c>
    </row>
    <row r="400" spans="2:65" s="198" customFormat="1" ht="31.5" customHeight="1">
      <c r="B400" s="168"/>
      <c r="C400" s="240" t="s">
        <v>900</v>
      </c>
      <c r="D400" s="240" t="s">
        <v>199</v>
      </c>
      <c r="E400" s="241" t="s">
        <v>1782</v>
      </c>
      <c r="F400" s="593" t="s">
        <v>897</v>
      </c>
      <c r="G400" s="593"/>
      <c r="H400" s="593"/>
      <c r="I400" s="593"/>
      <c r="J400" s="242" t="s">
        <v>353</v>
      </c>
      <c r="K400" s="243">
        <v>29.2</v>
      </c>
      <c r="L400" s="572"/>
      <c r="M400" s="572"/>
      <c r="N400" s="594">
        <f>ROUND(L400*K400,2)</f>
        <v>0</v>
      </c>
      <c r="O400" s="594"/>
      <c r="P400" s="594"/>
      <c r="Q400" s="594"/>
      <c r="R400" s="244" t="s">
        <v>3319</v>
      </c>
      <c r="S400" s="176"/>
      <c r="T400" s="354" t="s">
        <v>5</v>
      </c>
      <c r="U400" s="246" t="s">
        <v>31</v>
      </c>
      <c r="V400" s="248">
        <v>0</v>
      </c>
      <c r="W400" s="248">
        <f>V400*K400</f>
        <v>0</v>
      </c>
      <c r="X400" s="248">
        <v>0</v>
      </c>
      <c r="Y400" s="248">
        <f>X400*K400</f>
        <v>0</v>
      </c>
      <c r="Z400" s="248">
        <v>0</v>
      </c>
      <c r="AA400" s="355">
        <f>Z400*K400</f>
        <v>0</v>
      </c>
      <c r="AR400" s="192" t="s">
        <v>113</v>
      </c>
      <c r="AT400" s="192" t="s">
        <v>199</v>
      </c>
      <c r="AU400" s="192" t="s">
        <v>65</v>
      </c>
      <c r="AY400" s="192" t="s">
        <v>198</v>
      </c>
      <c r="BE400" s="249">
        <f>IF(U400="základní",N400,0)</f>
        <v>0</v>
      </c>
      <c r="BF400" s="249">
        <f>IF(U400="snížená",N400,0)</f>
        <v>0</v>
      </c>
      <c r="BG400" s="249">
        <f>IF(U400="zákl. přenesená",N400,0)</f>
        <v>0</v>
      </c>
      <c r="BH400" s="249">
        <f>IF(U400="sníž. přenesená",N400,0)</f>
        <v>0</v>
      </c>
      <c r="BI400" s="249">
        <f>IF(U400="nulová",N400,0)</f>
        <v>0</v>
      </c>
      <c r="BJ400" s="192" t="s">
        <v>71</v>
      </c>
      <c r="BK400" s="249">
        <f>ROUND(L400*K400,2)</f>
        <v>0</v>
      </c>
      <c r="BL400" s="192" t="s">
        <v>113</v>
      </c>
      <c r="BM400" s="192" t="s">
        <v>1783</v>
      </c>
    </row>
    <row r="401" spans="2:47" s="198" customFormat="1" ht="30" customHeight="1">
      <c r="B401" s="168"/>
      <c r="C401" s="179"/>
      <c r="D401" s="179"/>
      <c r="E401" s="179"/>
      <c r="F401" s="619" t="s">
        <v>899</v>
      </c>
      <c r="G401" s="620"/>
      <c r="H401" s="620"/>
      <c r="I401" s="620"/>
      <c r="J401" s="179"/>
      <c r="K401" s="179"/>
      <c r="L401" s="179"/>
      <c r="M401" s="320"/>
      <c r="N401" s="179"/>
      <c r="O401" s="179"/>
      <c r="P401" s="179"/>
      <c r="Q401" s="179"/>
      <c r="R401" s="179"/>
      <c r="S401" s="176"/>
      <c r="T401" s="331"/>
      <c r="U401" s="179"/>
      <c r="V401" s="179"/>
      <c r="W401" s="179"/>
      <c r="X401" s="179"/>
      <c r="Y401" s="179"/>
      <c r="Z401" s="179"/>
      <c r="AA401" s="332"/>
      <c r="AT401" s="192" t="s">
        <v>271</v>
      </c>
      <c r="AU401" s="192" t="s">
        <v>65</v>
      </c>
    </row>
    <row r="402" spans="2:65" s="198" customFormat="1" ht="31.5" customHeight="1">
      <c r="B402" s="168"/>
      <c r="C402" s="240" t="s">
        <v>904</v>
      </c>
      <c r="D402" s="240" t="s">
        <v>199</v>
      </c>
      <c r="E402" s="241" t="s">
        <v>1784</v>
      </c>
      <c r="F402" s="593" t="s">
        <v>1785</v>
      </c>
      <c r="G402" s="593"/>
      <c r="H402" s="593"/>
      <c r="I402" s="593"/>
      <c r="J402" s="242" t="s">
        <v>353</v>
      </c>
      <c r="K402" s="243">
        <v>20.5</v>
      </c>
      <c r="L402" s="572"/>
      <c r="M402" s="572"/>
      <c r="N402" s="594">
        <f>ROUND(L402*K402,2)</f>
        <v>0</v>
      </c>
      <c r="O402" s="594"/>
      <c r="P402" s="594"/>
      <c r="Q402" s="594"/>
      <c r="R402" s="244" t="s">
        <v>3319</v>
      </c>
      <c r="S402" s="176"/>
      <c r="T402" s="354" t="s">
        <v>5</v>
      </c>
      <c r="U402" s="246" t="s">
        <v>31</v>
      </c>
      <c r="V402" s="248">
        <v>0</v>
      </c>
      <c r="W402" s="248">
        <f>V402*K402</f>
        <v>0</v>
      </c>
      <c r="X402" s="248">
        <v>0</v>
      </c>
      <c r="Y402" s="248">
        <f>X402*K402</f>
        <v>0</v>
      </c>
      <c r="Z402" s="248">
        <v>0</v>
      </c>
      <c r="AA402" s="355">
        <f>Z402*K402</f>
        <v>0</v>
      </c>
      <c r="AR402" s="192" t="s">
        <v>113</v>
      </c>
      <c r="AT402" s="192" t="s">
        <v>199</v>
      </c>
      <c r="AU402" s="192" t="s">
        <v>65</v>
      </c>
      <c r="AY402" s="192" t="s">
        <v>198</v>
      </c>
      <c r="BE402" s="249">
        <f>IF(U402="základní",N402,0)</f>
        <v>0</v>
      </c>
      <c r="BF402" s="249">
        <f>IF(U402="snížená",N402,0)</f>
        <v>0</v>
      </c>
      <c r="BG402" s="249">
        <f>IF(U402="zákl. přenesená",N402,0)</f>
        <v>0</v>
      </c>
      <c r="BH402" s="249">
        <f>IF(U402="sníž. přenesená",N402,0)</f>
        <v>0</v>
      </c>
      <c r="BI402" s="249">
        <f>IF(U402="nulová",N402,0)</f>
        <v>0</v>
      </c>
      <c r="BJ402" s="192" t="s">
        <v>71</v>
      </c>
      <c r="BK402" s="249">
        <f>ROUND(L402*K402,2)</f>
        <v>0</v>
      </c>
      <c r="BL402" s="192" t="s">
        <v>113</v>
      </c>
      <c r="BM402" s="192" t="s">
        <v>1786</v>
      </c>
    </row>
    <row r="403" spans="2:48" s="270" customFormat="1" ht="30.75" customHeight="1">
      <c r="B403" s="265"/>
      <c r="C403" s="273"/>
      <c r="D403" s="273"/>
      <c r="E403" s="269" t="s">
        <v>5</v>
      </c>
      <c r="F403" s="625" t="s">
        <v>3501</v>
      </c>
      <c r="G403" s="622"/>
      <c r="H403" s="622"/>
      <c r="I403" s="622"/>
      <c r="J403" s="273"/>
      <c r="K403" s="269" t="s">
        <v>5</v>
      </c>
      <c r="L403" s="273"/>
      <c r="M403" s="273"/>
      <c r="N403" s="273"/>
      <c r="O403" s="273"/>
      <c r="P403" s="273"/>
      <c r="Q403" s="273"/>
      <c r="R403" s="273"/>
      <c r="S403" s="176"/>
      <c r="T403" s="387"/>
      <c r="U403" s="273"/>
      <c r="V403" s="220"/>
      <c r="W403" s="273"/>
      <c r="X403" s="273"/>
      <c r="Y403" s="273"/>
      <c r="Z403" s="273"/>
      <c r="AQ403" s="271" t="s">
        <v>205</v>
      </c>
      <c r="AR403" s="271" t="s">
        <v>65</v>
      </c>
      <c r="AS403" s="270" t="s">
        <v>65</v>
      </c>
      <c r="AT403" s="270" t="s">
        <v>25</v>
      </c>
      <c r="AU403" s="270" t="s">
        <v>58</v>
      </c>
      <c r="AV403" s="271" t="s">
        <v>198</v>
      </c>
    </row>
    <row r="404" spans="2:65" s="198" customFormat="1" ht="31.5" customHeight="1">
      <c r="B404" s="168"/>
      <c r="C404" s="240" t="s">
        <v>908</v>
      </c>
      <c r="D404" s="240" t="s">
        <v>199</v>
      </c>
      <c r="E404" s="241" t="s">
        <v>1787</v>
      </c>
      <c r="F404" s="593" t="s">
        <v>1788</v>
      </c>
      <c r="G404" s="593"/>
      <c r="H404" s="593"/>
      <c r="I404" s="593"/>
      <c r="J404" s="253" t="s">
        <v>3325</v>
      </c>
      <c r="K404" s="243">
        <v>1</v>
      </c>
      <c r="L404" s="572"/>
      <c r="M404" s="572"/>
      <c r="N404" s="594">
        <f>ROUND(L404*K404,2)</f>
        <v>0</v>
      </c>
      <c r="O404" s="594"/>
      <c r="P404" s="594"/>
      <c r="Q404" s="594"/>
      <c r="R404" s="244" t="s">
        <v>3319</v>
      </c>
      <c r="S404" s="176"/>
      <c r="T404" s="354" t="s">
        <v>5</v>
      </c>
      <c r="U404" s="246" t="s">
        <v>31</v>
      </c>
      <c r="V404" s="248">
        <v>0</v>
      </c>
      <c r="W404" s="248">
        <f>V404*K404</f>
        <v>0</v>
      </c>
      <c r="X404" s="248">
        <v>0</v>
      </c>
      <c r="Y404" s="248">
        <f>X404*K404</f>
        <v>0</v>
      </c>
      <c r="Z404" s="248">
        <v>0</v>
      </c>
      <c r="AA404" s="355">
        <f>Z404*K404</f>
        <v>0</v>
      </c>
      <c r="AR404" s="192" t="s">
        <v>113</v>
      </c>
      <c r="AT404" s="192" t="s">
        <v>199</v>
      </c>
      <c r="AU404" s="192" t="s">
        <v>65</v>
      </c>
      <c r="AY404" s="192" t="s">
        <v>198</v>
      </c>
      <c r="BE404" s="249">
        <f>IF(U404="základní",N404,0)</f>
        <v>0</v>
      </c>
      <c r="BF404" s="249">
        <f>IF(U404="snížená",N404,0)</f>
        <v>0</v>
      </c>
      <c r="BG404" s="249">
        <f>IF(U404="zákl. přenesená",N404,0)</f>
        <v>0</v>
      </c>
      <c r="BH404" s="249">
        <f>IF(U404="sníž. přenesená",N404,0)</f>
        <v>0</v>
      </c>
      <c r="BI404" s="249">
        <f>IF(U404="nulová",N404,0)</f>
        <v>0</v>
      </c>
      <c r="BJ404" s="192" t="s">
        <v>71</v>
      </c>
      <c r="BK404" s="249">
        <f>ROUND(L404*K404,2)</f>
        <v>0</v>
      </c>
      <c r="BL404" s="192" t="s">
        <v>113</v>
      </c>
      <c r="BM404" s="192" t="s">
        <v>1789</v>
      </c>
    </row>
    <row r="405" spans="2:47" s="198" customFormat="1" ht="36" customHeight="1">
      <c r="B405" s="168"/>
      <c r="C405" s="179"/>
      <c r="D405" s="179"/>
      <c r="E405" s="179"/>
      <c r="F405" s="619" t="s">
        <v>3423</v>
      </c>
      <c r="G405" s="620"/>
      <c r="H405" s="620"/>
      <c r="I405" s="620"/>
      <c r="J405" s="179"/>
      <c r="K405" s="179"/>
      <c r="L405" s="179"/>
      <c r="M405" s="179"/>
      <c r="N405" s="179"/>
      <c r="O405" s="179"/>
      <c r="P405" s="179"/>
      <c r="Q405" s="179"/>
      <c r="R405" s="179"/>
      <c r="S405" s="176"/>
      <c r="T405" s="331"/>
      <c r="U405" s="179"/>
      <c r="V405" s="179"/>
      <c r="W405" s="179"/>
      <c r="X405" s="179"/>
      <c r="Y405" s="179"/>
      <c r="Z405" s="179"/>
      <c r="AA405" s="332"/>
      <c r="AT405" s="192" t="s">
        <v>271</v>
      </c>
      <c r="AU405" s="192" t="s">
        <v>65</v>
      </c>
    </row>
    <row r="406" spans="2:65" s="198" customFormat="1" ht="44.25" customHeight="1">
      <c r="B406" s="168"/>
      <c r="C406" s="240" t="s">
        <v>912</v>
      </c>
      <c r="D406" s="240" t="s">
        <v>199</v>
      </c>
      <c r="E406" s="241" t="s">
        <v>1790</v>
      </c>
      <c r="F406" s="593" t="s">
        <v>906</v>
      </c>
      <c r="G406" s="593"/>
      <c r="H406" s="593"/>
      <c r="I406" s="593"/>
      <c r="J406" s="242" t="s">
        <v>353</v>
      </c>
      <c r="K406" s="243">
        <v>36.5</v>
      </c>
      <c r="L406" s="572"/>
      <c r="M406" s="572"/>
      <c r="N406" s="594">
        <f>ROUND(L406*K406,2)</f>
        <v>0</v>
      </c>
      <c r="O406" s="594"/>
      <c r="P406" s="594"/>
      <c r="Q406" s="594"/>
      <c r="R406" s="244" t="s">
        <v>3319</v>
      </c>
      <c r="S406" s="176"/>
      <c r="T406" s="354" t="s">
        <v>5</v>
      </c>
      <c r="U406" s="246" t="s">
        <v>31</v>
      </c>
      <c r="V406" s="248">
        <v>0</v>
      </c>
      <c r="W406" s="248">
        <f>V406*K406</f>
        <v>0</v>
      </c>
      <c r="X406" s="248">
        <v>0</v>
      </c>
      <c r="Y406" s="248">
        <f>X406*K406</f>
        <v>0</v>
      </c>
      <c r="Z406" s="248">
        <v>0</v>
      </c>
      <c r="AA406" s="355">
        <f>Z406*K406</f>
        <v>0</v>
      </c>
      <c r="AR406" s="192" t="s">
        <v>113</v>
      </c>
      <c r="AT406" s="192" t="s">
        <v>199</v>
      </c>
      <c r="AU406" s="192" t="s">
        <v>65</v>
      </c>
      <c r="AY406" s="192" t="s">
        <v>198</v>
      </c>
      <c r="BE406" s="249">
        <f>IF(U406="základní",N406,0)</f>
        <v>0</v>
      </c>
      <c r="BF406" s="249">
        <f>IF(U406="snížená",N406,0)</f>
        <v>0</v>
      </c>
      <c r="BG406" s="249">
        <f>IF(U406="zákl. přenesená",N406,0)</f>
        <v>0</v>
      </c>
      <c r="BH406" s="249">
        <f>IF(U406="sníž. přenesená",N406,0)</f>
        <v>0</v>
      </c>
      <c r="BI406" s="249">
        <f>IF(U406="nulová",N406,0)</f>
        <v>0</v>
      </c>
      <c r="BJ406" s="192" t="s">
        <v>71</v>
      </c>
      <c r="BK406" s="249">
        <f>ROUND(L406*K406,2)</f>
        <v>0</v>
      </c>
      <c r="BL406" s="192" t="s">
        <v>113</v>
      </c>
      <c r="BM406" s="192" t="s">
        <v>1791</v>
      </c>
    </row>
    <row r="407" spans="2:48" s="270" customFormat="1" ht="30.75" customHeight="1">
      <c r="B407" s="265"/>
      <c r="C407" s="273"/>
      <c r="D407" s="273"/>
      <c r="E407" s="269" t="s">
        <v>5</v>
      </c>
      <c r="F407" s="625" t="s">
        <v>3424</v>
      </c>
      <c r="G407" s="622"/>
      <c r="H407" s="622"/>
      <c r="I407" s="622"/>
      <c r="J407" s="273"/>
      <c r="K407" s="269" t="s">
        <v>5</v>
      </c>
      <c r="L407" s="273"/>
      <c r="M407" s="273"/>
      <c r="N407" s="268"/>
      <c r="O407" s="268"/>
      <c r="P407" s="268"/>
      <c r="Q407" s="268"/>
      <c r="R407" s="273"/>
      <c r="S407" s="176"/>
      <c r="T407" s="387"/>
      <c r="U407" s="273"/>
      <c r="V407" s="220"/>
      <c r="W407" s="273"/>
      <c r="X407" s="273"/>
      <c r="Y407" s="273"/>
      <c r="Z407" s="273"/>
      <c r="AQ407" s="271" t="s">
        <v>205</v>
      </c>
      <c r="AR407" s="271" t="s">
        <v>65</v>
      </c>
      <c r="AS407" s="270" t="s">
        <v>65</v>
      </c>
      <c r="AT407" s="270" t="s">
        <v>25</v>
      </c>
      <c r="AU407" s="270" t="s">
        <v>58</v>
      </c>
      <c r="AV407" s="271" t="s">
        <v>198</v>
      </c>
    </row>
    <row r="408" spans="2:62" s="198" customFormat="1" ht="31.5" customHeight="1">
      <c r="B408" s="168"/>
      <c r="C408" s="251" t="s">
        <v>3502</v>
      </c>
      <c r="D408" s="251" t="s">
        <v>199</v>
      </c>
      <c r="E408" s="252" t="s">
        <v>3427</v>
      </c>
      <c r="F408" s="614" t="s">
        <v>3419</v>
      </c>
      <c r="G408" s="615"/>
      <c r="H408" s="615"/>
      <c r="I408" s="616"/>
      <c r="J408" s="253" t="s">
        <v>3370</v>
      </c>
      <c r="K408" s="255">
        <v>1.08</v>
      </c>
      <c r="L408" s="572"/>
      <c r="M408" s="572"/>
      <c r="N408" s="617">
        <f>ROUND(L408*K408,2)</f>
        <v>0</v>
      </c>
      <c r="O408" s="617"/>
      <c r="P408" s="617"/>
      <c r="Q408" s="617"/>
      <c r="R408" s="244" t="s">
        <v>3765</v>
      </c>
      <c r="S408" s="176"/>
      <c r="T408" s="354" t="s">
        <v>5</v>
      </c>
      <c r="U408" s="246" t="s">
        <v>31</v>
      </c>
      <c r="V408" s="247">
        <v>0</v>
      </c>
      <c r="W408" s="248">
        <f>V408*K408</f>
        <v>0</v>
      </c>
      <c r="X408" s="248">
        <v>0</v>
      </c>
      <c r="Y408" s="248">
        <f>X408*K408</f>
        <v>0</v>
      </c>
      <c r="Z408" s="248">
        <v>0</v>
      </c>
      <c r="AO408" s="192" t="s">
        <v>113</v>
      </c>
      <c r="AQ408" s="192" t="s">
        <v>199</v>
      </c>
      <c r="AR408" s="192" t="s">
        <v>65</v>
      </c>
      <c r="AV408" s="192" t="s">
        <v>198</v>
      </c>
      <c r="BB408" s="249">
        <f>IF(U408="základní",N408,0)</f>
        <v>0</v>
      </c>
      <c r="BC408" s="249">
        <f>IF(U408="snížená",N408,0)</f>
        <v>0</v>
      </c>
      <c r="BD408" s="249">
        <f>IF(U408="zákl. přenesená",N408,0)</f>
        <v>0</v>
      </c>
      <c r="BE408" s="249">
        <f>IF(U408="sníž. přenesená",N408,0)</f>
        <v>0</v>
      </c>
      <c r="BF408" s="249">
        <f>IF(U408="nulová",N408,0)</f>
        <v>0</v>
      </c>
      <c r="BG408" s="192" t="s">
        <v>71</v>
      </c>
      <c r="BH408" s="249">
        <f>ROUND(L408*K408,2)</f>
        <v>0</v>
      </c>
      <c r="BI408" s="192" t="s">
        <v>113</v>
      </c>
      <c r="BJ408" s="192" t="s">
        <v>341</v>
      </c>
    </row>
    <row r="409" spans="2:62" s="198" customFormat="1" ht="31.5" customHeight="1">
      <c r="B409" s="168"/>
      <c r="C409" s="251" t="s">
        <v>3503</v>
      </c>
      <c r="D409" s="251" t="s">
        <v>199</v>
      </c>
      <c r="E409" s="252" t="s">
        <v>3428</v>
      </c>
      <c r="F409" s="614" t="s">
        <v>3429</v>
      </c>
      <c r="G409" s="615"/>
      <c r="H409" s="615"/>
      <c r="I409" s="616"/>
      <c r="J409" s="253" t="s">
        <v>3325</v>
      </c>
      <c r="K409" s="255">
        <v>1</v>
      </c>
      <c r="L409" s="572"/>
      <c r="M409" s="572"/>
      <c r="N409" s="617">
        <f>ROUND(L409*K409,2)</f>
        <v>0</v>
      </c>
      <c r="O409" s="617"/>
      <c r="P409" s="617"/>
      <c r="Q409" s="617"/>
      <c r="R409" s="244" t="s">
        <v>3319</v>
      </c>
      <c r="S409" s="176"/>
      <c r="T409" s="354" t="s">
        <v>5</v>
      </c>
      <c r="U409" s="246" t="s">
        <v>31</v>
      </c>
      <c r="V409" s="247">
        <v>0</v>
      </c>
      <c r="W409" s="248">
        <f>V409*K409</f>
        <v>0</v>
      </c>
      <c r="X409" s="248">
        <v>0</v>
      </c>
      <c r="Y409" s="248">
        <f>X409*K409</f>
        <v>0</v>
      </c>
      <c r="Z409" s="248">
        <v>0</v>
      </c>
      <c r="AO409" s="192" t="s">
        <v>113</v>
      </c>
      <c r="AQ409" s="192" t="s">
        <v>199</v>
      </c>
      <c r="AR409" s="192" t="s">
        <v>65</v>
      </c>
      <c r="AV409" s="192" t="s">
        <v>198</v>
      </c>
      <c r="BB409" s="249">
        <f>IF(U409="základní",N409,0)</f>
        <v>0</v>
      </c>
      <c r="BC409" s="249">
        <f>IF(U409="snížená",N409,0)</f>
        <v>0</v>
      </c>
      <c r="BD409" s="249">
        <f>IF(U409="zákl. přenesená",N409,0)</f>
        <v>0</v>
      </c>
      <c r="BE409" s="249">
        <f>IF(U409="sníž. přenesená",N409,0)</f>
        <v>0</v>
      </c>
      <c r="BF409" s="249">
        <f>IF(U409="nulová",N409,0)</f>
        <v>0</v>
      </c>
      <c r="BG409" s="192" t="s">
        <v>71</v>
      </c>
      <c r="BH409" s="249">
        <f>ROUND(L409*K409,2)</f>
        <v>0</v>
      </c>
      <c r="BI409" s="192" t="s">
        <v>113</v>
      </c>
      <c r="BJ409" s="192" t="s">
        <v>341</v>
      </c>
    </row>
    <row r="410" spans="2:44" s="198" customFormat="1" ht="16.5" customHeight="1">
      <c r="B410" s="168"/>
      <c r="C410" s="179"/>
      <c r="D410" s="179"/>
      <c r="E410" s="179"/>
      <c r="F410" s="619" t="s">
        <v>3421</v>
      </c>
      <c r="G410" s="620"/>
      <c r="H410" s="620"/>
      <c r="I410" s="620"/>
      <c r="J410" s="179"/>
      <c r="K410" s="179"/>
      <c r="L410" s="179"/>
      <c r="M410" s="179"/>
      <c r="N410" s="250"/>
      <c r="O410" s="250"/>
      <c r="P410" s="250"/>
      <c r="Q410" s="250"/>
      <c r="R410" s="179"/>
      <c r="S410" s="176"/>
      <c r="T410" s="331"/>
      <c r="U410" s="179"/>
      <c r="V410" s="172"/>
      <c r="W410" s="179"/>
      <c r="X410" s="179"/>
      <c r="Y410" s="179"/>
      <c r="Z410" s="179"/>
      <c r="AQ410" s="192" t="s">
        <v>271</v>
      </c>
      <c r="AR410" s="192" t="s">
        <v>65</v>
      </c>
    </row>
    <row r="411" spans="2:63" s="235" customFormat="1" ht="37.35" customHeight="1">
      <c r="B411" s="231"/>
      <c r="C411" s="232"/>
      <c r="D411" s="233" t="s">
        <v>259</v>
      </c>
      <c r="E411" s="233"/>
      <c r="F411" s="233"/>
      <c r="G411" s="233"/>
      <c r="H411" s="233"/>
      <c r="I411" s="233"/>
      <c r="J411" s="233"/>
      <c r="K411" s="233"/>
      <c r="L411" s="233"/>
      <c r="M411" s="233"/>
      <c r="N411" s="609">
        <f>SUM(N412:Q420)</f>
        <v>0</v>
      </c>
      <c r="O411" s="610"/>
      <c r="P411" s="610"/>
      <c r="Q411" s="610"/>
      <c r="R411" s="232"/>
      <c r="S411" s="176"/>
      <c r="T411" s="348"/>
      <c r="U411" s="232"/>
      <c r="V411" s="232"/>
      <c r="W411" s="234">
        <f>SUM(W412:W417)</f>
        <v>0</v>
      </c>
      <c r="X411" s="232"/>
      <c r="Y411" s="234">
        <f>SUM(Y412:Y417)</f>
        <v>0</v>
      </c>
      <c r="Z411" s="232"/>
      <c r="AA411" s="349">
        <f>SUM(AA412:AA417)</f>
        <v>0</v>
      </c>
      <c r="AR411" s="237" t="s">
        <v>113</v>
      </c>
      <c r="AT411" s="238" t="s">
        <v>57</v>
      </c>
      <c r="AU411" s="238" t="s">
        <v>58</v>
      </c>
      <c r="AY411" s="237" t="s">
        <v>198</v>
      </c>
      <c r="BK411" s="239">
        <f>SUM(BK412:BK417)</f>
        <v>0</v>
      </c>
    </row>
    <row r="412" spans="2:65" s="198" customFormat="1" ht="31.5" customHeight="1">
      <c r="B412" s="168"/>
      <c r="C412" s="240" t="s">
        <v>916</v>
      </c>
      <c r="D412" s="240" t="s">
        <v>199</v>
      </c>
      <c r="E412" s="241" t="s">
        <v>909</v>
      </c>
      <c r="F412" s="593" t="s">
        <v>910</v>
      </c>
      <c r="G412" s="593"/>
      <c r="H412" s="593"/>
      <c r="I412" s="593"/>
      <c r="J412" s="242" t="s">
        <v>377</v>
      </c>
      <c r="K412" s="243">
        <v>38.2</v>
      </c>
      <c r="L412" s="572"/>
      <c r="M412" s="572"/>
      <c r="N412" s="594">
        <f>ROUND(L412*K412,2)</f>
        <v>0</v>
      </c>
      <c r="O412" s="594"/>
      <c r="P412" s="594"/>
      <c r="Q412" s="594"/>
      <c r="R412" s="244" t="s">
        <v>3319</v>
      </c>
      <c r="S412" s="176"/>
      <c r="T412" s="354" t="s">
        <v>5</v>
      </c>
      <c r="U412" s="246" t="s">
        <v>31</v>
      </c>
      <c r="V412" s="248">
        <v>0</v>
      </c>
      <c r="W412" s="248">
        <f>V412*K412</f>
        <v>0</v>
      </c>
      <c r="X412" s="248">
        <v>0</v>
      </c>
      <c r="Y412" s="248">
        <f>X412*K412</f>
        <v>0</v>
      </c>
      <c r="Z412" s="248">
        <v>0</v>
      </c>
      <c r="AA412" s="355">
        <f>Z412*K412</f>
        <v>0</v>
      </c>
      <c r="AR412" s="192" t="s">
        <v>113</v>
      </c>
      <c r="AT412" s="192" t="s">
        <v>199</v>
      </c>
      <c r="AU412" s="192" t="s">
        <v>65</v>
      </c>
      <c r="AY412" s="192" t="s">
        <v>198</v>
      </c>
      <c r="BE412" s="249">
        <f>IF(U412="základní",N412,0)</f>
        <v>0</v>
      </c>
      <c r="BF412" s="249">
        <f>IF(U412="snížená",N412,0)</f>
        <v>0</v>
      </c>
      <c r="BG412" s="249">
        <f>IF(U412="zákl. přenesená",N412,0)</f>
        <v>0</v>
      </c>
      <c r="BH412" s="249">
        <f>IF(U412="sníž. přenesená",N412,0)</f>
        <v>0</v>
      </c>
      <c r="BI412" s="249">
        <f>IF(U412="nulová",N412,0)</f>
        <v>0</v>
      </c>
      <c r="BJ412" s="192" t="s">
        <v>71</v>
      </c>
      <c r="BK412" s="249">
        <f>ROUND(L412*K412,2)</f>
        <v>0</v>
      </c>
      <c r="BL412" s="192" t="s">
        <v>113</v>
      </c>
      <c r="BM412" s="192" t="s">
        <v>1792</v>
      </c>
    </row>
    <row r="413" spans="2:47" s="198" customFormat="1" ht="209.25" customHeight="1">
      <c r="B413" s="168"/>
      <c r="C413" s="179"/>
      <c r="D413" s="179"/>
      <c r="E413" s="179"/>
      <c r="F413" s="619" t="s">
        <v>1793</v>
      </c>
      <c r="G413" s="620"/>
      <c r="H413" s="620"/>
      <c r="I413" s="620"/>
      <c r="J413" s="179"/>
      <c r="K413" s="179"/>
      <c r="L413" s="179"/>
      <c r="M413" s="179"/>
      <c r="N413" s="250"/>
      <c r="O413" s="250"/>
      <c r="P413" s="250"/>
      <c r="Q413" s="250"/>
      <c r="R413" s="179"/>
      <c r="S413" s="176"/>
      <c r="T413" s="331"/>
      <c r="U413" s="179"/>
      <c r="V413" s="179"/>
      <c r="W413" s="179"/>
      <c r="X413" s="179"/>
      <c r="Y413" s="179"/>
      <c r="Z413" s="179"/>
      <c r="AA413" s="332"/>
      <c r="AT413" s="192" t="s">
        <v>271</v>
      </c>
      <c r="AU413" s="192" t="s">
        <v>65</v>
      </c>
    </row>
    <row r="414" spans="2:48" s="270" customFormat="1" ht="13.5" customHeight="1">
      <c r="B414" s="265"/>
      <c r="C414" s="273"/>
      <c r="D414" s="273"/>
      <c r="E414" s="269" t="s">
        <v>5</v>
      </c>
      <c r="F414" s="625" t="s">
        <v>3438</v>
      </c>
      <c r="G414" s="622"/>
      <c r="H414" s="622"/>
      <c r="I414" s="622"/>
      <c r="J414" s="273"/>
      <c r="K414" s="269" t="s">
        <v>5</v>
      </c>
      <c r="L414" s="273"/>
      <c r="M414" s="273"/>
      <c r="N414" s="273"/>
      <c r="O414" s="273"/>
      <c r="P414" s="273"/>
      <c r="Q414" s="273"/>
      <c r="R414" s="273"/>
      <c r="S414" s="176"/>
      <c r="T414" s="387"/>
      <c r="U414" s="273"/>
      <c r="V414" s="220"/>
      <c r="W414" s="273"/>
      <c r="X414" s="273"/>
      <c r="Y414" s="273"/>
      <c r="Z414" s="273"/>
      <c r="AQ414" s="271" t="s">
        <v>205</v>
      </c>
      <c r="AR414" s="271" t="s">
        <v>65</v>
      </c>
      <c r="AS414" s="270" t="s">
        <v>65</v>
      </c>
      <c r="AT414" s="270" t="s">
        <v>25</v>
      </c>
      <c r="AU414" s="270" t="s">
        <v>58</v>
      </c>
      <c r="AV414" s="271" t="s">
        <v>198</v>
      </c>
    </row>
    <row r="415" spans="2:65" s="198" customFormat="1" ht="31.5" customHeight="1">
      <c r="B415" s="168"/>
      <c r="C415" s="240" t="s">
        <v>920</v>
      </c>
      <c r="D415" s="240" t="s">
        <v>199</v>
      </c>
      <c r="E415" s="241" t="s">
        <v>913</v>
      </c>
      <c r="F415" s="593" t="s">
        <v>914</v>
      </c>
      <c r="G415" s="593"/>
      <c r="H415" s="593"/>
      <c r="I415" s="593"/>
      <c r="J415" s="242" t="s">
        <v>377</v>
      </c>
      <c r="K415" s="243">
        <v>38.2</v>
      </c>
      <c r="L415" s="572"/>
      <c r="M415" s="572"/>
      <c r="N415" s="594">
        <f>ROUND(L415*K415,2)</f>
        <v>0</v>
      </c>
      <c r="O415" s="594"/>
      <c r="P415" s="594"/>
      <c r="Q415" s="594"/>
      <c r="R415" s="256" t="s">
        <v>3765</v>
      </c>
      <c r="S415" s="176"/>
      <c r="T415" s="354" t="s">
        <v>5</v>
      </c>
      <c r="U415" s="246" t="s">
        <v>31</v>
      </c>
      <c r="V415" s="248">
        <v>0</v>
      </c>
      <c r="W415" s="248">
        <f>V415*K415</f>
        <v>0</v>
      </c>
      <c r="X415" s="248">
        <v>0</v>
      </c>
      <c r="Y415" s="248">
        <f>X415*K415</f>
        <v>0</v>
      </c>
      <c r="Z415" s="248">
        <v>0</v>
      </c>
      <c r="AA415" s="355">
        <f>Z415*K415</f>
        <v>0</v>
      </c>
      <c r="AR415" s="192" t="s">
        <v>113</v>
      </c>
      <c r="AT415" s="192" t="s">
        <v>199</v>
      </c>
      <c r="AU415" s="192" t="s">
        <v>65</v>
      </c>
      <c r="AY415" s="192" t="s">
        <v>198</v>
      </c>
      <c r="BE415" s="249">
        <f>IF(U415="základní",N415,0)</f>
        <v>0</v>
      </c>
      <c r="BF415" s="249">
        <f>IF(U415="snížená",N415,0)</f>
        <v>0</v>
      </c>
      <c r="BG415" s="249">
        <f>IF(U415="zákl. přenesená",N415,0)</f>
        <v>0</v>
      </c>
      <c r="BH415" s="249">
        <f>IF(U415="sníž. přenesená",N415,0)</f>
        <v>0</v>
      </c>
      <c r="BI415" s="249">
        <f>IF(U415="nulová",N415,0)</f>
        <v>0</v>
      </c>
      <c r="BJ415" s="192" t="s">
        <v>71</v>
      </c>
      <c r="BK415" s="249">
        <f>ROUND(L415*K415,2)</f>
        <v>0</v>
      </c>
      <c r="BL415" s="192" t="s">
        <v>113</v>
      </c>
      <c r="BM415" s="192" t="s">
        <v>1794</v>
      </c>
    </row>
    <row r="416" spans="2:65" s="198" customFormat="1" ht="31.5" customHeight="1">
      <c r="B416" s="168"/>
      <c r="C416" s="240" t="s">
        <v>924</v>
      </c>
      <c r="D416" s="240" t="s">
        <v>199</v>
      </c>
      <c r="E416" s="241" t="s">
        <v>917</v>
      </c>
      <c r="F416" s="593" t="s">
        <v>918</v>
      </c>
      <c r="G416" s="593"/>
      <c r="H416" s="593"/>
      <c r="I416" s="593"/>
      <c r="J416" s="242" t="s">
        <v>377</v>
      </c>
      <c r="K416" s="243">
        <v>38.2</v>
      </c>
      <c r="L416" s="572"/>
      <c r="M416" s="572"/>
      <c r="N416" s="594">
        <f>ROUND(L416*K416,2)</f>
        <v>0</v>
      </c>
      <c r="O416" s="594"/>
      <c r="P416" s="594"/>
      <c r="Q416" s="594"/>
      <c r="R416" s="256" t="s">
        <v>3765</v>
      </c>
      <c r="S416" s="176"/>
      <c r="T416" s="354" t="s">
        <v>5</v>
      </c>
      <c r="U416" s="246" t="s">
        <v>31</v>
      </c>
      <c r="V416" s="248">
        <v>0</v>
      </c>
      <c r="W416" s="248">
        <f>V416*K416</f>
        <v>0</v>
      </c>
      <c r="X416" s="248">
        <v>0</v>
      </c>
      <c r="Y416" s="248">
        <f>X416*K416</f>
        <v>0</v>
      </c>
      <c r="Z416" s="248">
        <v>0</v>
      </c>
      <c r="AA416" s="355">
        <f>Z416*K416</f>
        <v>0</v>
      </c>
      <c r="AR416" s="192" t="s">
        <v>113</v>
      </c>
      <c r="AT416" s="192" t="s">
        <v>199</v>
      </c>
      <c r="AU416" s="192" t="s">
        <v>65</v>
      </c>
      <c r="AY416" s="192" t="s">
        <v>198</v>
      </c>
      <c r="BE416" s="249">
        <f>IF(U416="základní",N416,0)</f>
        <v>0</v>
      </c>
      <c r="BF416" s="249">
        <f>IF(U416="snížená",N416,0)</f>
        <v>0</v>
      </c>
      <c r="BG416" s="249">
        <f>IF(U416="zákl. přenesená",N416,0)</f>
        <v>0</v>
      </c>
      <c r="BH416" s="249">
        <f>IF(U416="sníž. přenesená",N416,0)</f>
        <v>0</v>
      </c>
      <c r="BI416" s="249">
        <f>IF(U416="nulová",N416,0)</f>
        <v>0</v>
      </c>
      <c r="BJ416" s="192" t="s">
        <v>71</v>
      </c>
      <c r="BK416" s="249">
        <f>ROUND(L416*K416,2)</f>
        <v>0</v>
      </c>
      <c r="BL416" s="192" t="s">
        <v>113</v>
      </c>
      <c r="BM416" s="192" t="s">
        <v>1795</v>
      </c>
    </row>
    <row r="417" spans="2:65" s="198" customFormat="1" ht="22.5" customHeight="1">
      <c r="B417" s="168"/>
      <c r="C417" s="240" t="s">
        <v>928</v>
      </c>
      <c r="D417" s="240" t="s">
        <v>199</v>
      </c>
      <c r="E417" s="241" t="s">
        <v>921</v>
      </c>
      <c r="F417" s="593" t="s">
        <v>922</v>
      </c>
      <c r="G417" s="593"/>
      <c r="H417" s="593"/>
      <c r="I417" s="593"/>
      <c r="J417" s="242" t="s">
        <v>377</v>
      </c>
      <c r="K417" s="243">
        <v>38.2</v>
      </c>
      <c r="L417" s="572"/>
      <c r="M417" s="572"/>
      <c r="N417" s="594">
        <f>ROUND(L417*K417,2)</f>
        <v>0</v>
      </c>
      <c r="O417" s="594"/>
      <c r="P417" s="594"/>
      <c r="Q417" s="594"/>
      <c r="R417" s="244" t="s">
        <v>3319</v>
      </c>
      <c r="S417" s="176"/>
      <c r="T417" s="354" t="s">
        <v>5</v>
      </c>
      <c r="U417" s="246" t="s">
        <v>31</v>
      </c>
      <c r="V417" s="248">
        <v>0</v>
      </c>
      <c r="W417" s="248">
        <f>V417*K417</f>
        <v>0</v>
      </c>
      <c r="X417" s="248">
        <v>0</v>
      </c>
      <c r="Y417" s="248">
        <f>X417*K417</f>
        <v>0</v>
      </c>
      <c r="Z417" s="248">
        <v>0</v>
      </c>
      <c r="AA417" s="355">
        <f>Z417*K417</f>
        <v>0</v>
      </c>
      <c r="AR417" s="192" t="s">
        <v>113</v>
      </c>
      <c r="AT417" s="192" t="s">
        <v>199</v>
      </c>
      <c r="AU417" s="192" t="s">
        <v>65</v>
      </c>
      <c r="AY417" s="192" t="s">
        <v>198</v>
      </c>
      <c r="BE417" s="249">
        <f>IF(U417="základní",N417,0)</f>
        <v>0</v>
      </c>
      <c r="BF417" s="249">
        <f>IF(U417="snížená",N417,0)</f>
        <v>0</v>
      </c>
      <c r="BG417" s="249">
        <f>IF(U417="zákl. přenesená",N417,0)</f>
        <v>0</v>
      </c>
      <c r="BH417" s="249">
        <f>IF(U417="sníž. přenesená",N417,0)</f>
        <v>0</v>
      </c>
      <c r="BI417" s="249">
        <f>IF(U417="nulová",N417,0)</f>
        <v>0</v>
      </c>
      <c r="BJ417" s="192" t="s">
        <v>71</v>
      </c>
      <c r="BK417" s="249">
        <f>ROUND(L417*K417,2)</f>
        <v>0</v>
      </c>
      <c r="BL417" s="192" t="s">
        <v>113</v>
      </c>
      <c r="BM417" s="192" t="s">
        <v>1796</v>
      </c>
    </row>
    <row r="418" spans="2:62" s="198" customFormat="1" ht="31.5" customHeight="1">
      <c r="B418" s="168"/>
      <c r="C418" s="251" t="s">
        <v>3504</v>
      </c>
      <c r="D418" s="251" t="s">
        <v>199</v>
      </c>
      <c r="E418" s="252" t="s">
        <v>3442</v>
      </c>
      <c r="F418" s="614" t="s">
        <v>3441</v>
      </c>
      <c r="G418" s="615"/>
      <c r="H418" s="615"/>
      <c r="I418" s="616"/>
      <c r="J418" s="253" t="s">
        <v>3370</v>
      </c>
      <c r="K418" s="255">
        <v>6.58</v>
      </c>
      <c r="L418" s="572"/>
      <c r="M418" s="572"/>
      <c r="N418" s="617">
        <f>ROUND(L418*K418,2)</f>
        <v>0</v>
      </c>
      <c r="O418" s="617"/>
      <c r="P418" s="617"/>
      <c r="Q418" s="617"/>
      <c r="R418" s="244" t="s">
        <v>3765</v>
      </c>
      <c r="S418" s="176"/>
      <c r="T418" s="354" t="s">
        <v>5</v>
      </c>
      <c r="U418" s="246" t="s">
        <v>31</v>
      </c>
      <c r="V418" s="247">
        <v>0</v>
      </c>
      <c r="W418" s="248">
        <f>V418*K418</f>
        <v>0</v>
      </c>
      <c r="X418" s="248">
        <v>0</v>
      </c>
      <c r="Y418" s="248">
        <f>X418*K418</f>
        <v>0</v>
      </c>
      <c r="Z418" s="248">
        <v>0</v>
      </c>
      <c r="AO418" s="192" t="s">
        <v>113</v>
      </c>
      <c r="AQ418" s="192" t="s">
        <v>199</v>
      </c>
      <c r="AR418" s="192" t="s">
        <v>65</v>
      </c>
      <c r="AV418" s="192" t="s">
        <v>198</v>
      </c>
      <c r="BB418" s="249">
        <f>IF(U418="základní",N418,0)</f>
        <v>0</v>
      </c>
      <c r="BC418" s="249">
        <f>IF(U418="snížená",N418,0)</f>
        <v>0</v>
      </c>
      <c r="BD418" s="249">
        <f>IF(U418="zákl. přenesená",N418,0)</f>
        <v>0</v>
      </c>
      <c r="BE418" s="249">
        <f>IF(U418="sníž. přenesená",N418,0)</f>
        <v>0</v>
      </c>
      <c r="BF418" s="249">
        <f>IF(U418="nulová",N418,0)</f>
        <v>0</v>
      </c>
      <c r="BG418" s="192" t="s">
        <v>71</v>
      </c>
      <c r="BH418" s="249">
        <f>ROUND(L418*K418,2)</f>
        <v>0</v>
      </c>
      <c r="BI418" s="192" t="s">
        <v>113</v>
      </c>
      <c r="BJ418" s="192" t="s">
        <v>341</v>
      </c>
    </row>
    <row r="419" spans="2:62" s="198" customFormat="1" ht="31.5" customHeight="1">
      <c r="B419" s="168"/>
      <c r="C419" s="251" t="s">
        <v>3505</v>
      </c>
      <c r="D419" s="251" t="s">
        <v>199</v>
      </c>
      <c r="E419" s="252" t="s">
        <v>3443</v>
      </c>
      <c r="F419" s="614" t="s">
        <v>3444</v>
      </c>
      <c r="G419" s="615"/>
      <c r="H419" s="615"/>
      <c r="I419" s="616"/>
      <c r="J419" s="253" t="s">
        <v>3325</v>
      </c>
      <c r="K419" s="255">
        <v>1</v>
      </c>
      <c r="L419" s="572"/>
      <c r="M419" s="572"/>
      <c r="N419" s="617">
        <f>ROUND(L419*K419,2)</f>
        <v>0</v>
      </c>
      <c r="O419" s="617"/>
      <c r="P419" s="617"/>
      <c r="Q419" s="617"/>
      <c r="R419" s="244" t="s">
        <v>3319</v>
      </c>
      <c r="S419" s="176"/>
      <c r="T419" s="354" t="s">
        <v>5</v>
      </c>
      <c r="U419" s="246" t="s">
        <v>31</v>
      </c>
      <c r="V419" s="247">
        <v>0</v>
      </c>
      <c r="W419" s="248">
        <f>V419*K419</f>
        <v>0</v>
      </c>
      <c r="X419" s="248">
        <v>0</v>
      </c>
      <c r="Y419" s="248">
        <f>X419*K419</f>
        <v>0</v>
      </c>
      <c r="Z419" s="248">
        <v>0</v>
      </c>
      <c r="AO419" s="192" t="s">
        <v>113</v>
      </c>
      <c r="AQ419" s="192" t="s">
        <v>199</v>
      </c>
      <c r="AR419" s="192" t="s">
        <v>65</v>
      </c>
      <c r="AV419" s="192" t="s">
        <v>198</v>
      </c>
      <c r="BB419" s="249">
        <f>IF(U419="základní",N419,0)</f>
        <v>0</v>
      </c>
      <c r="BC419" s="249">
        <f>IF(U419="snížená",N419,0)</f>
        <v>0</v>
      </c>
      <c r="BD419" s="249">
        <f>IF(U419="zákl. přenesená",N419,0)</f>
        <v>0</v>
      </c>
      <c r="BE419" s="249">
        <f>IF(U419="sníž. přenesená",N419,0)</f>
        <v>0</v>
      </c>
      <c r="BF419" s="249">
        <f>IF(U419="nulová",N419,0)</f>
        <v>0</v>
      </c>
      <c r="BG419" s="192" t="s">
        <v>71</v>
      </c>
      <c r="BH419" s="249">
        <f>ROUND(L419*K419,2)</f>
        <v>0</v>
      </c>
      <c r="BI419" s="192" t="s">
        <v>113</v>
      </c>
      <c r="BJ419" s="192" t="s">
        <v>341</v>
      </c>
    </row>
    <row r="420" spans="2:44" s="198" customFormat="1" ht="27" customHeight="1">
      <c r="B420" s="168"/>
      <c r="C420" s="179"/>
      <c r="D420" s="179"/>
      <c r="E420" s="179"/>
      <c r="F420" s="619" t="s">
        <v>3373</v>
      </c>
      <c r="G420" s="620"/>
      <c r="H420" s="620"/>
      <c r="I420" s="620"/>
      <c r="J420" s="179"/>
      <c r="K420" s="179"/>
      <c r="L420" s="179"/>
      <c r="M420" s="179"/>
      <c r="N420" s="250"/>
      <c r="O420" s="250"/>
      <c r="P420" s="250"/>
      <c r="Q420" s="250"/>
      <c r="R420" s="179"/>
      <c r="S420" s="176"/>
      <c r="T420" s="331"/>
      <c r="U420" s="179"/>
      <c r="V420" s="172"/>
      <c r="W420" s="179"/>
      <c r="X420" s="179"/>
      <c r="Y420" s="179"/>
      <c r="Z420" s="179"/>
      <c r="AQ420" s="192" t="s">
        <v>271</v>
      </c>
      <c r="AR420" s="192" t="s">
        <v>65</v>
      </c>
    </row>
    <row r="421" spans="2:63" s="235" customFormat="1" ht="37.35" customHeight="1">
      <c r="B421" s="231"/>
      <c r="C421" s="232"/>
      <c r="D421" s="233" t="s">
        <v>260</v>
      </c>
      <c r="E421" s="233"/>
      <c r="F421" s="233"/>
      <c r="G421" s="233"/>
      <c r="H421" s="233"/>
      <c r="I421" s="233"/>
      <c r="J421" s="233"/>
      <c r="K421" s="233"/>
      <c r="L421" s="233"/>
      <c r="M421" s="233"/>
      <c r="N421" s="609">
        <f>SUM(N422:Q434)</f>
        <v>0</v>
      </c>
      <c r="O421" s="610"/>
      <c r="P421" s="610"/>
      <c r="Q421" s="610"/>
      <c r="R421" s="232"/>
      <c r="S421" s="176"/>
      <c r="T421" s="348"/>
      <c r="U421" s="232"/>
      <c r="V421" s="232"/>
      <c r="W421" s="234">
        <f>SUM(W422:W431)</f>
        <v>0</v>
      </c>
      <c r="X421" s="232"/>
      <c r="Y421" s="234">
        <f>SUM(Y422:Y431)</f>
        <v>0</v>
      </c>
      <c r="Z421" s="232"/>
      <c r="AA421" s="349">
        <f>SUM(AA422:AA431)</f>
        <v>0</v>
      </c>
      <c r="AR421" s="237" t="s">
        <v>113</v>
      </c>
      <c r="AT421" s="238" t="s">
        <v>57</v>
      </c>
      <c r="AU421" s="238" t="s">
        <v>58</v>
      </c>
      <c r="AY421" s="237" t="s">
        <v>198</v>
      </c>
      <c r="BK421" s="239">
        <f>SUM(BK422:BK431)</f>
        <v>0</v>
      </c>
    </row>
    <row r="422" spans="2:65" s="198" customFormat="1" ht="31.5" customHeight="1">
      <c r="B422" s="168"/>
      <c r="C422" s="240" t="s">
        <v>932</v>
      </c>
      <c r="D422" s="240" t="s">
        <v>199</v>
      </c>
      <c r="E422" s="241" t="s">
        <v>925</v>
      </c>
      <c r="F422" s="593" t="s">
        <v>926</v>
      </c>
      <c r="G422" s="593"/>
      <c r="H422" s="593"/>
      <c r="I422" s="593"/>
      <c r="J422" s="242" t="s">
        <v>377</v>
      </c>
      <c r="K422" s="243">
        <v>217.9</v>
      </c>
      <c r="L422" s="572"/>
      <c r="M422" s="572"/>
      <c r="N422" s="594">
        <f>ROUND(L422*K422,2)</f>
        <v>0</v>
      </c>
      <c r="O422" s="594"/>
      <c r="P422" s="594"/>
      <c r="Q422" s="594"/>
      <c r="R422" s="244" t="s">
        <v>3319</v>
      </c>
      <c r="S422" s="176"/>
      <c r="T422" s="354" t="s">
        <v>5</v>
      </c>
      <c r="U422" s="246" t="s">
        <v>31</v>
      </c>
      <c r="V422" s="248">
        <v>0</v>
      </c>
      <c r="W422" s="248">
        <f>V422*K422</f>
        <v>0</v>
      </c>
      <c r="X422" s="248">
        <v>0</v>
      </c>
      <c r="Y422" s="248">
        <f>X422*K422</f>
        <v>0</v>
      </c>
      <c r="Z422" s="248">
        <v>0</v>
      </c>
      <c r="AA422" s="355">
        <f>Z422*K422</f>
        <v>0</v>
      </c>
      <c r="AR422" s="192" t="s">
        <v>113</v>
      </c>
      <c r="AT422" s="192" t="s">
        <v>199</v>
      </c>
      <c r="AU422" s="192" t="s">
        <v>65</v>
      </c>
      <c r="AY422" s="192" t="s">
        <v>198</v>
      </c>
      <c r="BE422" s="249">
        <f>IF(U422="základní",N422,0)</f>
        <v>0</v>
      </c>
      <c r="BF422" s="249">
        <f>IF(U422="snížená",N422,0)</f>
        <v>0</v>
      </c>
      <c r="BG422" s="249">
        <f>IF(U422="zákl. přenesená",N422,0)</f>
        <v>0</v>
      </c>
      <c r="BH422" s="249">
        <f>IF(U422="sníž. přenesená",N422,0)</f>
        <v>0</v>
      </c>
      <c r="BI422" s="249">
        <f>IF(U422="nulová",N422,0)</f>
        <v>0</v>
      </c>
      <c r="BJ422" s="192" t="s">
        <v>71</v>
      </c>
      <c r="BK422" s="249">
        <f>ROUND(L422*K422,2)</f>
        <v>0</v>
      </c>
      <c r="BL422" s="192" t="s">
        <v>113</v>
      </c>
      <c r="BM422" s="192" t="s">
        <v>1797</v>
      </c>
    </row>
    <row r="423" spans="2:47" s="198" customFormat="1" ht="155.25" customHeight="1">
      <c r="B423" s="168"/>
      <c r="C423" s="179"/>
      <c r="D423" s="179"/>
      <c r="E423" s="179"/>
      <c r="F423" s="619" t="s">
        <v>1798</v>
      </c>
      <c r="G423" s="620"/>
      <c r="H423" s="620"/>
      <c r="I423" s="620"/>
      <c r="J423" s="179"/>
      <c r="K423" s="179"/>
      <c r="L423" s="179"/>
      <c r="M423" s="179"/>
      <c r="N423" s="179"/>
      <c r="O423" s="179"/>
      <c r="P423" s="179"/>
      <c r="Q423" s="179"/>
      <c r="R423" s="179"/>
      <c r="S423" s="176"/>
      <c r="T423" s="331"/>
      <c r="U423" s="179"/>
      <c r="V423" s="179"/>
      <c r="W423" s="179"/>
      <c r="X423" s="179"/>
      <c r="Y423" s="179"/>
      <c r="Z423" s="179"/>
      <c r="AA423" s="332"/>
      <c r="AT423" s="192" t="s">
        <v>271</v>
      </c>
      <c r="AU423" s="192" t="s">
        <v>65</v>
      </c>
    </row>
    <row r="424" spans="2:48" s="270" customFormat="1" ht="31.5" customHeight="1">
      <c r="B424" s="265"/>
      <c r="C424" s="273"/>
      <c r="D424" s="273"/>
      <c r="E424" s="269" t="s">
        <v>5</v>
      </c>
      <c r="F424" s="625" t="s">
        <v>3448</v>
      </c>
      <c r="G424" s="622"/>
      <c r="H424" s="622"/>
      <c r="I424" s="622"/>
      <c r="J424" s="273"/>
      <c r="K424" s="269" t="s">
        <v>5</v>
      </c>
      <c r="L424" s="273"/>
      <c r="M424" s="273"/>
      <c r="N424" s="273"/>
      <c r="O424" s="273"/>
      <c r="P424" s="273"/>
      <c r="Q424" s="273"/>
      <c r="R424" s="273"/>
      <c r="S424" s="176"/>
      <c r="T424" s="387"/>
      <c r="U424" s="273"/>
      <c r="V424" s="220"/>
      <c r="W424" s="273"/>
      <c r="X424" s="273"/>
      <c r="Y424" s="273"/>
      <c r="Z424" s="273"/>
      <c r="AQ424" s="271" t="s">
        <v>205</v>
      </c>
      <c r="AR424" s="271" t="s">
        <v>65</v>
      </c>
      <c r="AS424" s="270" t="s">
        <v>65</v>
      </c>
      <c r="AT424" s="270" t="s">
        <v>25</v>
      </c>
      <c r="AU424" s="270" t="s">
        <v>58</v>
      </c>
      <c r="AV424" s="271" t="s">
        <v>198</v>
      </c>
    </row>
    <row r="425" spans="2:48" s="270" customFormat="1" ht="15" customHeight="1">
      <c r="B425" s="265"/>
      <c r="C425" s="273"/>
      <c r="D425" s="273"/>
      <c r="E425" s="269" t="s">
        <v>5</v>
      </c>
      <c r="F425" s="625" t="s">
        <v>3449</v>
      </c>
      <c r="G425" s="622"/>
      <c r="H425" s="622"/>
      <c r="I425" s="622"/>
      <c r="J425" s="273"/>
      <c r="K425" s="269" t="s">
        <v>5</v>
      </c>
      <c r="L425" s="273"/>
      <c r="M425" s="273"/>
      <c r="N425" s="273"/>
      <c r="O425" s="273"/>
      <c r="P425" s="273"/>
      <c r="Q425" s="273"/>
      <c r="R425" s="273"/>
      <c r="S425" s="176"/>
      <c r="T425" s="387"/>
      <c r="U425" s="273"/>
      <c r="V425" s="220"/>
      <c r="W425" s="273"/>
      <c r="X425" s="273"/>
      <c r="Y425" s="273"/>
      <c r="Z425" s="273"/>
      <c r="AQ425" s="271" t="s">
        <v>205</v>
      </c>
      <c r="AR425" s="271" t="s">
        <v>65</v>
      </c>
      <c r="AS425" s="270" t="s">
        <v>65</v>
      </c>
      <c r="AT425" s="270" t="s">
        <v>25</v>
      </c>
      <c r="AU425" s="270" t="s">
        <v>58</v>
      </c>
      <c r="AV425" s="271" t="s">
        <v>198</v>
      </c>
    </row>
    <row r="426" spans="2:65" s="198" customFormat="1" ht="31.5" customHeight="1">
      <c r="B426" s="168"/>
      <c r="C426" s="240" t="s">
        <v>936</v>
      </c>
      <c r="D426" s="240" t="s">
        <v>199</v>
      </c>
      <c r="E426" s="241" t="s">
        <v>929</v>
      </c>
      <c r="F426" s="593" t="s">
        <v>930</v>
      </c>
      <c r="G426" s="593"/>
      <c r="H426" s="593"/>
      <c r="I426" s="593"/>
      <c r="J426" s="242" t="s">
        <v>377</v>
      </c>
      <c r="K426" s="243">
        <v>15.7</v>
      </c>
      <c r="L426" s="572"/>
      <c r="M426" s="572"/>
      <c r="N426" s="594">
        <f>ROUND(L426*K426,2)</f>
        <v>0</v>
      </c>
      <c r="O426" s="594"/>
      <c r="P426" s="594"/>
      <c r="Q426" s="594"/>
      <c r="R426" s="244" t="s">
        <v>3319</v>
      </c>
      <c r="S426" s="176"/>
      <c r="T426" s="354" t="s">
        <v>5</v>
      </c>
      <c r="U426" s="246" t="s">
        <v>31</v>
      </c>
      <c r="V426" s="248">
        <v>0</v>
      </c>
      <c r="W426" s="248">
        <f>V426*K426</f>
        <v>0</v>
      </c>
      <c r="X426" s="248">
        <v>0</v>
      </c>
      <c r="Y426" s="248">
        <f>X426*K426</f>
        <v>0</v>
      </c>
      <c r="Z426" s="248">
        <v>0</v>
      </c>
      <c r="AA426" s="355">
        <f>Z426*K426</f>
        <v>0</v>
      </c>
      <c r="AR426" s="192" t="s">
        <v>113</v>
      </c>
      <c r="AT426" s="192" t="s">
        <v>199</v>
      </c>
      <c r="AU426" s="192" t="s">
        <v>65</v>
      </c>
      <c r="AY426" s="192" t="s">
        <v>198</v>
      </c>
      <c r="BE426" s="249">
        <f>IF(U426="základní",N426,0)</f>
        <v>0</v>
      </c>
      <c r="BF426" s="249">
        <f>IF(U426="snížená",N426,0)</f>
        <v>0</v>
      </c>
      <c r="BG426" s="249">
        <f>IF(U426="zákl. přenesená",N426,0)</f>
        <v>0</v>
      </c>
      <c r="BH426" s="249">
        <f>IF(U426="sníž. přenesená",N426,0)</f>
        <v>0</v>
      </c>
      <c r="BI426" s="249">
        <f>IF(U426="nulová",N426,0)</f>
        <v>0</v>
      </c>
      <c r="BJ426" s="192" t="s">
        <v>71</v>
      </c>
      <c r="BK426" s="249">
        <f>ROUND(L426*K426,2)</f>
        <v>0</v>
      </c>
      <c r="BL426" s="192" t="s">
        <v>113</v>
      </c>
      <c r="BM426" s="192" t="s">
        <v>1799</v>
      </c>
    </row>
    <row r="427" spans="2:47" s="198" customFormat="1" ht="159" customHeight="1">
      <c r="B427" s="168"/>
      <c r="C427" s="179"/>
      <c r="D427" s="179"/>
      <c r="E427" s="179"/>
      <c r="F427" s="619" t="s">
        <v>1800</v>
      </c>
      <c r="G427" s="620"/>
      <c r="H427" s="620"/>
      <c r="I427" s="620"/>
      <c r="J427" s="179"/>
      <c r="K427" s="179"/>
      <c r="L427" s="179"/>
      <c r="M427" s="179"/>
      <c r="N427" s="179"/>
      <c r="O427" s="179"/>
      <c r="P427" s="179"/>
      <c r="Q427" s="179"/>
      <c r="R427" s="179"/>
      <c r="S427" s="176"/>
      <c r="T427" s="331"/>
      <c r="U427" s="179"/>
      <c r="V427" s="179"/>
      <c r="W427" s="179"/>
      <c r="X427" s="179"/>
      <c r="Y427" s="179"/>
      <c r="Z427" s="179"/>
      <c r="AA427" s="332"/>
      <c r="AT427" s="192" t="s">
        <v>271</v>
      </c>
      <c r="AU427" s="192" t="s">
        <v>65</v>
      </c>
    </row>
    <row r="428" spans="2:48" s="270" customFormat="1" ht="31.5" customHeight="1">
      <c r="B428" s="265"/>
      <c r="C428" s="273"/>
      <c r="D428" s="273"/>
      <c r="E428" s="269" t="s">
        <v>5</v>
      </c>
      <c r="F428" s="625" t="s">
        <v>3448</v>
      </c>
      <c r="G428" s="622"/>
      <c r="H428" s="622"/>
      <c r="I428" s="622"/>
      <c r="J428" s="273"/>
      <c r="K428" s="269" t="s">
        <v>5</v>
      </c>
      <c r="L428" s="273"/>
      <c r="M428" s="273"/>
      <c r="N428" s="273"/>
      <c r="O428" s="273"/>
      <c r="P428" s="273"/>
      <c r="Q428" s="273"/>
      <c r="R428" s="273"/>
      <c r="S428" s="176"/>
      <c r="T428" s="387"/>
      <c r="U428" s="273"/>
      <c r="V428" s="220"/>
      <c r="W428" s="273"/>
      <c r="X428" s="273"/>
      <c r="Y428" s="273"/>
      <c r="Z428" s="273"/>
      <c r="AQ428" s="271" t="s">
        <v>205</v>
      </c>
      <c r="AR428" s="271" t="s">
        <v>65</v>
      </c>
      <c r="AS428" s="270" t="s">
        <v>65</v>
      </c>
      <c r="AT428" s="270" t="s">
        <v>25</v>
      </c>
      <c r="AU428" s="270" t="s">
        <v>58</v>
      </c>
      <c r="AV428" s="271" t="s">
        <v>198</v>
      </c>
    </row>
    <row r="429" spans="2:48" s="270" customFormat="1" ht="15" customHeight="1">
      <c r="B429" s="265"/>
      <c r="C429" s="273"/>
      <c r="D429" s="273"/>
      <c r="E429" s="269" t="s">
        <v>5</v>
      </c>
      <c r="F429" s="625" t="s">
        <v>3449</v>
      </c>
      <c r="G429" s="622"/>
      <c r="H429" s="622"/>
      <c r="I429" s="622"/>
      <c r="J429" s="273"/>
      <c r="K429" s="269" t="s">
        <v>5</v>
      </c>
      <c r="L429" s="273"/>
      <c r="M429" s="273"/>
      <c r="N429" s="273"/>
      <c r="O429" s="273"/>
      <c r="P429" s="273"/>
      <c r="Q429" s="273"/>
      <c r="R429" s="273"/>
      <c r="S429" s="176"/>
      <c r="T429" s="387"/>
      <c r="U429" s="273"/>
      <c r="V429" s="220"/>
      <c r="W429" s="273"/>
      <c r="X429" s="273"/>
      <c r="Y429" s="273"/>
      <c r="Z429" s="273"/>
      <c r="AQ429" s="271" t="s">
        <v>205</v>
      </c>
      <c r="AR429" s="271" t="s">
        <v>65</v>
      </c>
      <c r="AS429" s="270" t="s">
        <v>65</v>
      </c>
      <c r="AT429" s="270" t="s">
        <v>25</v>
      </c>
      <c r="AU429" s="270" t="s">
        <v>58</v>
      </c>
      <c r="AV429" s="271" t="s">
        <v>198</v>
      </c>
    </row>
    <row r="430" spans="2:65" s="198" customFormat="1" ht="22.5" customHeight="1">
      <c r="B430" s="168"/>
      <c r="C430" s="240" t="s">
        <v>940</v>
      </c>
      <c r="D430" s="240" t="s">
        <v>199</v>
      </c>
      <c r="E430" s="241" t="s">
        <v>933</v>
      </c>
      <c r="F430" s="593" t="s">
        <v>934</v>
      </c>
      <c r="G430" s="593"/>
      <c r="H430" s="593"/>
      <c r="I430" s="593"/>
      <c r="J430" s="242" t="s">
        <v>377</v>
      </c>
      <c r="K430" s="243">
        <v>233.6</v>
      </c>
      <c r="L430" s="572"/>
      <c r="M430" s="572"/>
      <c r="N430" s="594">
        <f>ROUND(L430*K430,2)</f>
        <v>0</v>
      </c>
      <c r="O430" s="594"/>
      <c r="P430" s="594"/>
      <c r="Q430" s="594"/>
      <c r="R430" s="256" t="s">
        <v>3765</v>
      </c>
      <c r="S430" s="176"/>
      <c r="T430" s="354" t="s">
        <v>5</v>
      </c>
      <c r="U430" s="246" t="s">
        <v>31</v>
      </c>
      <c r="V430" s="248">
        <v>0</v>
      </c>
      <c r="W430" s="248">
        <f>V430*K430</f>
        <v>0</v>
      </c>
      <c r="X430" s="248">
        <v>0</v>
      </c>
      <c r="Y430" s="248">
        <f>X430*K430</f>
        <v>0</v>
      </c>
      <c r="Z430" s="248">
        <v>0</v>
      </c>
      <c r="AA430" s="355">
        <f>Z430*K430</f>
        <v>0</v>
      </c>
      <c r="AR430" s="192" t="s">
        <v>113</v>
      </c>
      <c r="AT430" s="192" t="s">
        <v>199</v>
      </c>
      <c r="AU430" s="192" t="s">
        <v>65</v>
      </c>
      <c r="AY430" s="192" t="s">
        <v>198</v>
      </c>
      <c r="BE430" s="249">
        <f>IF(U430="základní",N430,0)</f>
        <v>0</v>
      </c>
      <c r="BF430" s="249">
        <f>IF(U430="snížená",N430,0)</f>
        <v>0</v>
      </c>
      <c r="BG430" s="249">
        <f>IF(U430="zákl. přenesená",N430,0)</f>
        <v>0</v>
      </c>
      <c r="BH430" s="249">
        <f>IF(U430="sníž. přenesená",N430,0)</f>
        <v>0</v>
      </c>
      <c r="BI430" s="249">
        <f>IF(U430="nulová",N430,0)</f>
        <v>0</v>
      </c>
      <c r="BJ430" s="192" t="s">
        <v>71</v>
      </c>
      <c r="BK430" s="249">
        <f>ROUND(L430*K430,2)</f>
        <v>0</v>
      </c>
      <c r="BL430" s="192" t="s">
        <v>113</v>
      </c>
      <c r="BM430" s="192" t="s">
        <v>1801</v>
      </c>
    </row>
    <row r="431" spans="2:65" s="198" customFormat="1" ht="31.5" customHeight="1">
      <c r="B431" s="168"/>
      <c r="C431" s="240" t="s">
        <v>949</v>
      </c>
      <c r="D431" s="240" t="s">
        <v>199</v>
      </c>
      <c r="E431" s="241" t="s">
        <v>937</v>
      </c>
      <c r="F431" s="593" t="s">
        <v>938</v>
      </c>
      <c r="G431" s="593"/>
      <c r="H431" s="593"/>
      <c r="I431" s="593"/>
      <c r="J431" s="242" t="s">
        <v>377</v>
      </c>
      <c r="K431" s="243">
        <v>233.6</v>
      </c>
      <c r="L431" s="572"/>
      <c r="M431" s="572"/>
      <c r="N431" s="594">
        <f>ROUND(L431*K431,2)</f>
        <v>0</v>
      </c>
      <c r="O431" s="594"/>
      <c r="P431" s="594"/>
      <c r="Q431" s="594"/>
      <c r="R431" s="244" t="s">
        <v>3319</v>
      </c>
      <c r="S431" s="176"/>
      <c r="T431" s="354" t="s">
        <v>5</v>
      </c>
      <c r="U431" s="246" t="s">
        <v>31</v>
      </c>
      <c r="V431" s="248">
        <v>0</v>
      </c>
      <c r="W431" s="248">
        <f>V431*K431</f>
        <v>0</v>
      </c>
      <c r="X431" s="248">
        <v>0</v>
      </c>
      <c r="Y431" s="248">
        <f>X431*K431</f>
        <v>0</v>
      </c>
      <c r="Z431" s="248">
        <v>0</v>
      </c>
      <c r="AA431" s="355">
        <f>Z431*K431</f>
        <v>0</v>
      </c>
      <c r="AR431" s="192" t="s">
        <v>113</v>
      </c>
      <c r="AT431" s="192" t="s">
        <v>199</v>
      </c>
      <c r="AU431" s="192" t="s">
        <v>65</v>
      </c>
      <c r="AY431" s="192" t="s">
        <v>198</v>
      </c>
      <c r="BE431" s="249">
        <f>IF(U431="základní",N431,0)</f>
        <v>0</v>
      </c>
      <c r="BF431" s="249">
        <f>IF(U431="snížená",N431,0)</f>
        <v>0</v>
      </c>
      <c r="BG431" s="249">
        <f>IF(U431="zákl. přenesená",N431,0)</f>
        <v>0</v>
      </c>
      <c r="BH431" s="249">
        <f>IF(U431="sníž. přenesená",N431,0)</f>
        <v>0</v>
      </c>
      <c r="BI431" s="249">
        <f>IF(U431="nulová",N431,0)</f>
        <v>0</v>
      </c>
      <c r="BJ431" s="192" t="s">
        <v>71</v>
      </c>
      <c r="BK431" s="249">
        <f>ROUND(L431*K431,2)</f>
        <v>0</v>
      </c>
      <c r="BL431" s="192" t="s">
        <v>113</v>
      </c>
      <c r="BM431" s="192" t="s">
        <v>1802</v>
      </c>
    </row>
    <row r="432" spans="2:62" s="198" customFormat="1" ht="31.5" customHeight="1">
      <c r="B432" s="168"/>
      <c r="C432" s="251" t="s">
        <v>3458</v>
      </c>
      <c r="D432" s="251" t="s">
        <v>199</v>
      </c>
      <c r="E432" s="252" t="s">
        <v>3454</v>
      </c>
      <c r="F432" s="614" t="s">
        <v>3456</v>
      </c>
      <c r="G432" s="615"/>
      <c r="H432" s="615"/>
      <c r="I432" s="616"/>
      <c r="J432" s="253" t="s">
        <v>3370</v>
      </c>
      <c r="K432" s="255">
        <v>0.38</v>
      </c>
      <c r="L432" s="572"/>
      <c r="M432" s="572"/>
      <c r="N432" s="617">
        <f>ROUND(L432*K432,2)</f>
        <v>0</v>
      </c>
      <c r="O432" s="617"/>
      <c r="P432" s="617"/>
      <c r="Q432" s="617"/>
      <c r="R432" s="244" t="s">
        <v>3765</v>
      </c>
      <c r="S432" s="176"/>
      <c r="T432" s="354" t="s">
        <v>5</v>
      </c>
      <c r="U432" s="246" t="s">
        <v>31</v>
      </c>
      <c r="V432" s="247">
        <v>0</v>
      </c>
      <c r="W432" s="248">
        <f>V432*K432</f>
        <v>0</v>
      </c>
      <c r="X432" s="248">
        <v>0</v>
      </c>
      <c r="Y432" s="248">
        <f>X432*K432</f>
        <v>0</v>
      </c>
      <c r="Z432" s="248">
        <v>0</v>
      </c>
      <c r="AO432" s="192" t="s">
        <v>113</v>
      </c>
      <c r="AQ432" s="192" t="s">
        <v>199</v>
      </c>
      <c r="AR432" s="192" t="s">
        <v>65</v>
      </c>
      <c r="AV432" s="192" t="s">
        <v>198</v>
      </c>
      <c r="BB432" s="249">
        <f>IF(U432="základní",N432,0)</f>
        <v>0</v>
      </c>
      <c r="BC432" s="249">
        <f>IF(U432="snížená",N432,0)</f>
        <v>0</v>
      </c>
      <c r="BD432" s="249">
        <f>IF(U432="zákl. přenesená",N432,0)</f>
        <v>0</v>
      </c>
      <c r="BE432" s="249">
        <f>IF(U432="sníž. přenesená",N432,0)</f>
        <v>0</v>
      </c>
      <c r="BF432" s="249">
        <f>IF(U432="nulová",N432,0)</f>
        <v>0</v>
      </c>
      <c r="BG432" s="192" t="s">
        <v>71</v>
      </c>
      <c r="BH432" s="249">
        <f>ROUND(L432*K432,2)</f>
        <v>0</v>
      </c>
      <c r="BI432" s="192" t="s">
        <v>113</v>
      </c>
      <c r="BJ432" s="192" t="s">
        <v>341</v>
      </c>
    </row>
    <row r="433" spans="2:62" s="198" customFormat="1" ht="31.5" customHeight="1">
      <c r="B433" s="168"/>
      <c r="C433" s="251" t="s">
        <v>3459</v>
      </c>
      <c r="D433" s="251" t="s">
        <v>199</v>
      </c>
      <c r="E433" s="252" t="s">
        <v>3455</v>
      </c>
      <c r="F433" s="614" t="s">
        <v>3457</v>
      </c>
      <c r="G433" s="615"/>
      <c r="H433" s="615"/>
      <c r="I433" s="616"/>
      <c r="J433" s="253" t="s">
        <v>3325</v>
      </c>
      <c r="K433" s="255">
        <v>1</v>
      </c>
      <c r="L433" s="572"/>
      <c r="M433" s="572"/>
      <c r="N433" s="617">
        <f>ROUND(L433*K433,2)</f>
        <v>0</v>
      </c>
      <c r="O433" s="617"/>
      <c r="P433" s="617"/>
      <c r="Q433" s="617"/>
      <c r="R433" s="244" t="s">
        <v>3319</v>
      </c>
      <c r="S433" s="176"/>
      <c r="T433" s="354" t="s">
        <v>5</v>
      </c>
      <c r="U433" s="246" t="s">
        <v>31</v>
      </c>
      <c r="V433" s="247">
        <v>0</v>
      </c>
      <c r="W433" s="248">
        <f>V433*K433</f>
        <v>0</v>
      </c>
      <c r="X433" s="248">
        <v>0</v>
      </c>
      <c r="Y433" s="248">
        <f>X433*K433</f>
        <v>0</v>
      </c>
      <c r="Z433" s="248">
        <v>0</v>
      </c>
      <c r="AO433" s="192" t="s">
        <v>113</v>
      </c>
      <c r="AQ433" s="192" t="s">
        <v>199</v>
      </c>
      <c r="AR433" s="192" t="s">
        <v>65</v>
      </c>
      <c r="AV433" s="192" t="s">
        <v>198</v>
      </c>
      <c r="BB433" s="249">
        <f>IF(U433="základní",N433,0)</f>
        <v>0</v>
      </c>
      <c r="BC433" s="249">
        <f>IF(U433="snížená",N433,0)</f>
        <v>0</v>
      </c>
      <c r="BD433" s="249">
        <f>IF(U433="zákl. přenesená",N433,0)</f>
        <v>0</v>
      </c>
      <c r="BE433" s="249">
        <f>IF(U433="sníž. přenesená",N433,0)</f>
        <v>0</v>
      </c>
      <c r="BF433" s="249">
        <f>IF(U433="nulová",N433,0)</f>
        <v>0</v>
      </c>
      <c r="BG433" s="192" t="s">
        <v>71</v>
      </c>
      <c r="BH433" s="249">
        <f>ROUND(L433*K433,2)</f>
        <v>0</v>
      </c>
      <c r="BI433" s="192" t="s">
        <v>113</v>
      </c>
      <c r="BJ433" s="192" t="s">
        <v>341</v>
      </c>
    </row>
    <row r="434" spans="2:44" s="198" customFormat="1" ht="27" customHeight="1">
      <c r="B434" s="168"/>
      <c r="C434" s="179"/>
      <c r="D434" s="179"/>
      <c r="E434" s="179"/>
      <c r="F434" s="619" t="s">
        <v>3373</v>
      </c>
      <c r="G434" s="620"/>
      <c r="H434" s="620"/>
      <c r="I434" s="620"/>
      <c r="J434" s="179"/>
      <c r="K434" s="179"/>
      <c r="L434" s="179"/>
      <c r="M434" s="179"/>
      <c r="N434" s="250"/>
      <c r="O434" s="250"/>
      <c r="P434" s="250"/>
      <c r="Q434" s="250"/>
      <c r="R434" s="179"/>
      <c r="S434" s="176"/>
      <c r="T434" s="331"/>
      <c r="U434" s="179"/>
      <c r="V434" s="172"/>
      <c r="W434" s="179"/>
      <c r="X434" s="179"/>
      <c r="Y434" s="179"/>
      <c r="Z434" s="179"/>
      <c r="AQ434" s="192" t="s">
        <v>271</v>
      </c>
      <c r="AR434" s="192" t="s">
        <v>65</v>
      </c>
    </row>
    <row r="435" spans="2:63" s="235" customFormat="1" ht="37.35" customHeight="1">
      <c r="B435" s="231"/>
      <c r="C435" s="232"/>
      <c r="D435" s="233" t="s">
        <v>261</v>
      </c>
      <c r="E435" s="233"/>
      <c r="F435" s="233"/>
      <c r="G435" s="233"/>
      <c r="H435" s="233"/>
      <c r="I435" s="233"/>
      <c r="J435" s="233"/>
      <c r="K435" s="233"/>
      <c r="L435" s="233"/>
      <c r="M435" s="233"/>
      <c r="N435" s="609">
        <f>SUM(N436:Q442)</f>
        <v>0</v>
      </c>
      <c r="O435" s="610"/>
      <c r="P435" s="610"/>
      <c r="Q435" s="610"/>
      <c r="R435" s="232"/>
      <c r="S435" s="176"/>
      <c r="T435" s="348"/>
      <c r="U435" s="232"/>
      <c r="V435" s="232"/>
      <c r="W435" s="234">
        <f>SUM(W436:W440)</f>
        <v>0</v>
      </c>
      <c r="X435" s="232"/>
      <c r="Y435" s="234">
        <f>SUM(Y436:Y440)</f>
        <v>0</v>
      </c>
      <c r="Z435" s="232"/>
      <c r="AA435" s="349">
        <f>SUM(AA436:AA440)</f>
        <v>0</v>
      </c>
      <c r="AR435" s="237" t="s">
        <v>113</v>
      </c>
      <c r="AT435" s="238" t="s">
        <v>57</v>
      </c>
      <c r="AU435" s="238" t="s">
        <v>58</v>
      </c>
      <c r="AY435" s="237" t="s">
        <v>198</v>
      </c>
      <c r="BK435" s="239">
        <f>SUM(BK436:BK440)</f>
        <v>0</v>
      </c>
    </row>
    <row r="436" spans="2:65" s="198" customFormat="1" ht="31.5" customHeight="1">
      <c r="B436" s="168"/>
      <c r="C436" s="240" t="s">
        <v>953</v>
      </c>
      <c r="D436" s="240" t="s">
        <v>199</v>
      </c>
      <c r="E436" s="241" t="s">
        <v>1803</v>
      </c>
      <c r="F436" s="593" t="s">
        <v>942</v>
      </c>
      <c r="G436" s="593"/>
      <c r="H436" s="593"/>
      <c r="I436" s="593"/>
      <c r="J436" s="242" t="s">
        <v>377</v>
      </c>
      <c r="K436" s="243">
        <v>133.64</v>
      </c>
      <c r="L436" s="572"/>
      <c r="M436" s="572"/>
      <c r="N436" s="594">
        <f>ROUND(L436*K436,2)</f>
        <v>0</v>
      </c>
      <c r="O436" s="594"/>
      <c r="P436" s="594"/>
      <c r="Q436" s="594"/>
      <c r="R436" s="244" t="s">
        <v>3319</v>
      </c>
      <c r="S436" s="176"/>
      <c r="T436" s="354" t="s">
        <v>5</v>
      </c>
      <c r="U436" s="246" t="s">
        <v>31</v>
      </c>
      <c r="V436" s="248">
        <v>0</v>
      </c>
      <c r="W436" s="248">
        <f>V436*K436</f>
        <v>0</v>
      </c>
      <c r="X436" s="248">
        <v>0</v>
      </c>
      <c r="Y436" s="248">
        <f>X436*K436</f>
        <v>0</v>
      </c>
      <c r="Z436" s="248">
        <v>0</v>
      </c>
      <c r="AA436" s="355">
        <f>Z436*K436</f>
        <v>0</v>
      </c>
      <c r="AC436" s="287"/>
      <c r="AR436" s="192" t="s">
        <v>113</v>
      </c>
      <c r="AT436" s="192" t="s">
        <v>199</v>
      </c>
      <c r="AU436" s="192" t="s">
        <v>65</v>
      </c>
      <c r="AY436" s="192" t="s">
        <v>198</v>
      </c>
      <c r="BE436" s="249">
        <f>IF(U436="základní",N436,0)</f>
        <v>0</v>
      </c>
      <c r="BF436" s="249">
        <f>IF(U436="snížená",N436,0)</f>
        <v>0</v>
      </c>
      <c r="BG436" s="249">
        <f>IF(U436="zákl. přenesená",N436,0)</f>
        <v>0</v>
      </c>
      <c r="BH436" s="249">
        <f>IF(U436="sníž. přenesená",N436,0)</f>
        <v>0</v>
      </c>
      <c r="BI436" s="249">
        <f>IF(U436="nulová",N436,0)</f>
        <v>0</v>
      </c>
      <c r="BJ436" s="192" t="s">
        <v>71</v>
      </c>
      <c r="BK436" s="249">
        <f>ROUND(L436*K436,2)</f>
        <v>0</v>
      </c>
      <c r="BL436" s="192" t="s">
        <v>113</v>
      </c>
      <c r="BM436" s="192" t="s">
        <v>1804</v>
      </c>
    </row>
    <row r="437" spans="2:51" s="261" customFormat="1" ht="31.5" customHeight="1">
      <c r="B437" s="257"/>
      <c r="C437" s="263"/>
      <c r="D437" s="263"/>
      <c r="E437" s="259" t="s">
        <v>961</v>
      </c>
      <c r="F437" s="602" t="s">
        <v>1805</v>
      </c>
      <c r="G437" s="603"/>
      <c r="H437" s="603"/>
      <c r="I437" s="603"/>
      <c r="J437" s="263"/>
      <c r="K437" s="260">
        <v>133.64</v>
      </c>
      <c r="L437" s="263"/>
      <c r="M437" s="263"/>
      <c r="N437" s="263"/>
      <c r="O437" s="263"/>
      <c r="P437" s="263"/>
      <c r="Q437" s="263"/>
      <c r="R437" s="263"/>
      <c r="S437" s="176"/>
      <c r="T437" s="385"/>
      <c r="U437" s="263"/>
      <c r="V437" s="263"/>
      <c r="W437" s="263"/>
      <c r="X437" s="263"/>
      <c r="Y437" s="263"/>
      <c r="Z437" s="263"/>
      <c r="AA437" s="386"/>
      <c r="AT437" s="262" t="s">
        <v>205</v>
      </c>
      <c r="AU437" s="262" t="s">
        <v>65</v>
      </c>
      <c r="AV437" s="261" t="s">
        <v>71</v>
      </c>
      <c r="AW437" s="261" t="s">
        <v>25</v>
      </c>
      <c r="AX437" s="261" t="s">
        <v>58</v>
      </c>
      <c r="AY437" s="262" t="s">
        <v>198</v>
      </c>
    </row>
    <row r="438" spans="2:51" s="270" customFormat="1" ht="57" customHeight="1">
      <c r="B438" s="265"/>
      <c r="C438" s="273"/>
      <c r="D438" s="273"/>
      <c r="E438" s="267" t="s">
        <v>5</v>
      </c>
      <c r="F438" s="597" t="s">
        <v>946</v>
      </c>
      <c r="G438" s="598"/>
      <c r="H438" s="598"/>
      <c r="I438" s="598"/>
      <c r="J438" s="273"/>
      <c r="K438" s="269" t="s">
        <v>5</v>
      </c>
      <c r="L438" s="273"/>
      <c r="M438" s="273"/>
      <c r="N438" s="273"/>
      <c r="O438" s="273"/>
      <c r="P438" s="273"/>
      <c r="Q438" s="273"/>
      <c r="R438" s="273"/>
      <c r="S438" s="176"/>
      <c r="T438" s="387"/>
      <c r="U438" s="273"/>
      <c r="V438" s="273"/>
      <c r="W438" s="273"/>
      <c r="X438" s="273"/>
      <c r="Y438" s="273"/>
      <c r="Z438" s="273"/>
      <c r="AA438" s="388"/>
      <c r="AT438" s="271" t="s">
        <v>205</v>
      </c>
      <c r="AU438" s="271" t="s">
        <v>65</v>
      </c>
      <c r="AV438" s="270" t="s">
        <v>65</v>
      </c>
      <c r="AW438" s="270" t="s">
        <v>25</v>
      </c>
      <c r="AX438" s="270" t="s">
        <v>58</v>
      </c>
      <c r="AY438" s="271" t="s">
        <v>198</v>
      </c>
    </row>
    <row r="439" spans="2:51" s="261" customFormat="1" ht="22.5" customHeight="1">
      <c r="B439" s="257"/>
      <c r="C439" s="263"/>
      <c r="D439" s="263"/>
      <c r="E439" s="259" t="s">
        <v>965</v>
      </c>
      <c r="F439" s="600" t="s">
        <v>1806</v>
      </c>
      <c r="G439" s="601"/>
      <c r="H439" s="601"/>
      <c r="I439" s="601"/>
      <c r="J439" s="263"/>
      <c r="K439" s="260">
        <v>133.64</v>
      </c>
      <c r="L439" s="263"/>
      <c r="M439" s="263"/>
      <c r="N439" s="263"/>
      <c r="O439" s="263"/>
      <c r="P439" s="263"/>
      <c r="Q439" s="263"/>
      <c r="R439" s="263"/>
      <c r="S439" s="176"/>
      <c r="T439" s="385"/>
      <c r="U439" s="263"/>
      <c r="V439" s="263"/>
      <c r="W439" s="263"/>
      <c r="X439" s="263"/>
      <c r="Y439" s="263"/>
      <c r="Z439" s="263"/>
      <c r="AA439" s="386"/>
      <c r="AT439" s="262" t="s">
        <v>205</v>
      </c>
      <c r="AU439" s="262" t="s">
        <v>65</v>
      </c>
      <c r="AV439" s="261" t="s">
        <v>71</v>
      </c>
      <c r="AW439" s="261" t="s">
        <v>25</v>
      </c>
      <c r="AX439" s="261" t="s">
        <v>65</v>
      </c>
      <c r="AY439" s="262" t="s">
        <v>198</v>
      </c>
    </row>
    <row r="440" spans="2:65" s="198" customFormat="1" ht="44.25" customHeight="1">
      <c r="B440" s="168"/>
      <c r="C440" s="240" t="s">
        <v>265</v>
      </c>
      <c r="D440" s="240" t="s">
        <v>199</v>
      </c>
      <c r="E440" s="241" t="s">
        <v>950</v>
      </c>
      <c r="F440" s="593" t="s">
        <v>951</v>
      </c>
      <c r="G440" s="593"/>
      <c r="H440" s="593"/>
      <c r="I440" s="593"/>
      <c r="J440" s="242" t="s">
        <v>377</v>
      </c>
      <c r="K440" s="243">
        <v>133.64</v>
      </c>
      <c r="L440" s="572"/>
      <c r="M440" s="572"/>
      <c r="N440" s="594">
        <f>ROUND(L440*K440,2)</f>
        <v>0</v>
      </c>
      <c r="O440" s="594"/>
      <c r="P440" s="594"/>
      <c r="Q440" s="594"/>
      <c r="R440" s="256" t="s">
        <v>3765</v>
      </c>
      <c r="S440" s="176"/>
      <c r="T440" s="354" t="s">
        <v>5</v>
      </c>
      <c r="U440" s="246" t="s">
        <v>31</v>
      </c>
      <c r="V440" s="248">
        <v>0</v>
      </c>
      <c r="W440" s="248">
        <f>V440*K440</f>
        <v>0</v>
      </c>
      <c r="X440" s="248">
        <v>0</v>
      </c>
      <c r="Y440" s="248">
        <f>X440*K440</f>
        <v>0</v>
      </c>
      <c r="Z440" s="248">
        <v>0</v>
      </c>
      <c r="AA440" s="355">
        <f>Z440*K440</f>
        <v>0</v>
      </c>
      <c r="AR440" s="192" t="s">
        <v>113</v>
      </c>
      <c r="AT440" s="192" t="s">
        <v>199</v>
      </c>
      <c r="AU440" s="192" t="s">
        <v>65</v>
      </c>
      <c r="AY440" s="192" t="s">
        <v>198</v>
      </c>
      <c r="BE440" s="249">
        <f>IF(U440="základní",N440,0)</f>
        <v>0</v>
      </c>
      <c r="BF440" s="249">
        <f>IF(U440="snížená",N440,0)</f>
        <v>0</v>
      </c>
      <c r="BG440" s="249">
        <f>IF(U440="zákl. přenesená",N440,0)</f>
        <v>0</v>
      </c>
      <c r="BH440" s="249">
        <f>IF(U440="sníž. přenesená",N440,0)</f>
        <v>0</v>
      </c>
      <c r="BI440" s="249">
        <f>IF(U440="nulová",N440,0)</f>
        <v>0</v>
      </c>
      <c r="BJ440" s="192" t="s">
        <v>71</v>
      </c>
      <c r="BK440" s="249">
        <f>ROUND(L440*K440,2)</f>
        <v>0</v>
      </c>
      <c r="BL440" s="192" t="s">
        <v>113</v>
      </c>
      <c r="BM440" s="192" t="s">
        <v>1807</v>
      </c>
    </row>
    <row r="441" spans="2:62" s="198" customFormat="1" ht="31.5" customHeight="1">
      <c r="B441" s="168"/>
      <c r="C441" s="251" t="s">
        <v>3506</v>
      </c>
      <c r="D441" s="251" t="s">
        <v>199</v>
      </c>
      <c r="E441" s="252" t="s">
        <v>3460</v>
      </c>
      <c r="F441" s="614" t="s">
        <v>3461</v>
      </c>
      <c r="G441" s="615"/>
      <c r="H441" s="615"/>
      <c r="I441" s="616"/>
      <c r="J441" s="253" t="s">
        <v>3370</v>
      </c>
      <c r="K441" s="255">
        <v>3.37</v>
      </c>
      <c r="L441" s="572"/>
      <c r="M441" s="572"/>
      <c r="N441" s="617">
        <f>ROUND(L441*K441,2)</f>
        <v>0</v>
      </c>
      <c r="O441" s="617"/>
      <c r="P441" s="617"/>
      <c r="Q441" s="617"/>
      <c r="R441" s="244" t="s">
        <v>3765</v>
      </c>
      <c r="S441" s="176"/>
      <c r="T441" s="354" t="s">
        <v>5</v>
      </c>
      <c r="U441" s="246" t="s">
        <v>31</v>
      </c>
      <c r="V441" s="247">
        <v>0</v>
      </c>
      <c r="W441" s="248">
        <f>V441*K441</f>
        <v>0</v>
      </c>
      <c r="X441" s="248">
        <v>0</v>
      </c>
      <c r="Y441" s="248">
        <f>X441*K441</f>
        <v>0</v>
      </c>
      <c r="Z441" s="248">
        <v>0</v>
      </c>
      <c r="AO441" s="192" t="s">
        <v>113</v>
      </c>
      <c r="AQ441" s="192" t="s">
        <v>199</v>
      </c>
      <c r="AR441" s="192" t="s">
        <v>65</v>
      </c>
      <c r="AV441" s="192" t="s">
        <v>198</v>
      </c>
      <c r="BB441" s="249">
        <f>IF(U441="základní",N441,0)</f>
        <v>0</v>
      </c>
      <c r="BC441" s="249">
        <f>IF(U441="snížená",N441,0)</f>
        <v>0</v>
      </c>
      <c r="BD441" s="249">
        <f>IF(U441="zákl. přenesená",N441,0)</f>
        <v>0</v>
      </c>
      <c r="BE441" s="249">
        <f>IF(U441="sníž. přenesená",N441,0)</f>
        <v>0</v>
      </c>
      <c r="BF441" s="249">
        <f>IF(U441="nulová",N441,0)</f>
        <v>0</v>
      </c>
      <c r="BG441" s="192" t="s">
        <v>71</v>
      </c>
      <c r="BH441" s="249">
        <f>ROUND(L441*K441,2)</f>
        <v>0</v>
      </c>
      <c r="BI441" s="192" t="s">
        <v>113</v>
      </c>
      <c r="BJ441" s="192" t="s">
        <v>341</v>
      </c>
    </row>
    <row r="442" spans="2:62" s="198" customFormat="1" ht="31.5" customHeight="1">
      <c r="B442" s="168"/>
      <c r="C442" s="251" t="s">
        <v>3507</v>
      </c>
      <c r="D442" s="251" t="s">
        <v>199</v>
      </c>
      <c r="E442" s="252" t="s">
        <v>3462</v>
      </c>
      <c r="F442" s="614" t="s">
        <v>3463</v>
      </c>
      <c r="G442" s="615"/>
      <c r="H442" s="615"/>
      <c r="I442" s="616"/>
      <c r="J442" s="253" t="s">
        <v>3325</v>
      </c>
      <c r="K442" s="255">
        <v>1</v>
      </c>
      <c r="L442" s="572"/>
      <c r="M442" s="572"/>
      <c r="N442" s="617">
        <f>ROUND(L442*K442,2)</f>
        <v>0</v>
      </c>
      <c r="O442" s="617"/>
      <c r="P442" s="617"/>
      <c r="Q442" s="617"/>
      <c r="R442" s="244" t="s">
        <v>3319</v>
      </c>
      <c r="S442" s="176"/>
      <c r="T442" s="354" t="s">
        <v>5</v>
      </c>
      <c r="U442" s="246" t="s">
        <v>31</v>
      </c>
      <c r="V442" s="247">
        <v>0</v>
      </c>
      <c r="W442" s="248">
        <f>V442*K442</f>
        <v>0</v>
      </c>
      <c r="X442" s="248">
        <v>0</v>
      </c>
      <c r="Y442" s="248">
        <f>X442*K442</f>
        <v>0</v>
      </c>
      <c r="Z442" s="248">
        <v>0</v>
      </c>
      <c r="AO442" s="192" t="s">
        <v>113</v>
      </c>
      <c r="AQ442" s="192" t="s">
        <v>199</v>
      </c>
      <c r="AR442" s="192" t="s">
        <v>65</v>
      </c>
      <c r="AV442" s="192" t="s">
        <v>198</v>
      </c>
      <c r="BB442" s="249">
        <f>IF(U442="základní",N442,0)</f>
        <v>0</v>
      </c>
      <c r="BC442" s="249">
        <f>IF(U442="snížená",N442,0)</f>
        <v>0</v>
      </c>
      <c r="BD442" s="249">
        <f>IF(U442="zákl. přenesená",N442,0)</f>
        <v>0</v>
      </c>
      <c r="BE442" s="249">
        <f>IF(U442="sníž. přenesená",N442,0)</f>
        <v>0</v>
      </c>
      <c r="BF442" s="249">
        <f>IF(U442="nulová",N442,0)</f>
        <v>0</v>
      </c>
      <c r="BG442" s="192" t="s">
        <v>71</v>
      </c>
      <c r="BH442" s="249">
        <f>ROUND(L442*K442,2)</f>
        <v>0</v>
      </c>
      <c r="BI442" s="192" t="s">
        <v>113</v>
      </c>
      <c r="BJ442" s="192" t="s">
        <v>341</v>
      </c>
    </row>
    <row r="443" spans="2:44" s="198" customFormat="1" ht="18" customHeight="1">
      <c r="B443" s="168"/>
      <c r="C443" s="179"/>
      <c r="D443" s="179"/>
      <c r="E443" s="179"/>
      <c r="F443" s="619" t="s">
        <v>3324</v>
      </c>
      <c r="G443" s="620"/>
      <c r="H443" s="620"/>
      <c r="I443" s="620"/>
      <c r="J443" s="179"/>
      <c r="K443" s="179"/>
      <c r="L443" s="179"/>
      <c r="M443" s="179"/>
      <c r="N443" s="250"/>
      <c r="O443" s="250"/>
      <c r="P443" s="250"/>
      <c r="Q443" s="250"/>
      <c r="R443" s="179"/>
      <c r="S443" s="176"/>
      <c r="T443" s="331"/>
      <c r="U443" s="179"/>
      <c r="V443" s="172"/>
      <c r="W443" s="179"/>
      <c r="X443" s="179"/>
      <c r="Y443" s="179"/>
      <c r="Z443" s="179"/>
      <c r="AQ443" s="192" t="s">
        <v>271</v>
      </c>
      <c r="AR443" s="192" t="s">
        <v>65</v>
      </c>
    </row>
    <row r="444" spans="2:63" s="235" customFormat="1" ht="37.35" customHeight="1">
      <c r="B444" s="231"/>
      <c r="C444" s="232"/>
      <c r="D444" s="233" t="s">
        <v>262</v>
      </c>
      <c r="E444" s="233"/>
      <c r="F444" s="233"/>
      <c r="G444" s="233"/>
      <c r="H444" s="233"/>
      <c r="I444" s="233"/>
      <c r="J444" s="233"/>
      <c r="K444" s="233"/>
      <c r="L444" s="233"/>
      <c r="M444" s="233"/>
      <c r="N444" s="609">
        <f>SUM(N445:Q449)</f>
        <v>0</v>
      </c>
      <c r="O444" s="610"/>
      <c r="P444" s="610"/>
      <c r="Q444" s="610"/>
      <c r="R444" s="232"/>
      <c r="S444" s="176"/>
      <c r="T444" s="348"/>
      <c r="U444" s="232"/>
      <c r="V444" s="232"/>
      <c r="W444" s="234">
        <f>W445</f>
        <v>0</v>
      </c>
      <c r="X444" s="232"/>
      <c r="Y444" s="234">
        <f>Y445</f>
        <v>0</v>
      </c>
      <c r="Z444" s="232"/>
      <c r="AA444" s="349">
        <f>AA445</f>
        <v>0</v>
      </c>
      <c r="AR444" s="237" t="s">
        <v>113</v>
      </c>
      <c r="AT444" s="238" t="s">
        <v>57</v>
      </c>
      <c r="AU444" s="238" t="s">
        <v>58</v>
      </c>
      <c r="AY444" s="237" t="s">
        <v>198</v>
      </c>
      <c r="BK444" s="239">
        <f>BK445</f>
        <v>0</v>
      </c>
    </row>
    <row r="445" spans="2:65" s="198" customFormat="1" ht="44.25" customHeight="1">
      <c r="B445" s="168"/>
      <c r="C445" s="240" t="s">
        <v>272</v>
      </c>
      <c r="D445" s="240" t="s">
        <v>199</v>
      </c>
      <c r="E445" s="241" t="s">
        <v>954</v>
      </c>
      <c r="F445" s="593" t="s">
        <v>955</v>
      </c>
      <c r="G445" s="593"/>
      <c r="H445" s="593"/>
      <c r="I445" s="593"/>
      <c r="J445" s="242" t="s">
        <v>377</v>
      </c>
      <c r="K445" s="243">
        <f>K446+K447</f>
        <v>997.4000000000001</v>
      </c>
      <c r="L445" s="572"/>
      <c r="M445" s="572"/>
      <c r="N445" s="594">
        <f>ROUND(L445*K445,2)</f>
        <v>0</v>
      </c>
      <c r="O445" s="594"/>
      <c r="P445" s="594"/>
      <c r="Q445" s="594"/>
      <c r="R445" s="244" t="s">
        <v>3319</v>
      </c>
      <c r="S445" s="176"/>
      <c r="T445" s="354" t="s">
        <v>5</v>
      </c>
      <c r="U445" s="246" t="s">
        <v>31</v>
      </c>
      <c r="V445" s="248">
        <v>0</v>
      </c>
      <c r="W445" s="248">
        <f>V445*K445</f>
        <v>0</v>
      </c>
      <c r="X445" s="248">
        <v>0</v>
      </c>
      <c r="Y445" s="248">
        <f>X445*K445</f>
        <v>0</v>
      </c>
      <c r="Z445" s="248">
        <v>0</v>
      </c>
      <c r="AA445" s="355">
        <f>Z445*K445</f>
        <v>0</v>
      </c>
      <c r="AR445" s="192" t="s">
        <v>113</v>
      </c>
      <c r="AT445" s="192" t="s">
        <v>199</v>
      </c>
      <c r="AU445" s="192" t="s">
        <v>65</v>
      </c>
      <c r="AY445" s="192" t="s">
        <v>198</v>
      </c>
      <c r="BE445" s="249">
        <f>IF(U445="základní",N445,0)</f>
        <v>0</v>
      </c>
      <c r="BF445" s="249">
        <f>IF(U445="snížená",N445,0)</f>
        <v>0</v>
      </c>
      <c r="BG445" s="249">
        <f>IF(U445="zákl. přenesená",N445,0)</f>
        <v>0</v>
      </c>
      <c r="BH445" s="249">
        <f>IF(U445="sníž. přenesená",N445,0)</f>
        <v>0</v>
      </c>
      <c r="BI445" s="249">
        <f>IF(U445="nulová",N445,0)</f>
        <v>0</v>
      </c>
      <c r="BJ445" s="192" t="s">
        <v>71</v>
      </c>
      <c r="BK445" s="249">
        <f>ROUND(L445*K445,2)</f>
        <v>0</v>
      </c>
      <c r="BL445" s="192" t="s">
        <v>113</v>
      </c>
      <c r="BM445" s="192" t="s">
        <v>1808</v>
      </c>
    </row>
    <row r="446" spans="2:44" s="198" customFormat="1" ht="13.5" customHeight="1">
      <c r="B446" s="168"/>
      <c r="C446" s="179"/>
      <c r="D446" s="179"/>
      <c r="E446" s="179"/>
      <c r="F446" s="621" t="s">
        <v>3464</v>
      </c>
      <c r="G446" s="622"/>
      <c r="H446" s="622"/>
      <c r="I446" s="622"/>
      <c r="J446" s="179"/>
      <c r="K446" s="274">
        <v>725.6</v>
      </c>
      <c r="L446" s="179"/>
      <c r="M446" s="179"/>
      <c r="N446" s="179"/>
      <c r="O446" s="179"/>
      <c r="P446" s="179"/>
      <c r="Q446" s="179"/>
      <c r="R446" s="179"/>
      <c r="S446" s="176"/>
      <c r="T446" s="331"/>
      <c r="U446" s="179"/>
      <c r="V446" s="172"/>
      <c r="W446" s="179"/>
      <c r="X446" s="179"/>
      <c r="Y446" s="179"/>
      <c r="Z446" s="179"/>
      <c r="AQ446" s="192" t="s">
        <v>271</v>
      </c>
      <c r="AR446" s="192" t="s">
        <v>65</v>
      </c>
    </row>
    <row r="447" spans="2:44" s="198" customFormat="1" ht="13.5" customHeight="1">
      <c r="B447" s="168"/>
      <c r="C447" s="179"/>
      <c r="D447" s="179"/>
      <c r="E447" s="179"/>
      <c r="F447" s="621" t="s">
        <v>3465</v>
      </c>
      <c r="G447" s="622"/>
      <c r="H447" s="622"/>
      <c r="I447" s="622"/>
      <c r="J447" s="179"/>
      <c r="K447" s="274">
        <v>271.8</v>
      </c>
      <c r="L447" s="179"/>
      <c r="M447" s="179"/>
      <c r="N447" s="179"/>
      <c r="O447" s="179"/>
      <c r="P447" s="179"/>
      <c r="Q447" s="179"/>
      <c r="R447" s="179"/>
      <c r="S447" s="176"/>
      <c r="T447" s="331"/>
      <c r="U447" s="179"/>
      <c r="V447" s="172"/>
      <c r="W447" s="179"/>
      <c r="X447" s="179"/>
      <c r="Y447" s="179"/>
      <c r="Z447" s="179"/>
      <c r="AQ447" s="192" t="s">
        <v>271</v>
      </c>
      <c r="AR447" s="192" t="s">
        <v>65</v>
      </c>
    </row>
    <row r="448" spans="2:62" s="198" customFormat="1" ht="31.5" customHeight="1">
      <c r="B448" s="168"/>
      <c r="C448" s="251" t="s">
        <v>3508</v>
      </c>
      <c r="D448" s="251" t="s">
        <v>199</v>
      </c>
      <c r="E448" s="252" t="s">
        <v>3462</v>
      </c>
      <c r="F448" s="614" t="s">
        <v>3467</v>
      </c>
      <c r="G448" s="615"/>
      <c r="H448" s="615"/>
      <c r="I448" s="616"/>
      <c r="J448" s="253" t="s">
        <v>3325</v>
      </c>
      <c r="K448" s="255">
        <v>1</v>
      </c>
      <c r="L448" s="572"/>
      <c r="M448" s="572"/>
      <c r="N448" s="617">
        <f>ROUND(L448*K448,2)</f>
        <v>0</v>
      </c>
      <c r="O448" s="617"/>
      <c r="P448" s="617"/>
      <c r="Q448" s="617"/>
      <c r="R448" s="244" t="s">
        <v>3319</v>
      </c>
      <c r="S448" s="176"/>
      <c r="T448" s="354" t="s">
        <v>5</v>
      </c>
      <c r="U448" s="246" t="s">
        <v>31</v>
      </c>
      <c r="V448" s="247">
        <v>0</v>
      </c>
      <c r="W448" s="248">
        <f>V448*K448</f>
        <v>0</v>
      </c>
      <c r="X448" s="248">
        <v>0</v>
      </c>
      <c r="Y448" s="248">
        <f>X448*K448</f>
        <v>0</v>
      </c>
      <c r="Z448" s="248">
        <v>0</v>
      </c>
      <c r="AO448" s="192" t="s">
        <v>113</v>
      </c>
      <c r="AQ448" s="192" t="s">
        <v>199</v>
      </c>
      <c r="AR448" s="192" t="s">
        <v>65</v>
      </c>
      <c r="AV448" s="192" t="s">
        <v>198</v>
      </c>
      <c r="BB448" s="249">
        <f>IF(U448="základní",N448,0)</f>
        <v>0</v>
      </c>
      <c r="BC448" s="249">
        <f>IF(U448="snížená",N448,0)</f>
        <v>0</v>
      </c>
      <c r="BD448" s="249">
        <f>IF(U448="zákl. přenesená",N448,0)</f>
        <v>0</v>
      </c>
      <c r="BE448" s="249">
        <f>IF(U448="sníž. přenesená",N448,0)</f>
        <v>0</v>
      </c>
      <c r="BF448" s="249">
        <f>IF(U448="nulová",N448,0)</f>
        <v>0</v>
      </c>
      <c r="BG448" s="192" t="s">
        <v>71</v>
      </c>
      <c r="BH448" s="249">
        <f>ROUND(L448*K448,2)</f>
        <v>0</v>
      </c>
      <c r="BI448" s="192" t="s">
        <v>113</v>
      </c>
      <c r="BJ448" s="192" t="s">
        <v>341</v>
      </c>
    </row>
    <row r="449" spans="2:44" s="198" customFormat="1" ht="25.5" customHeight="1">
      <c r="B449" s="168"/>
      <c r="C449" s="179"/>
      <c r="D449" s="179"/>
      <c r="E449" s="179"/>
      <c r="F449" s="619" t="s">
        <v>3468</v>
      </c>
      <c r="G449" s="620"/>
      <c r="H449" s="620"/>
      <c r="I449" s="620"/>
      <c r="J449" s="179"/>
      <c r="K449" s="179"/>
      <c r="L449" s="179"/>
      <c r="M449" s="250"/>
      <c r="N449" s="250"/>
      <c r="O449" s="250"/>
      <c r="P449" s="250"/>
      <c r="Q449" s="250"/>
      <c r="R449" s="179"/>
      <c r="S449" s="176"/>
      <c r="T449" s="331"/>
      <c r="U449" s="179"/>
      <c r="V449" s="172"/>
      <c r="W449" s="179"/>
      <c r="X449" s="179"/>
      <c r="Y449" s="179"/>
      <c r="Z449" s="179"/>
      <c r="AQ449" s="192" t="s">
        <v>271</v>
      </c>
      <c r="AR449" s="192" t="s">
        <v>65</v>
      </c>
    </row>
    <row r="450" spans="2:63" s="235" customFormat="1" ht="37.35" customHeight="1">
      <c r="B450" s="231"/>
      <c r="C450" s="232"/>
      <c r="D450" s="233" t="s">
        <v>263</v>
      </c>
      <c r="E450" s="233"/>
      <c r="F450" s="233"/>
      <c r="G450" s="233"/>
      <c r="H450" s="233"/>
      <c r="I450" s="233"/>
      <c r="J450" s="233"/>
      <c r="K450" s="233"/>
      <c r="L450" s="233"/>
      <c r="M450" s="233"/>
      <c r="N450" s="609">
        <f>SUM(N451:Q466)</f>
        <v>0</v>
      </c>
      <c r="O450" s="610"/>
      <c r="P450" s="610"/>
      <c r="Q450" s="610"/>
      <c r="R450" s="232"/>
      <c r="S450" s="176"/>
      <c r="T450" s="348"/>
      <c r="U450" s="232"/>
      <c r="V450" s="232"/>
      <c r="W450" s="234">
        <f>SUM(W451:W464)</f>
        <v>0</v>
      </c>
      <c r="X450" s="232"/>
      <c r="Y450" s="234">
        <f>SUM(Y451:Y464)</f>
        <v>0.010872000000000001</v>
      </c>
      <c r="Z450" s="232"/>
      <c r="AA450" s="349">
        <f>SUM(AA451:AA464)</f>
        <v>0</v>
      </c>
      <c r="AR450" s="237" t="s">
        <v>113</v>
      </c>
      <c r="AT450" s="238" t="s">
        <v>57</v>
      </c>
      <c r="AU450" s="238" t="s">
        <v>58</v>
      </c>
      <c r="AY450" s="237" t="s">
        <v>198</v>
      </c>
      <c r="BK450" s="239">
        <f>SUM(BK451:BK464)</f>
        <v>0</v>
      </c>
    </row>
    <row r="451" spans="2:65" s="198" customFormat="1" ht="44.25" customHeight="1">
      <c r="B451" s="168"/>
      <c r="C451" s="240" t="s">
        <v>957</v>
      </c>
      <c r="D451" s="240" t="s">
        <v>199</v>
      </c>
      <c r="E451" s="241" t="s">
        <v>958</v>
      </c>
      <c r="F451" s="593" t="s">
        <v>959</v>
      </c>
      <c r="G451" s="593"/>
      <c r="H451" s="593"/>
      <c r="I451" s="593"/>
      <c r="J451" s="242" t="s">
        <v>360</v>
      </c>
      <c r="K451" s="243">
        <v>361.02</v>
      </c>
      <c r="L451" s="572"/>
      <c r="M451" s="572"/>
      <c r="N451" s="594">
        <f>ROUND(L451*K451,2)</f>
        <v>0</v>
      </c>
      <c r="O451" s="594"/>
      <c r="P451" s="594"/>
      <c r="Q451" s="594"/>
      <c r="R451" s="244" t="s">
        <v>3319</v>
      </c>
      <c r="S451" s="176"/>
      <c r="T451" s="354" t="s">
        <v>5</v>
      </c>
      <c r="U451" s="246" t="s">
        <v>31</v>
      </c>
      <c r="V451" s="248">
        <v>0</v>
      </c>
      <c r="W451" s="248">
        <f>V451*K451</f>
        <v>0</v>
      </c>
      <c r="X451" s="248">
        <v>0</v>
      </c>
      <c r="Y451" s="248">
        <f>X451*K451</f>
        <v>0</v>
      </c>
      <c r="Z451" s="248">
        <v>0</v>
      </c>
      <c r="AA451" s="355">
        <f>Z451*K451</f>
        <v>0</v>
      </c>
      <c r="AR451" s="192" t="s">
        <v>113</v>
      </c>
      <c r="AT451" s="192" t="s">
        <v>199</v>
      </c>
      <c r="AU451" s="192" t="s">
        <v>65</v>
      </c>
      <c r="AY451" s="192" t="s">
        <v>198</v>
      </c>
      <c r="BE451" s="249">
        <f>IF(U451="základní",N451,0)</f>
        <v>0</v>
      </c>
      <c r="BF451" s="249">
        <f>IF(U451="snížená",N451,0)</f>
        <v>0</v>
      </c>
      <c r="BG451" s="249">
        <f>IF(U451="zákl. přenesená",N451,0)</f>
        <v>0</v>
      </c>
      <c r="BH451" s="249">
        <f>IF(U451="sníž. přenesená",N451,0)</f>
        <v>0</v>
      </c>
      <c r="BI451" s="249">
        <f>IF(U451="nulová",N451,0)</f>
        <v>0</v>
      </c>
      <c r="BJ451" s="192" t="s">
        <v>71</v>
      </c>
      <c r="BK451" s="249">
        <f>ROUND(L451*K451,2)</f>
        <v>0</v>
      </c>
      <c r="BL451" s="192" t="s">
        <v>113</v>
      </c>
      <c r="BM451" s="192" t="s">
        <v>1809</v>
      </c>
    </row>
    <row r="452" spans="2:51" s="261" customFormat="1" ht="22.5" customHeight="1">
      <c r="B452" s="257"/>
      <c r="C452" s="263"/>
      <c r="D452" s="263"/>
      <c r="E452" s="259" t="s">
        <v>1810</v>
      </c>
      <c r="F452" s="602" t="s">
        <v>1811</v>
      </c>
      <c r="G452" s="603"/>
      <c r="H452" s="603"/>
      <c r="I452" s="603"/>
      <c r="J452" s="263"/>
      <c r="K452" s="260">
        <v>361.02</v>
      </c>
      <c r="L452" s="263"/>
      <c r="M452" s="263"/>
      <c r="N452" s="263"/>
      <c r="O452" s="263"/>
      <c r="P452" s="263"/>
      <c r="Q452" s="263"/>
      <c r="R452" s="263"/>
      <c r="S452" s="176"/>
      <c r="T452" s="385"/>
      <c r="U452" s="263"/>
      <c r="V452" s="263"/>
      <c r="W452" s="263"/>
      <c r="X452" s="263"/>
      <c r="Y452" s="263"/>
      <c r="Z452" s="263"/>
      <c r="AA452" s="386"/>
      <c r="AT452" s="262" t="s">
        <v>205</v>
      </c>
      <c r="AU452" s="262" t="s">
        <v>65</v>
      </c>
      <c r="AV452" s="261" t="s">
        <v>71</v>
      </c>
      <c r="AW452" s="261" t="s">
        <v>25</v>
      </c>
      <c r="AX452" s="261" t="s">
        <v>58</v>
      </c>
      <c r="AY452" s="262" t="s">
        <v>198</v>
      </c>
    </row>
    <row r="453" spans="2:51" s="270" customFormat="1" ht="44.25" customHeight="1">
      <c r="B453" s="265"/>
      <c r="C453" s="273"/>
      <c r="D453" s="273"/>
      <c r="E453" s="267" t="s">
        <v>5</v>
      </c>
      <c r="F453" s="597" t="s">
        <v>963</v>
      </c>
      <c r="G453" s="598"/>
      <c r="H453" s="598"/>
      <c r="I453" s="598"/>
      <c r="J453" s="273"/>
      <c r="K453" s="269" t="s">
        <v>5</v>
      </c>
      <c r="L453" s="273"/>
      <c r="M453" s="273"/>
      <c r="N453" s="273"/>
      <c r="O453" s="273"/>
      <c r="P453" s="273"/>
      <c r="Q453" s="273"/>
      <c r="R453" s="273"/>
      <c r="S453" s="176"/>
      <c r="T453" s="387"/>
      <c r="U453" s="273"/>
      <c r="V453" s="273"/>
      <c r="W453" s="273"/>
      <c r="X453" s="273"/>
      <c r="Y453" s="273"/>
      <c r="Z453" s="273"/>
      <c r="AA453" s="388"/>
      <c r="AT453" s="271" t="s">
        <v>205</v>
      </c>
      <c r="AU453" s="271" t="s">
        <v>65</v>
      </c>
      <c r="AV453" s="270" t="s">
        <v>65</v>
      </c>
      <c r="AW453" s="270" t="s">
        <v>25</v>
      </c>
      <c r="AX453" s="270" t="s">
        <v>58</v>
      </c>
      <c r="AY453" s="271" t="s">
        <v>198</v>
      </c>
    </row>
    <row r="454" spans="2:51" s="270" customFormat="1" ht="44.25" customHeight="1">
      <c r="B454" s="265"/>
      <c r="C454" s="273"/>
      <c r="D454" s="273"/>
      <c r="E454" s="267" t="s">
        <v>5</v>
      </c>
      <c r="F454" s="597" t="s">
        <v>964</v>
      </c>
      <c r="G454" s="598"/>
      <c r="H454" s="598"/>
      <c r="I454" s="598"/>
      <c r="J454" s="273"/>
      <c r="K454" s="269" t="s">
        <v>5</v>
      </c>
      <c r="L454" s="273"/>
      <c r="M454" s="273"/>
      <c r="N454" s="273"/>
      <c r="O454" s="273"/>
      <c r="P454" s="273"/>
      <c r="Q454" s="273"/>
      <c r="R454" s="273"/>
      <c r="S454" s="176"/>
      <c r="T454" s="387"/>
      <c r="U454" s="273"/>
      <c r="V454" s="273"/>
      <c r="W454" s="273"/>
      <c r="X454" s="273"/>
      <c r="Y454" s="273"/>
      <c r="Z454" s="273"/>
      <c r="AA454" s="388"/>
      <c r="AT454" s="271" t="s">
        <v>205</v>
      </c>
      <c r="AU454" s="271" t="s">
        <v>65</v>
      </c>
      <c r="AV454" s="270" t="s">
        <v>65</v>
      </c>
      <c r="AW454" s="270" t="s">
        <v>25</v>
      </c>
      <c r="AX454" s="270" t="s">
        <v>58</v>
      </c>
      <c r="AY454" s="271" t="s">
        <v>198</v>
      </c>
    </row>
    <row r="455" spans="2:51" s="261" customFormat="1" ht="22.5" customHeight="1">
      <c r="B455" s="257"/>
      <c r="C455" s="263"/>
      <c r="D455" s="263"/>
      <c r="E455" s="259" t="s">
        <v>1812</v>
      </c>
      <c r="F455" s="600" t="s">
        <v>1813</v>
      </c>
      <c r="G455" s="601"/>
      <c r="H455" s="601"/>
      <c r="I455" s="601"/>
      <c r="J455" s="263"/>
      <c r="K455" s="260">
        <v>361.02</v>
      </c>
      <c r="L455" s="263"/>
      <c r="M455" s="263"/>
      <c r="N455" s="263"/>
      <c r="O455" s="263"/>
      <c r="P455" s="263"/>
      <c r="Q455" s="263"/>
      <c r="R455" s="263"/>
      <c r="S455" s="176"/>
      <c r="T455" s="385"/>
      <c r="U455" s="263"/>
      <c r="V455" s="263"/>
      <c r="W455" s="263"/>
      <c r="X455" s="263"/>
      <c r="Y455" s="263"/>
      <c r="Z455" s="263"/>
      <c r="AA455" s="386"/>
      <c r="AT455" s="262" t="s">
        <v>205</v>
      </c>
      <c r="AU455" s="262" t="s">
        <v>65</v>
      </c>
      <c r="AV455" s="261" t="s">
        <v>71</v>
      </c>
      <c r="AW455" s="261" t="s">
        <v>25</v>
      </c>
      <c r="AX455" s="261" t="s">
        <v>65</v>
      </c>
      <c r="AY455" s="262" t="s">
        <v>198</v>
      </c>
    </row>
    <row r="456" spans="2:65" s="198" customFormat="1" ht="44.25" customHeight="1">
      <c r="B456" s="168"/>
      <c r="C456" s="240" t="s">
        <v>967</v>
      </c>
      <c r="D456" s="240" t="s">
        <v>199</v>
      </c>
      <c r="E456" s="241" t="s">
        <v>968</v>
      </c>
      <c r="F456" s="593" t="s">
        <v>969</v>
      </c>
      <c r="G456" s="593"/>
      <c r="H456" s="593"/>
      <c r="I456" s="593"/>
      <c r="J456" s="242" t="s">
        <v>360</v>
      </c>
      <c r="K456" s="243">
        <v>361.02</v>
      </c>
      <c r="L456" s="572"/>
      <c r="M456" s="572"/>
      <c r="N456" s="594">
        <f>ROUND(L456*K456,2)</f>
        <v>0</v>
      </c>
      <c r="O456" s="594"/>
      <c r="P456" s="594"/>
      <c r="Q456" s="594"/>
      <c r="R456" s="244" t="s">
        <v>3319</v>
      </c>
      <c r="S456" s="176"/>
      <c r="T456" s="354" t="s">
        <v>5</v>
      </c>
      <c r="U456" s="246" t="s">
        <v>31</v>
      </c>
      <c r="V456" s="248">
        <v>0</v>
      </c>
      <c r="W456" s="248">
        <f>V456*K456</f>
        <v>0</v>
      </c>
      <c r="X456" s="248">
        <v>0</v>
      </c>
      <c r="Y456" s="248">
        <f>X456*K456</f>
        <v>0</v>
      </c>
      <c r="Z456" s="248">
        <v>0</v>
      </c>
      <c r="AA456" s="355">
        <f>Z456*K456</f>
        <v>0</v>
      </c>
      <c r="AR456" s="192" t="s">
        <v>113</v>
      </c>
      <c r="AT456" s="192" t="s">
        <v>199</v>
      </c>
      <c r="AU456" s="192" t="s">
        <v>65</v>
      </c>
      <c r="AY456" s="192" t="s">
        <v>198</v>
      </c>
      <c r="BE456" s="249">
        <f>IF(U456="základní",N456,0)</f>
        <v>0</v>
      </c>
      <c r="BF456" s="249">
        <f>IF(U456="snížená",N456,0)</f>
        <v>0</v>
      </c>
      <c r="BG456" s="249">
        <f>IF(U456="zákl. přenesená",N456,0)</f>
        <v>0</v>
      </c>
      <c r="BH456" s="249">
        <f>IF(U456="sníž. přenesená",N456,0)</f>
        <v>0</v>
      </c>
      <c r="BI456" s="249">
        <f>IF(U456="nulová",N456,0)</f>
        <v>0</v>
      </c>
      <c r="BJ456" s="192" t="s">
        <v>71</v>
      </c>
      <c r="BK456" s="249">
        <f>ROUND(L456*K456,2)</f>
        <v>0</v>
      </c>
      <c r="BL456" s="192" t="s">
        <v>113</v>
      </c>
      <c r="BM456" s="192" t="s">
        <v>1814</v>
      </c>
    </row>
    <row r="457" spans="2:43" s="198" customFormat="1" ht="28.5" customHeight="1">
      <c r="B457" s="168"/>
      <c r="C457" s="179"/>
      <c r="D457" s="179"/>
      <c r="E457" s="179"/>
      <c r="F457" s="626" t="s">
        <v>3363</v>
      </c>
      <c r="G457" s="628"/>
      <c r="H457" s="628"/>
      <c r="I457" s="628"/>
      <c r="J457" s="179"/>
      <c r="K457" s="179"/>
      <c r="L457" s="179"/>
      <c r="M457" s="179"/>
      <c r="N457" s="250"/>
      <c r="O457" s="250"/>
      <c r="P457" s="250"/>
      <c r="Q457" s="250"/>
      <c r="R457" s="179"/>
      <c r="S457" s="176"/>
      <c r="T457" s="179"/>
      <c r="U457" s="172"/>
      <c r="V457" s="179"/>
      <c r="W457" s="179"/>
      <c r="X457" s="179"/>
      <c r="Y457" s="179"/>
      <c r="AP457" s="192" t="s">
        <v>271</v>
      </c>
      <c r="AQ457" s="192" t="s">
        <v>65</v>
      </c>
    </row>
    <row r="458" spans="2:65" s="198" customFormat="1" ht="22.5" customHeight="1">
      <c r="B458" s="168"/>
      <c r="C458" s="240" t="s">
        <v>971</v>
      </c>
      <c r="D458" s="240" t="s">
        <v>199</v>
      </c>
      <c r="E458" s="241" t="s">
        <v>972</v>
      </c>
      <c r="F458" s="593" t="s">
        <v>973</v>
      </c>
      <c r="G458" s="593"/>
      <c r="H458" s="593"/>
      <c r="I458" s="593"/>
      <c r="J458" s="242" t="s">
        <v>353</v>
      </c>
      <c r="K458" s="243">
        <v>5</v>
      </c>
      <c r="L458" s="572"/>
      <c r="M458" s="572"/>
      <c r="N458" s="594">
        <f>ROUND(L458*K458,2)</f>
        <v>0</v>
      </c>
      <c r="O458" s="594"/>
      <c r="P458" s="594"/>
      <c r="Q458" s="594"/>
      <c r="R458" s="244" t="s">
        <v>3319</v>
      </c>
      <c r="S458" s="176"/>
      <c r="T458" s="354" t="s">
        <v>5</v>
      </c>
      <c r="U458" s="246" t="s">
        <v>31</v>
      </c>
      <c r="V458" s="248">
        <v>0</v>
      </c>
      <c r="W458" s="248">
        <f>V458*K458</f>
        <v>0</v>
      </c>
      <c r="X458" s="248">
        <v>0</v>
      </c>
      <c r="Y458" s="248">
        <f>X458*K458</f>
        <v>0</v>
      </c>
      <c r="Z458" s="248">
        <v>0</v>
      </c>
      <c r="AA458" s="355">
        <f>Z458*K458</f>
        <v>0</v>
      </c>
      <c r="AR458" s="192" t="s">
        <v>113</v>
      </c>
      <c r="AT458" s="192" t="s">
        <v>199</v>
      </c>
      <c r="AU458" s="192" t="s">
        <v>65</v>
      </c>
      <c r="AY458" s="192" t="s">
        <v>198</v>
      </c>
      <c r="BE458" s="249">
        <f>IF(U458="základní",N458,0)</f>
        <v>0</v>
      </c>
      <c r="BF458" s="249">
        <f>IF(U458="snížená",N458,0)</f>
        <v>0</v>
      </c>
      <c r="BG458" s="249">
        <f>IF(U458="zákl. přenesená",N458,0)</f>
        <v>0</v>
      </c>
      <c r="BH458" s="249">
        <f>IF(U458="sníž. přenesená",N458,0)</f>
        <v>0</v>
      </c>
      <c r="BI458" s="249">
        <f>IF(U458="nulová",N458,0)</f>
        <v>0</v>
      </c>
      <c r="BJ458" s="192" t="s">
        <v>71</v>
      </c>
      <c r="BK458" s="249">
        <f>ROUND(L458*K458,2)</f>
        <v>0</v>
      </c>
      <c r="BL458" s="192" t="s">
        <v>113</v>
      </c>
      <c r="BM458" s="192" t="s">
        <v>1815</v>
      </c>
    </row>
    <row r="459" spans="2:43" s="198" customFormat="1" ht="42" customHeight="1">
      <c r="B459" s="168"/>
      <c r="C459" s="179"/>
      <c r="D459" s="179"/>
      <c r="E459" s="179"/>
      <c r="F459" s="626" t="s">
        <v>3364</v>
      </c>
      <c r="G459" s="628"/>
      <c r="H459" s="628"/>
      <c r="I459" s="628"/>
      <c r="J459" s="179"/>
      <c r="K459" s="179"/>
      <c r="L459" s="179"/>
      <c r="M459" s="179"/>
      <c r="N459" s="250"/>
      <c r="O459" s="250"/>
      <c r="P459" s="250"/>
      <c r="Q459" s="250"/>
      <c r="R459" s="179"/>
      <c r="S459" s="176"/>
      <c r="T459" s="179"/>
      <c r="U459" s="172"/>
      <c r="V459" s="179"/>
      <c r="W459" s="179"/>
      <c r="X459" s="179"/>
      <c r="Y459" s="179"/>
      <c r="AP459" s="192" t="s">
        <v>271</v>
      </c>
      <c r="AQ459" s="192" t="s">
        <v>65</v>
      </c>
    </row>
    <row r="460" spans="2:65" s="198" customFormat="1" ht="22.5" customHeight="1">
      <c r="B460" s="168"/>
      <c r="C460" s="240" t="s">
        <v>975</v>
      </c>
      <c r="D460" s="240" t="s">
        <v>199</v>
      </c>
      <c r="E460" s="241" t="s">
        <v>976</v>
      </c>
      <c r="F460" s="593" t="s">
        <v>977</v>
      </c>
      <c r="G460" s="593"/>
      <c r="H460" s="593"/>
      <c r="I460" s="593"/>
      <c r="J460" s="242" t="s">
        <v>353</v>
      </c>
      <c r="K460" s="243">
        <v>5</v>
      </c>
      <c r="L460" s="572"/>
      <c r="M460" s="572"/>
      <c r="N460" s="594">
        <f>ROUND(L460*K460,2)</f>
        <v>0</v>
      </c>
      <c r="O460" s="594"/>
      <c r="P460" s="594"/>
      <c r="Q460" s="594"/>
      <c r="R460" s="256" t="s">
        <v>3765</v>
      </c>
      <c r="S460" s="176"/>
      <c r="T460" s="354" t="s">
        <v>5</v>
      </c>
      <c r="U460" s="246" t="s">
        <v>31</v>
      </c>
      <c r="V460" s="248">
        <v>0</v>
      </c>
      <c r="W460" s="248">
        <f>V460*K460</f>
        <v>0</v>
      </c>
      <c r="X460" s="248">
        <v>0</v>
      </c>
      <c r="Y460" s="248">
        <f>X460*K460</f>
        <v>0</v>
      </c>
      <c r="Z460" s="248">
        <v>0</v>
      </c>
      <c r="AA460" s="355">
        <f>Z460*K460</f>
        <v>0</v>
      </c>
      <c r="AR460" s="192" t="s">
        <v>113</v>
      </c>
      <c r="AT460" s="192" t="s">
        <v>199</v>
      </c>
      <c r="AU460" s="192" t="s">
        <v>65</v>
      </c>
      <c r="AY460" s="192" t="s">
        <v>198</v>
      </c>
      <c r="BE460" s="249">
        <f>IF(U460="základní",N460,0)</f>
        <v>0</v>
      </c>
      <c r="BF460" s="249">
        <f>IF(U460="snížená",N460,0)</f>
        <v>0</v>
      </c>
      <c r="BG460" s="249">
        <f>IF(U460="zákl. přenesená",N460,0)</f>
        <v>0</v>
      </c>
      <c r="BH460" s="249">
        <f>IF(U460="sníž. přenesená",N460,0)</f>
        <v>0</v>
      </c>
      <c r="BI460" s="249">
        <f>IF(U460="nulová",N460,0)</f>
        <v>0</v>
      </c>
      <c r="BJ460" s="192" t="s">
        <v>71</v>
      </c>
      <c r="BK460" s="249">
        <f>ROUND(L460*K460,2)</f>
        <v>0</v>
      </c>
      <c r="BL460" s="192" t="s">
        <v>113</v>
      </c>
      <c r="BM460" s="192" t="s">
        <v>1816</v>
      </c>
    </row>
    <row r="461" spans="2:65" s="198" customFormat="1" ht="44.25" customHeight="1">
      <c r="B461" s="168"/>
      <c r="C461" s="240" t="s">
        <v>979</v>
      </c>
      <c r="D461" s="240" t="s">
        <v>199</v>
      </c>
      <c r="E461" s="241" t="s">
        <v>980</v>
      </c>
      <c r="F461" s="593" t="s">
        <v>981</v>
      </c>
      <c r="G461" s="593"/>
      <c r="H461" s="593"/>
      <c r="I461" s="593"/>
      <c r="J461" s="242" t="s">
        <v>377</v>
      </c>
      <c r="K461" s="243">
        <v>271.8</v>
      </c>
      <c r="L461" s="572"/>
      <c r="M461" s="572"/>
      <c r="N461" s="594">
        <f>ROUND(L461*K461,2)</f>
        <v>0</v>
      </c>
      <c r="O461" s="594"/>
      <c r="P461" s="594"/>
      <c r="Q461" s="594"/>
      <c r="R461" s="244" t="s">
        <v>3319</v>
      </c>
      <c r="S461" s="176"/>
      <c r="T461" s="354" t="s">
        <v>5</v>
      </c>
      <c r="U461" s="246" t="s">
        <v>31</v>
      </c>
      <c r="V461" s="248">
        <v>0</v>
      </c>
      <c r="W461" s="248">
        <f>V461*K461</f>
        <v>0</v>
      </c>
      <c r="X461" s="248">
        <v>0</v>
      </c>
      <c r="Y461" s="248">
        <f>X461*K461</f>
        <v>0</v>
      </c>
      <c r="Z461" s="248">
        <v>0</v>
      </c>
      <c r="AA461" s="355">
        <f>Z461*K461</f>
        <v>0</v>
      </c>
      <c r="AR461" s="192" t="s">
        <v>113</v>
      </c>
      <c r="AT461" s="192" t="s">
        <v>199</v>
      </c>
      <c r="AU461" s="192" t="s">
        <v>65</v>
      </c>
      <c r="AY461" s="192" t="s">
        <v>198</v>
      </c>
      <c r="BE461" s="249">
        <f>IF(U461="základní",N461,0)</f>
        <v>0</v>
      </c>
      <c r="BF461" s="249">
        <f>IF(U461="snížená",N461,0)</f>
        <v>0</v>
      </c>
      <c r="BG461" s="249">
        <f>IF(U461="zákl. přenesená",N461,0)</f>
        <v>0</v>
      </c>
      <c r="BH461" s="249">
        <f>IF(U461="sníž. přenesená",N461,0)</f>
        <v>0</v>
      </c>
      <c r="BI461" s="249">
        <f>IF(U461="nulová",N461,0)</f>
        <v>0</v>
      </c>
      <c r="BJ461" s="192" t="s">
        <v>71</v>
      </c>
      <c r="BK461" s="249">
        <f>ROUND(L461*K461,2)</f>
        <v>0</v>
      </c>
      <c r="BL461" s="192" t="s">
        <v>113</v>
      </c>
      <c r="BM461" s="192" t="s">
        <v>1817</v>
      </c>
    </row>
    <row r="462" spans="2:43" s="198" customFormat="1" ht="28.5" customHeight="1">
      <c r="B462" s="168"/>
      <c r="C462" s="179"/>
      <c r="D462" s="179"/>
      <c r="E462" s="179"/>
      <c r="F462" s="626" t="s">
        <v>3365</v>
      </c>
      <c r="G462" s="628"/>
      <c r="H462" s="628"/>
      <c r="I462" s="628"/>
      <c r="J462" s="179"/>
      <c r="K462" s="179"/>
      <c r="L462" s="179"/>
      <c r="M462" s="179"/>
      <c r="N462" s="250"/>
      <c r="O462" s="250"/>
      <c r="P462" s="250"/>
      <c r="Q462" s="250"/>
      <c r="R462" s="179"/>
      <c r="S462" s="176"/>
      <c r="T462" s="179"/>
      <c r="U462" s="172"/>
      <c r="V462" s="179"/>
      <c r="W462" s="179"/>
      <c r="X462" s="179"/>
      <c r="Y462" s="179"/>
      <c r="AP462" s="192" t="s">
        <v>271</v>
      </c>
      <c r="AQ462" s="192" t="s">
        <v>65</v>
      </c>
    </row>
    <row r="463" spans="2:43" s="198" customFormat="1" ht="28.5" customHeight="1">
      <c r="B463" s="168"/>
      <c r="C463" s="179"/>
      <c r="D463" s="179"/>
      <c r="E463" s="179"/>
      <c r="F463" s="627" t="s">
        <v>3366</v>
      </c>
      <c r="G463" s="633"/>
      <c r="H463" s="633"/>
      <c r="I463" s="633"/>
      <c r="J463" s="272"/>
      <c r="K463" s="272"/>
      <c r="L463" s="272"/>
      <c r="M463" s="272"/>
      <c r="N463" s="272"/>
      <c r="O463" s="272"/>
      <c r="P463" s="272"/>
      <c r="Q463" s="272"/>
      <c r="R463" s="179"/>
      <c r="S463" s="176"/>
      <c r="T463" s="179"/>
      <c r="U463" s="172"/>
      <c r="V463" s="179"/>
      <c r="W463" s="179"/>
      <c r="X463" s="179"/>
      <c r="Y463" s="179"/>
      <c r="AP463" s="192" t="s">
        <v>271</v>
      </c>
      <c r="AQ463" s="192" t="s">
        <v>65</v>
      </c>
    </row>
    <row r="464" spans="2:65" s="198" customFormat="1" ht="31.5" customHeight="1">
      <c r="B464" s="168"/>
      <c r="C464" s="240" t="s">
        <v>983</v>
      </c>
      <c r="D464" s="240" t="s">
        <v>199</v>
      </c>
      <c r="E464" s="241" t="s">
        <v>984</v>
      </c>
      <c r="F464" s="593" t="s">
        <v>985</v>
      </c>
      <c r="G464" s="593"/>
      <c r="H464" s="593"/>
      <c r="I464" s="593"/>
      <c r="J464" s="242" t="s">
        <v>377</v>
      </c>
      <c r="K464" s="243">
        <v>271.8</v>
      </c>
      <c r="L464" s="572"/>
      <c r="M464" s="572"/>
      <c r="N464" s="594">
        <f>ROUND(L464*K464,2)</f>
        <v>0</v>
      </c>
      <c r="O464" s="594"/>
      <c r="P464" s="594"/>
      <c r="Q464" s="594"/>
      <c r="R464" s="256" t="s">
        <v>3765</v>
      </c>
      <c r="S464" s="176"/>
      <c r="T464" s="354" t="s">
        <v>5</v>
      </c>
      <c r="U464" s="246" t="s">
        <v>31</v>
      </c>
      <c r="V464" s="248">
        <v>0</v>
      </c>
      <c r="W464" s="248">
        <f>V464*K464</f>
        <v>0</v>
      </c>
      <c r="X464" s="248">
        <v>4E-05</v>
      </c>
      <c r="Y464" s="248">
        <f>X464*K464</f>
        <v>0.010872000000000001</v>
      </c>
      <c r="Z464" s="248">
        <v>0</v>
      </c>
      <c r="AA464" s="355">
        <f>Z464*K464</f>
        <v>0</v>
      </c>
      <c r="AR464" s="192" t="s">
        <v>113</v>
      </c>
      <c r="AT464" s="192" t="s">
        <v>199</v>
      </c>
      <c r="AU464" s="192" t="s">
        <v>65</v>
      </c>
      <c r="AY464" s="192" t="s">
        <v>198</v>
      </c>
      <c r="BE464" s="249">
        <f>IF(U464="základní",N464,0)</f>
        <v>0</v>
      </c>
      <c r="BF464" s="249">
        <f>IF(U464="snížená",N464,0)</f>
        <v>0</v>
      </c>
      <c r="BG464" s="249">
        <f>IF(U464="zákl. přenesená",N464,0)</f>
        <v>0</v>
      </c>
      <c r="BH464" s="249">
        <f>IF(U464="sníž. přenesená",N464,0)</f>
        <v>0</v>
      </c>
      <c r="BI464" s="249">
        <f>IF(U464="nulová",N464,0)</f>
        <v>0</v>
      </c>
      <c r="BJ464" s="192" t="s">
        <v>71</v>
      </c>
      <c r="BK464" s="249">
        <f>ROUND(L464*K464,2)</f>
        <v>0</v>
      </c>
      <c r="BL464" s="192" t="s">
        <v>113</v>
      </c>
      <c r="BM464" s="192" t="s">
        <v>1818</v>
      </c>
    </row>
    <row r="465" spans="2:65" s="198" customFormat="1" ht="19.5" customHeight="1">
      <c r="B465" s="168"/>
      <c r="C465" s="251" t="s">
        <v>3480</v>
      </c>
      <c r="D465" s="251" t="s">
        <v>199</v>
      </c>
      <c r="E465" s="252" t="s">
        <v>988</v>
      </c>
      <c r="F465" s="624" t="s">
        <v>989</v>
      </c>
      <c r="G465" s="624"/>
      <c r="H465" s="624"/>
      <c r="I465" s="624"/>
      <c r="J465" s="253" t="s">
        <v>3481</v>
      </c>
      <c r="K465" s="255">
        <v>61.5</v>
      </c>
      <c r="L465" s="572"/>
      <c r="M465" s="572"/>
      <c r="N465" s="617">
        <f>ROUND(L465*K465,2)</f>
        <v>0</v>
      </c>
      <c r="O465" s="617"/>
      <c r="P465" s="617"/>
      <c r="Q465" s="617"/>
      <c r="R465" s="244" t="s">
        <v>3319</v>
      </c>
      <c r="S465" s="176"/>
      <c r="T465" s="354" t="s">
        <v>5</v>
      </c>
      <c r="U465" s="246" t="s">
        <v>31</v>
      </c>
      <c r="V465" s="248">
        <v>0</v>
      </c>
      <c r="W465" s="248">
        <f>V465*K465</f>
        <v>0</v>
      </c>
      <c r="X465" s="248">
        <v>0</v>
      </c>
      <c r="Y465" s="248">
        <f>X465*K465</f>
        <v>0</v>
      </c>
      <c r="Z465" s="248">
        <v>0</v>
      </c>
      <c r="AA465" s="355">
        <f>Z465*K465</f>
        <v>0</v>
      </c>
      <c r="AR465" s="192" t="s">
        <v>113</v>
      </c>
      <c r="AT465" s="192" t="s">
        <v>199</v>
      </c>
      <c r="AU465" s="192" t="s">
        <v>65</v>
      </c>
      <c r="AY465" s="192" t="s">
        <v>198</v>
      </c>
      <c r="BE465" s="249">
        <f>IF(U465="základní",N465,0)</f>
        <v>0</v>
      </c>
      <c r="BF465" s="249">
        <f>IF(U465="snížená",N465,0)</f>
        <v>0</v>
      </c>
      <c r="BG465" s="249">
        <f>IF(U465="zákl. přenesená",N465,0)</f>
        <v>0</v>
      </c>
      <c r="BH465" s="249">
        <f>IF(U465="sníž. přenesená",N465,0)</f>
        <v>0</v>
      </c>
      <c r="BI465" s="249">
        <f>IF(U465="nulová",N465,0)</f>
        <v>0</v>
      </c>
      <c r="BJ465" s="192" t="s">
        <v>71</v>
      </c>
      <c r="BK465" s="249">
        <f>ROUND(L465*K465,2)</f>
        <v>0</v>
      </c>
      <c r="BL465" s="192" t="s">
        <v>113</v>
      </c>
      <c r="BM465" s="192" t="s">
        <v>1817</v>
      </c>
    </row>
    <row r="466" spans="2:43" s="198" customFormat="1" ht="83.25" customHeight="1">
      <c r="B466" s="168"/>
      <c r="C466" s="179"/>
      <c r="D466" s="179"/>
      <c r="E466" s="179"/>
      <c r="F466" s="626" t="s">
        <v>3482</v>
      </c>
      <c r="G466" s="628"/>
      <c r="H466" s="628"/>
      <c r="I466" s="628"/>
      <c r="J466" s="179"/>
      <c r="K466" s="179"/>
      <c r="L466" s="179"/>
      <c r="M466" s="179"/>
      <c r="N466" s="250"/>
      <c r="O466" s="250"/>
      <c r="P466" s="250"/>
      <c r="Q466" s="250"/>
      <c r="R466" s="179"/>
      <c r="S466" s="176"/>
      <c r="T466" s="179"/>
      <c r="U466" s="172"/>
      <c r="V466" s="179"/>
      <c r="W466" s="179"/>
      <c r="X466" s="179"/>
      <c r="Y466" s="179"/>
      <c r="AP466" s="192" t="s">
        <v>271</v>
      </c>
      <c r="AQ466" s="192" t="s">
        <v>65</v>
      </c>
    </row>
    <row r="467" spans="2:63" s="235" customFormat="1" ht="37.35" customHeight="1">
      <c r="B467" s="231"/>
      <c r="C467" s="232"/>
      <c r="D467" s="233" t="s">
        <v>264</v>
      </c>
      <c r="E467" s="233"/>
      <c r="F467" s="233"/>
      <c r="G467" s="233"/>
      <c r="H467" s="233"/>
      <c r="I467" s="233"/>
      <c r="J467" s="233"/>
      <c r="K467" s="233"/>
      <c r="L467" s="233"/>
      <c r="M467" s="233"/>
      <c r="N467" s="609">
        <f>N468</f>
        <v>0</v>
      </c>
      <c r="O467" s="610"/>
      <c r="P467" s="610"/>
      <c r="Q467" s="610"/>
      <c r="R467" s="232"/>
      <c r="S467" s="176"/>
      <c r="T467" s="348"/>
      <c r="U467" s="232"/>
      <c r="V467" s="232"/>
      <c r="W467" s="234">
        <f>W468</f>
        <v>0</v>
      </c>
      <c r="X467" s="232"/>
      <c r="Y467" s="234">
        <f>Y468</f>
        <v>0</v>
      </c>
      <c r="Z467" s="232"/>
      <c r="AA467" s="349">
        <f>AA468</f>
        <v>0</v>
      </c>
      <c r="AR467" s="237" t="s">
        <v>113</v>
      </c>
      <c r="AT467" s="238" t="s">
        <v>57</v>
      </c>
      <c r="AU467" s="238" t="s">
        <v>58</v>
      </c>
      <c r="AY467" s="237" t="s">
        <v>198</v>
      </c>
      <c r="BK467" s="239">
        <f>BK468</f>
        <v>0</v>
      </c>
    </row>
    <row r="468" spans="2:65" s="198" customFormat="1" ht="22.5" customHeight="1">
      <c r="B468" s="168"/>
      <c r="C468" s="240" t="s">
        <v>987</v>
      </c>
      <c r="D468" s="240" t="s">
        <v>199</v>
      </c>
      <c r="E468" s="241" t="s">
        <v>993</v>
      </c>
      <c r="F468" s="593" t="s">
        <v>994</v>
      </c>
      <c r="G468" s="593"/>
      <c r="H468" s="593"/>
      <c r="I468" s="593"/>
      <c r="J468" s="514" t="s">
        <v>424</v>
      </c>
      <c r="K468" s="504">
        <v>3981.34</v>
      </c>
      <c r="L468" s="572"/>
      <c r="M468" s="572"/>
      <c r="N468" s="594">
        <f>ROUND(L468*K468,2)</f>
        <v>0</v>
      </c>
      <c r="O468" s="594"/>
      <c r="P468" s="594"/>
      <c r="Q468" s="594"/>
      <c r="R468" s="256" t="s">
        <v>3765</v>
      </c>
      <c r="S468" s="176"/>
      <c r="T468" s="354" t="s">
        <v>5</v>
      </c>
      <c r="U468" s="275" t="s">
        <v>31</v>
      </c>
      <c r="V468" s="277">
        <v>0</v>
      </c>
      <c r="W468" s="277">
        <f>V468*K468</f>
        <v>0</v>
      </c>
      <c r="X468" s="277">
        <v>0</v>
      </c>
      <c r="Y468" s="277">
        <f>X468*K468</f>
        <v>0</v>
      </c>
      <c r="Z468" s="277">
        <v>0</v>
      </c>
      <c r="AA468" s="356">
        <f>Z468*K468</f>
        <v>0</v>
      </c>
      <c r="AR468" s="192" t="s">
        <v>113</v>
      </c>
      <c r="AT468" s="192" t="s">
        <v>199</v>
      </c>
      <c r="AU468" s="192" t="s">
        <v>65</v>
      </c>
      <c r="AY468" s="192" t="s">
        <v>198</v>
      </c>
      <c r="BE468" s="249">
        <f>IF(U468="základní",N468,0)</f>
        <v>0</v>
      </c>
      <c r="BF468" s="249">
        <f>IF(U468="snížená",N468,0)</f>
        <v>0</v>
      </c>
      <c r="BG468" s="249">
        <f>IF(U468="zákl. přenesená",N468,0)</f>
        <v>0</v>
      </c>
      <c r="BH468" s="249">
        <f>IF(U468="sníž. přenesená",N468,0)</f>
        <v>0</v>
      </c>
      <c r="BI468" s="249">
        <f>IF(U468="nulová",N468,0)</f>
        <v>0</v>
      </c>
      <c r="BJ468" s="192" t="s">
        <v>71</v>
      </c>
      <c r="BK468" s="249">
        <f>ROUND(L468*K468,2)</f>
        <v>0</v>
      </c>
      <c r="BL468" s="192" t="s">
        <v>113</v>
      </c>
      <c r="BM468" s="192" t="s">
        <v>1819</v>
      </c>
    </row>
    <row r="469" spans="2:19" s="198" customFormat="1" ht="6.95" customHeight="1">
      <c r="B469" s="201"/>
      <c r="C469" s="202"/>
      <c r="D469" s="202"/>
      <c r="E469" s="202"/>
      <c r="F469" s="202"/>
      <c r="G469" s="202"/>
      <c r="H469" s="202"/>
      <c r="I469" s="202"/>
      <c r="J469" s="202"/>
      <c r="K469" s="202"/>
      <c r="L469" s="202"/>
      <c r="M469" s="202"/>
      <c r="N469" s="202"/>
      <c r="O469" s="202"/>
      <c r="P469" s="202"/>
      <c r="Q469" s="202"/>
      <c r="R469" s="202"/>
      <c r="S469" s="278"/>
    </row>
    <row r="470" ht="13.5">
      <c r="S470" s="194"/>
    </row>
    <row r="471" ht="13.5">
      <c r="S471" s="197"/>
    </row>
    <row r="472" ht="13.5">
      <c r="S472" s="197"/>
    </row>
    <row r="473" ht="13.5">
      <c r="S473" s="197"/>
    </row>
    <row r="474" ht="13.5">
      <c r="S474" s="197"/>
    </row>
    <row r="475" ht="13.5">
      <c r="S475" s="197"/>
    </row>
    <row r="476" ht="13.5">
      <c r="S476" s="197"/>
    </row>
    <row r="477" ht="13.5">
      <c r="S477" s="197"/>
    </row>
    <row r="478" ht="13.5">
      <c r="S478" s="197"/>
    </row>
    <row r="479" ht="13.5">
      <c r="S479" s="197"/>
    </row>
    <row r="480" ht="13.5">
      <c r="S480" s="197"/>
    </row>
    <row r="481" ht="13.5">
      <c r="S481" s="197"/>
    </row>
    <row r="482" ht="13.5">
      <c r="S482" s="197"/>
    </row>
    <row r="483" ht="13.5">
      <c r="S483" s="197"/>
    </row>
    <row r="484" ht="13.5">
      <c r="S484" s="197"/>
    </row>
    <row r="485" ht="13.5">
      <c r="S485" s="197"/>
    </row>
    <row r="486" ht="13.5">
      <c r="S486" s="197"/>
    </row>
    <row r="487" ht="13.5">
      <c r="S487" s="197"/>
    </row>
    <row r="488" ht="13.5">
      <c r="S488" s="197"/>
    </row>
    <row r="489" ht="13.5">
      <c r="S489" s="197"/>
    </row>
    <row r="490" ht="13.5">
      <c r="S490" s="197"/>
    </row>
    <row r="491" ht="13.5">
      <c r="S491" s="197"/>
    </row>
    <row r="492" ht="13.5">
      <c r="S492" s="197"/>
    </row>
    <row r="493" ht="13.5">
      <c r="S493" s="197"/>
    </row>
    <row r="494" ht="13.5">
      <c r="S494" s="197"/>
    </row>
    <row r="495" ht="13.5">
      <c r="S495" s="197"/>
    </row>
    <row r="496" ht="13.5">
      <c r="S496" s="197"/>
    </row>
    <row r="497" ht="13.5">
      <c r="S497" s="197"/>
    </row>
    <row r="498" ht="13.5">
      <c r="S498" s="197"/>
    </row>
    <row r="499" ht="13.5">
      <c r="S499" s="197"/>
    </row>
    <row r="500" ht="13.5">
      <c r="S500" s="197"/>
    </row>
    <row r="501" ht="13.5">
      <c r="S501" s="197"/>
    </row>
  </sheetData>
  <sheetProtection password="CDE4" sheet="1" objects="1" scenarios="1"/>
  <mergeCells count="785">
    <mergeCell ref="N306:Q306"/>
    <mergeCell ref="F307:I307"/>
    <mergeCell ref="F310:I310"/>
    <mergeCell ref="F311:I311"/>
    <mergeCell ref="F309:I309"/>
    <mergeCell ref="L309:M309"/>
    <mergeCell ref="N309:Q309"/>
    <mergeCell ref="N308:Q308"/>
    <mergeCell ref="F465:I465"/>
    <mergeCell ref="L465:M465"/>
    <mergeCell ref="N465:Q465"/>
    <mergeCell ref="L464:M464"/>
    <mergeCell ref="N464:Q464"/>
    <mergeCell ref="F451:I451"/>
    <mergeCell ref="F462:I462"/>
    <mergeCell ref="F463:I463"/>
    <mergeCell ref="L451:M451"/>
    <mergeCell ref="N451:Q451"/>
    <mergeCell ref="F452:I452"/>
    <mergeCell ref="F453:I453"/>
    <mergeCell ref="F454:I454"/>
    <mergeCell ref="F449:I449"/>
    <mergeCell ref="N450:Q450"/>
    <mergeCell ref="F423:I423"/>
    <mergeCell ref="F466:I466"/>
    <mergeCell ref="F255:I255"/>
    <mergeCell ref="L255:M255"/>
    <mergeCell ref="N255:Q255"/>
    <mergeCell ref="F256:I256"/>
    <mergeCell ref="L256:M256"/>
    <mergeCell ref="N256:Q256"/>
    <mergeCell ref="F257:I257"/>
    <mergeCell ref="F277:I277"/>
    <mergeCell ref="F278:I278"/>
    <mergeCell ref="F279:I279"/>
    <mergeCell ref="F280:I280"/>
    <mergeCell ref="F283:I283"/>
    <mergeCell ref="F284:I284"/>
    <mergeCell ref="F285:I285"/>
    <mergeCell ref="F286:I286"/>
    <mergeCell ref="F305:I305"/>
    <mergeCell ref="L305:M305"/>
    <mergeCell ref="N305:Q305"/>
    <mergeCell ref="F306:I306"/>
    <mergeCell ref="L306:M306"/>
    <mergeCell ref="L461:M461"/>
    <mergeCell ref="N461:Q461"/>
    <mergeCell ref="F464:I464"/>
    <mergeCell ref="F131:I131"/>
    <mergeCell ref="F132:I132"/>
    <mergeCell ref="F137:I137"/>
    <mergeCell ref="F139:I139"/>
    <mergeCell ref="F175:I175"/>
    <mergeCell ref="F181:I181"/>
    <mergeCell ref="F183:I183"/>
    <mergeCell ref="F205:I205"/>
    <mergeCell ref="F207:I207"/>
    <mergeCell ref="F201:I201"/>
    <mergeCell ref="F202:I202"/>
    <mergeCell ref="F196:I196"/>
    <mergeCell ref="F197:I197"/>
    <mergeCell ref="F198:I198"/>
    <mergeCell ref="F185:I185"/>
    <mergeCell ref="F186:I186"/>
    <mergeCell ref="F163:I163"/>
    <mergeCell ref="F164:I164"/>
    <mergeCell ref="F165:I165"/>
    <mergeCell ref="F155:I155"/>
    <mergeCell ref="F141:I141"/>
    <mergeCell ref="H1:K1"/>
    <mergeCell ref="T2:AC2"/>
    <mergeCell ref="N140:Q140"/>
    <mergeCell ref="N179:Q179"/>
    <mergeCell ref="N208:Q208"/>
    <mergeCell ref="N225:Q225"/>
    <mergeCell ref="N237:Q237"/>
    <mergeCell ref="N258:Q258"/>
    <mergeCell ref="N295:Q295"/>
    <mergeCell ref="F187:I187"/>
    <mergeCell ref="F172:I172"/>
    <mergeCell ref="F173:I173"/>
    <mergeCell ref="F174:I174"/>
    <mergeCell ref="F161:I161"/>
    <mergeCell ref="F162:I162"/>
    <mergeCell ref="F151:I151"/>
    <mergeCell ref="F152:I152"/>
    <mergeCell ref="F233:I233"/>
    <mergeCell ref="F288:I288"/>
    <mergeCell ref="L288:M288"/>
    <mergeCell ref="N288:Q288"/>
    <mergeCell ref="F289:I289"/>
    <mergeCell ref="L289:M289"/>
    <mergeCell ref="N289:Q289"/>
    <mergeCell ref="F427:I427"/>
    <mergeCell ref="F430:I430"/>
    <mergeCell ref="L430:M430"/>
    <mergeCell ref="N430:Q430"/>
    <mergeCell ref="F431:I431"/>
    <mergeCell ref="L431:M431"/>
    <mergeCell ref="N431:Q431"/>
    <mergeCell ref="F468:I468"/>
    <mergeCell ref="L468:M468"/>
    <mergeCell ref="N468:Q468"/>
    <mergeCell ref="F455:I455"/>
    <mergeCell ref="F456:I456"/>
    <mergeCell ref="L456:M456"/>
    <mergeCell ref="N456:Q456"/>
    <mergeCell ref="F458:I458"/>
    <mergeCell ref="L458:M458"/>
    <mergeCell ref="N458:Q458"/>
    <mergeCell ref="F460:I460"/>
    <mergeCell ref="L460:M460"/>
    <mergeCell ref="N460:Q460"/>
    <mergeCell ref="N467:Q467"/>
    <mergeCell ref="F457:I457"/>
    <mergeCell ref="F459:I459"/>
    <mergeCell ref="F461:I461"/>
    <mergeCell ref="F424:I424"/>
    <mergeCell ref="F425:I425"/>
    <mergeCell ref="F428:I428"/>
    <mergeCell ref="F429:I429"/>
    <mergeCell ref="F416:I416"/>
    <mergeCell ref="L416:M416"/>
    <mergeCell ref="N416:Q416"/>
    <mergeCell ref="F417:I417"/>
    <mergeCell ref="L417:M417"/>
    <mergeCell ref="N417:Q417"/>
    <mergeCell ref="F422:I422"/>
    <mergeCell ref="L422:M422"/>
    <mergeCell ref="N422:Q422"/>
    <mergeCell ref="F418:I418"/>
    <mergeCell ref="L418:M418"/>
    <mergeCell ref="N418:Q418"/>
    <mergeCell ref="F419:I419"/>
    <mergeCell ref="L419:M419"/>
    <mergeCell ref="N419:Q419"/>
    <mergeCell ref="F420:I420"/>
    <mergeCell ref="N421:Q421"/>
    <mergeCell ref="F426:I426"/>
    <mergeCell ref="L426:M426"/>
    <mergeCell ref="N426:Q426"/>
    <mergeCell ref="F406:I406"/>
    <mergeCell ref="L406:M406"/>
    <mergeCell ref="N406:Q406"/>
    <mergeCell ref="F412:I412"/>
    <mergeCell ref="L412:M412"/>
    <mergeCell ref="N412:Q412"/>
    <mergeCell ref="F413:I413"/>
    <mergeCell ref="F415:I415"/>
    <mergeCell ref="L415:M415"/>
    <mergeCell ref="N415:Q415"/>
    <mergeCell ref="F407:I407"/>
    <mergeCell ref="F408:I408"/>
    <mergeCell ref="L408:M408"/>
    <mergeCell ref="N408:Q408"/>
    <mergeCell ref="F409:I409"/>
    <mergeCell ref="L409:M409"/>
    <mergeCell ref="N409:Q409"/>
    <mergeCell ref="F410:I410"/>
    <mergeCell ref="F414:I414"/>
    <mergeCell ref="N411:Q411"/>
    <mergeCell ref="F401:I401"/>
    <mergeCell ref="F402:I402"/>
    <mergeCell ref="L402:M402"/>
    <mergeCell ref="N402:Q402"/>
    <mergeCell ref="F404:I404"/>
    <mergeCell ref="L404:M404"/>
    <mergeCell ref="N404:Q404"/>
    <mergeCell ref="F403:I403"/>
    <mergeCell ref="F405:I405"/>
    <mergeCell ref="F396:I396"/>
    <mergeCell ref="L396:M396"/>
    <mergeCell ref="N396:Q396"/>
    <mergeCell ref="F397:I397"/>
    <mergeCell ref="F398:I398"/>
    <mergeCell ref="L398:M398"/>
    <mergeCell ref="N398:Q398"/>
    <mergeCell ref="F399:I399"/>
    <mergeCell ref="F400:I400"/>
    <mergeCell ref="L400:M400"/>
    <mergeCell ref="N400:Q400"/>
    <mergeCell ref="F391:I391"/>
    <mergeCell ref="F392:I392"/>
    <mergeCell ref="L392:M392"/>
    <mergeCell ref="N392:Q392"/>
    <mergeCell ref="F393:I393"/>
    <mergeCell ref="F394:I394"/>
    <mergeCell ref="L394:M394"/>
    <mergeCell ref="N394:Q394"/>
    <mergeCell ref="F395:I395"/>
    <mergeCell ref="F387:I387"/>
    <mergeCell ref="F388:I388"/>
    <mergeCell ref="L388:M388"/>
    <mergeCell ref="N388:Q388"/>
    <mergeCell ref="F383:I383"/>
    <mergeCell ref="F386:I386"/>
    <mergeCell ref="F389:I389"/>
    <mergeCell ref="F390:I390"/>
    <mergeCell ref="L390:M390"/>
    <mergeCell ref="N390:Q390"/>
    <mergeCell ref="F381:I381"/>
    <mergeCell ref="L381:M381"/>
    <mergeCell ref="N381:Q381"/>
    <mergeCell ref="F382:I382"/>
    <mergeCell ref="L382:M382"/>
    <mergeCell ref="N382:Q382"/>
    <mergeCell ref="F384:I384"/>
    <mergeCell ref="F385:I385"/>
    <mergeCell ref="L385:M385"/>
    <mergeCell ref="N385:Q385"/>
    <mergeCell ref="F378:I378"/>
    <mergeCell ref="L378:M378"/>
    <mergeCell ref="N378:Q378"/>
    <mergeCell ref="F379:I379"/>
    <mergeCell ref="L379:M379"/>
    <mergeCell ref="N379:Q379"/>
    <mergeCell ref="F380:I380"/>
    <mergeCell ref="L380:M380"/>
    <mergeCell ref="N380:Q380"/>
    <mergeCell ref="F375:I375"/>
    <mergeCell ref="L375:M375"/>
    <mergeCell ref="N375:Q375"/>
    <mergeCell ref="F376:I376"/>
    <mergeCell ref="L376:M376"/>
    <mergeCell ref="N376:Q376"/>
    <mergeCell ref="F377:I377"/>
    <mergeCell ref="L377:M377"/>
    <mergeCell ref="N377:Q377"/>
    <mergeCell ref="F372:I372"/>
    <mergeCell ref="L372:M372"/>
    <mergeCell ref="N372:Q372"/>
    <mergeCell ref="F373:I373"/>
    <mergeCell ref="L373:M373"/>
    <mergeCell ref="N373:Q373"/>
    <mergeCell ref="F374:I374"/>
    <mergeCell ref="L374:M374"/>
    <mergeCell ref="N374:Q374"/>
    <mergeCell ref="F369:I369"/>
    <mergeCell ref="L369:M369"/>
    <mergeCell ref="N369:Q369"/>
    <mergeCell ref="F370:I370"/>
    <mergeCell ref="L370:M370"/>
    <mergeCell ref="N370:Q370"/>
    <mergeCell ref="F371:I371"/>
    <mergeCell ref="L371:M371"/>
    <mergeCell ref="N371:Q371"/>
    <mergeCell ref="F366:I366"/>
    <mergeCell ref="L366:M366"/>
    <mergeCell ref="N366:Q366"/>
    <mergeCell ref="F367:I367"/>
    <mergeCell ref="L367:M367"/>
    <mergeCell ref="N367:Q367"/>
    <mergeCell ref="F368:I368"/>
    <mergeCell ref="L368:M368"/>
    <mergeCell ref="N368:Q368"/>
    <mergeCell ref="F363:I363"/>
    <mergeCell ref="L363:M363"/>
    <mergeCell ref="N363:Q363"/>
    <mergeCell ref="F364:I364"/>
    <mergeCell ref="L364:M364"/>
    <mergeCell ref="N364:Q364"/>
    <mergeCell ref="F365:I365"/>
    <mergeCell ref="L365:M365"/>
    <mergeCell ref="N365:Q365"/>
    <mergeCell ref="F360:I360"/>
    <mergeCell ref="L360:M360"/>
    <mergeCell ref="N360:Q360"/>
    <mergeCell ref="F361:I361"/>
    <mergeCell ref="L361:M361"/>
    <mergeCell ref="N361:Q361"/>
    <mergeCell ref="F362:I362"/>
    <mergeCell ref="L362:M362"/>
    <mergeCell ref="N362:Q362"/>
    <mergeCell ref="F357:I357"/>
    <mergeCell ref="L357:M357"/>
    <mergeCell ref="N357:Q357"/>
    <mergeCell ref="F358:I358"/>
    <mergeCell ref="L358:M358"/>
    <mergeCell ref="N358:Q358"/>
    <mergeCell ref="F359:I359"/>
    <mergeCell ref="L359:M359"/>
    <mergeCell ref="N359:Q359"/>
    <mergeCell ref="F335:I335"/>
    <mergeCell ref="L335:M335"/>
    <mergeCell ref="N335:Q335"/>
    <mergeCell ref="F336:I336"/>
    <mergeCell ref="F337:I337"/>
    <mergeCell ref="L337:M337"/>
    <mergeCell ref="N337:Q337"/>
    <mergeCell ref="F334:I334"/>
    <mergeCell ref="F342:I342"/>
    <mergeCell ref="L342:M342"/>
    <mergeCell ref="N342:Q342"/>
    <mergeCell ref="N341:Q341"/>
    <mergeCell ref="F338:I338"/>
    <mergeCell ref="L338:M338"/>
    <mergeCell ref="N338:Q338"/>
    <mergeCell ref="F339:I339"/>
    <mergeCell ref="L339:M339"/>
    <mergeCell ref="N339:Q339"/>
    <mergeCell ref="F340:I340"/>
    <mergeCell ref="L323:M323"/>
    <mergeCell ref="N323:Q323"/>
    <mergeCell ref="F326:I326"/>
    <mergeCell ref="L326:M326"/>
    <mergeCell ref="N326:Q326"/>
    <mergeCell ref="F329:I329"/>
    <mergeCell ref="L329:M329"/>
    <mergeCell ref="N329:Q329"/>
    <mergeCell ref="F332:I332"/>
    <mergeCell ref="L332:M332"/>
    <mergeCell ref="N332:Q332"/>
    <mergeCell ref="F312:I312"/>
    <mergeCell ref="L312:M312"/>
    <mergeCell ref="N312:Q312"/>
    <mergeCell ref="F320:I320"/>
    <mergeCell ref="L320:M320"/>
    <mergeCell ref="N320:Q320"/>
    <mergeCell ref="F313:I313"/>
    <mergeCell ref="F314:I314"/>
    <mergeCell ref="F315:I315"/>
    <mergeCell ref="F316:I316"/>
    <mergeCell ref="L316:M316"/>
    <mergeCell ref="N316:Q316"/>
    <mergeCell ref="F317:I317"/>
    <mergeCell ref="L317:M317"/>
    <mergeCell ref="N317:Q317"/>
    <mergeCell ref="F318:I318"/>
    <mergeCell ref="N319:Q319"/>
    <mergeCell ref="F297:I297"/>
    <mergeCell ref="F298:I298"/>
    <mergeCell ref="F299:I299"/>
    <mergeCell ref="L299:M299"/>
    <mergeCell ref="N299:Q299"/>
    <mergeCell ref="F301:I301"/>
    <mergeCell ref="L301:M301"/>
    <mergeCell ref="N301:Q301"/>
    <mergeCell ref="F304:I304"/>
    <mergeCell ref="F300:I300"/>
    <mergeCell ref="F303:I303"/>
    <mergeCell ref="F302:I302"/>
    <mergeCell ref="F290:I290"/>
    <mergeCell ref="F291:I291"/>
    <mergeCell ref="F296:I296"/>
    <mergeCell ref="L296:M296"/>
    <mergeCell ref="N296:Q296"/>
    <mergeCell ref="F292:I292"/>
    <mergeCell ref="L292:M292"/>
    <mergeCell ref="N292:Q292"/>
    <mergeCell ref="F293:I293"/>
    <mergeCell ref="L293:M293"/>
    <mergeCell ref="N293:Q293"/>
    <mergeCell ref="F294:I294"/>
    <mergeCell ref="N275:Q275"/>
    <mergeCell ref="F276:I276"/>
    <mergeCell ref="F281:I281"/>
    <mergeCell ref="L281:M281"/>
    <mergeCell ref="N281:Q281"/>
    <mergeCell ref="F282:I282"/>
    <mergeCell ref="F287:I287"/>
    <mergeCell ref="L287:M287"/>
    <mergeCell ref="N287:Q287"/>
    <mergeCell ref="F268:I268"/>
    <mergeCell ref="F269:I269"/>
    <mergeCell ref="F270:I270"/>
    <mergeCell ref="F271:I271"/>
    <mergeCell ref="F272:I272"/>
    <mergeCell ref="F273:I273"/>
    <mergeCell ref="F274:I274"/>
    <mergeCell ref="F275:I275"/>
    <mergeCell ref="L275:M275"/>
    <mergeCell ref="F261:I261"/>
    <mergeCell ref="F262:I262"/>
    <mergeCell ref="F263:I263"/>
    <mergeCell ref="F264:I264"/>
    <mergeCell ref="F265:I265"/>
    <mergeCell ref="F266:I266"/>
    <mergeCell ref="F267:I267"/>
    <mergeCell ref="L267:M267"/>
    <mergeCell ref="N267:Q267"/>
    <mergeCell ref="F252:I252"/>
    <mergeCell ref="L252:M252"/>
    <mergeCell ref="N252:Q252"/>
    <mergeCell ref="F253:I253"/>
    <mergeCell ref="F254:I254"/>
    <mergeCell ref="F259:I259"/>
    <mergeCell ref="L259:M259"/>
    <mergeCell ref="N259:Q259"/>
    <mergeCell ref="F260:I260"/>
    <mergeCell ref="F247:I247"/>
    <mergeCell ref="F248:I248"/>
    <mergeCell ref="L248:M248"/>
    <mergeCell ref="N248:Q248"/>
    <mergeCell ref="F249:I249"/>
    <mergeCell ref="F250:I250"/>
    <mergeCell ref="L250:M250"/>
    <mergeCell ref="N250:Q250"/>
    <mergeCell ref="F251:I251"/>
    <mergeCell ref="F240:I240"/>
    <mergeCell ref="F241:I241"/>
    <mergeCell ref="F242:I242"/>
    <mergeCell ref="F243:I243"/>
    <mergeCell ref="L243:M243"/>
    <mergeCell ref="N243:Q243"/>
    <mergeCell ref="F244:I244"/>
    <mergeCell ref="F245:I245"/>
    <mergeCell ref="F246:I246"/>
    <mergeCell ref="F234:I234"/>
    <mergeCell ref="L234:M234"/>
    <mergeCell ref="N234:Q234"/>
    <mergeCell ref="F235:I235"/>
    <mergeCell ref="F236:I236"/>
    <mergeCell ref="F238:I238"/>
    <mergeCell ref="L238:M238"/>
    <mergeCell ref="N238:Q238"/>
    <mergeCell ref="F239:I239"/>
    <mergeCell ref="F227:I227"/>
    <mergeCell ref="F228:I228"/>
    <mergeCell ref="F229:I229"/>
    <mergeCell ref="L229:M229"/>
    <mergeCell ref="N229:Q229"/>
    <mergeCell ref="F230:I230"/>
    <mergeCell ref="F231:I231"/>
    <mergeCell ref="F232:I232"/>
    <mergeCell ref="L232:M232"/>
    <mergeCell ref="N232:Q232"/>
    <mergeCell ref="F219:I219"/>
    <mergeCell ref="L219:M219"/>
    <mergeCell ref="N219:Q219"/>
    <mergeCell ref="F220:I220"/>
    <mergeCell ref="F222:I222"/>
    <mergeCell ref="L222:M222"/>
    <mergeCell ref="N222:Q222"/>
    <mergeCell ref="F223:I223"/>
    <mergeCell ref="F226:I226"/>
    <mergeCell ref="L226:M226"/>
    <mergeCell ref="N226:Q226"/>
    <mergeCell ref="F221:I221"/>
    <mergeCell ref="F224:I224"/>
    <mergeCell ref="F214:I214"/>
    <mergeCell ref="F215:I215"/>
    <mergeCell ref="L215:M215"/>
    <mergeCell ref="N215:Q215"/>
    <mergeCell ref="F216:I216"/>
    <mergeCell ref="L216:M216"/>
    <mergeCell ref="N216:Q216"/>
    <mergeCell ref="F217:I217"/>
    <mergeCell ref="F218:I218"/>
    <mergeCell ref="F209:I209"/>
    <mergeCell ref="L209:M209"/>
    <mergeCell ref="N209:Q209"/>
    <mergeCell ref="F210:I210"/>
    <mergeCell ref="F211:I211"/>
    <mergeCell ref="F212:I212"/>
    <mergeCell ref="L212:M212"/>
    <mergeCell ref="N212:Q212"/>
    <mergeCell ref="F213:I213"/>
    <mergeCell ref="L202:M202"/>
    <mergeCell ref="N202:Q202"/>
    <mergeCell ref="F203:I203"/>
    <mergeCell ref="F204:I204"/>
    <mergeCell ref="L204:M204"/>
    <mergeCell ref="N204:Q204"/>
    <mergeCell ref="F206:I206"/>
    <mergeCell ref="L206:M206"/>
    <mergeCell ref="N206:Q206"/>
    <mergeCell ref="L198:M198"/>
    <mergeCell ref="N198:Q198"/>
    <mergeCell ref="F199:I199"/>
    <mergeCell ref="L199:M199"/>
    <mergeCell ref="N199:Q199"/>
    <mergeCell ref="F200:I200"/>
    <mergeCell ref="F191:I191"/>
    <mergeCell ref="L191:M191"/>
    <mergeCell ref="N191:Q191"/>
    <mergeCell ref="F192:I192"/>
    <mergeCell ref="L192:M192"/>
    <mergeCell ref="N192:Q192"/>
    <mergeCell ref="F193:I193"/>
    <mergeCell ref="F194:I194"/>
    <mergeCell ref="F195:I195"/>
    <mergeCell ref="L195:M195"/>
    <mergeCell ref="N195:Q195"/>
    <mergeCell ref="L187:M187"/>
    <mergeCell ref="N187:Q187"/>
    <mergeCell ref="F188:I188"/>
    <mergeCell ref="F189:I189"/>
    <mergeCell ref="F190:I190"/>
    <mergeCell ref="L190:M190"/>
    <mergeCell ref="N190:Q190"/>
    <mergeCell ref="F178:I178"/>
    <mergeCell ref="F180:I180"/>
    <mergeCell ref="L180:M180"/>
    <mergeCell ref="N180:Q180"/>
    <mergeCell ref="F182:I182"/>
    <mergeCell ref="L182:M182"/>
    <mergeCell ref="N182:Q182"/>
    <mergeCell ref="F184:I184"/>
    <mergeCell ref="L184:M184"/>
    <mergeCell ref="N184:Q184"/>
    <mergeCell ref="L174:M174"/>
    <mergeCell ref="N174:Q174"/>
    <mergeCell ref="F176:I176"/>
    <mergeCell ref="L176:M176"/>
    <mergeCell ref="N176:Q176"/>
    <mergeCell ref="F177:I177"/>
    <mergeCell ref="F166:I166"/>
    <mergeCell ref="F167:I167"/>
    <mergeCell ref="F168:I168"/>
    <mergeCell ref="L168:M168"/>
    <mergeCell ref="N168:Q168"/>
    <mergeCell ref="F169:I169"/>
    <mergeCell ref="F170:I170"/>
    <mergeCell ref="F171:I171"/>
    <mergeCell ref="L171:M171"/>
    <mergeCell ref="N171:Q171"/>
    <mergeCell ref="L165:M165"/>
    <mergeCell ref="N165:Q165"/>
    <mergeCell ref="F156:I156"/>
    <mergeCell ref="F157:I157"/>
    <mergeCell ref="F158:I158"/>
    <mergeCell ref="L158:M158"/>
    <mergeCell ref="N158:Q158"/>
    <mergeCell ref="F159:I159"/>
    <mergeCell ref="L159:M159"/>
    <mergeCell ref="N159:Q159"/>
    <mergeCell ref="F160:I160"/>
    <mergeCell ref="L155:M155"/>
    <mergeCell ref="N155:Q155"/>
    <mergeCell ref="F149:I149"/>
    <mergeCell ref="L149:M149"/>
    <mergeCell ref="N149:Q149"/>
    <mergeCell ref="F150:I150"/>
    <mergeCell ref="L162:M162"/>
    <mergeCell ref="N162:Q162"/>
    <mergeCell ref="F146:I146"/>
    <mergeCell ref="F147:I147"/>
    <mergeCell ref="L147:M147"/>
    <mergeCell ref="N147:Q147"/>
    <mergeCell ref="F148:I148"/>
    <mergeCell ref="L152:M152"/>
    <mergeCell ref="N152:Q152"/>
    <mergeCell ref="F153:I153"/>
    <mergeCell ref="F154:I154"/>
    <mergeCell ref="L141:M141"/>
    <mergeCell ref="N141:Q141"/>
    <mergeCell ref="F142:I142"/>
    <mergeCell ref="F143:I143"/>
    <mergeCell ref="F144:I144"/>
    <mergeCell ref="L144:M144"/>
    <mergeCell ref="N144:Q144"/>
    <mergeCell ref="F145:I145"/>
    <mergeCell ref="F133:I133"/>
    <mergeCell ref="L133:M133"/>
    <mergeCell ref="N133:Q133"/>
    <mergeCell ref="F134:I134"/>
    <mergeCell ref="F135:I135"/>
    <mergeCell ref="F136:I136"/>
    <mergeCell ref="L136:M136"/>
    <mergeCell ref="N136:Q136"/>
    <mergeCell ref="F138:I138"/>
    <mergeCell ref="L138:M138"/>
    <mergeCell ref="N138:Q138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0:I120"/>
    <mergeCell ref="F121:I121"/>
    <mergeCell ref="L121:M121"/>
    <mergeCell ref="N121:Q121"/>
    <mergeCell ref="F122:I122"/>
    <mergeCell ref="F126:I126"/>
    <mergeCell ref="L126:M126"/>
    <mergeCell ref="N126:Q126"/>
    <mergeCell ref="F127:I127"/>
    <mergeCell ref="L127:M127"/>
    <mergeCell ref="N127:Q127"/>
    <mergeCell ref="N125:Q125"/>
    <mergeCell ref="F123:I123"/>
    <mergeCell ref="L123:M123"/>
    <mergeCell ref="N123:Q123"/>
    <mergeCell ref="F124:I124"/>
    <mergeCell ref="F115:I115"/>
    <mergeCell ref="L115:M115"/>
    <mergeCell ref="N115:Q115"/>
    <mergeCell ref="F116:I116"/>
    <mergeCell ref="F117:I117"/>
    <mergeCell ref="L117:M117"/>
    <mergeCell ref="N117:Q117"/>
    <mergeCell ref="F118:I118"/>
    <mergeCell ref="F119:I119"/>
    <mergeCell ref="L119:M119"/>
    <mergeCell ref="N119:Q119"/>
    <mergeCell ref="F110:I110"/>
    <mergeCell ref="F111:I111"/>
    <mergeCell ref="L111:M111"/>
    <mergeCell ref="N111:Q111"/>
    <mergeCell ref="F112:I112"/>
    <mergeCell ref="F113:I113"/>
    <mergeCell ref="L113:M113"/>
    <mergeCell ref="N113:Q113"/>
    <mergeCell ref="F114:I114"/>
    <mergeCell ref="F105:I105"/>
    <mergeCell ref="L105:M105"/>
    <mergeCell ref="N105:Q105"/>
    <mergeCell ref="F106:I106"/>
    <mergeCell ref="F107:I107"/>
    <mergeCell ref="L107:M107"/>
    <mergeCell ref="N107:Q107"/>
    <mergeCell ref="F108:I108"/>
    <mergeCell ref="F109:I109"/>
    <mergeCell ref="L109:M109"/>
    <mergeCell ref="N109:Q109"/>
    <mergeCell ref="F100:I100"/>
    <mergeCell ref="F101:I101"/>
    <mergeCell ref="L101:M101"/>
    <mergeCell ref="N101:Q101"/>
    <mergeCell ref="F102:I102"/>
    <mergeCell ref="F103:I103"/>
    <mergeCell ref="L103:M103"/>
    <mergeCell ref="N103:Q103"/>
    <mergeCell ref="F104:I104"/>
    <mergeCell ref="F95:I95"/>
    <mergeCell ref="L95:M95"/>
    <mergeCell ref="N95:Q95"/>
    <mergeCell ref="F96:I96"/>
    <mergeCell ref="F97:I97"/>
    <mergeCell ref="L97:M97"/>
    <mergeCell ref="N97:Q97"/>
    <mergeCell ref="F98:I98"/>
    <mergeCell ref="F99:I99"/>
    <mergeCell ref="L99:M99"/>
    <mergeCell ref="N99:Q99"/>
    <mergeCell ref="F91:I91"/>
    <mergeCell ref="L91:M91"/>
    <mergeCell ref="N91:Q91"/>
    <mergeCell ref="F93:I93"/>
    <mergeCell ref="F94:I94"/>
    <mergeCell ref="L94:M94"/>
    <mergeCell ref="N94:Q94"/>
    <mergeCell ref="N89:Q89"/>
    <mergeCell ref="N90:Q90"/>
    <mergeCell ref="F92:I92"/>
    <mergeCell ref="F80:P80"/>
    <mergeCell ref="F81:P81"/>
    <mergeCell ref="C77:R77"/>
    <mergeCell ref="F88:I88"/>
    <mergeCell ref="L88:M88"/>
    <mergeCell ref="N88:Q88"/>
    <mergeCell ref="M83:P83"/>
    <mergeCell ref="M85:Q85"/>
    <mergeCell ref="M86:Q86"/>
    <mergeCell ref="N64:Q64"/>
    <mergeCell ref="N65:Q65"/>
    <mergeCell ref="N66:Q66"/>
    <mergeCell ref="N67:Q67"/>
    <mergeCell ref="N68:Q68"/>
    <mergeCell ref="N69:Q69"/>
    <mergeCell ref="N70:Q70"/>
    <mergeCell ref="N71:Q71"/>
    <mergeCell ref="F79:P79"/>
    <mergeCell ref="N55:Q55"/>
    <mergeCell ref="N56:Q56"/>
    <mergeCell ref="N57:Q57"/>
    <mergeCell ref="N58:Q58"/>
    <mergeCell ref="N59:Q59"/>
    <mergeCell ref="N60:Q60"/>
    <mergeCell ref="N61:Q61"/>
    <mergeCell ref="N62:Q62"/>
    <mergeCell ref="N63:Q63"/>
    <mergeCell ref="F44:P44"/>
    <mergeCell ref="C51:G51"/>
    <mergeCell ref="N51:Q51"/>
    <mergeCell ref="C40:R40"/>
    <mergeCell ref="M46:P46"/>
    <mergeCell ref="M48:Q48"/>
    <mergeCell ref="M49:Q49"/>
    <mergeCell ref="N53:Q53"/>
    <mergeCell ref="N54:Q54"/>
    <mergeCell ref="H30:J30"/>
    <mergeCell ref="M30:P30"/>
    <mergeCell ref="H31:J31"/>
    <mergeCell ref="M31:P31"/>
    <mergeCell ref="H32:J32"/>
    <mergeCell ref="M32:P32"/>
    <mergeCell ref="L34:P34"/>
    <mergeCell ref="F42:P42"/>
    <mergeCell ref="F43:P43"/>
    <mergeCell ref="O16:P16"/>
    <mergeCell ref="O18:P18"/>
    <mergeCell ref="O19:P19"/>
    <mergeCell ref="E22:L22"/>
    <mergeCell ref="M25:P25"/>
    <mergeCell ref="H28:J28"/>
    <mergeCell ref="M28:P28"/>
    <mergeCell ref="H29:J29"/>
    <mergeCell ref="M29:P29"/>
    <mergeCell ref="C2:Q2"/>
    <mergeCell ref="F6:P6"/>
    <mergeCell ref="F7:P7"/>
    <mergeCell ref="F8:P8"/>
    <mergeCell ref="C4:R4"/>
    <mergeCell ref="O10:P10"/>
    <mergeCell ref="O12:P12"/>
    <mergeCell ref="O13:P13"/>
    <mergeCell ref="O15:P15"/>
    <mergeCell ref="F321:I321"/>
    <mergeCell ref="F322:I322"/>
    <mergeCell ref="F324:I324"/>
    <mergeCell ref="F325:I325"/>
    <mergeCell ref="F327:I327"/>
    <mergeCell ref="F328:I328"/>
    <mergeCell ref="F330:I330"/>
    <mergeCell ref="F331:I331"/>
    <mergeCell ref="F333:I333"/>
    <mergeCell ref="F323:I323"/>
    <mergeCell ref="F343:I343"/>
    <mergeCell ref="F344:I344"/>
    <mergeCell ref="F345:I345"/>
    <mergeCell ref="F346:I346"/>
    <mergeCell ref="L346:M346"/>
    <mergeCell ref="N346:Q346"/>
    <mergeCell ref="F347:I347"/>
    <mergeCell ref="F348:I348"/>
    <mergeCell ref="F349:I349"/>
    <mergeCell ref="F350:I350"/>
    <mergeCell ref="L350:M350"/>
    <mergeCell ref="N350:Q350"/>
    <mergeCell ref="F351:I351"/>
    <mergeCell ref="L351:M351"/>
    <mergeCell ref="N351:Q351"/>
    <mergeCell ref="F432:I432"/>
    <mergeCell ref="L432:M432"/>
    <mergeCell ref="N432:Q432"/>
    <mergeCell ref="F352:I352"/>
    <mergeCell ref="L352:M352"/>
    <mergeCell ref="N352:Q352"/>
    <mergeCell ref="F353:I353"/>
    <mergeCell ref="L353:M353"/>
    <mergeCell ref="N353:Q353"/>
    <mergeCell ref="F354:I354"/>
    <mergeCell ref="L354:M354"/>
    <mergeCell ref="N354:Q354"/>
    <mergeCell ref="F355:I355"/>
    <mergeCell ref="L355:M355"/>
    <mergeCell ref="N355:Q355"/>
    <mergeCell ref="F356:I356"/>
    <mergeCell ref="L356:M356"/>
    <mergeCell ref="N356:Q356"/>
    <mergeCell ref="F433:I433"/>
    <mergeCell ref="L433:M433"/>
    <mergeCell ref="N433:Q433"/>
    <mergeCell ref="F434:I434"/>
    <mergeCell ref="F441:I441"/>
    <mergeCell ref="L441:M441"/>
    <mergeCell ref="N441:Q441"/>
    <mergeCell ref="F436:I436"/>
    <mergeCell ref="L436:M436"/>
    <mergeCell ref="N436:Q436"/>
    <mergeCell ref="F437:I437"/>
    <mergeCell ref="F438:I438"/>
    <mergeCell ref="F439:I439"/>
    <mergeCell ref="F440:I440"/>
    <mergeCell ref="L440:M440"/>
    <mergeCell ref="N440:Q440"/>
    <mergeCell ref="N435:Q435"/>
    <mergeCell ref="F442:I442"/>
    <mergeCell ref="L442:M442"/>
    <mergeCell ref="N442:Q442"/>
    <mergeCell ref="F443:I443"/>
    <mergeCell ref="F446:I446"/>
    <mergeCell ref="F447:I447"/>
    <mergeCell ref="F448:I448"/>
    <mergeCell ref="L448:M448"/>
    <mergeCell ref="N448:Q448"/>
    <mergeCell ref="F445:I445"/>
    <mergeCell ref="L445:M445"/>
    <mergeCell ref="N445:Q445"/>
    <mergeCell ref="N444:Q444"/>
  </mergeCells>
  <hyperlinks>
    <hyperlink ref="F1:G1" location="C2" display="1) Krycí list rozpočtu"/>
    <hyperlink ref="H1:K1" location="C87" display="2) Rekapitulace rozpočtu"/>
    <hyperlink ref="L1" location="C128" display="3) Rozpočet"/>
    <hyperlink ref="T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5" r:id="rId2"/>
  <headerFooter>
    <oddFooter>&amp;CStrana &amp;P z &amp;N</oddFooter>
  </headerFooter>
  <rowBreaks count="3" manualBreakCount="3">
    <brk id="37" min="1" max="16383" man="1"/>
    <brk id="74" min="1" max="16383" man="1"/>
    <brk id="420" min="1" max="1638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O186"/>
  <sheetViews>
    <sheetView showGridLines="0" workbookViewId="0" topLeftCell="A1">
      <pane ySplit="1" topLeftCell="A2" activePane="bottomLeft" state="frozen"/>
      <selection pane="bottomLeft" activeCell="M25" sqref="M25:P25 M28:P29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9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7.3320312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1" style="362" customWidth="1"/>
    <col min="31" max="31" width="15" style="362" customWidth="1"/>
    <col min="32" max="32" width="16.33203125" style="362" customWidth="1"/>
    <col min="33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4" t="s">
        <v>168</v>
      </c>
      <c r="I1" s="604"/>
      <c r="J1" s="604"/>
      <c r="K1" s="604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0" t="s">
        <v>7</v>
      </c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372"/>
      <c r="T2" s="671" t="s">
        <v>8</v>
      </c>
      <c r="U2" s="668"/>
      <c r="V2" s="668"/>
      <c r="W2" s="668"/>
      <c r="X2" s="668"/>
      <c r="Y2" s="668"/>
      <c r="Z2" s="668"/>
      <c r="AA2" s="668"/>
      <c r="AB2" s="668"/>
      <c r="AC2" s="668"/>
      <c r="AD2" s="668"/>
      <c r="AU2" s="192" t="s">
        <v>97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2" t="s">
        <v>3734</v>
      </c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53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34" t="str">
        <f>'[1]Rekapitulace stavby'!K6</f>
        <v>Bezbariérové bydlení a centrum denních aktivit v Lednici - Srdce v domě, příspěvková organizace</v>
      </c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34" t="s">
        <v>1509</v>
      </c>
      <c r="G7" s="636"/>
      <c r="H7" s="636"/>
      <c r="I7" s="636"/>
      <c r="J7" s="636"/>
      <c r="K7" s="636"/>
      <c r="L7" s="636"/>
      <c r="M7" s="636"/>
      <c r="N7" s="636"/>
      <c r="O7" s="636"/>
      <c r="P7" s="636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2" t="s">
        <v>1820</v>
      </c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359"/>
      <c r="R8" s="35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576">
        <f>'Rekapitulace stavby'!AM8</f>
        <v>0</v>
      </c>
      <c r="P10" s="576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23" t="str">
        <f>IF('Rekapitulace stavby'!AN11="","",'Rekapitulace stavby'!AN11)</f>
        <v/>
      </c>
      <c r="P12" s="523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23" t="str">
        <f>IF('Rekapitulace stavby'!AN12="","",'Rekapitulace stavby'!AN12)</f>
        <v/>
      </c>
      <c r="P13" s="523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23" t="str">
        <f>IF('Rekapitulace stavby'!AM13="","",'Rekapitulace stavby'!AM13)</f>
        <v/>
      </c>
      <c r="P15" s="523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23" t="str">
        <f>IF('Rekapitulace stavby'!AM14="","",'Rekapitulace stavby'!AM14)</f>
        <v/>
      </c>
      <c r="P16" s="523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23" t="str">
        <f>IF('Rekapitulace stavby'!AN17="","",'Rekapitulace stavby'!AN17)</f>
        <v/>
      </c>
      <c r="P18" s="523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23" t="str">
        <f>IF('Rekapitulace stavby'!AN18="","",'Rekapitulace stavby'!AN18)</f>
        <v/>
      </c>
      <c r="P19" s="523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26" t="s">
        <v>5</v>
      </c>
      <c r="F22" s="526"/>
      <c r="G22" s="526"/>
      <c r="H22" s="526"/>
      <c r="I22" s="526"/>
      <c r="J22" s="526"/>
      <c r="K22" s="526"/>
      <c r="L22" s="526"/>
      <c r="M22" s="392"/>
      <c r="N22" s="392"/>
      <c r="O22" s="392"/>
      <c r="P22" s="392"/>
      <c r="Q22" s="392"/>
      <c r="R22" s="39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31">
        <f>ROUND(N53,2)</f>
        <v>0</v>
      </c>
      <c r="N25" s="632"/>
      <c r="O25" s="632"/>
      <c r="P25" s="632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56">
        <v>0</v>
      </c>
      <c r="I28" s="638"/>
      <c r="J28" s="638"/>
      <c r="K28" s="359"/>
      <c r="L28" s="359"/>
      <c r="M28" s="656">
        <f>ROUND(H28*0.21,2)</f>
        <v>0</v>
      </c>
      <c r="N28" s="672"/>
      <c r="O28" s="672"/>
      <c r="P28" s="672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56">
        <f>ROUND((SUM($M$25)),2)</f>
        <v>0</v>
      </c>
      <c r="I29" s="672"/>
      <c r="J29" s="672"/>
      <c r="K29" s="396"/>
      <c r="L29" s="396"/>
      <c r="M29" s="656">
        <f>ROUND(H29*0.15,2)</f>
        <v>0</v>
      </c>
      <c r="N29" s="672"/>
      <c r="O29" s="672"/>
      <c r="P29" s="672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56" t="e">
        <f>ROUND((SUM(#REF!)+SUM(BH74:BH182)),2)</f>
        <v>#REF!</v>
      </c>
      <c r="I30" s="638"/>
      <c r="J30" s="638"/>
      <c r="K30" s="359"/>
      <c r="L30" s="359"/>
      <c r="M30" s="656">
        <v>0</v>
      </c>
      <c r="N30" s="638"/>
      <c r="O30" s="638"/>
      <c r="P30" s="638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56" t="e">
        <f>ROUND((SUM(#REF!)+SUM(BI74:BI182)),2)</f>
        <v>#REF!</v>
      </c>
      <c r="I31" s="638"/>
      <c r="J31" s="638"/>
      <c r="K31" s="359"/>
      <c r="L31" s="359"/>
      <c r="M31" s="656">
        <v>0</v>
      </c>
      <c r="N31" s="638"/>
      <c r="O31" s="638"/>
      <c r="P31" s="638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56" t="e">
        <f>ROUND((SUM(#REF!)+SUM(BJ74:BJ182)),2)</f>
        <v>#REF!</v>
      </c>
      <c r="I32" s="638"/>
      <c r="J32" s="638"/>
      <c r="K32" s="359"/>
      <c r="L32" s="359"/>
      <c r="M32" s="656">
        <v>0</v>
      </c>
      <c r="N32" s="638"/>
      <c r="O32" s="638"/>
      <c r="P32" s="638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4">
        <f>M25+M28+M29</f>
        <v>0</v>
      </c>
      <c r="M34" s="654"/>
      <c r="N34" s="654"/>
      <c r="O34" s="654"/>
      <c r="P34" s="655"/>
      <c r="Q34" s="371"/>
      <c r="R34" s="371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2" t="s">
        <v>3735</v>
      </c>
      <c r="D40" s="643"/>
      <c r="E40" s="643"/>
      <c r="F40" s="643"/>
      <c r="G40" s="643"/>
      <c r="H40" s="643"/>
      <c r="I40" s="643"/>
      <c r="J40" s="643"/>
      <c r="K40" s="643"/>
      <c r="L40" s="643"/>
      <c r="M40" s="643"/>
      <c r="N40" s="643"/>
      <c r="O40" s="643"/>
      <c r="P40" s="643"/>
      <c r="Q40" s="643"/>
      <c r="R40" s="644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34" t="str">
        <f>F6</f>
        <v>Bezbariérové bydlení a centrum denních aktivit v Lednici - Srdce v domě, příspěvková organizace</v>
      </c>
      <c r="G42" s="635"/>
      <c r="H42" s="635"/>
      <c r="I42" s="635"/>
      <c r="J42" s="635"/>
      <c r="K42" s="635"/>
      <c r="L42" s="635"/>
      <c r="M42" s="635"/>
      <c r="N42" s="635"/>
      <c r="O42" s="635"/>
      <c r="P42" s="635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34" t="s">
        <v>1509</v>
      </c>
      <c r="G43" s="636"/>
      <c r="H43" s="636"/>
      <c r="I43" s="636"/>
      <c r="J43" s="636"/>
      <c r="K43" s="636"/>
      <c r="L43" s="636"/>
      <c r="M43" s="636"/>
      <c r="N43" s="636"/>
      <c r="O43" s="636"/>
      <c r="P43" s="636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37" t="str">
        <f>F8</f>
        <v>02-D.1.4.1. ZTI - 02-D.1.4.1. ZTI</v>
      </c>
      <c r="G44" s="638"/>
      <c r="H44" s="638"/>
      <c r="I44" s="638"/>
      <c r="J44" s="638"/>
      <c r="K44" s="638"/>
      <c r="L44" s="638"/>
      <c r="M44" s="638"/>
      <c r="N44" s="638"/>
      <c r="O44" s="638"/>
      <c r="P44" s="638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576">
        <f>IF(O10="","",O10)</f>
        <v>0</v>
      </c>
      <c r="N46" s="576"/>
      <c r="O46" s="576"/>
      <c r="P46" s="576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39"/>
      <c r="N48" s="639"/>
      <c r="O48" s="639"/>
      <c r="P48" s="639"/>
      <c r="Q48" s="639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39"/>
      <c r="N49" s="639"/>
      <c r="O49" s="639"/>
      <c r="P49" s="639"/>
      <c r="Q49" s="639"/>
      <c r="R49" s="395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40" t="s">
        <v>176</v>
      </c>
      <c r="D51" s="641"/>
      <c r="E51" s="641"/>
      <c r="F51" s="641"/>
      <c r="G51" s="641"/>
      <c r="H51" s="371"/>
      <c r="I51" s="371"/>
      <c r="J51" s="371"/>
      <c r="K51" s="371"/>
      <c r="L51" s="371"/>
      <c r="M51" s="371"/>
      <c r="N51" s="640" t="s">
        <v>177</v>
      </c>
      <c r="O51" s="641"/>
      <c r="P51" s="641"/>
      <c r="Q51" s="641"/>
      <c r="R51" s="371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31">
        <f>N74</f>
        <v>0</v>
      </c>
      <c r="O53" s="677"/>
      <c r="P53" s="677"/>
      <c r="Q53" s="677"/>
      <c r="R53" s="37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997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75">
        <f>N75</f>
        <v>0</v>
      </c>
      <c r="O54" s="676"/>
      <c r="P54" s="676"/>
      <c r="Q54" s="676"/>
      <c r="R54" s="378"/>
      <c r="S54" s="210"/>
    </row>
    <row r="55" spans="2:20" s="215" customFormat="1" ht="24.95" customHeight="1">
      <c r="B55" s="211"/>
      <c r="C55" s="378"/>
      <c r="D55" s="285" t="s">
        <v>3619</v>
      </c>
      <c r="E55" s="376"/>
      <c r="F55" s="376"/>
      <c r="G55" s="376"/>
      <c r="H55" s="376"/>
      <c r="I55" s="376"/>
      <c r="J55" s="376"/>
      <c r="K55" s="376"/>
      <c r="L55" s="376"/>
      <c r="M55" s="376"/>
      <c r="N55" s="673">
        <f>N120</f>
        <v>0</v>
      </c>
      <c r="O55" s="674"/>
      <c r="P55" s="674"/>
      <c r="Q55" s="674"/>
      <c r="R55" s="378"/>
      <c r="S55" s="210"/>
      <c r="T55" s="287"/>
    </row>
    <row r="56" spans="2:19" s="215" customFormat="1" ht="24.95" customHeight="1">
      <c r="B56" s="211"/>
      <c r="C56" s="378"/>
      <c r="D56" s="283" t="s">
        <v>998</v>
      </c>
      <c r="E56" s="378"/>
      <c r="F56" s="378"/>
      <c r="G56" s="378"/>
      <c r="H56" s="378"/>
      <c r="I56" s="378"/>
      <c r="J56" s="378"/>
      <c r="K56" s="378"/>
      <c r="L56" s="378"/>
      <c r="M56" s="378"/>
      <c r="N56" s="675">
        <f>N157</f>
        <v>0</v>
      </c>
      <c r="O56" s="676"/>
      <c r="P56" s="676"/>
      <c r="Q56" s="676"/>
      <c r="R56" s="378"/>
      <c r="S56" s="210"/>
    </row>
    <row r="57" spans="2:19" s="198" customFormat="1" ht="6.95" customHeight="1">
      <c r="B57" s="201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3"/>
    </row>
    <row r="61" spans="2:19" s="198" customFormat="1" ht="6.95" customHeight="1">
      <c r="B61" s="204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6"/>
    </row>
    <row r="62" spans="2:19" s="198" customFormat="1" ht="36.95" customHeight="1">
      <c r="B62" s="168"/>
      <c r="C62" s="642" t="s">
        <v>3736</v>
      </c>
      <c r="D62" s="638"/>
      <c r="E62" s="638"/>
      <c r="F62" s="638"/>
      <c r="G62" s="638"/>
      <c r="H62" s="638"/>
      <c r="I62" s="638"/>
      <c r="J62" s="638"/>
      <c r="K62" s="638"/>
      <c r="L62" s="638"/>
      <c r="M62" s="638"/>
      <c r="N62" s="638"/>
      <c r="O62" s="638"/>
      <c r="P62" s="638"/>
      <c r="Q62" s="638"/>
      <c r="R62" s="644"/>
      <c r="S62" s="172"/>
    </row>
    <row r="63" spans="2:19" s="198" customFormat="1" ht="6.95" customHeight="1">
      <c r="B63" s="168"/>
      <c r="C63" s="359"/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172"/>
    </row>
    <row r="64" spans="2:19" s="198" customFormat="1" ht="30" customHeight="1">
      <c r="B64" s="168"/>
      <c r="C64" s="368" t="s">
        <v>15</v>
      </c>
      <c r="D64" s="359"/>
      <c r="E64" s="359"/>
      <c r="F64" s="634" t="str">
        <f>F6</f>
        <v>Bezbariérové bydlení a centrum denních aktivit v Lednici - Srdce v domě, příspěvková organizace</v>
      </c>
      <c r="G64" s="635"/>
      <c r="H64" s="635"/>
      <c r="I64" s="635"/>
      <c r="J64" s="635"/>
      <c r="K64" s="635"/>
      <c r="L64" s="635"/>
      <c r="M64" s="635"/>
      <c r="N64" s="635"/>
      <c r="O64" s="635"/>
      <c r="P64" s="635"/>
      <c r="Q64" s="359"/>
      <c r="R64" s="359"/>
      <c r="S64" s="172"/>
    </row>
    <row r="65" spans="2:19" ht="30" customHeight="1">
      <c r="B65" s="174"/>
      <c r="C65" s="368" t="s">
        <v>173</v>
      </c>
      <c r="D65" s="369"/>
      <c r="E65" s="369"/>
      <c r="F65" s="634" t="s">
        <v>1509</v>
      </c>
      <c r="G65" s="636"/>
      <c r="H65" s="636"/>
      <c r="I65" s="636"/>
      <c r="J65" s="636"/>
      <c r="K65" s="636"/>
      <c r="L65" s="636"/>
      <c r="M65" s="636"/>
      <c r="N65" s="636"/>
      <c r="O65" s="636"/>
      <c r="P65" s="636"/>
      <c r="Q65" s="369"/>
      <c r="R65" s="369"/>
      <c r="S65" s="176"/>
    </row>
    <row r="66" spans="2:19" s="198" customFormat="1" ht="36.95" customHeight="1">
      <c r="B66" s="168"/>
      <c r="C66" s="207" t="s">
        <v>245</v>
      </c>
      <c r="D66" s="359"/>
      <c r="E66" s="359"/>
      <c r="F66" s="637" t="str">
        <f>F8</f>
        <v>02-D.1.4.1. ZTI - 02-D.1.4.1. ZTI</v>
      </c>
      <c r="G66" s="638"/>
      <c r="H66" s="638"/>
      <c r="I66" s="638"/>
      <c r="J66" s="638"/>
      <c r="K66" s="638"/>
      <c r="L66" s="638"/>
      <c r="M66" s="638"/>
      <c r="N66" s="638"/>
      <c r="O66" s="638"/>
      <c r="P66" s="638"/>
      <c r="Q66" s="359"/>
      <c r="R66" s="359"/>
      <c r="S66" s="172"/>
    </row>
    <row r="67" spans="2:19" s="198" customFormat="1" ht="6.95" customHeight="1">
      <c r="B67" s="168"/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172"/>
    </row>
    <row r="68" spans="2:19" s="1" customFormat="1" ht="18" customHeight="1">
      <c r="B68" s="32"/>
      <c r="C68" s="391" t="s">
        <v>19</v>
      </c>
      <c r="D68" s="392"/>
      <c r="E68" s="392"/>
      <c r="F68" s="390"/>
      <c r="G68" s="392"/>
      <c r="H68" s="392"/>
      <c r="I68" s="392"/>
      <c r="J68" s="392"/>
      <c r="K68" s="391" t="s">
        <v>21</v>
      </c>
      <c r="L68" s="392"/>
      <c r="M68" s="576">
        <f>IF(O10="","",O10)</f>
        <v>0</v>
      </c>
      <c r="N68" s="576"/>
      <c r="O68" s="576"/>
      <c r="P68" s="576"/>
      <c r="Q68" s="392"/>
      <c r="R68" s="392"/>
      <c r="S68" s="34"/>
    </row>
    <row r="69" spans="2:19" s="1" customFormat="1" ht="6.95" customHeight="1">
      <c r="B69" s="32"/>
      <c r="C69" s="392"/>
      <c r="D69" s="392"/>
      <c r="E69" s="392"/>
      <c r="F69" s="392"/>
      <c r="G69" s="392"/>
      <c r="H69" s="392"/>
      <c r="I69" s="392"/>
      <c r="J69" s="392"/>
      <c r="K69" s="392"/>
      <c r="L69" s="392"/>
      <c r="M69" s="487"/>
      <c r="N69" s="392"/>
      <c r="O69" s="392"/>
      <c r="P69" s="392"/>
      <c r="Q69" s="392"/>
      <c r="R69" s="392"/>
      <c r="S69" s="34"/>
    </row>
    <row r="70" spans="2:19" s="1" customFormat="1" ht="15">
      <c r="B70" s="32"/>
      <c r="C70" s="391" t="s">
        <v>3741</v>
      </c>
      <c r="D70" s="392"/>
      <c r="E70" s="392"/>
      <c r="F70" s="390"/>
      <c r="G70" s="392"/>
      <c r="H70" s="392"/>
      <c r="I70" s="392"/>
      <c r="J70" s="392"/>
      <c r="K70" s="391" t="s">
        <v>24</v>
      </c>
      <c r="L70" s="392"/>
      <c r="M70" s="523"/>
      <c r="N70" s="523"/>
      <c r="O70" s="523"/>
      <c r="P70" s="523"/>
      <c r="Q70" s="523"/>
      <c r="R70" s="392"/>
      <c r="S70" s="34"/>
    </row>
    <row r="71" spans="2:19" s="1" customFormat="1" ht="14.45" customHeight="1">
      <c r="B71" s="32"/>
      <c r="C71" s="391" t="s">
        <v>3743</v>
      </c>
      <c r="D71" s="392"/>
      <c r="E71" s="392"/>
      <c r="F71" s="390" t="str">
        <f>IF(E16="","",E16)</f>
        <v/>
      </c>
      <c r="G71" s="392"/>
      <c r="H71" s="392"/>
      <c r="I71" s="392"/>
      <c r="J71" s="392"/>
      <c r="K71" s="391"/>
      <c r="L71" s="392"/>
      <c r="M71" s="523"/>
      <c r="N71" s="523"/>
      <c r="O71" s="523"/>
      <c r="P71" s="523"/>
      <c r="Q71" s="523"/>
      <c r="R71" s="392"/>
      <c r="S71" s="34"/>
    </row>
    <row r="72" spans="2:19" s="198" customFormat="1" ht="10.35" customHeight="1">
      <c r="B72" s="168"/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359"/>
      <c r="O72" s="359"/>
      <c r="P72" s="359"/>
      <c r="Q72" s="359"/>
      <c r="R72" s="359"/>
      <c r="S72" s="172"/>
    </row>
    <row r="73" spans="2:28" s="228" customFormat="1" ht="29.25" customHeight="1">
      <c r="B73" s="222"/>
      <c r="C73" s="223" t="s">
        <v>185</v>
      </c>
      <c r="D73" s="367" t="s">
        <v>186</v>
      </c>
      <c r="E73" s="367" t="s">
        <v>40</v>
      </c>
      <c r="F73" s="657" t="s">
        <v>187</v>
      </c>
      <c r="G73" s="657"/>
      <c r="H73" s="657"/>
      <c r="I73" s="657"/>
      <c r="J73" s="367" t="s">
        <v>188</v>
      </c>
      <c r="K73" s="367" t="s">
        <v>189</v>
      </c>
      <c r="L73" s="658" t="s">
        <v>190</v>
      </c>
      <c r="M73" s="658"/>
      <c r="N73" s="657" t="s">
        <v>177</v>
      </c>
      <c r="O73" s="657"/>
      <c r="P73" s="657"/>
      <c r="Q73" s="657"/>
      <c r="R73" s="226" t="s">
        <v>3318</v>
      </c>
      <c r="S73" s="290"/>
      <c r="T73" s="291"/>
      <c r="U73" s="381"/>
      <c r="V73" s="227"/>
      <c r="W73" s="227"/>
      <c r="X73" s="227"/>
      <c r="Y73" s="227"/>
      <c r="Z73" s="227"/>
      <c r="AA73" s="227"/>
      <c r="AB73" s="382"/>
    </row>
    <row r="74" spans="2:64" s="198" customFormat="1" ht="29.25" customHeight="1">
      <c r="B74" s="168"/>
      <c r="C74" s="209" t="s">
        <v>3737</v>
      </c>
      <c r="D74" s="359"/>
      <c r="E74" s="359"/>
      <c r="F74" s="359"/>
      <c r="G74" s="359"/>
      <c r="H74" s="359"/>
      <c r="I74" s="359"/>
      <c r="J74" s="359"/>
      <c r="K74" s="359"/>
      <c r="L74" s="359"/>
      <c r="M74" s="359"/>
      <c r="N74" s="666">
        <f>N75+N120+N157</f>
        <v>0</v>
      </c>
      <c r="O74" s="667"/>
      <c r="P74" s="667"/>
      <c r="Q74" s="667"/>
      <c r="R74" s="296"/>
      <c r="S74" s="172"/>
      <c r="T74" s="288"/>
      <c r="U74" s="383"/>
      <c r="V74" s="361"/>
      <c r="W74" s="361"/>
      <c r="X74" s="229"/>
      <c r="Y74" s="361"/>
      <c r="Z74" s="229"/>
      <c r="AA74" s="361"/>
      <c r="AB74" s="384"/>
      <c r="AD74" s="370"/>
      <c r="AU74" s="192" t="s">
        <v>57</v>
      </c>
      <c r="AV74" s="192" t="s">
        <v>172</v>
      </c>
      <c r="BL74" s="230">
        <f>BL75+BL157</f>
        <v>0</v>
      </c>
    </row>
    <row r="75" spans="2:64" s="235" customFormat="1" ht="37.35" customHeight="1">
      <c r="B75" s="231"/>
      <c r="C75" s="232"/>
      <c r="D75" s="233" t="s">
        <v>997</v>
      </c>
      <c r="E75" s="233"/>
      <c r="F75" s="233"/>
      <c r="G75" s="233"/>
      <c r="H75" s="233"/>
      <c r="I75" s="233"/>
      <c r="J75" s="233"/>
      <c r="K75" s="233"/>
      <c r="L75" s="233"/>
      <c r="M75" s="233"/>
      <c r="N75" s="609">
        <f>SUM(N76:Q119)</f>
        <v>0</v>
      </c>
      <c r="O75" s="610"/>
      <c r="P75" s="610"/>
      <c r="Q75" s="610"/>
      <c r="R75" s="377"/>
      <c r="S75" s="219"/>
      <c r="U75" s="348"/>
      <c r="V75" s="232"/>
      <c r="W75" s="232"/>
      <c r="X75" s="234"/>
      <c r="Y75" s="232"/>
      <c r="Z75" s="234"/>
      <c r="AA75" s="232"/>
      <c r="AB75" s="349"/>
      <c r="AD75" s="397"/>
      <c r="AS75" s="237" t="s">
        <v>113</v>
      </c>
      <c r="AU75" s="238" t="s">
        <v>57</v>
      </c>
      <c r="AV75" s="238" t="s">
        <v>58</v>
      </c>
      <c r="AZ75" s="237" t="s">
        <v>198</v>
      </c>
      <c r="BL75" s="239">
        <f>SUM(BL76:BL153)</f>
        <v>0</v>
      </c>
    </row>
    <row r="76" spans="2:66" s="198" customFormat="1" ht="30" customHeight="1">
      <c r="B76" s="168"/>
      <c r="C76" s="309" t="s">
        <v>65</v>
      </c>
      <c r="D76" s="309" t="s">
        <v>199</v>
      </c>
      <c r="E76" s="310" t="s">
        <v>999</v>
      </c>
      <c r="F76" s="678" t="s">
        <v>1000</v>
      </c>
      <c r="G76" s="678"/>
      <c r="H76" s="678"/>
      <c r="I76" s="678"/>
      <c r="J76" s="311" t="s">
        <v>353</v>
      </c>
      <c r="K76" s="375">
        <v>37.6</v>
      </c>
      <c r="L76" s="572"/>
      <c r="M76" s="572"/>
      <c r="N76" s="679">
        <f>ROUND(L76*K76,2)</f>
        <v>0</v>
      </c>
      <c r="O76" s="679"/>
      <c r="P76" s="679"/>
      <c r="Q76" s="679"/>
      <c r="R76" s="313" t="s">
        <v>3319</v>
      </c>
      <c r="S76" s="172"/>
      <c r="T76" s="370"/>
      <c r="U76" s="354"/>
      <c r="V76" s="246"/>
      <c r="W76" s="248"/>
      <c r="X76" s="248"/>
      <c r="Y76" s="248"/>
      <c r="Z76" s="248"/>
      <c r="AA76" s="248"/>
      <c r="AB76" s="355"/>
      <c r="AS76" s="192" t="s">
        <v>113</v>
      </c>
      <c r="AU76" s="192" t="s">
        <v>199</v>
      </c>
      <c r="AV76" s="192" t="s">
        <v>65</v>
      </c>
      <c r="AZ76" s="192" t="s">
        <v>198</v>
      </c>
      <c r="BF76" s="249">
        <f>IF(V76="základní",N76,0)</f>
        <v>0</v>
      </c>
      <c r="BG76" s="249">
        <f>IF(V76="snížená",N76,0)</f>
        <v>0</v>
      </c>
      <c r="BH76" s="249">
        <f>IF(V76="zákl. přenesená",N76,0)</f>
        <v>0</v>
      </c>
      <c r="BI76" s="249">
        <f>IF(V76="sníž. přenesená",N76,0)</f>
        <v>0</v>
      </c>
      <c r="BJ76" s="249">
        <f>IF(V76="nulová",N76,0)</f>
        <v>0</v>
      </c>
      <c r="BK76" s="192" t="s">
        <v>71</v>
      </c>
      <c r="BL76" s="249">
        <f>ROUND(L76*K76,2)</f>
        <v>0</v>
      </c>
      <c r="BM76" s="192" t="s">
        <v>113</v>
      </c>
      <c r="BN76" s="192" t="s">
        <v>1821</v>
      </c>
    </row>
    <row r="77" spans="2:48" s="198" customFormat="1" ht="69.95" customHeight="1">
      <c r="B77" s="168"/>
      <c r="C77" s="320"/>
      <c r="D77" s="320"/>
      <c r="E77" s="320"/>
      <c r="F77" s="680" t="s">
        <v>1002</v>
      </c>
      <c r="G77" s="681"/>
      <c r="H77" s="681"/>
      <c r="I77" s="681"/>
      <c r="J77" s="320"/>
      <c r="K77" s="320"/>
      <c r="L77" s="320"/>
      <c r="M77" s="320"/>
      <c r="N77" s="320"/>
      <c r="O77" s="320"/>
      <c r="P77" s="320"/>
      <c r="Q77" s="320"/>
      <c r="R77" s="320"/>
      <c r="S77" s="172"/>
      <c r="T77" s="301"/>
      <c r="U77" s="321"/>
      <c r="V77" s="320"/>
      <c r="W77" s="320"/>
      <c r="X77" s="320"/>
      <c r="Y77" s="320"/>
      <c r="Z77" s="320"/>
      <c r="AA77" s="320"/>
      <c r="AB77" s="322"/>
      <c r="AC77" s="288"/>
      <c r="AD77" s="288"/>
      <c r="AE77" s="288"/>
      <c r="AF77" s="288"/>
      <c r="AG77" s="288"/>
      <c r="AU77" s="192" t="s">
        <v>271</v>
      </c>
      <c r="AV77" s="192" t="s">
        <v>65</v>
      </c>
    </row>
    <row r="78" spans="2:66" s="198" customFormat="1" ht="30" customHeight="1">
      <c r="B78" s="168"/>
      <c r="C78" s="309" t="s">
        <v>71</v>
      </c>
      <c r="D78" s="309" t="s">
        <v>199</v>
      </c>
      <c r="E78" s="310" t="s">
        <v>1003</v>
      </c>
      <c r="F78" s="678" t="s">
        <v>1004</v>
      </c>
      <c r="G78" s="678"/>
      <c r="H78" s="678"/>
      <c r="I78" s="678"/>
      <c r="J78" s="311" t="s">
        <v>353</v>
      </c>
      <c r="K78" s="375">
        <v>13.1</v>
      </c>
      <c r="L78" s="572"/>
      <c r="M78" s="572"/>
      <c r="N78" s="679">
        <f>ROUND(L78*K78,2)</f>
        <v>0</v>
      </c>
      <c r="O78" s="679"/>
      <c r="P78" s="679"/>
      <c r="Q78" s="679"/>
      <c r="R78" s="313" t="s">
        <v>3319</v>
      </c>
      <c r="S78" s="172"/>
      <c r="U78" s="354" t="s">
        <v>5</v>
      </c>
      <c r="V78" s="246" t="s">
        <v>31</v>
      </c>
      <c r="W78" s="248">
        <v>0</v>
      </c>
      <c r="X78" s="248">
        <f>W78*K78</f>
        <v>0</v>
      </c>
      <c r="Y78" s="248">
        <v>0</v>
      </c>
      <c r="Z78" s="248">
        <f>Y78*K78</f>
        <v>0</v>
      </c>
      <c r="AA78" s="248">
        <v>0</v>
      </c>
      <c r="AB78" s="355">
        <f>AA78*K78</f>
        <v>0</v>
      </c>
      <c r="AS78" s="192" t="s">
        <v>113</v>
      </c>
      <c r="AU78" s="192" t="s">
        <v>199</v>
      </c>
      <c r="AV78" s="192" t="s">
        <v>65</v>
      </c>
      <c r="AZ78" s="192" t="s">
        <v>198</v>
      </c>
      <c r="BF78" s="249">
        <f>IF(V78="základní",N78,0)</f>
        <v>0</v>
      </c>
      <c r="BG78" s="249">
        <f>IF(V78="snížená",N78,0)</f>
        <v>0</v>
      </c>
      <c r="BH78" s="249">
        <f>IF(V78="zákl. přenesená",N78,0)</f>
        <v>0</v>
      </c>
      <c r="BI78" s="249">
        <f>IF(V78="sníž. přenesená",N78,0)</f>
        <v>0</v>
      </c>
      <c r="BJ78" s="249">
        <f>IF(V78="nulová",N78,0)</f>
        <v>0</v>
      </c>
      <c r="BK78" s="192" t="s">
        <v>71</v>
      </c>
      <c r="BL78" s="249">
        <f>ROUND(L78*K78,2)</f>
        <v>0</v>
      </c>
      <c r="BM78" s="192" t="s">
        <v>113</v>
      </c>
      <c r="BN78" s="192" t="s">
        <v>1822</v>
      </c>
    </row>
    <row r="79" spans="2:48" s="198" customFormat="1" ht="69.95" customHeight="1">
      <c r="B79" s="168"/>
      <c r="C79" s="320"/>
      <c r="D79" s="320"/>
      <c r="E79" s="320"/>
      <c r="F79" s="680" t="s">
        <v>1002</v>
      </c>
      <c r="G79" s="681"/>
      <c r="H79" s="681"/>
      <c r="I79" s="681"/>
      <c r="J79" s="320"/>
      <c r="K79" s="320"/>
      <c r="L79" s="320"/>
      <c r="M79" s="320"/>
      <c r="N79" s="320"/>
      <c r="O79" s="320"/>
      <c r="P79" s="320"/>
      <c r="Q79" s="320"/>
      <c r="R79" s="320"/>
      <c r="S79" s="172"/>
      <c r="U79" s="331"/>
      <c r="V79" s="359"/>
      <c r="W79" s="359"/>
      <c r="X79" s="359"/>
      <c r="Y79" s="359"/>
      <c r="Z79" s="359"/>
      <c r="AA79" s="359"/>
      <c r="AB79" s="332"/>
      <c r="AU79" s="192" t="s">
        <v>271</v>
      </c>
      <c r="AV79" s="192" t="s">
        <v>65</v>
      </c>
    </row>
    <row r="80" spans="2:66" s="198" customFormat="1" ht="30" customHeight="1">
      <c r="B80" s="168"/>
      <c r="C80" s="309" t="s">
        <v>213</v>
      </c>
      <c r="D80" s="309" t="s">
        <v>199</v>
      </c>
      <c r="E80" s="310" t="s">
        <v>1006</v>
      </c>
      <c r="F80" s="678" t="s">
        <v>1007</v>
      </c>
      <c r="G80" s="678"/>
      <c r="H80" s="678"/>
      <c r="I80" s="678"/>
      <c r="J80" s="311" t="s">
        <v>353</v>
      </c>
      <c r="K80" s="375">
        <v>28.9</v>
      </c>
      <c r="L80" s="572"/>
      <c r="M80" s="572"/>
      <c r="N80" s="679">
        <f>ROUND(L80*K80,2)</f>
        <v>0</v>
      </c>
      <c r="O80" s="679"/>
      <c r="P80" s="679"/>
      <c r="Q80" s="679"/>
      <c r="R80" s="313" t="s">
        <v>3319</v>
      </c>
      <c r="S80" s="172"/>
      <c r="U80" s="354" t="s">
        <v>5</v>
      </c>
      <c r="V80" s="246" t="s">
        <v>31</v>
      </c>
      <c r="W80" s="248">
        <v>0</v>
      </c>
      <c r="X80" s="248">
        <f>W80*K80</f>
        <v>0</v>
      </c>
      <c r="Y80" s="248">
        <v>0</v>
      </c>
      <c r="Z80" s="248">
        <f>Y80*K80</f>
        <v>0</v>
      </c>
      <c r="AA80" s="248">
        <v>0</v>
      </c>
      <c r="AB80" s="355">
        <f>AA80*K80</f>
        <v>0</v>
      </c>
      <c r="AS80" s="192" t="s">
        <v>113</v>
      </c>
      <c r="AU80" s="192" t="s">
        <v>199</v>
      </c>
      <c r="AV80" s="192" t="s">
        <v>65</v>
      </c>
      <c r="AZ80" s="192" t="s">
        <v>198</v>
      </c>
      <c r="BF80" s="249">
        <f>IF(V80="základní",N80,0)</f>
        <v>0</v>
      </c>
      <c r="BG80" s="249">
        <f>IF(V80="snížená",N80,0)</f>
        <v>0</v>
      </c>
      <c r="BH80" s="249">
        <f>IF(V80="zákl. přenesená",N80,0)</f>
        <v>0</v>
      </c>
      <c r="BI80" s="249">
        <f>IF(V80="sníž. přenesená",N80,0)</f>
        <v>0</v>
      </c>
      <c r="BJ80" s="249">
        <f>IF(V80="nulová",N80,0)</f>
        <v>0</v>
      </c>
      <c r="BK80" s="192" t="s">
        <v>71</v>
      </c>
      <c r="BL80" s="249">
        <f>ROUND(L80*K80,2)</f>
        <v>0</v>
      </c>
      <c r="BM80" s="192" t="s">
        <v>113</v>
      </c>
      <c r="BN80" s="192" t="s">
        <v>1823</v>
      </c>
    </row>
    <row r="81" spans="2:48" s="198" customFormat="1" ht="69.95" customHeight="1">
      <c r="B81" s="168"/>
      <c r="C81" s="320"/>
      <c r="D81" s="320"/>
      <c r="E81" s="320"/>
      <c r="F81" s="680" t="s">
        <v>1002</v>
      </c>
      <c r="G81" s="681"/>
      <c r="H81" s="681"/>
      <c r="I81" s="681"/>
      <c r="J81" s="320"/>
      <c r="K81" s="320"/>
      <c r="L81" s="320"/>
      <c r="M81" s="320"/>
      <c r="N81" s="320"/>
      <c r="O81" s="320"/>
      <c r="P81" s="320"/>
      <c r="Q81" s="320"/>
      <c r="R81" s="320"/>
      <c r="S81" s="172"/>
      <c r="U81" s="331"/>
      <c r="V81" s="359"/>
      <c r="W81" s="359"/>
      <c r="X81" s="359"/>
      <c r="Y81" s="359"/>
      <c r="Z81" s="359"/>
      <c r="AA81" s="359"/>
      <c r="AB81" s="332"/>
      <c r="AU81" s="192" t="s">
        <v>271</v>
      </c>
      <c r="AV81" s="192" t="s">
        <v>65</v>
      </c>
    </row>
    <row r="82" spans="2:66" s="198" customFormat="1" ht="30" customHeight="1">
      <c r="B82" s="168"/>
      <c r="C82" s="309" t="s">
        <v>113</v>
      </c>
      <c r="D82" s="309" t="s">
        <v>199</v>
      </c>
      <c r="E82" s="310" t="s">
        <v>1009</v>
      </c>
      <c r="F82" s="678" t="s">
        <v>1010</v>
      </c>
      <c r="G82" s="678"/>
      <c r="H82" s="678"/>
      <c r="I82" s="678"/>
      <c r="J82" s="311" t="s">
        <v>353</v>
      </c>
      <c r="K82" s="375">
        <v>15.7</v>
      </c>
      <c r="L82" s="572"/>
      <c r="M82" s="572"/>
      <c r="N82" s="679">
        <f>ROUND(L82*K82,2)</f>
        <v>0</v>
      </c>
      <c r="O82" s="679"/>
      <c r="P82" s="679"/>
      <c r="Q82" s="679"/>
      <c r="R82" s="313" t="s">
        <v>3319</v>
      </c>
      <c r="S82" s="172"/>
      <c r="U82" s="354" t="s">
        <v>5</v>
      </c>
      <c r="V82" s="246" t="s">
        <v>31</v>
      </c>
      <c r="W82" s="248">
        <v>0</v>
      </c>
      <c r="X82" s="248">
        <f>W82*K82</f>
        <v>0</v>
      </c>
      <c r="Y82" s="248">
        <v>0</v>
      </c>
      <c r="Z82" s="248">
        <f>Y82*K82</f>
        <v>0</v>
      </c>
      <c r="AA82" s="248">
        <v>0</v>
      </c>
      <c r="AB82" s="355">
        <f>AA82*K82</f>
        <v>0</v>
      </c>
      <c r="AS82" s="192" t="s">
        <v>113</v>
      </c>
      <c r="AU82" s="192" t="s">
        <v>199</v>
      </c>
      <c r="AV82" s="192" t="s">
        <v>65</v>
      </c>
      <c r="AZ82" s="192" t="s">
        <v>198</v>
      </c>
      <c r="BF82" s="249">
        <f>IF(V82="základní",N82,0)</f>
        <v>0</v>
      </c>
      <c r="BG82" s="249">
        <f>IF(V82="snížená",N82,0)</f>
        <v>0</v>
      </c>
      <c r="BH82" s="249">
        <f>IF(V82="zákl. přenesená",N82,0)</f>
        <v>0</v>
      </c>
      <c r="BI82" s="249">
        <f>IF(V82="sníž. přenesená",N82,0)</f>
        <v>0</v>
      </c>
      <c r="BJ82" s="249">
        <f>IF(V82="nulová",N82,0)</f>
        <v>0</v>
      </c>
      <c r="BK82" s="192" t="s">
        <v>71</v>
      </c>
      <c r="BL82" s="249">
        <f>ROUND(L82*K82,2)</f>
        <v>0</v>
      </c>
      <c r="BM82" s="192" t="s">
        <v>113</v>
      </c>
      <c r="BN82" s="192" t="s">
        <v>1824</v>
      </c>
    </row>
    <row r="83" spans="2:48" s="198" customFormat="1" ht="69.95" customHeight="1">
      <c r="B83" s="168"/>
      <c r="C83" s="320"/>
      <c r="D83" s="320"/>
      <c r="E83" s="320"/>
      <c r="F83" s="680" t="s">
        <v>1002</v>
      </c>
      <c r="G83" s="681"/>
      <c r="H83" s="681"/>
      <c r="I83" s="681"/>
      <c r="J83" s="320"/>
      <c r="K83" s="320"/>
      <c r="L83" s="320"/>
      <c r="M83" s="320"/>
      <c r="N83" s="320"/>
      <c r="O83" s="320"/>
      <c r="P83" s="320"/>
      <c r="Q83" s="320"/>
      <c r="R83" s="320"/>
      <c r="S83" s="172"/>
      <c r="U83" s="331"/>
      <c r="V83" s="359"/>
      <c r="W83" s="359"/>
      <c r="X83" s="359"/>
      <c r="Y83" s="359"/>
      <c r="Z83" s="359"/>
      <c r="AA83" s="359"/>
      <c r="AB83" s="332"/>
      <c r="AU83" s="192" t="s">
        <v>271</v>
      </c>
      <c r="AV83" s="192" t="s">
        <v>65</v>
      </c>
    </row>
    <row r="84" spans="2:66" s="198" customFormat="1" ht="30" customHeight="1">
      <c r="B84" s="168"/>
      <c r="C84" s="309" t="s">
        <v>116</v>
      </c>
      <c r="D84" s="309" t="s">
        <v>199</v>
      </c>
      <c r="E84" s="310" t="s">
        <v>1015</v>
      </c>
      <c r="F84" s="678" t="s">
        <v>1016</v>
      </c>
      <c r="G84" s="678"/>
      <c r="H84" s="678"/>
      <c r="I84" s="678"/>
      <c r="J84" s="311" t="s">
        <v>353</v>
      </c>
      <c r="K84" s="375">
        <v>2.2</v>
      </c>
      <c r="L84" s="572"/>
      <c r="M84" s="572"/>
      <c r="N84" s="679">
        <f>ROUND(L84*K84,2)</f>
        <v>0</v>
      </c>
      <c r="O84" s="679"/>
      <c r="P84" s="679"/>
      <c r="Q84" s="679"/>
      <c r="R84" s="313" t="s">
        <v>3319</v>
      </c>
      <c r="S84" s="172"/>
      <c r="U84" s="354" t="s">
        <v>5</v>
      </c>
      <c r="V84" s="246" t="s">
        <v>31</v>
      </c>
      <c r="W84" s="248">
        <v>0</v>
      </c>
      <c r="X84" s="248">
        <f>W84*K84</f>
        <v>0</v>
      </c>
      <c r="Y84" s="248">
        <v>0</v>
      </c>
      <c r="Z84" s="248">
        <f>Y84*K84</f>
        <v>0</v>
      </c>
      <c r="AA84" s="248">
        <v>0</v>
      </c>
      <c r="AB84" s="355">
        <f>AA84*K84</f>
        <v>0</v>
      </c>
      <c r="AS84" s="192" t="s">
        <v>113</v>
      </c>
      <c r="AU84" s="192" t="s">
        <v>199</v>
      </c>
      <c r="AV84" s="192" t="s">
        <v>65</v>
      </c>
      <c r="AZ84" s="192" t="s">
        <v>198</v>
      </c>
      <c r="BF84" s="249">
        <f>IF(V84="základní",N84,0)</f>
        <v>0</v>
      </c>
      <c r="BG84" s="249">
        <f>IF(V84="snížená",N84,0)</f>
        <v>0</v>
      </c>
      <c r="BH84" s="249">
        <f>IF(V84="zákl. přenesená",N84,0)</f>
        <v>0</v>
      </c>
      <c r="BI84" s="249">
        <f>IF(V84="sníž. přenesená",N84,0)</f>
        <v>0</v>
      </c>
      <c r="BJ84" s="249">
        <f>IF(V84="nulová",N84,0)</f>
        <v>0</v>
      </c>
      <c r="BK84" s="192" t="s">
        <v>71</v>
      </c>
      <c r="BL84" s="249">
        <f>ROUND(L84*K84,2)</f>
        <v>0</v>
      </c>
      <c r="BM84" s="192" t="s">
        <v>113</v>
      </c>
      <c r="BN84" s="192" t="s">
        <v>1825</v>
      </c>
    </row>
    <row r="85" spans="2:48" s="198" customFormat="1" ht="69.95" customHeight="1">
      <c r="B85" s="168"/>
      <c r="C85" s="320"/>
      <c r="D85" s="320"/>
      <c r="E85" s="320"/>
      <c r="F85" s="680" t="s">
        <v>1002</v>
      </c>
      <c r="G85" s="681"/>
      <c r="H85" s="681"/>
      <c r="I85" s="681"/>
      <c r="J85" s="320"/>
      <c r="K85" s="320"/>
      <c r="L85" s="320"/>
      <c r="M85" s="320"/>
      <c r="N85" s="320"/>
      <c r="O85" s="320"/>
      <c r="P85" s="320"/>
      <c r="Q85" s="320"/>
      <c r="R85" s="320"/>
      <c r="S85" s="172"/>
      <c r="U85" s="331"/>
      <c r="V85" s="359"/>
      <c r="W85" s="359"/>
      <c r="X85" s="359"/>
      <c r="Y85" s="359"/>
      <c r="Z85" s="359"/>
      <c r="AA85" s="359"/>
      <c r="AB85" s="332"/>
      <c r="AU85" s="192" t="s">
        <v>271</v>
      </c>
      <c r="AV85" s="192" t="s">
        <v>65</v>
      </c>
    </row>
    <row r="86" spans="2:66" s="198" customFormat="1" ht="30" customHeight="1">
      <c r="B86" s="168"/>
      <c r="C86" s="309" t="s">
        <v>128</v>
      </c>
      <c r="D86" s="309" t="s">
        <v>199</v>
      </c>
      <c r="E86" s="310" t="s">
        <v>1018</v>
      </c>
      <c r="F86" s="678" t="s">
        <v>1019</v>
      </c>
      <c r="G86" s="678"/>
      <c r="H86" s="678"/>
      <c r="I86" s="678"/>
      <c r="J86" s="311" t="s">
        <v>353</v>
      </c>
      <c r="K86" s="375">
        <v>2</v>
      </c>
      <c r="L86" s="572"/>
      <c r="M86" s="572"/>
      <c r="N86" s="679">
        <f>ROUND(L86*K86,2)</f>
        <v>0</v>
      </c>
      <c r="O86" s="679"/>
      <c r="P86" s="679"/>
      <c r="Q86" s="679"/>
      <c r="R86" s="313" t="s">
        <v>3319</v>
      </c>
      <c r="S86" s="172"/>
      <c r="U86" s="354" t="s">
        <v>5</v>
      </c>
      <c r="V86" s="246" t="s">
        <v>31</v>
      </c>
      <c r="W86" s="248">
        <v>0</v>
      </c>
      <c r="X86" s="248">
        <f>W86*K86</f>
        <v>0</v>
      </c>
      <c r="Y86" s="248">
        <v>0</v>
      </c>
      <c r="Z86" s="248">
        <f>Y86*K86</f>
        <v>0</v>
      </c>
      <c r="AA86" s="248">
        <v>0</v>
      </c>
      <c r="AB86" s="355">
        <f>AA86*K86</f>
        <v>0</v>
      </c>
      <c r="AS86" s="192" t="s">
        <v>113</v>
      </c>
      <c r="AU86" s="192" t="s">
        <v>199</v>
      </c>
      <c r="AV86" s="192" t="s">
        <v>65</v>
      </c>
      <c r="AZ86" s="192" t="s">
        <v>198</v>
      </c>
      <c r="BF86" s="249">
        <f>IF(V86="základní",N86,0)</f>
        <v>0</v>
      </c>
      <c r="BG86" s="249">
        <f>IF(V86="snížená",N86,0)</f>
        <v>0</v>
      </c>
      <c r="BH86" s="249">
        <f>IF(V86="zákl. přenesená",N86,0)</f>
        <v>0</v>
      </c>
      <c r="BI86" s="249">
        <f>IF(V86="sníž. přenesená",N86,0)</f>
        <v>0</v>
      </c>
      <c r="BJ86" s="249">
        <f>IF(V86="nulová",N86,0)</f>
        <v>0</v>
      </c>
      <c r="BK86" s="192" t="s">
        <v>71</v>
      </c>
      <c r="BL86" s="249">
        <f>ROUND(L86*K86,2)</f>
        <v>0</v>
      </c>
      <c r="BM86" s="192" t="s">
        <v>113</v>
      </c>
      <c r="BN86" s="192" t="s">
        <v>1826</v>
      </c>
    </row>
    <row r="87" spans="2:48" s="198" customFormat="1" ht="69.95" customHeight="1">
      <c r="B87" s="168"/>
      <c r="C87" s="320"/>
      <c r="D87" s="320"/>
      <c r="E87" s="320"/>
      <c r="F87" s="680" t="s">
        <v>1002</v>
      </c>
      <c r="G87" s="681"/>
      <c r="H87" s="681"/>
      <c r="I87" s="681"/>
      <c r="J87" s="320"/>
      <c r="K87" s="320"/>
      <c r="L87" s="320"/>
      <c r="M87" s="320"/>
      <c r="N87" s="320"/>
      <c r="O87" s="320"/>
      <c r="P87" s="320"/>
      <c r="Q87" s="320"/>
      <c r="R87" s="320"/>
      <c r="S87" s="172"/>
      <c r="U87" s="331"/>
      <c r="V87" s="359"/>
      <c r="W87" s="359"/>
      <c r="X87" s="359"/>
      <c r="Y87" s="359"/>
      <c r="Z87" s="359"/>
      <c r="AA87" s="359"/>
      <c r="AB87" s="332"/>
      <c r="AU87" s="192" t="s">
        <v>271</v>
      </c>
      <c r="AV87" s="192" t="s">
        <v>65</v>
      </c>
    </row>
    <row r="88" spans="2:66" s="198" customFormat="1" ht="30" customHeight="1">
      <c r="B88" s="168"/>
      <c r="C88" s="309" t="s">
        <v>137</v>
      </c>
      <c r="D88" s="309" t="s">
        <v>199</v>
      </c>
      <c r="E88" s="310" t="s">
        <v>1021</v>
      </c>
      <c r="F88" s="678" t="s">
        <v>1022</v>
      </c>
      <c r="G88" s="678"/>
      <c r="H88" s="678"/>
      <c r="I88" s="678"/>
      <c r="J88" s="311" t="s">
        <v>353</v>
      </c>
      <c r="K88" s="375">
        <v>2.4</v>
      </c>
      <c r="L88" s="572"/>
      <c r="M88" s="572"/>
      <c r="N88" s="679">
        <f>ROUND(L88*K88,2)</f>
        <v>0</v>
      </c>
      <c r="O88" s="679"/>
      <c r="P88" s="679"/>
      <c r="Q88" s="679"/>
      <c r="R88" s="313" t="s">
        <v>3319</v>
      </c>
      <c r="S88" s="172"/>
      <c r="U88" s="354" t="s">
        <v>5</v>
      </c>
      <c r="V88" s="246" t="s">
        <v>31</v>
      </c>
      <c r="W88" s="248">
        <v>0</v>
      </c>
      <c r="X88" s="248">
        <f>W88*K88</f>
        <v>0</v>
      </c>
      <c r="Y88" s="248">
        <v>0</v>
      </c>
      <c r="Z88" s="248">
        <f>Y88*K88</f>
        <v>0</v>
      </c>
      <c r="AA88" s="248">
        <v>0</v>
      </c>
      <c r="AB88" s="355">
        <f>AA88*K88</f>
        <v>0</v>
      </c>
      <c r="AS88" s="192" t="s">
        <v>113</v>
      </c>
      <c r="AU88" s="192" t="s">
        <v>199</v>
      </c>
      <c r="AV88" s="192" t="s">
        <v>65</v>
      </c>
      <c r="AZ88" s="192" t="s">
        <v>198</v>
      </c>
      <c r="BF88" s="249">
        <f>IF(V88="základní",N88,0)</f>
        <v>0</v>
      </c>
      <c r="BG88" s="249">
        <f>IF(V88="snížená",N88,0)</f>
        <v>0</v>
      </c>
      <c r="BH88" s="249">
        <f>IF(V88="zákl. přenesená",N88,0)</f>
        <v>0</v>
      </c>
      <c r="BI88" s="249">
        <f>IF(V88="sníž. přenesená",N88,0)</f>
        <v>0</v>
      </c>
      <c r="BJ88" s="249">
        <f>IF(V88="nulová",N88,0)</f>
        <v>0</v>
      </c>
      <c r="BK88" s="192" t="s">
        <v>71</v>
      </c>
      <c r="BL88" s="249">
        <f>ROUND(L88*K88,2)</f>
        <v>0</v>
      </c>
      <c r="BM88" s="192" t="s">
        <v>113</v>
      </c>
      <c r="BN88" s="192" t="s">
        <v>1827</v>
      </c>
    </row>
    <row r="89" spans="2:48" s="198" customFormat="1" ht="69.95" customHeight="1">
      <c r="B89" s="168"/>
      <c r="C89" s="320"/>
      <c r="D89" s="320"/>
      <c r="E89" s="320"/>
      <c r="F89" s="680" t="s">
        <v>1002</v>
      </c>
      <c r="G89" s="681"/>
      <c r="H89" s="681"/>
      <c r="I89" s="681"/>
      <c r="J89" s="320"/>
      <c r="K89" s="320"/>
      <c r="L89" s="320"/>
      <c r="M89" s="320"/>
      <c r="N89" s="320"/>
      <c r="O89" s="320"/>
      <c r="P89" s="320"/>
      <c r="Q89" s="320"/>
      <c r="R89" s="320"/>
      <c r="S89" s="172"/>
      <c r="U89" s="331"/>
      <c r="V89" s="359"/>
      <c r="W89" s="359"/>
      <c r="X89" s="359"/>
      <c r="Y89" s="359"/>
      <c r="Z89" s="359"/>
      <c r="AA89" s="359"/>
      <c r="AB89" s="332"/>
      <c r="AU89" s="192" t="s">
        <v>271</v>
      </c>
      <c r="AV89" s="192" t="s">
        <v>65</v>
      </c>
    </row>
    <row r="90" spans="2:66" s="198" customFormat="1" ht="60" customHeight="1">
      <c r="B90" s="168"/>
      <c r="C90" s="309" t="s">
        <v>146</v>
      </c>
      <c r="D90" s="309" t="s">
        <v>199</v>
      </c>
      <c r="E90" s="310" t="s">
        <v>1024</v>
      </c>
      <c r="F90" s="682" t="s">
        <v>3620</v>
      </c>
      <c r="G90" s="678"/>
      <c r="H90" s="678"/>
      <c r="I90" s="678"/>
      <c r="J90" s="325" t="s">
        <v>1218</v>
      </c>
      <c r="K90" s="375">
        <v>4</v>
      </c>
      <c r="L90" s="572"/>
      <c r="M90" s="572"/>
      <c r="N90" s="679">
        <f aca="true" t="shared" si="0" ref="N90:N99">ROUND(L90*K90,2)</f>
        <v>0</v>
      </c>
      <c r="O90" s="679"/>
      <c r="P90" s="679"/>
      <c r="Q90" s="679"/>
      <c r="R90" s="313" t="s">
        <v>3319</v>
      </c>
      <c r="S90" s="172"/>
      <c r="U90" s="354" t="s">
        <v>5</v>
      </c>
      <c r="V90" s="246" t="s">
        <v>31</v>
      </c>
      <c r="W90" s="248">
        <v>0</v>
      </c>
      <c r="X90" s="248">
        <f aca="true" t="shared" si="1" ref="X90:X99">W90*K90</f>
        <v>0</v>
      </c>
      <c r="Y90" s="248">
        <v>0</v>
      </c>
      <c r="Z90" s="248">
        <f aca="true" t="shared" si="2" ref="Z90:Z99">Y90*K90</f>
        <v>0</v>
      </c>
      <c r="AA90" s="248">
        <v>0</v>
      </c>
      <c r="AB90" s="355">
        <f aca="true" t="shared" si="3" ref="AB90:AB99">AA90*K90</f>
        <v>0</v>
      </c>
      <c r="AS90" s="192" t="s">
        <v>113</v>
      </c>
      <c r="AU90" s="192" t="s">
        <v>199</v>
      </c>
      <c r="AV90" s="192" t="s">
        <v>65</v>
      </c>
      <c r="AZ90" s="192" t="s">
        <v>198</v>
      </c>
      <c r="BF90" s="249">
        <f aca="true" t="shared" si="4" ref="BF90:BF99">IF(V90="základní",N90,0)</f>
        <v>0</v>
      </c>
      <c r="BG90" s="249">
        <f aca="true" t="shared" si="5" ref="BG90:BG99">IF(V90="snížená",N90,0)</f>
        <v>0</v>
      </c>
      <c r="BH90" s="249">
        <f aca="true" t="shared" si="6" ref="BH90:BH99">IF(V90="zákl. přenesená",N90,0)</f>
        <v>0</v>
      </c>
      <c r="BI90" s="249">
        <f aca="true" t="shared" si="7" ref="BI90:BI99">IF(V90="sníž. přenesená",N90,0)</f>
        <v>0</v>
      </c>
      <c r="BJ90" s="249">
        <f aca="true" t="shared" si="8" ref="BJ90:BJ99">IF(V90="nulová",N90,0)</f>
        <v>0</v>
      </c>
      <c r="BK90" s="192" t="s">
        <v>71</v>
      </c>
      <c r="BL90" s="249">
        <f aca="true" t="shared" si="9" ref="BL90:BL99">ROUND(L90*K90,2)</f>
        <v>0</v>
      </c>
      <c r="BM90" s="192" t="s">
        <v>113</v>
      </c>
      <c r="BN90" s="192" t="s">
        <v>1828</v>
      </c>
    </row>
    <row r="91" spans="2:66" s="198" customFormat="1" ht="20.1" customHeight="1">
      <c r="B91" s="168"/>
      <c r="C91" s="309" t="s">
        <v>158</v>
      </c>
      <c r="D91" s="309" t="s">
        <v>199</v>
      </c>
      <c r="E91" s="310" t="s">
        <v>1829</v>
      </c>
      <c r="F91" s="678" t="s">
        <v>1830</v>
      </c>
      <c r="G91" s="678"/>
      <c r="H91" s="678"/>
      <c r="I91" s="678"/>
      <c r="J91" s="311" t="s">
        <v>268</v>
      </c>
      <c r="K91" s="375">
        <v>1</v>
      </c>
      <c r="L91" s="572"/>
      <c r="M91" s="572"/>
      <c r="N91" s="679">
        <f t="shared" si="0"/>
        <v>0</v>
      </c>
      <c r="O91" s="679"/>
      <c r="P91" s="679"/>
      <c r="Q91" s="679"/>
      <c r="R91" s="327" t="s">
        <v>3765</v>
      </c>
      <c r="S91" s="172"/>
      <c r="U91" s="354" t="s">
        <v>5</v>
      </c>
      <c r="V91" s="246" t="s">
        <v>31</v>
      </c>
      <c r="W91" s="248">
        <v>0</v>
      </c>
      <c r="X91" s="248">
        <f t="shared" si="1"/>
        <v>0</v>
      </c>
      <c r="Y91" s="248">
        <v>0</v>
      </c>
      <c r="Z91" s="248">
        <f t="shared" si="2"/>
        <v>0</v>
      </c>
      <c r="AA91" s="248">
        <v>0</v>
      </c>
      <c r="AB91" s="355">
        <f t="shared" si="3"/>
        <v>0</v>
      </c>
      <c r="AS91" s="192" t="s">
        <v>113</v>
      </c>
      <c r="AU91" s="192" t="s">
        <v>199</v>
      </c>
      <c r="AV91" s="192" t="s">
        <v>65</v>
      </c>
      <c r="AZ91" s="192" t="s">
        <v>198</v>
      </c>
      <c r="BF91" s="249">
        <f t="shared" si="4"/>
        <v>0</v>
      </c>
      <c r="BG91" s="249">
        <f t="shared" si="5"/>
        <v>0</v>
      </c>
      <c r="BH91" s="249">
        <f t="shared" si="6"/>
        <v>0</v>
      </c>
      <c r="BI91" s="249">
        <f t="shared" si="7"/>
        <v>0</v>
      </c>
      <c r="BJ91" s="249">
        <f t="shared" si="8"/>
        <v>0</v>
      </c>
      <c r="BK91" s="192" t="s">
        <v>71</v>
      </c>
      <c r="BL91" s="249">
        <f t="shared" si="9"/>
        <v>0</v>
      </c>
      <c r="BM91" s="192" t="s">
        <v>113</v>
      </c>
      <c r="BN91" s="192" t="s">
        <v>1831</v>
      </c>
    </row>
    <row r="92" spans="2:66" s="198" customFormat="1" ht="20.1" customHeight="1">
      <c r="B92" s="168"/>
      <c r="C92" s="309" t="s">
        <v>161</v>
      </c>
      <c r="D92" s="309" t="s">
        <v>199</v>
      </c>
      <c r="E92" s="310" t="s">
        <v>1832</v>
      </c>
      <c r="F92" s="678" t="s">
        <v>1027</v>
      </c>
      <c r="G92" s="678"/>
      <c r="H92" s="678"/>
      <c r="I92" s="678"/>
      <c r="J92" s="311" t="s">
        <v>268</v>
      </c>
      <c r="K92" s="375">
        <v>1</v>
      </c>
      <c r="L92" s="572"/>
      <c r="M92" s="572"/>
      <c r="N92" s="679">
        <f t="shared" si="0"/>
        <v>0</v>
      </c>
      <c r="O92" s="679"/>
      <c r="P92" s="679"/>
      <c r="Q92" s="679"/>
      <c r="R92" s="327" t="s">
        <v>3765</v>
      </c>
      <c r="S92" s="172"/>
      <c r="U92" s="354" t="s">
        <v>5</v>
      </c>
      <c r="V92" s="246" t="s">
        <v>31</v>
      </c>
      <c r="W92" s="248">
        <v>0</v>
      </c>
      <c r="X92" s="248">
        <f t="shared" si="1"/>
        <v>0</v>
      </c>
      <c r="Y92" s="248">
        <v>0</v>
      </c>
      <c r="Z92" s="248">
        <f t="shared" si="2"/>
        <v>0</v>
      </c>
      <c r="AA92" s="248">
        <v>0</v>
      </c>
      <c r="AB92" s="355">
        <f t="shared" si="3"/>
        <v>0</v>
      </c>
      <c r="AS92" s="192" t="s">
        <v>113</v>
      </c>
      <c r="AU92" s="192" t="s">
        <v>199</v>
      </c>
      <c r="AV92" s="192" t="s">
        <v>65</v>
      </c>
      <c r="AZ92" s="192" t="s">
        <v>198</v>
      </c>
      <c r="BF92" s="249">
        <f t="shared" si="4"/>
        <v>0</v>
      </c>
      <c r="BG92" s="249">
        <f t="shared" si="5"/>
        <v>0</v>
      </c>
      <c r="BH92" s="249">
        <f t="shared" si="6"/>
        <v>0</v>
      </c>
      <c r="BI92" s="249">
        <f t="shared" si="7"/>
        <v>0</v>
      </c>
      <c r="BJ92" s="249">
        <f t="shared" si="8"/>
        <v>0</v>
      </c>
      <c r="BK92" s="192" t="s">
        <v>71</v>
      </c>
      <c r="BL92" s="249">
        <f t="shared" si="9"/>
        <v>0</v>
      </c>
      <c r="BM92" s="192" t="s">
        <v>113</v>
      </c>
      <c r="BN92" s="192" t="s">
        <v>1833</v>
      </c>
    </row>
    <row r="93" spans="2:66" s="198" customFormat="1" ht="30" customHeight="1">
      <c r="B93" s="168"/>
      <c r="C93" s="309" t="s">
        <v>164</v>
      </c>
      <c r="D93" s="309" t="s">
        <v>199</v>
      </c>
      <c r="E93" s="310" t="s">
        <v>1029</v>
      </c>
      <c r="F93" s="678" t="s">
        <v>1030</v>
      </c>
      <c r="G93" s="678"/>
      <c r="H93" s="678"/>
      <c r="I93" s="678"/>
      <c r="J93" s="325" t="s">
        <v>2747</v>
      </c>
      <c r="K93" s="375">
        <v>1</v>
      </c>
      <c r="L93" s="572"/>
      <c r="M93" s="572"/>
      <c r="N93" s="679">
        <f t="shared" si="0"/>
        <v>0</v>
      </c>
      <c r="O93" s="679"/>
      <c r="P93" s="679"/>
      <c r="Q93" s="679"/>
      <c r="R93" s="327" t="s">
        <v>3765</v>
      </c>
      <c r="S93" s="172"/>
      <c r="U93" s="354" t="s">
        <v>5</v>
      </c>
      <c r="V93" s="246" t="s">
        <v>31</v>
      </c>
      <c r="W93" s="248">
        <v>0</v>
      </c>
      <c r="X93" s="248">
        <f t="shared" si="1"/>
        <v>0</v>
      </c>
      <c r="Y93" s="248">
        <v>0</v>
      </c>
      <c r="Z93" s="248">
        <f t="shared" si="2"/>
        <v>0</v>
      </c>
      <c r="AA93" s="248">
        <v>0</v>
      </c>
      <c r="AB93" s="355">
        <f t="shared" si="3"/>
        <v>0</v>
      </c>
      <c r="AS93" s="192" t="s">
        <v>113</v>
      </c>
      <c r="AU93" s="192" t="s">
        <v>199</v>
      </c>
      <c r="AV93" s="192" t="s">
        <v>65</v>
      </c>
      <c r="AZ93" s="192" t="s">
        <v>198</v>
      </c>
      <c r="BF93" s="249">
        <f t="shared" si="4"/>
        <v>0</v>
      </c>
      <c r="BG93" s="249">
        <f t="shared" si="5"/>
        <v>0</v>
      </c>
      <c r="BH93" s="249">
        <f t="shared" si="6"/>
        <v>0</v>
      </c>
      <c r="BI93" s="249">
        <f t="shared" si="7"/>
        <v>0</v>
      </c>
      <c r="BJ93" s="249">
        <f t="shared" si="8"/>
        <v>0</v>
      </c>
      <c r="BK93" s="192" t="s">
        <v>71</v>
      </c>
      <c r="BL93" s="249">
        <f t="shared" si="9"/>
        <v>0</v>
      </c>
      <c r="BM93" s="192" t="s">
        <v>113</v>
      </c>
      <c r="BN93" s="192" t="s">
        <v>1834</v>
      </c>
    </row>
    <row r="94" spans="2:66" s="198" customFormat="1" ht="30" customHeight="1">
      <c r="B94" s="168"/>
      <c r="C94" s="309" t="s">
        <v>397</v>
      </c>
      <c r="D94" s="309" t="s">
        <v>199</v>
      </c>
      <c r="E94" s="310" t="s">
        <v>1032</v>
      </c>
      <c r="F94" s="678" t="s">
        <v>1033</v>
      </c>
      <c r="G94" s="678"/>
      <c r="H94" s="678"/>
      <c r="I94" s="678"/>
      <c r="J94" s="325" t="s">
        <v>2747</v>
      </c>
      <c r="K94" s="375">
        <v>1</v>
      </c>
      <c r="L94" s="572"/>
      <c r="M94" s="572"/>
      <c r="N94" s="679">
        <f t="shared" si="0"/>
        <v>0</v>
      </c>
      <c r="O94" s="679"/>
      <c r="P94" s="679"/>
      <c r="Q94" s="679"/>
      <c r="R94" s="327" t="s">
        <v>3765</v>
      </c>
      <c r="S94" s="172"/>
      <c r="U94" s="354" t="s">
        <v>5</v>
      </c>
      <c r="V94" s="246" t="s">
        <v>31</v>
      </c>
      <c r="W94" s="248">
        <v>0</v>
      </c>
      <c r="X94" s="248">
        <f t="shared" si="1"/>
        <v>0</v>
      </c>
      <c r="Y94" s="248">
        <v>0</v>
      </c>
      <c r="Z94" s="248">
        <f t="shared" si="2"/>
        <v>0</v>
      </c>
      <c r="AA94" s="248">
        <v>0</v>
      </c>
      <c r="AB94" s="355">
        <f t="shared" si="3"/>
        <v>0</v>
      </c>
      <c r="AS94" s="192" t="s">
        <v>113</v>
      </c>
      <c r="AU94" s="192" t="s">
        <v>199</v>
      </c>
      <c r="AV94" s="192" t="s">
        <v>65</v>
      </c>
      <c r="AZ94" s="192" t="s">
        <v>198</v>
      </c>
      <c r="BF94" s="249">
        <f t="shared" si="4"/>
        <v>0</v>
      </c>
      <c r="BG94" s="249">
        <f t="shared" si="5"/>
        <v>0</v>
      </c>
      <c r="BH94" s="249">
        <f t="shared" si="6"/>
        <v>0</v>
      </c>
      <c r="BI94" s="249">
        <f t="shared" si="7"/>
        <v>0</v>
      </c>
      <c r="BJ94" s="249">
        <f t="shared" si="8"/>
        <v>0</v>
      </c>
      <c r="BK94" s="192" t="s">
        <v>71</v>
      </c>
      <c r="BL94" s="249">
        <f t="shared" si="9"/>
        <v>0</v>
      </c>
      <c r="BM94" s="192" t="s">
        <v>113</v>
      </c>
      <c r="BN94" s="192" t="s">
        <v>1835</v>
      </c>
    </row>
    <row r="95" spans="2:66" s="198" customFormat="1" ht="30" customHeight="1">
      <c r="B95" s="168"/>
      <c r="C95" s="309" t="s">
        <v>403</v>
      </c>
      <c r="D95" s="309" t="s">
        <v>199</v>
      </c>
      <c r="E95" s="310" t="s">
        <v>1035</v>
      </c>
      <c r="F95" s="678" t="s">
        <v>1036</v>
      </c>
      <c r="G95" s="678"/>
      <c r="H95" s="678"/>
      <c r="I95" s="678"/>
      <c r="J95" s="311" t="s">
        <v>353</v>
      </c>
      <c r="K95" s="375">
        <v>88.8</v>
      </c>
      <c r="L95" s="572"/>
      <c r="M95" s="572"/>
      <c r="N95" s="679">
        <f t="shared" si="0"/>
        <v>0</v>
      </c>
      <c r="O95" s="679"/>
      <c r="P95" s="679"/>
      <c r="Q95" s="679"/>
      <c r="R95" s="327" t="s">
        <v>3765</v>
      </c>
      <c r="S95" s="172"/>
      <c r="U95" s="354" t="s">
        <v>5</v>
      </c>
      <c r="V95" s="246" t="s">
        <v>31</v>
      </c>
      <c r="W95" s="248">
        <v>0</v>
      </c>
      <c r="X95" s="248">
        <f t="shared" si="1"/>
        <v>0</v>
      </c>
      <c r="Y95" s="248">
        <v>0</v>
      </c>
      <c r="Z95" s="248">
        <f t="shared" si="2"/>
        <v>0</v>
      </c>
      <c r="AA95" s="248">
        <v>0</v>
      </c>
      <c r="AB95" s="355">
        <f t="shared" si="3"/>
        <v>0</v>
      </c>
      <c r="AS95" s="192" t="s">
        <v>113</v>
      </c>
      <c r="AU95" s="192" t="s">
        <v>199</v>
      </c>
      <c r="AV95" s="192" t="s">
        <v>65</v>
      </c>
      <c r="AZ95" s="192" t="s">
        <v>198</v>
      </c>
      <c r="BF95" s="249">
        <f t="shared" si="4"/>
        <v>0</v>
      </c>
      <c r="BG95" s="249">
        <f t="shared" si="5"/>
        <v>0</v>
      </c>
      <c r="BH95" s="249">
        <f t="shared" si="6"/>
        <v>0</v>
      </c>
      <c r="BI95" s="249">
        <f t="shared" si="7"/>
        <v>0</v>
      </c>
      <c r="BJ95" s="249">
        <f t="shared" si="8"/>
        <v>0</v>
      </c>
      <c r="BK95" s="192" t="s">
        <v>71</v>
      </c>
      <c r="BL95" s="249">
        <f t="shared" si="9"/>
        <v>0</v>
      </c>
      <c r="BM95" s="192" t="s">
        <v>113</v>
      </c>
      <c r="BN95" s="192" t="s">
        <v>1836</v>
      </c>
    </row>
    <row r="96" spans="2:66" s="198" customFormat="1" ht="30" customHeight="1">
      <c r="B96" s="168"/>
      <c r="C96" s="309" t="s">
        <v>410</v>
      </c>
      <c r="D96" s="309" t="s">
        <v>199</v>
      </c>
      <c r="E96" s="310" t="s">
        <v>1038</v>
      </c>
      <c r="F96" s="678" t="s">
        <v>1039</v>
      </c>
      <c r="G96" s="678"/>
      <c r="H96" s="678"/>
      <c r="I96" s="678"/>
      <c r="J96" s="311" t="s">
        <v>353</v>
      </c>
      <c r="K96" s="375">
        <v>13.1</v>
      </c>
      <c r="L96" s="572"/>
      <c r="M96" s="572"/>
      <c r="N96" s="679">
        <f t="shared" si="0"/>
        <v>0</v>
      </c>
      <c r="O96" s="679"/>
      <c r="P96" s="679"/>
      <c r="Q96" s="679"/>
      <c r="R96" s="327" t="s">
        <v>3765</v>
      </c>
      <c r="S96" s="172"/>
      <c r="U96" s="354" t="s">
        <v>5</v>
      </c>
      <c r="V96" s="246" t="s">
        <v>31</v>
      </c>
      <c r="W96" s="248">
        <v>0</v>
      </c>
      <c r="X96" s="248">
        <f t="shared" si="1"/>
        <v>0</v>
      </c>
      <c r="Y96" s="248">
        <v>0</v>
      </c>
      <c r="Z96" s="248">
        <f t="shared" si="2"/>
        <v>0</v>
      </c>
      <c r="AA96" s="248">
        <v>0</v>
      </c>
      <c r="AB96" s="355">
        <f t="shared" si="3"/>
        <v>0</v>
      </c>
      <c r="AS96" s="192" t="s">
        <v>113</v>
      </c>
      <c r="AU96" s="192" t="s">
        <v>199</v>
      </c>
      <c r="AV96" s="192" t="s">
        <v>65</v>
      </c>
      <c r="AZ96" s="192" t="s">
        <v>198</v>
      </c>
      <c r="BF96" s="249">
        <f t="shared" si="4"/>
        <v>0</v>
      </c>
      <c r="BG96" s="249">
        <f t="shared" si="5"/>
        <v>0</v>
      </c>
      <c r="BH96" s="249">
        <f t="shared" si="6"/>
        <v>0</v>
      </c>
      <c r="BI96" s="249">
        <f t="shared" si="7"/>
        <v>0</v>
      </c>
      <c r="BJ96" s="249">
        <f t="shared" si="8"/>
        <v>0</v>
      </c>
      <c r="BK96" s="192" t="s">
        <v>71</v>
      </c>
      <c r="BL96" s="249">
        <f t="shared" si="9"/>
        <v>0</v>
      </c>
      <c r="BM96" s="192" t="s">
        <v>113</v>
      </c>
      <c r="BN96" s="192" t="s">
        <v>1837</v>
      </c>
    </row>
    <row r="97" spans="2:66" s="198" customFormat="1" ht="20.1" customHeight="1">
      <c r="B97" s="168"/>
      <c r="C97" s="309" t="s">
        <v>11</v>
      </c>
      <c r="D97" s="309" t="s">
        <v>199</v>
      </c>
      <c r="E97" s="310" t="s">
        <v>1041</v>
      </c>
      <c r="F97" s="678" t="s">
        <v>1042</v>
      </c>
      <c r="G97" s="678"/>
      <c r="H97" s="678"/>
      <c r="I97" s="678"/>
      <c r="J97" s="311" t="s">
        <v>353</v>
      </c>
      <c r="K97" s="375">
        <v>101.9</v>
      </c>
      <c r="L97" s="572"/>
      <c r="M97" s="572"/>
      <c r="N97" s="679">
        <f t="shared" si="0"/>
        <v>0</v>
      </c>
      <c r="O97" s="679"/>
      <c r="P97" s="679"/>
      <c r="Q97" s="679"/>
      <c r="R97" s="327" t="s">
        <v>3765</v>
      </c>
      <c r="S97" s="172"/>
      <c r="U97" s="354" t="s">
        <v>5</v>
      </c>
      <c r="V97" s="246" t="s">
        <v>31</v>
      </c>
      <c r="W97" s="248">
        <v>0</v>
      </c>
      <c r="X97" s="248">
        <f t="shared" si="1"/>
        <v>0</v>
      </c>
      <c r="Y97" s="248">
        <v>0</v>
      </c>
      <c r="Z97" s="248">
        <f t="shared" si="2"/>
        <v>0</v>
      </c>
      <c r="AA97" s="248">
        <v>0</v>
      </c>
      <c r="AB97" s="355">
        <f t="shared" si="3"/>
        <v>0</v>
      </c>
      <c r="AS97" s="192" t="s">
        <v>113</v>
      </c>
      <c r="AU97" s="192" t="s">
        <v>199</v>
      </c>
      <c r="AV97" s="192" t="s">
        <v>65</v>
      </c>
      <c r="AZ97" s="192" t="s">
        <v>198</v>
      </c>
      <c r="BF97" s="249">
        <f t="shared" si="4"/>
        <v>0</v>
      </c>
      <c r="BG97" s="249">
        <f t="shared" si="5"/>
        <v>0</v>
      </c>
      <c r="BH97" s="249">
        <f t="shared" si="6"/>
        <v>0</v>
      </c>
      <c r="BI97" s="249">
        <f t="shared" si="7"/>
        <v>0</v>
      </c>
      <c r="BJ97" s="249">
        <f t="shared" si="8"/>
        <v>0</v>
      </c>
      <c r="BK97" s="192" t="s">
        <v>71</v>
      </c>
      <c r="BL97" s="249">
        <f t="shared" si="9"/>
        <v>0</v>
      </c>
      <c r="BM97" s="192" t="s">
        <v>113</v>
      </c>
      <c r="BN97" s="192" t="s">
        <v>1838</v>
      </c>
    </row>
    <row r="98" spans="2:66" s="198" customFormat="1" ht="45" customHeight="1">
      <c r="B98" s="168"/>
      <c r="C98" s="309" t="s">
        <v>421</v>
      </c>
      <c r="D98" s="309" t="s">
        <v>199</v>
      </c>
      <c r="E98" s="310" t="s">
        <v>1839</v>
      </c>
      <c r="F98" s="678" t="s">
        <v>1840</v>
      </c>
      <c r="G98" s="678"/>
      <c r="H98" s="678"/>
      <c r="I98" s="678"/>
      <c r="J98" s="311" t="s">
        <v>268</v>
      </c>
      <c r="K98" s="375">
        <v>3</v>
      </c>
      <c r="L98" s="572"/>
      <c r="M98" s="572"/>
      <c r="N98" s="679">
        <f t="shared" si="0"/>
        <v>0</v>
      </c>
      <c r="O98" s="679"/>
      <c r="P98" s="679"/>
      <c r="Q98" s="679"/>
      <c r="R98" s="313" t="s">
        <v>3319</v>
      </c>
      <c r="S98" s="172"/>
      <c r="U98" s="354" t="s">
        <v>5</v>
      </c>
      <c r="V98" s="246" t="s">
        <v>31</v>
      </c>
      <c r="W98" s="248">
        <v>0</v>
      </c>
      <c r="X98" s="248">
        <f t="shared" si="1"/>
        <v>0</v>
      </c>
      <c r="Y98" s="248">
        <v>0</v>
      </c>
      <c r="Z98" s="248">
        <f t="shared" si="2"/>
        <v>0</v>
      </c>
      <c r="AA98" s="248">
        <v>0</v>
      </c>
      <c r="AB98" s="355">
        <f t="shared" si="3"/>
        <v>0</v>
      </c>
      <c r="AS98" s="192" t="s">
        <v>113</v>
      </c>
      <c r="AU98" s="192" t="s">
        <v>199</v>
      </c>
      <c r="AV98" s="192" t="s">
        <v>65</v>
      </c>
      <c r="AZ98" s="192" t="s">
        <v>198</v>
      </c>
      <c r="BF98" s="249">
        <f t="shared" si="4"/>
        <v>0</v>
      </c>
      <c r="BG98" s="249">
        <f t="shared" si="5"/>
        <v>0</v>
      </c>
      <c r="BH98" s="249">
        <f t="shared" si="6"/>
        <v>0</v>
      </c>
      <c r="BI98" s="249">
        <f t="shared" si="7"/>
        <v>0</v>
      </c>
      <c r="BJ98" s="249">
        <f t="shared" si="8"/>
        <v>0</v>
      </c>
      <c r="BK98" s="192" t="s">
        <v>71</v>
      </c>
      <c r="BL98" s="249">
        <f t="shared" si="9"/>
        <v>0</v>
      </c>
      <c r="BM98" s="192" t="s">
        <v>113</v>
      </c>
      <c r="BN98" s="192" t="s">
        <v>1841</v>
      </c>
    </row>
    <row r="99" spans="2:66" s="198" customFormat="1" ht="30" customHeight="1">
      <c r="B99" s="168"/>
      <c r="C99" s="309" t="s">
        <v>430</v>
      </c>
      <c r="D99" s="309" t="s">
        <v>199</v>
      </c>
      <c r="E99" s="310" t="s">
        <v>1044</v>
      </c>
      <c r="F99" s="678" t="s">
        <v>1045</v>
      </c>
      <c r="G99" s="678"/>
      <c r="H99" s="678"/>
      <c r="I99" s="678"/>
      <c r="J99" s="311" t="s">
        <v>1046</v>
      </c>
      <c r="K99" s="375">
        <v>1</v>
      </c>
      <c r="L99" s="572"/>
      <c r="M99" s="572"/>
      <c r="N99" s="679">
        <f t="shared" si="0"/>
        <v>0</v>
      </c>
      <c r="O99" s="679"/>
      <c r="P99" s="679"/>
      <c r="Q99" s="679"/>
      <c r="R99" s="313" t="s">
        <v>3319</v>
      </c>
      <c r="S99" s="172"/>
      <c r="U99" s="354" t="s">
        <v>5</v>
      </c>
      <c r="V99" s="246" t="s">
        <v>31</v>
      </c>
      <c r="W99" s="248">
        <v>0</v>
      </c>
      <c r="X99" s="248">
        <f t="shared" si="1"/>
        <v>0</v>
      </c>
      <c r="Y99" s="248">
        <v>0</v>
      </c>
      <c r="Z99" s="248">
        <f t="shared" si="2"/>
        <v>0</v>
      </c>
      <c r="AA99" s="248">
        <v>0</v>
      </c>
      <c r="AB99" s="355">
        <f t="shared" si="3"/>
        <v>0</v>
      </c>
      <c r="AS99" s="192" t="s">
        <v>113</v>
      </c>
      <c r="AU99" s="192" t="s">
        <v>199</v>
      </c>
      <c r="AV99" s="192" t="s">
        <v>65</v>
      </c>
      <c r="AZ99" s="192" t="s">
        <v>198</v>
      </c>
      <c r="BF99" s="249">
        <f t="shared" si="4"/>
        <v>0</v>
      </c>
      <c r="BG99" s="249">
        <f t="shared" si="5"/>
        <v>0</v>
      </c>
      <c r="BH99" s="249">
        <f t="shared" si="6"/>
        <v>0</v>
      </c>
      <c r="BI99" s="249">
        <f t="shared" si="7"/>
        <v>0</v>
      </c>
      <c r="BJ99" s="249">
        <f t="shared" si="8"/>
        <v>0</v>
      </c>
      <c r="BK99" s="192" t="s">
        <v>71</v>
      </c>
      <c r="BL99" s="249">
        <f t="shared" si="9"/>
        <v>0</v>
      </c>
      <c r="BM99" s="192" t="s">
        <v>113</v>
      </c>
      <c r="BN99" s="192" t="s">
        <v>1842</v>
      </c>
    </row>
    <row r="100" spans="2:48" s="198" customFormat="1" ht="27.95" customHeight="1">
      <c r="B100" s="168"/>
      <c r="C100" s="320"/>
      <c r="D100" s="320"/>
      <c r="E100" s="320"/>
      <c r="F100" s="680" t="s">
        <v>1048</v>
      </c>
      <c r="G100" s="681"/>
      <c r="H100" s="681"/>
      <c r="I100" s="681"/>
      <c r="J100" s="320"/>
      <c r="K100" s="320"/>
      <c r="L100" s="320"/>
      <c r="M100" s="320"/>
      <c r="N100" s="320"/>
      <c r="O100" s="320"/>
      <c r="P100" s="320"/>
      <c r="Q100" s="320"/>
      <c r="R100" s="320"/>
      <c r="S100" s="172"/>
      <c r="U100" s="331"/>
      <c r="V100" s="359"/>
      <c r="W100" s="359"/>
      <c r="X100" s="359"/>
      <c r="Y100" s="359"/>
      <c r="Z100" s="359"/>
      <c r="AA100" s="359"/>
      <c r="AB100" s="332"/>
      <c r="AU100" s="192" t="s">
        <v>271</v>
      </c>
      <c r="AV100" s="192" t="s">
        <v>65</v>
      </c>
    </row>
    <row r="101" spans="2:66" s="198" customFormat="1" ht="75" customHeight="1">
      <c r="B101" s="168"/>
      <c r="C101" s="309" t="s">
        <v>437</v>
      </c>
      <c r="D101" s="309" t="s">
        <v>199</v>
      </c>
      <c r="E101" s="310" t="s">
        <v>1049</v>
      </c>
      <c r="F101" s="682" t="s">
        <v>3621</v>
      </c>
      <c r="G101" s="678"/>
      <c r="H101" s="678"/>
      <c r="I101" s="678"/>
      <c r="J101" s="311" t="s">
        <v>268</v>
      </c>
      <c r="K101" s="375">
        <v>1</v>
      </c>
      <c r="L101" s="572"/>
      <c r="M101" s="572"/>
      <c r="N101" s="679">
        <f>ROUND(L101*K101,2)</f>
        <v>0</v>
      </c>
      <c r="O101" s="679"/>
      <c r="P101" s="679"/>
      <c r="Q101" s="679"/>
      <c r="R101" s="313" t="s">
        <v>3319</v>
      </c>
      <c r="S101" s="172"/>
      <c r="U101" s="354" t="s">
        <v>5</v>
      </c>
      <c r="V101" s="246" t="s">
        <v>31</v>
      </c>
      <c r="W101" s="248">
        <v>0</v>
      </c>
      <c r="X101" s="248">
        <f>W101*K101</f>
        <v>0</v>
      </c>
      <c r="Y101" s="248">
        <v>0</v>
      </c>
      <c r="Z101" s="248">
        <f>Y101*K101</f>
        <v>0</v>
      </c>
      <c r="AA101" s="248">
        <v>0</v>
      </c>
      <c r="AB101" s="355">
        <f>AA101*K101</f>
        <v>0</v>
      </c>
      <c r="AS101" s="192" t="s">
        <v>113</v>
      </c>
      <c r="AU101" s="192" t="s">
        <v>199</v>
      </c>
      <c r="AV101" s="192" t="s">
        <v>65</v>
      </c>
      <c r="AZ101" s="192" t="s">
        <v>198</v>
      </c>
      <c r="BF101" s="249">
        <f>IF(V101="základní",N101,0)</f>
        <v>0</v>
      </c>
      <c r="BG101" s="249">
        <f>IF(V101="snížená",N101,0)</f>
        <v>0</v>
      </c>
      <c r="BH101" s="249">
        <f>IF(V101="zákl. přenesená",N101,0)</f>
        <v>0</v>
      </c>
      <c r="BI101" s="249">
        <f>IF(V101="sníž. přenesená",N101,0)</f>
        <v>0</v>
      </c>
      <c r="BJ101" s="249">
        <f>IF(V101="nulová",N101,0)</f>
        <v>0</v>
      </c>
      <c r="BK101" s="192" t="s">
        <v>71</v>
      </c>
      <c r="BL101" s="249">
        <f>ROUND(L101*K101,2)</f>
        <v>0</v>
      </c>
      <c r="BM101" s="192" t="s">
        <v>113</v>
      </c>
      <c r="BN101" s="192" t="s">
        <v>1843</v>
      </c>
    </row>
    <row r="102" spans="2:48" s="198" customFormat="1" ht="27.95" customHeight="1">
      <c r="B102" s="168"/>
      <c r="C102" s="320"/>
      <c r="D102" s="320"/>
      <c r="E102" s="320"/>
      <c r="F102" s="680" t="s">
        <v>1051</v>
      </c>
      <c r="G102" s="681"/>
      <c r="H102" s="681"/>
      <c r="I102" s="681"/>
      <c r="J102" s="320"/>
      <c r="K102" s="320"/>
      <c r="L102" s="320"/>
      <c r="M102" s="320"/>
      <c r="N102" s="320"/>
      <c r="O102" s="320"/>
      <c r="P102" s="320"/>
      <c r="Q102" s="320"/>
      <c r="R102" s="320"/>
      <c r="S102" s="172"/>
      <c r="U102" s="331"/>
      <c r="V102" s="359"/>
      <c r="W102" s="359"/>
      <c r="X102" s="359"/>
      <c r="Y102" s="359"/>
      <c r="Z102" s="359"/>
      <c r="AA102" s="359"/>
      <c r="AB102" s="332"/>
      <c r="AU102" s="192" t="s">
        <v>271</v>
      </c>
      <c r="AV102" s="192" t="s">
        <v>65</v>
      </c>
    </row>
    <row r="103" spans="2:66" s="198" customFormat="1" ht="75" customHeight="1">
      <c r="B103" s="168"/>
      <c r="C103" s="309" t="s">
        <v>445</v>
      </c>
      <c r="D103" s="309" t="s">
        <v>199</v>
      </c>
      <c r="E103" s="310" t="s">
        <v>1052</v>
      </c>
      <c r="F103" s="682" t="s">
        <v>3622</v>
      </c>
      <c r="G103" s="678"/>
      <c r="H103" s="678"/>
      <c r="I103" s="678"/>
      <c r="J103" s="311" t="s">
        <v>268</v>
      </c>
      <c r="K103" s="375">
        <v>2</v>
      </c>
      <c r="L103" s="572"/>
      <c r="M103" s="572"/>
      <c r="N103" s="679">
        <f>ROUND(L103*K103,2)</f>
        <v>0</v>
      </c>
      <c r="O103" s="679"/>
      <c r="P103" s="679"/>
      <c r="Q103" s="679"/>
      <c r="R103" s="313" t="s">
        <v>3319</v>
      </c>
      <c r="S103" s="172"/>
      <c r="U103" s="354" t="s">
        <v>5</v>
      </c>
      <c r="V103" s="246" t="s">
        <v>31</v>
      </c>
      <c r="W103" s="248">
        <v>0</v>
      </c>
      <c r="X103" s="248">
        <f>W103*K103</f>
        <v>0</v>
      </c>
      <c r="Y103" s="248">
        <v>0</v>
      </c>
      <c r="Z103" s="248">
        <f>Y103*K103</f>
        <v>0</v>
      </c>
      <c r="AA103" s="248">
        <v>0</v>
      </c>
      <c r="AB103" s="355">
        <f>AA103*K103</f>
        <v>0</v>
      </c>
      <c r="AS103" s="192" t="s">
        <v>113</v>
      </c>
      <c r="AU103" s="192" t="s">
        <v>199</v>
      </c>
      <c r="AV103" s="192" t="s">
        <v>65</v>
      </c>
      <c r="AZ103" s="192" t="s">
        <v>198</v>
      </c>
      <c r="BF103" s="249">
        <f>IF(V103="základní",N103,0)</f>
        <v>0</v>
      </c>
      <c r="BG103" s="249">
        <f>IF(V103="snížená",N103,0)</f>
        <v>0</v>
      </c>
      <c r="BH103" s="249">
        <f>IF(V103="zákl. přenesená",N103,0)</f>
        <v>0</v>
      </c>
      <c r="BI103" s="249">
        <f>IF(V103="sníž. přenesená",N103,0)</f>
        <v>0</v>
      </c>
      <c r="BJ103" s="249">
        <f>IF(V103="nulová",N103,0)</f>
        <v>0</v>
      </c>
      <c r="BK103" s="192" t="s">
        <v>71</v>
      </c>
      <c r="BL103" s="249">
        <f>ROUND(L103*K103,2)</f>
        <v>0</v>
      </c>
      <c r="BM103" s="192" t="s">
        <v>113</v>
      </c>
      <c r="BN103" s="192" t="s">
        <v>1844</v>
      </c>
    </row>
    <row r="104" spans="2:48" s="198" customFormat="1" ht="27.95" customHeight="1">
      <c r="B104" s="168"/>
      <c r="C104" s="320"/>
      <c r="D104" s="320"/>
      <c r="E104" s="320"/>
      <c r="F104" s="680" t="s">
        <v>1051</v>
      </c>
      <c r="G104" s="681"/>
      <c r="H104" s="681"/>
      <c r="I104" s="681"/>
      <c r="J104" s="320"/>
      <c r="K104" s="320"/>
      <c r="L104" s="320"/>
      <c r="M104" s="320"/>
      <c r="N104" s="320"/>
      <c r="O104" s="320"/>
      <c r="P104" s="320"/>
      <c r="Q104" s="320"/>
      <c r="R104" s="320"/>
      <c r="S104" s="172"/>
      <c r="U104" s="331"/>
      <c r="V104" s="359"/>
      <c r="W104" s="359"/>
      <c r="X104" s="359"/>
      <c r="Y104" s="359"/>
      <c r="Z104" s="359"/>
      <c r="AA104" s="359"/>
      <c r="AB104" s="332"/>
      <c r="AU104" s="192" t="s">
        <v>271</v>
      </c>
      <c r="AV104" s="192" t="s">
        <v>65</v>
      </c>
    </row>
    <row r="105" spans="2:66" s="198" customFormat="1" ht="30" customHeight="1">
      <c r="B105" s="168"/>
      <c r="C105" s="309" t="s">
        <v>452</v>
      </c>
      <c r="D105" s="309" t="s">
        <v>199</v>
      </c>
      <c r="E105" s="310" t="s">
        <v>1845</v>
      </c>
      <c r="F105" s="678" t="s">
        <v>1846</v>
      </c>
      <c r="G105" s="678"/>
      <c r="H105" s="678"/>
      <c r="I105" s="678"/>
      <c r="J105" s="311" t="s">
        <v>268</v>
      </c>
      <c r="K105" s="375">
        <v>2</v>
      </c>
      <c r="L105" s="572"/>
      <c r="M105" s="572"/>
      <c r="N105" s="679">
        <f>ROUND(L105*K105,2)</f>
        <v>0</v>
      </c>
      <c r="O105" s="679"/>
      <c r="P105" s="679"/>
      <c r="Q105" s="679"/>
      <c r="R105" s="313" t="s">
        <v>3319</v>
      </c>
      <c r="S105" s="172"/>
      <c r="U105" s="354" t="s">
        <v>5</v>
      </c>
      <c r="V105" s="246" t="s">
        <v>31</v>
      </c>
      <c r="W105" s="248">
        <v>0</v>
      </c>
      <c r="X105" s="248">
        <f>W105*K105</f>
        <v>0</v>
      </c>
      <c r="Y105" s="248">
        <v>0</v>
      </c>
      <c r="Z105" s="248">
        <f>Y105*K105</f>
        <v>0</v>
      </c>
      <c r="AA105" s="248">
        <v>0</v>
      </c>
      <c r="AB105" s="355">
        <f>AA105*K105</f>
        <v>0</v>
      </c>
      <c r="AS105" s="192" t="s">
        <v>113</v>
      </c>
      <c r="AU105" s="192" t="s">
        <v>199</v>
      </c>
      <c r="AV105" s="192" t="s">
        <v>65</v>
      </c>
      <c r="AZ105" s="192" t="s">
        <v>198</v>
      </c>
      <c r="BF105" s="249">
        <f>IF(V105="základní",N105,0)</f>
        <v>0</v>
      </c>
      <c r="BG105" s="249">
        <f>IF(V105="snížená",N105,0)</f>
        <v>0</v>
      </c>
      <c r="BH105" s="249">
        <f>IF(V105="zákl. přenesená",N105,0)</f>
        <v>0</v>
      </c>
      <c r="BI105" s="249">
        <f>IF(V105="sníž. přenesená",N105,0)</f>
        <v>0</v>
      </c>
      <c r="BJ105" s="249">
        <f>IF(V105="nulová",N105,0)</f>
        <v>0</v>
      </c>
      <c r="BK105" s="192" t="s">
        <v>71</v>
      </c>
      <c r="BL105" s="249">
        <f>ROUND(L105*K105,2)</f>
        <v>0</v>
      </c>
      <c r="BM105" s="192" t="s">
        <v>113</v>
      </c>
      <c r="BN105" s="192" t="s">
        <v>1847</v>
      </c>
    </row>
    <row r="106" spans="2:66" s="198" customFormat="1" ht="31.5" customHeight="1">
      <c r="B106" s="168"/>
      <c r="C106" s="309" t="s">
        <v>10</v>
      </c>
      <c r="D106" s="309" t="s">
        <v>199</v>
      </c>
      <c r="E106" s="310" t="s">
        <v>1848</v>
      </c>
      <c r="F106" s="678" t="s">
        <v>1849</v>
      </c>
      <c r="G106" s="678"/>
      <c r="H106" s="678"/>
      <c r="I106" s="678"/>
      <c r="J106" s="311" t="s">
        <v>268</v>
      </c>
      <c r="K106" s="375">
        <v>1</v>
      </c>
      <c r="L106" s="572"/>
      <c r="M106" s="572"/>
      <c r="N106" s="679">
        <f>ROUND(L106*K106,2)</f>
        <v>0</v>
      </c>
      <c r="O106" s="679"/>
      <c r="P106" s="679"/>
      <c r="Q106" s="679"/>
      <c r="R106" s="313" t="s">
        <v>3319</v>
      </c>
      <c r="S106" s="172"/>
      <c r="U106" s="354" t="s">
        <v>5</v>
      </c>
      <c r="V106" s="246" t="s">
        <v>31</v>
      </c>
      <c r="W106" s="248">
        <v>0</v>
      </c>
      <c r="X106" s="248">
        <f>W106*K106</f>
        <v>0</v>
      </c>
      <c r="Y106" s="248">
        <v>0</v>
      </c>
      <c r="Z106" s="248">
        <f>Y106*K106</f>
        <v>0</v>
      </c>
      <c r="AA106" s="248">
        <v>0</v>
      </c>
      <c r="AB106" s="355">
        <f>AA106*K106</f>
        <v>0</v>
      </c>
      <c r="AS106" s="192" t="s">
        <v>113</v>
      </c>
      <c r="AU106" s="192" t="s">
        <v>199</v>
      </c>
      <c r="AV106" s="192" t="s">
        <v>65</v>
      </c>
      <c r="AZ106" s="192" t="s">
        <v>198</v>
      </c>
      <c r="BF106" s="249">
        <f>IF(V106="základní",N106,0)</f>
        <v>0</v>
      </c>
      <c r="BG106" s="249">
        <f>IF(V106="snížená",N106,0)</f>
        <v>0</v>
      </c>
      <c r="BH106" s="249">
        <f>IF(V106="zákl. přenesená",N106,0)</f>
        <v>0</v>
      </c>
      <c r="BI106" s="249">
        <f>IF(V106="sníž. přenesená",N106,0)</f>
        <v>0</v>
      </c>
      <c r="BJ106" s="249">
        <f>IF(V106="nulová",N106,0)</f>
        <v>0</v>
      </c>
      <c r="BK106" s="192" t="s">
        <v>71</v>
      </c>
      <c r="BL106" s="249">
        <f>ROUND(L106*K106,2)</f>
        <v>0</v>
      </c>
      <c r="BM106" s="192" t="s">
        <v>113</v>
      </c>
      <c r="BN106" s="192" t="s">
        <v>1850</v>
      </c>
    </row>
    <row r="107" spans="2:48" s="198" customFormat="1" ht="27.95" customHeight="1">
      <c r="B107" s="168"/>
      <c r="C107" s="320"/>
      <c r="D107" s="320"/>
      <c r="E107" s="320"/>
      <c r="F107" s="680" t="s">
        <v>1851</v>
      </c>
      <c r="G107" s="681"/>
      <c r="H107" s="681"/>
      <c r="I107" s="681"/>
      <c r="J107" s="320"/>
      <c r="K107" s="320"/>
      <c r="L107" s="320"/>
      <c r="M107" s="320"/>
      <c r="N107" s="320"/>
      <c r="O107" s="320"/>
      <c r="P107" s="320"/>
      <c r="Q107" s="320"/>
      <c r="R107" s="320"/>
      <c r="S107" s="172"/>
      <c r="U107" s="331"/>
      <c r="V107" s="359"/>
      <c r="W107" s="359"/>
      <c r="X107" s="359"/>
      <c r="Y107" s="359"/>
      <c r="Z107" s="359"/>
      <c r="AA107" s="359"/>
      <c r="AB107" s="332"/>
      <c r="AU107" s="192" t="s">
        <v>271</v>
      </c>
      <c r="AV107" s="192" t="s">
        <v>65</v>
      </c>
    </row>
    <row r="108" spans="2:66" s="198" customFormat="1" ht="30" customHeight="1">
      <c r="B108" s="168"/>
      <c r="C108" s="309" t="s">
        <v>463</v>
      </c>
      <c r="D108" s="309" t="s">
        <v>199</v>
      </c>
      <c r="E108" s="310" t="s">
        <v>1852</v>
      </c>
      <c r="F108" s="678" t="s">
        <v>1853</v>
      </c>
      <c r="G108" s="678"/>
      <c r="H108" s="678"/>
      <c r="I108" s="678"/>
      <c r="J108" s="311" t="s">
        <v>268</v>
      </c>
      <c r="K108" s="375">
        <v>1</v>
      </c>
      <c r="L108" s="572"/>
      <c r="M108" s="572"/>
      <c r="N108" s="679">
        <f>ROUND(L108*K108,2)</f>
        <v>0</v>
      </c>
      <c r="O108" s="679"/>
      <c r="P108" s="679"/>
      <c r="Q108" s="679"/>
      <c r="R108" s="313" t="s">
        <v>3319</v>
      </c>
      <c r="S108" s="172"/>
      <c r="U108" s="354" t="s">
        <v>5</v>
      </c>
      <c r="V108" s="246" t="s">
        <v>31</v>
      </c>
      <c r="W108" s="248">
        <v>0</v>
      </c>
      <c r="X108" s="248">
        <f>W108*K108</f>
        <v>0</v>
      </c>
      <c r="Y108" s="248">
        <v>0</v>
      </c>
      <c r="Z108" s="248">
        <f>Y108*K108</f>
        <v>0</v>
      </c>
      <c r="AA108" s="248">
        <v>0</v>
      </c>
      <c r="AB108" s="355">
        <f>AA108*K108</f>
        <v>0</v>
      </c>
      <c r="AS108" s="192" t="s">
        <v>113</v>
      </c>
      <c r="AU108" s="192" t="s">
        <v>199</v>
      </c>
      <c r="AV108" s="192" t="s">
        <v>65</v>
      </c>
      <c r="AZ108" s="192" t="s">
        <v>198</v>
      </c>
      <c r="BF108" s="249">
        <f>IF(V108="základní",N108,0)</f>
        <v>0</v>
      </c>
      <c r="BG108" s="249">
        <f>IF(V108="snížená",N108,0)</f>
        <v>0</v>
      </c>
      <c r="BH108" s="249">
        <f>IF(V108="zákl. přenesená",N108,0)</f>
        <v>0</v>
      </c>
      <c r="BI108" s="249">
        <f>IF(V108="sníž. přenesená",N108,0)</f>
        <v>0</v>
      </c>
      <c r="BJ108" s="249">
        <f>IF(V108="nulová",N108,0)</f>
        <v>0</v>
      </c>
      <c r="BK108" s="192" t="s">
        <v>71</v>
      </c>
      <c r="BL108" s="249">
        <f>ROUND(L108*K108,2)</f>
        <v>0</v>
      </c>
      <c r="BM108" s="192" t="s">
        <v>113</v>
      </c>
      <c r="BN108" s="192" t="s">
        <v>1854</v>
      </c>
    </row>
    <row r="109" spans="2:48" s="198" customFormat="1" ht="56.1" customHeight="1">
      <c r="B109" s="168"/>
      <c r="C109" s="320"/>
      <c r="D109" s="320"/>
      <c r="E109" s="320"/>
      <c r="F109" s="680" t="s">
        <v>1855</v>
      </c>
      <c r="G109" s="681"/>
      <c r="H109" s="681"/>
      <c r="I109" s="681"/>
      <c r="J109" s="320"/>
      <c r="K109" s="320"/>
      <c r="L109" s="320"/>
      <c r="M109" s="320"/>
      <c r="N109" s="320"/>
      <c r="O109" s="320"/>
      <c r="P109" s="320"/>
      <c r="Q109" s="320"/>
      <c r="R109" s="320"/>
      <c r="S109" s="172"/>
      <c r="U109" s="331"/>
      <c r="V109" s="359"/>
      <c r="W109" s="359"/>
      <c r="X109" s="359"/>
      <c r="Y109" s="359"/>
      <c r="Z109" s="359"/>
      <c r="AA109" s="359"/>
      <c r="AB109" s="332"/>
      <c r="AU109" s="192" t="s">
        <v>271</v>
      </c>
      <c r="AV109" s="192" t="s">
        <v>65</v>
      </c>
    </row>
    <row r="110" spans="2:66" s="198" customFormat="1" ht="30" customHeight="1">
      <c r="B110" s="168"/>
      <c r="C110" s="309" t="s">
        <v>471</v>
      </c>
      <c r="D110" s="309" t="s">
        <v>199</v>
      </c>
      <c r="E110" s="310" t="s">
        <v>1856</v>
      </c>
      <c r="F110" s="678" t="s">
        <v>1857</v>
      </c>
      <c r="G110" s="678"/>
      <c r="H110" s="678"/>
      <c r="I110" s="678"/>
      <c r="J110" s="311" t="s">
        <v>268</v>
      </c>
      <c r="K110" s="375">
        <v>1</v>
      </c>
      <c r="L110" s="572"/>
      <c r="M110" s="572"/>
      <c r="N110" s="679">
        <f>ROUND(L110*K110,2)</f>
        <v>0</v>
      </c>
      <c r="O110" s="679"/>
      <c r="P110" s="679"/>
      <c r="Q110" s="679"/>
      <c r="R110" s="313" t="s">
        <v>3319</v>
      </c>
      <c r="S110" s="172"/>
      <c r="U110" s="354" t="s">
        <v>5</v>
      </c>
      <c r="V110" s="246" t="s">
        <v>31</v>
      </c>
      <c r="W110" s="248">
        <v>0</v>
      </c>
      <c r="X110" s="248">
        <f>W110*K110</f>
        <v>0</v>
      </c>
      <c r="Y110" s="248">
        <v>0</v>
      </c>
      <c r="Z110" s="248">
        <f>Y110*K110</f>
        <v>0</v>
      </c>
      <c r="AA110" s="248">
        <v>0</v>
      </c>
      <c r="AB110" s="355">
        <f>AA110*K110</f>
        <v>0</v>
      </c>
      <c r="AS110" s="192" t="s">
        <v>113</v>
      </c>
      <c r="AU110" s="192" t="s">
        <v>199</v>
      </c>
      <c r="AV110" s="192" t="s">
        <v>65</v>
      </c>
      <c r="AZ110" s="192" t="s">
        <v>198</v>
      </c>
      <c r="BF110" s="249">
        <f>IF(V110="základní",N110,0)</f>
        <v>0</v>
      </c>
      <c r="BG110" s="249">
        <f>IF(V110="snížená",N110,0)</f>
        <v>0</v>
      </c>
      <c r="BH110" s="249">
        <f>IF(V110="zákl. přenesená",N110,0)</f>
        <v>0</v>
      </c>
      <c r="BI110" s="249">
        <f>IF(V110="sníž. přenesená",N110,0)</f>
        <v>0</v>
      </c>
      <c r="BJ110" s="249">
        <f>IF(V110="nulová",N110,0)</f>
        <v>0</v>
      </c>
      <c r="BK110" s="192" t="s">
        <v>71</v>
      </c>
      <c r="BL110" s="249">
        <f>ROUND(L110*K110,2)</f>
        <v>0</v>
      </c>
      <c r="BM110" s="192" t="s">
        <v>113</v>
      </c>
      <c r="BN110" s="192" t="s">
        <v>1858</v>
      </c>
    </row>
    <row r="111" spans="2:48" s="198" customFormat="1" ht="56.1" customHeight="1">
      <c r="B111" s="168"/>
      <c r="C111" s="320"/>
      <c r="D111" s="320"/>
      <c r="E111" s="320"/>
      <c r="F111" s="680" t="s">
        <v>1855</v>
      </c>
      <c r="G111" s="681"/>
      <c r="H111" s="681"/>
      <c r="I111" s="681"/>
      <c r="J111" s="320"/>
      <c r="K111" s="320"/>
      <c r="L111" s="320"/>
      <c r="M111" s="320"/>
      <c r="N111" s="320"/>
      <c r="O111" s="320"/>
      <c r="P111" s="320"/>
      <c r="Q111" s="320"/>
      <c r="R111" s="320"/>
      <c r="S111" s="172"/>
      <c r="U111" s="331"/>
      <c r="V111" s="359"/>
      <c r="W111" s="359"/>
      <c r="X111" s="359"/>
      <c r="Y111" s="359"/>
      <c r="Z111" s="359"/>
      <c r="AA111" s="359"/>
      <c r="AB111" s="332"/>
      <c r="AU111" s="192" t="s">
        <v>271</v>
      </c>
      <c r="AV111" s="192" t="s">
        <v>65</v>
      </c>
    </row>
    <row r="112" spans="2:66" s="198" customFormat="1" ht="30" customHeight="1">
      <c r="B112" s="168"/>
      <c r="C112" s="309" t="s">
        <v>475</v>
      </c>
      <c r="D112" s="309" t="s">
        <v>199</v>
      </c>
      <c r="E112" s="310" t="s">
        <v>1859</v>
      </c>
      <c r="F112" s="678" t="s">
        <v>1860</v>
      </c>
      <c r="G112" s="678"/>
      <c r="H112" s="678"/>
      <c r="I112" s="678"/>
      <c r="J112" s="311" t="s">
        <v>268</v>
      </c>
      <c r="K112" s="375">
        <v>2</v>
      </c>
      <c r="L112" s="572"/>
      <c r="M112" s="572"/>
      <c r="N112" s="679">
        <f>ROUND(L112*K112,2)</f>
        <v>0</v>
      </c>
      <c r="O112" s="679"/>
      <c r="P112" s="679"/>
      <c r="Q112" s="679"/>
      <c r="R112" s="313" t="s">
        <v>3319</v>
      </c>
      <c r="S112" s="172"/>
      <c r="U112" s="354" t="s">
        <v>5</v>
      </c>
      <c r="V112" s="246" t="s">
        <v>31</v>
      </c>
      <c r="W112" s="248">
        <v>0</v>
      </c>
      <c r="X112" s="248">
        <f>W112*K112</f>
        <v>0</v>
      </c>
      <c r="Y112" s="248">
        <v>0</v>
      </c>
      <c r="Z112" s="248">
        <f>Y112*K112</f>
        <v>0</v>
      </c>
      <c r="AA112" s="248">
        <v>0</v>
      </c>
      <c r="AB112" s="355">
        <f>AA112*K112</f>
        <v>0</v>
      </c>
      <c r="AS112" s="192" t="s">
        <v>113</v>
      </c>
      <c r="AU112" s="192" t="s">
        <v>199</v>
      </c>
      <c r="AV112" s="192" t="s">
        <v>65</v>
      </c>
      <c r="AZ112" s="192" t="s">
        <v>198</v>
      </c>
      <c r="BF112" s="249">
        <f>IF(V112="základní",N112,0)</f>
        <v>0</v>
      </c>
      <c r="BG112" s="249">
        <f>IF(V112="snížená",N112,0)</f>
        <v>0</v>
      </c>
      <c r="BH112" s="249">
        <f>IF(V112="zákl. přenesená",N112,0)</f>
        <v>0</v>
      </c>
      <c r="BI112" s="249">
        <f>IF(V112="sníž. přenesená",N112,0)</f>
        <v>0</v>
      </c>
      <c r="BJ112" s="249">
        <f>IF(V112="nulová",N112,0)</f>
        <v>0</v>
      </c>
      <c r="BK112" s="192" t="s">
        <v>71</v>
      </c>
      <c r="BL112" s="249">
        <f>ROUND(L112*K112,2)</f>
        <v>0</v>
      </c>
      <c r="BM112" s="192" t="s">
        <v>113</v>
      </c>
      <c r="BN112" s="192" t="s">
        <v>1861</v>
      </c>
    </row>
    <row r="113" spans="2:48" s="198" customFormat="1" ht="56.1" customHeight="1">
      <c r="B113" s="168"/>
      <c r="C113" s="320"/>
      <c r="D113" s="320"/>
      <c r="E113" s="320"/>
      <c r="F113" s="680" t="s">
        <v>1855</v>
      </c>
      <c r="G113" s="681"/>
      <c r="H113" s="681"/>
      <c r="I113" s="681"/>
      <c r="J113" s="320"/>
      <c r="K113" s="320"/>
      <c r="L113" s="320"/>
      <c r="M113" s="320"/>
      <c r="N113" s="320"/>
      <c r="O113" s="320"/>
      <c r="P113" s="320"/>
      <c r="Q113" s="320"/>
      <c r="R113" s="320"/>
      <c r="S113" s="172"/>
      <c r="U113" s="331"/>
      <c r="V113" s="359"/>
      <c r="W113" s="359"/>
      <c r="X113" s="359"/>
      <c r="Y113" s="359"/>
      <c r="Z113" s="359"/>
      <c r="AA113" s="359"/>
      <c r="AB113" s="332"/>
      <c r="AU113" s="192" t="s">
        <v>271</v>
      </c>
      <c r="AV113" s="192" t="s">
        <v>65</v>
      </c>
    </row>
    <row r="114" spans="2:66" s="198" customFormat="1" ht="30" customHeight="1">
      <c r="B114" s="168"/>
      <c r="C114" s="309" t="s">
        <v>478</v>
      </c>
      <c r="D114" s="309" t="s">
        <v>199</v>
      </c>
      <c r="E114" s="310" t="s">
        <v>1054</v>
      </c>
      <c r="F114" s="678" t="s">
        <v>1055</v>
      </c>
      <c r="G114" s="678"/>
      <c r="H114" s="678"/>
      <c r="I114" s="678"/>
      <c r="J114" s="311" t="s">
        <v>268</v>
      </c>
      <c r="K114" s="375">
        <v>4</v>
      </c>
      <c r="L114" s="572"/>
      <c r="M114" s="572"/>
      <c r="N114" s="679">
        <f>ROUND(L114*K114,2)</f>
        <v>0</v>
      </c>
      <c r="O114" s="679"/>
      <c r="P114" s="679"/>
      <c r="Q114" s="679"/>
      <c r="R114" s="313" t="s">
        <v>3319</v>
      </c>
      <c r="S114" s="172"/>
      <c r="U114" s="354" t="s">
        <v>5</v>
      </c>
      <c r="V114" s="246" t="s">
        <v>31</v>
      </c>
      <c r="W114" s="248">
        <v>0</v>
      </c>
      <c r="X114" s="248">
        <f>W114*K114</f>
        <v>0</v>
      </c>
      <c r="Y114" s="248">
        <v>0</v>
      </c>
      <c r="Z114" s="248">
        <f>Y114*K114</f>
        <v>0</v>
      </c>
      <c r="AA114" s="248">
        <v>0</v>
      </c>
      <c r="AB114" s="355">
        <f>AA114*K114</f>
        <v>0</v>
      </c>
      <c r="AS114" s="192" t="s">
        <v>113</v>
      </c>
      <c r="AU114" s="192" t="s">
        <v>199</v>
      </c>
      <c r="AV114" s="192" t="s">
        <v>65</v>
      </c>
      <c r="AZ114" s="192" t="s">
        <v>198</v>
      </c>
      <c r="BF114" s="249">
        <f>IF(V114="základní",N114,0)</f>
        <v>0</v>
      </c>
      <c r="BG114" s="249">
        <f>IF(V114="snížená",N114,0)</f>
        <v>0</v>
      </c>
      <c r="BH114" s="249">
        <f>IF(V114="zákl. přenesená",N114,0)</f>
        <v>0</v>
      </c>
      <c r="BI114" s="249">
        <f>IF(V114="sníž. přenesená",N114,0)</f>
        <v>0</v>
      </c>
      <c r="BJ114" s="249">
        <f>IF(V114="nulová",N114,0)</f>
        <v>0</v>
      </c>
      <c r="BK114" s="192" t="s">
        <v>71</v>
      </c>
      <c r="BL114" s="249">
        <f>ROUND(L114*K114,2)</f>
        <v>0</v>
      </c>
      <c r="BM114" s="192" t="s">
        <v>113</v>
      </c>
      <c r="BN114" s="192" t="s">
        <v>1862</v>
      </c>
    </row>
    <row r="115" spans="2:48" s="198" customFormat="1" ht="42" customHeight="1">
      <c r="B115" s="168"/>
      <c r="C115" s="320"/>
      <c r="D115" s="320"/>
      <c r="E115" s="320"/>
      <c r="F115" s="680" t="s">
        <v>1057</v>
      </c>
      <c r="G115" s="681"/>
      <c r="H115" s="681"/>
      <c r="I115" s="681"/>
      <c r="J115" s="320"/>
      <c r="K115" s="320"/>
      <c r="L115" s="320"/>
      <c r="M115" s="320"/>
      <c r="N115" s="320"/>
      <c r="O115" s="320"/>
      <c r="P115" s="320"/>
      <c r="Q115" s="320"/>
      <c r="R115" s="320"/>
      <c r="S115" s="172"/>
      <c r="U115" s="331"/>
      <c r="V115" s="359"/>
      <c r="W115" s="359"/>
      <c r="X115" s="359"/>
      <c r="Y115" s="359"/>
      <c r="Z115" s="359"/>
      <c r="AA115" s="359"/>
      <c r="AB115" s="332"/>
      <c r="AU115" s="192" t="s">
        <v>271</v>
      </c>
      <c r="AV115" s="192" t="s">
        <v>65</v>
      </c>
    </row>
    <row r="116" spans="2:66" s="198" customFormat="1" ht="20.1" customHeight="1">
      <c r="B116" s="168"/>
      <c r="C116" s="309" t="s">
        <v>481</v>
      </c>
      <c r="D116" s="309" t="s">
        <v>199</v>
      </c>
      <c r="E116" s="310" t="s">
        <v>1863</v>
      </c>
      <c r="F116" s="678" t="s">
        <v>1059</v>
      </c>
      <c r="G116" s="678"/>
      <c r="H116" s="678"/>
      <c r="I116" s="678"/>
      <c r="J116" s="325" t="s">
        <v>1218</v>
      </c>
      <c r="K116" s="375">
        <v>1</v>
      </c>
      <c r="L116" s="572"/>
      <c r="M116" s="572"/>
      <c r="N116" s="679">
        <f>ROUND(L116*K116,2)</f>
        <v>0</v>
      </c>
      <c r="O116" s="679"/>
      <c r="P116" s="679"/>
      <c r="Q116" s="679"/>
      <c r="R116" s="313" t="s">
        <v>3319</v>
      </c>
      <c r="S116" s="172"/>
      <c r="U116" s="354" t="s">
        <v>5</v>
      </c>
      <c r="V116" s="246" t="s">
        <v>31</v>
      </c>
      <c r="W116" s="248">
        <v>0</v>
      </c>
      <c r="X116" s="248">
        <f>W116*K116</f>
        <v>0</v>
      </c>
      <c r="Y116" s="248">
        <v>0</v>
      </c>
      <c r="Z116" s="248">
        <f>Y116*K116</f>
        <v>0</v>
      </c>
      <c r="AA116" s="248">
        <v>0</v>
      </c>
      <c r="AB116" s="355">
        <f>AA116*K116</f>
        <v>0</v>
      </c>
      <c r="AS116" s="192" t="s">
        <v>113</v>
      </c>
      <c r="AU116" s="192" t="s">
        <v>199</v>
      </c>
      <c r="AV116" s="192" t="s">
        <v>65</v>
      </c>
      <c r="AZ116" s="192" t="s">
        <v>198</v>
      </c>
      <c r="BF116" s="249">
        <f>IF(V116="základní",N116,0)</f>
        <v>0</v>
      </c>
      <c r="BG116" s="249">
        <f>IF(V116="snížená",N116,0)</f>
        <v>0</v>
      </c>
      <c r="BH116" s="249">
        <f>IF(V116="zákl. přenesená",N116,0)</f>
        <v>0</v>
      </c>
      <c r="BI116" s="249">
        <f>IF(V116="sníž. přenesená",N116,0)</f>
        <v>0</v>
      </c>
      <c r="BJ116" s="249">
        <f>IF(V116="nulová",N116,0)</f>
        <v>0</v>
      </c>
      <c r="BK116" s="192" t="s">
        <v>71</v>
      </c>
      <c r="BL116" s="249">
        <f>ROUND(L116*K116,2)</f>
        <v>0</v>
      </c>
      <c r="BM116" s="192" t="s">
        <v>113</v>
      </c>
      <c r="BN116" s="192" t="s">
        <v>1864</v>
      </c>
    </row>
    <row r="117" spans="2:66" s="288" customFormat="1" ht="30" customHeight="1">
      <c r="B117" s="319"/>
      <c r="C117" s="328">
        <v>27</v>
      </c>
      <c r="D117" s="328" t="s">
        <v>199</v>
      </c>
      <c r="E117" s="329" t="s">
        <v>3627</v>
      </c>
      <c r="F117" s="689" t="s">
        <v>3628</v>
      </c>
      <c r="G117" s="689"/>
      <c r="H117" s="689"/>
      <c r="I117" s="689"/>
      <c r="J117" s="325" t="s">
        <v>3370</v>
      </c>
      <c r="K117" s="373">
        <v>1.77</v>
      </c>
      <c r="L117" s="572"/>
      <c r="M117" s="572"/>
      <c r="N117" s="688">
        <f>ROUND(L117*K117,2)</f>
        <v>0</v>
      </c>
      <c r="O117" s="688"/>
      <c r="P117" s="688"/>
      <c r="Q117" s="688"/>
      <c r="R117" s="313" t="s">
        <v>3765</v>
      </c>
      <c r="S117" s="314"/>
      <c r="U117" s="315"/>
      <c r="V117" s="316"/>
      <c r="W117" s="317"/>
      <c r="X117" s="317"/>
      <c r="Y117" s="317"/>
      <c r="Z117" s="317"/>
      <c r="AA117" s="317"/>
      <c r="AB117" s="318"/>
      <c r="AD117" s="324"/>
      <c r="AS117" s="323"/>
      <c r="AU117" s="323"/>
      <c r="AV117" s="323"/>
      <c r="AZ117" s="323"/>
      <c r="BF117" s="324"/>
      <c r="BG117" s="324"/>
      <c r="BH117" s="324"/>
      <c r="BI117" s="324"/>
      <c r="BJ117" s="324"/>
      <c r="BK117" s="323"/>
      <c r="BL117" s="324"/>
      <c r="BM117" s="323"/>
      <c r="BN117" s="323"/>
    </row>
    <row r="118" spans="2:66" s="288" customFormat="1" ht="30" customHeight="1">
      <c r="B118" s="319"/>
      <c r="C118" s="328" t="s">
        <v>491</v>
      </c>
      <c r="D118" s="328" t="s">
        <v>199</v>
      </c>
      <c r="E118" s="329" t="s">
        <v>1061</v>
      </c>
      <c r="F118" s="689" t="s">
        <v>1062</v>
      </c>
      <c r="G118" s="689"/>
      <c r="H118" s="689"/>
      <c r="I118" s="689"/>
      <c r="J118" s="325" t="s">
        <v>1218</v>
      </c>
      <c r="K118" s="373">
        <v>1</v>
      </c>
      <c r="L118" s="572"/>
      <c r="M118" s="572"/>
      <c r="N118" s="688">
        <f>ROUND(L118*K118,2)</f>
        <v>0</v>
      </c>
      <c r="O118" s="688"/>
      <c r="P118" s="688"/>
      <c r="Q118" s="688"/>
      <c r="R118" s="313" t="s">
        <v>3319</v>
      </c>
      <c r="S118" s="314"/>
      <c r="U118" s="315"/>
      <c r="V118" s="316"/>
      <c r="W118" s="317"/>
      <c r="X118" s="317"/>
      <c r="Y118" s="317"/>
      <c r="Z118" s="317"/>
      <c r="AA118" s="317"/>
      <c r="AB118" s="318"/>
      <c r="AS118" s="323" t="s">
        <v>113</v>
      </c>
      <c r="AU118" s="323" t="s">
        <v>199</v>
      </c>
      <c r="AV118" s="323" t="s">
        <v>65</v>
      </c>
      <c r="AZ118" s="323" t="s">
        <v>198</v>
      </c>
      <c r="BF118" s="324">
        <f>IF(V118="základní",N118,0)</f>
        <v>0</v>
      </c>
      <c r="BG118" s="324">
        <f>IF(V118="snížená",N118,0)</f>
        <v>0</v>
      </c>
      <c r="BH118" s="324">
        <f>IF(V118="zákl. přenesená",N118,0)</f>
        <v>0</v>
      </c>
      <c r="BI118" s="324">
        <f>IF(V118="sníž. přenesená",N118,0)</f>
        <v>0</v>
      </c>
      <c r="BJ118" s="324">
        <f>IF(V118="nulová",N118,0)</f>
        <v>0</v>
      </c>
      <c r="BK118" s="323" t="s">
        <v>65</v>
      </c>
      <c r="BL118" s="324">
        <f>ROUND(L118*K118,2)</f>
        <v>0</v>
      </c>
      <c r="BM118" s="323" t="s">
        <v>113</v>
      </c>
      <c r="BN118" s="323" t="s">
        <v>1063</v>
      </c>
    </row>
    <row r="119" spans="2:48" s="288" customFormat="1" ht="42" customHeight="1">
      <c r="B119" s="319"/>
      <c r="C119" s="320"/>
      <c r="D119" s="320"/>
      <c r="E119" s="320"/>
      <c r="F119" s="680" t="s">
        <v>3629</v>
      </c>
      <c r="G119" s="681"/>
      <c r="H119" s="681"/>
      <c r="I119" s="681"/>
      <c r="J119" s="320"/>
      <c r="K119" s="320"/>
      <c r="L119" s="320"/>
      <c r="M119" s="320"/>
      <c r="N119" s="320"/>
      <c r="O119" s="320"/>
      <c r="P119" s="320"/>
      <c r="Q119" s="320"/>
      <c r="R119" s="320"/>
      <c r="S119" s="172"/>
      <c r="U119" s="321"/>
      <c r="V119" s="320"/>
      <c r="W119" s="320"/>
      <c r="X119" s="320"/>
      <c r="Y119" s="320"/>
      <c r="Z119" s="320"/>
      <c r="AA119" s="320"/>
      <c r="AB119" s="322"/>
      <c r="AU119" s="323" t="s">
        <v>271</v>
      </c>
      <c r="AV119" s="323" t="s">
        <v>65</v>
      </c>
    </row>
    <row r="120" spans="2:48" s="288" customFormat="1" ht="37.35" customHeight="1">
      <c r="B120" s="319"/>
      <c r="C120" s="232"/>
      <c r="D120" s="339" t="s">
        <v>3619</v>
      </c>
      <c r="E120" s="233"/>
      <c r="F120" s="233"/>
      <c r="G120" s="233"/>
      <c r="H120" s="233"/>
      <c r="I120" s="233"/>
      <c r="J120" s="233"/>
      <c r="K120" s="233"/>
      <c r="L120" s="233"/>
      <c r="M120" s="233"/>
      <c r="N120" s="609">
        <f>SUM(N121:Q156)</f>
        <v>0</v>
      </c>
      <c r="O120" s="610"/>
      <c r="P120" s="610"/>
      <c r="Q120" s="610"/>
      <c r="R120" s="359"/>
      <c r="S120" s="172"/>
      <c r="T120" s="287"/>
      <c r="U120" s="321"/>
      <c r="V120" s="320"/>
      <c r="W120" s="320"/>
      <c r="X120" s="320"/>
      <c r="Y120" s="320"/>
      <c r="Z120" s="320"/>
      <c r="AA120" s="320"/>
      <c r="AB120" s="322"/>
      <c r="AU120" s="323"/>
      <c r="AV120" s="323"/>
    </row>
    <row r="121" spans="2:66" s="198" customFormat="1" ht="45" customHeight="1">
      <c r="B121" s="168"/>
      <c r="C121" s="309" t="s">
        <v>494</v>
      </c>
      <c r="D121" s="309" t="s">
        <v>199</v>
      </c>
      <c r="E121" s="310" t="s">
        <v>1064</v>
      </c>
      <c r="F121" s="678" t="s">
        <v>1065</v>
      </c>
      <c r="G121" s="678"/>
      <c r="H121" s="678"/>
      <c r="I121" s="678"/>
      <c r="J121" s="311" t="s">
        <v>353</v>
      </c>
      <c r="K121" s="375">
        <v>1.1</v>
      </c>
      <c r="L121" s="572"/>
      <c r="M121" s="572"/>
      <c r="N121" s="679">
        <f>ROUND(L121*K121,2)</f>
        <v>0</v>
      </c>
      <c r="O121" s="679"/>
      <c r="P121" s="679"/>
      <c r="Q121" s="679"/>
      <c r="R121" s="313" t="s">
        <v>3319</v>
      </c>
      <c r="S121" s="172"/>
      <c r="U121" s="354"/>
      <c r="V121" s="246"/>
      <c r="W121" s="248"/>
      <c r="X121" s="248"/>
      <c r="Y121" s="248"/>
      <c r="Z121" s="248"/>
      <c r="AA121" s="248"/>
      <c r="AB121" s="355"/>
      <c r="AS121" s="192" t="s">
        <v>113</v>
      </c>
      <c r="AU121" s="192" t="s">
        <v>199</v>
      </c>
      <c r="AV121" s="192" t="s">
        <v>65</v>
      </c>
      <c r="AZ121" s="192" t="s">
        <v>198</v>
      </c>
      <c r="BF121" s="249">
        <f>IF(V121="základní",N121,0)</f>
        <v>0</v>
      </c>
      <c r="BG121" s="249">
        <f>IF(V121="snížená",N121,0)</f>
        <v>0</v>
      </c>
      <c r="BH121" s="249">
        <f>IF(V121="zákl. přenesená",N121,0)</f>
        <v>0</v>
      </c>
      <c r="BI121" s="249">
        <f>IF(V121="sníž. přenesená",N121,0)</f>
        <v>0</v>
      </c>
      <c r="BJ121" s="249">
        <f>IF(V121="nulová",N121,0)</f>
        <v>0</v>
      </c>
      <c r="BK121" s="192" t="s">
        <v>71</v>
      </c>
      <c r="BL121" s="249">
        <f>ROUND(L121*K121,2)</f>
        <v>0</v>
      </c>
      <c r="BM121" s="192" t="s">
        <v>113</v>
      </c>
      <c r="BN121" s="192" t="s">
        <v>1865</v>
      </c>
    </row>
    <row r="122" spans="2:48" s="198" customFormat="1" ht="84" customHeight="1">
      <c r="B122" s="168"/>
      <c r="C122" s="320"/>
      <c r="D122" s="320"/>
      <c r="E122" s="320"/>
      <c r="F122" s="680" t="s">
        <v>1067</v>
      </c>
      <c r="G122" s="681"/>
      <c r="H122" s="681"/>
      <c r="I122" s="681"/>
      <c r="J122" s="320"/>
      <c r="K122" s="320"/>
      <c r="L122" s="320"/>
      <c r="M122" s="320"/>
      <c r="N122" s="320"/>
      <c r="O122" s="320"/>
      <c r="P122" s="320"/>
      <c r="Q122" s="320"/>
      <c r="R122" s="320"/>
      <c r="S122" s="172"/>
      <c r="U122" s="331"/>
      <c r="V122" s="359"/>
      <c r="W122" s="359"/>
      <c r="X122" s="359"/>
      <c r="Y122" s="359"/>
      <c r="Z122" s="359"/>
      <c r="AA122" s="359"/>
      <c r="AB122" s="332"/>
      <c r="AU122" s="192" t="s">
        <v>271</v>
      </c>
      <c r="AV122" s="192" t="s">
        <v>65</v>
      </c>
    </row>
    <row r="123" spans="2:66" s="198" customFormat="1" ht="45" customHeight="1">
      <c r="B123" s="168"/>
      <c r="C123" s="309" t="s">
        <v>501</v>
      </c>
      <c r="D123" s="309" t="s">
        <v>199</v>
      </c>
      <c r="E123" s="310" t="s">
        <v>1068</v>
      </c>
      <c r="F123" s="678" t="s">
        <v>1069</v>
      </c>
      <c r="G123" s="678"/>
      <c r="H123" s="678"/>
      <c r="I123" s="678"/>
      <c r="J123" s="311" t="s">
        <v>353</v>
      </c>
      <c r="K123" s="375">
        <v>4.7</v>
      </c>
      <c r="L123" s="572"/>
      <c r="M123" s="572"/>
      <c r="N123" s="679">
        <f>ROUND(L123*K123,2)</f>
        <v>0</v>
      </c>
      <c r="O123" s="679"/>
      <c r="P123" s="679"/>
      <c r="Q123" s="679"/>
      <c r="R123" s="313" t="s">
        <v>3319</v>
      </c>
      <c r="S123" s="172"/>
      <c r="U123" s="354"/>
      <c r="V123" s="246"/>
      <c r="W123" s="248"/>
      <c r="X123" s="248"/>
      <c r="Y123" s="248"/>
      <c r="Z123" s="248"/>
      <c r="AA123" s="248"/>
      <c r="AB123" s="355"/>
      <c r="AS123" s="192" t="s">
        <v>113</v>
      </c>
      <c r="AU123" s="192" t="s">
        <v>199</v>
      </c>
      <c r="AV123" s="192" t="s">
        <v>65</v>
      </c>
      <c r="AZ123" s="192" t="s">
        <v>198</v>
      </c>
      <c r="BF123" s="249">
        <f>IF(V123="základní",N123,0)</f>
        <v>0</v>
      </c>
      <c r="BG123" s="249">
        <f>IF(V123="snížená",N123,0)</f>
        <v>0</v>
      </c>
      <c r="BH123" s="249">
        <f>IF(V123="zákl. přenesená",N123,0)</f>
        <v>0</v>
      </c>
      <c r="BI123" s="249">
        <f>IF(V123="sníž. přenesená",N123,0)</f>
        <v>0</v>
      </c>
      <c r="BJ123" s="249">
        <f>IF(V123="nulová",N123,0)</f>
        <v>0</v>
      </c>
      <c r="BK123" s="192" t="s">
        <v>71</v>
      </c>
      <c r="BL123" s="249">
        <f>ROUND(L123*K123,2)</f>
        <v>0</v>
      </c>
      <c r="BM123" s="192" t="s">
        <v>113</v>
      </c>
      <c r="BN123" s="192" t="s">
        <v>1866</v>
      </c>
    </row>
    <row r="124" spans="2:48" s="198" customFormat="1" ht="98.1" customHeight="1">
      <c r="B124" s="168"/>
      <c r="C124" s="320"/>
      <c r="D124" s="320"/>
      <c r="E124" s="320"/>
      <c r="F124" s="680" t="s">
        <v>1071</v>
      </c>
      <c r="G124" s="681"/>
      <c r="H124" s="681"/>
      <c r="I124" s="681"/>
      <c r="J124" s="320"/>
      <c r="K124" s="320"/>
      <c r="L124" s="320"/>
      <c r="M124" s="320"/>
      <c r="N124" s="320"/>
      <c r="O124" s="320"/>
      <c r="P124" s="320"/>
      <c r="Q124" s="320"/>
      <c r="R124" s="320"/>
      <c r="S124" s="172"/>
      <c r="U124" s="331"/>
      <c r="V124" s="359"/>
      <c r="W124" s="359"/>
      <c r="X124" s="359"/>
      <c r="Y124" s="359"/>
      <c r="Z124" s="359"/>
      <c r="AA124" s="359"/>
      <c r="AB124" s="332"/>
      <c r="AU124" s="192" t="s">
        <v>271</v>
      </c>
      <c r="AV124" s="192" t="s">
        <v>65</v>
      </c>
    </row>
    <row r="125" spans="2:66" s="198" customFormat="1" ht="45" customHeight="1">
      <c r="B125" s="168"/>
      <c r="C125" s="309" t="s">
        <v>508</v>
      </c>
      <c r="D125" s="309" t="s">
        <v>199</v>
      </c>
      <c r="E125" s="310" t="s">
        <v>1072</v>
      </c>
      <c r="F125" s="678" t="s">
        <v>1073</v>
      </c>
      <c r="G125" s="678"/>
      <c r="H125" s="678"/>
      <c r="I125" s="678"/>
      <c r="J125" s="311" t="s">
        <v>353</v>
      </c>
      <c r="K125" s="375">
        <v>8.2</v>
      </c>
      <c r="L125" s="572"/>
      <c r="M125" s="572"/>
      <c r="N125" s="679">
        <f>ROUND(L125*K125,2)</f>
        <v>0</v>
      </c>
      <c r="O125" s="679"/>
      <c r="P125" s="679"/>
      <c r="Q125" s="679"/>
      <c r="R125" s="313" t="s">
        <v>3319</v>
      </c>
      <c r="S125" s="172"/>
      <c r="U125" s="354" t="s">
        <v>5</v>
      </c>
      <c r="V125" s="246" t="s">
        <v>31</v>
      </c>
      <c r="W125" s="248">
        <v>0</v>
      </c>
      <c r="X125" s="248">
        <f>W125*K125</f>
        <v>0</v>
      </c>
      <c r="Y125" s="248">
        <v>0</v>
      </c>
      <c r="Z125" s="248">
        <f>Y125*K125</f>
        <v>0</v>
      </c>
      <c r="AA125" s="248">
        <v>0</v>
      </c>
      <c r="AB125" s="355">
        <f>AA125*K125</f>
        <v>0</v>
      </c>
      <c r="AS125" s="192" t="s">
        <v>113</v>
      </c>
      <c r="AU125" s="192" t="s">
        <v>199</v>
      </c>
      <c r="AV125" s="192" t="s">
        <v>65</v>
      </c>
      <c r="AZ125" s="192" t="s">
        <v>198</v>
      </c>
      <c r="BF125" s="249">
        <f>IF(V125="základní",N125,0)</f>
        <v>0</v>
      </c>
      <c r="BG125" s="249">
        <f>IF(V125="snížená",N125,0)</f>
        <v>0</v>
      </c>
      <c r="BH125" s="249">
        <f>IF(V125="zákl. přenesená",N125,0)</f>
        <v>0</v>
      </c>
      <c r="BI125" s="249">
        <f>IF(V125="sníž. přenesená",N125,0)</f>
        <v>0</v>
      </c>
      <c r="BJ125" s="249">
        <f>IF(V125="nulová",N125,0)</f>
        <v>0</v>
      </c>
      <c r="BK125" s="192" t="s">
        <v>71</v>
      </c>
      <c r="BL125" s="249">
        <f>ROUND(L125*K125,2)</f>
        <v>0</v>
      </c>
      <c r="BM125" s="192" t="s">
        <v>113</v>
      </c>
      <c r="BN125" s="192" t="s">
        <v>1867</v>
      </c>
    </row>
    <row r="126" spans="2:48" s="198" customFormat="1" ht="111.95" customHeight="1">
      <c r="B126" s="168"/>
      <c r="C126" s="320"/>
      <c r="D126" s="320"/>
      <c r="E126" s="320"/>
      <c r="F126" s="680" t="s">
        <v>3673</v>
      </c>
      <c r="G126" s="681"/>
      <c r="H126" s="681"/>
      <c r="I126" s="681"/>
      <c r="J126" s="320"/>
      <c r="K126" s="320"/>
      <c r="L126" s="320"/>
      <c r="M126" s="320"/>
      <c r="N126" s="320"/>
      <c r="O126" s="320"/>
      <c r="P126" s="320"/>
      <c r="Q126" s="320"/>
      <c r="R126" s="320"/>
      <c r="S126" s="172"/>
      <c r="U126" s="331"/>
      <c r="V126" s="359"/>
      <c r="W126" s="359"/>
      <c r="X126" s="359"/>
      <c r="Y126" s="359"/>
      <c r="Z126" s="359"/>
      <c r="AA126" s="359"/>
      <c r="AB126" s="332"/>
      <c r="AU126" s="192" t="s">
        <v>271</v>
      </c>
      <c r="AV126" s="192" t="s">
        <v>65</v>
      </c>
    </row>
    <row r="127" spans="2:66" s="198" customFormat="1" ht="45" customHeight="1">
      <c r="B127" s="168"/>
      <c r="C127" s="309" t="s">
        <v>511</v>
      </c>
      <c r="D127" s="309" t="s">
        <v>199</v>
      </c>
      <c r="E127" s="310" t="s">
        <v>1076</v>
      </c>
      <c r="F127" s="678" t="s">
        <v>1077</v>
      </c>
      <c r="G127" s="678"/>
      <c r="H127" s="678"/>
      <c r="I127" s="678"/>
      <c r="J127" s="311" t="s">
        <v>353</v>
      </c>
      <c r="K127" s="375">
        <v>4.2</v>
      </c>
      <c r="L127" s="572"/>
      <c r="M127" s="572"/>
      <c r="N127" s="679">
        <f>ROUND(L127*K127,2)</f>
        <v>0</v>
      </c>
      <c r="O127" s="679"/>
      <c r="P127" s="679"/>
      <c r="Q127" s="679"/>
      <c r="R127" s="313" t="s">
        <v>3319</v>
      </c>
      <c r="S127" s="172"/>
      <c r="U127" s="354" t="s">
        <v>5</v>
      </c>
      <c r="V127" s="246" t="s">
        <v>31</v>
      </c>
      <c r="W127" s="248">
        <v>0</v>
      </c>
      <c r="X127" s="248">
        <f>W127*K127</f>
        <v>0</v>
      </c>
      <c r="Y127" s="248">
        <v>0</v>
      </c>
      <c r="Z127" s="248">
        <f>Y127*K127</f>
        <v>0</v>
      </c>
      <c r="AA127" s="248">
        <v>0</v>
      </c>
      <c r="AB127" s="355">
        <f>AA127*K127</f>
        <v>0</v>
      </c>
      <c r="AS127" s="192" t="s">
        <v>113</v>
      </c>
      <c r="AU127" s="192" t="s">
        <v>199</v>
      </c>
      <c r="AV127" s="192" t="s">
        <v>65</v>
      </c>
      <c r="AZ127" s="192" t="s">
        <v>198</v>
      </c>
      <c r="BF127" s="249">
        <f>IF(V127="základní",N127,0)</f>
        <v>0</v>
      </c>
      <c r="BG127" s="249">
        <f>IF(V127="snížená",N127,0)</f>
        <v>0</v>
      </c>
      <c r="BH127" s="249">
        <f>IF(V127="zákl. přenesená",N127,0)</f>
        <v>0</v>
      </c>
      <c r="BI127" s="249">
        <f>IF(V127="sníž. přenesená",N127,0)</f>
        <v>0</v>
      </c>
      <c r="BJ127" s="249">
        <f>IF(V127="nulová",N127,0)</f>
        <v>0</v>
      </c>
      <c r="BK127" s="192" t="s">
        <v>71</v>
      </c>
      <c r="BL127" s="249">
        <f>ROUND(L127*K127,2)</f>
        <v>0</v>
      </c>
      <c r="BM127" s="192" t="s">
        <v>113</v>
      </c>
      <c r="BN127" s="192" t="s">
        <v>1868</v>
      </c>
    </row>
    <row r="128" spans="2:48" s="198" customFormat="1" ht="84" customHeight="1">
      <c r="B128" s="168"/>
      <c r="C128" s="320"/>
      <c r="D128" s="320"/>
      <c r="E128" s="320"/>
      <c r="F128" s="680" t="s">
        <v>1067</v>
      </c>
      <c r="G128" s="681"/>
      <c r="H128" s="681"/>
      <c r="I128" s="681"/>
      <c r="J128" s="320"/>
      <c r="K128" s="320"/>
      <c r="L128" s="320"/>
      <c r="M128" s="320"/>
      <c r="N128" s="320"/>
      <c r="O128" s="320"/>
      <c r="P128" s="320"/>
      <c r="Q128" s="320"/>
      <c r="R128" s="320"/>
      <c r="S128" s="172"/>
      <c r="U128" s="331"/>
      <c r="V128" s="359"/>
      <c r="W128" s="359"/>
      <c r="X128" s="359"/>
      <c r="Y128" s="359"/>
      <c r="Z128" s="359"/>
      <c r="AA128" s="359"/>
      <c r="AB128" s="332"/>
      <c r="AU128" s="192" t="s">
        <v>271</v>
      </c>
      <c r="AV128" s="192" t="s">
        <v>65</v>
      </c>
    </row>
    <row r="129" spans="2:66" s="198" customFormat="1" ht="45" customHeight="1">
      <c r="B129" s="168"/>
      <c r="C129" s="309" t="s">
        <v>519</v>
      </c>
      <c r="D129" s="309" t="s">
        <v>199</v>
      </c>
      <c r="E129" s="310" t="s">
        <v>1079</v>
      </c>
      <c r="F129" s="678" t="s">
        <v>1080</v>
      </c>
      <c r="G129" s="678"/>
      <c r="H129" s="678"/>
      <c r="I129" s="678"/>
      <c r="J129" s="311" t="s">
        <v>353</v>
      </c>
      <c r="K129" s="375">
        <v>5.7</v>
      </c>
      <c r="L129" s="572"/>
      <c r="M129" s="572"/>
      <c r="N129" s="679">
        <f>ROUND(L129*K129,2)</f>
        <v>0</v>
      </c>
      <c r="O129" s="679"/>
      <c r="P129" s="679"/>
      <c r="Q129" s="679"/>
      <c r="R129" s="313" t="s">
        <v>3319</v>
      </c>
      <c r="S129" s="172"/>
      <c r="U129" s="354" t="s">
        <v>5</v>
      </c>
      <c r="V129" s="246" t="s">
        <v>31</v>
      </c>
      <c r="W129" s="248">
        <v>0</v>
      </c>
      <c r="X129" s="248">
        <f>W129*K129</f>
        <v>0</v>
      </c>
      <c r="Y129" s="248">
        <v>0</v>
      </c>
      <c r="Z129" s="248">
        <f>Y129*K129</f>
        <v>0</v>
      </c>
      <c r="AA129" s="248">
        <v>0</v>
      </c>
      <c r="AB129" s="355">
        <f>AA129*K129</f>
        <v>0</v>
      </c>
      <c r="AS129" s="192" t="s">
        <v>113</v>
      </c>
      <c r="AU129" s="192" t="s">
        <v>199</v>
      </c>
      <c r="AV129" s="192" t="s">
        <v>65</v>
      </c>
      <c r="AZ129" s="192" t="s">
        <v>198</v>
      </c>
      <c r="BF129" s="249">
        <f>IF(V129="základní",N129,0)</f>
        <v>0</v>
      </c>
      <c r="BG129" s="249">
        <f>IF(V129="snížená",N129,0)</f>
        <v>0</v>
      </c>
      <c r="BH129" s="249">
        <f>IF(V129="zákl. přenesená",N129,0)</f>
        <v>0</v>
      </c>
      <c r="BI129" s="249">
        <f>IF(V129="sníž. přenesená",N129,0)</f>
        <v>0</v>
      </c>
      <c r="BJ129" s="249">
        <f>IF(V129="nulová",N129,0)</f>
        <v>0</v>
      </c>
      <c r="BK129" s="192" t="s">
        <v>71</v>
      </c>
      <c r="BL129" s="249">
        <f>ROUND(L129*K129,2)</f>
        <v>0</v>
      </c>
      <c r="BM129" s="192" t="s">
        <v>113</v>
      </c>
      <c r="BN129" s="192" t="s">
        <v>1869</v>
      </c>
    </row>
    <row r="130" spans="2:48" s="198" customFormat="1" ht="98.1" customHeight="1">
      <c r="B130" s="168"/>
      <c r="C130" s="320"/>
      <c r="D130" s="320"/>
      <c r="E130" s="320"/>
      <c r="F130" s="680" t="s">
        <v>1082</v>
      </c>
      <c r="G130" s="681"/>
      <c r="H130" s="681"/>
      <c r="I130" s="681"/>
      <c r="J130" s="320"/>
      <c r="K130" s="320"/>
      <c r="L130" s="320"/>
      <c r="M130" s="320"/>
      <c r="N130" s="320"/>
      <c r="O130" s="320"/>
      <c r="P130" s="320"/>
      <c r="Q130" s="320"/>
      <c r="R130" s="320"/>
      <c r="S130" s="172"/>
      <c r="U130" s="331"/>
      <c r="V130" s="359"/>
      <c r="W130" s="359"/>
      <c r="X130" s="359"/>
      <c r="Y130" s="359"/>
      <c r="Z130" s="359"/>
      <c r="AA130" s="359"/>
      <c r="AB130" s="332"/>
      <c r="AU130" s="192" t="s">
        <v>271</v>
      </c>
      <c r="AV130" s="192" t="s">
        <v>65</v>
      </c>
    </row>
    <row r="131" spans="2:66" s="198" customFormat="1" ht="45" customHeight="1">
      <c r="B131" s="168"/>
      <c r="C131" s="309" t="s">
        <v>523</v>
      </c>
      <c r="D131" s="309" t="s">
        <v>199</v>
      </c>
      <c r="E131" s="310" t="s">
        <v>1083</v>
      </c>
      <c r="F131" s="678" t="s">
        <v>1084</v>
      </c>
      <c r="G131" s="678"/>
      <c r="H131" s="678"/>
      <c r="I131" s="678"/>
      <c r="J131" s="311" t="s">
        <v>353</v>
      </c>
      <c r="K131" s="375">
        <v>3.3</v>
      </c>
      <c r="L131" s="572"/>
      <c r="M131" s="572"/>
      <c r="N131" s="679">
        <f>ROUND(L131*K131,2)</f>
        <v>0</v>
      </c>
      <c r="O131" s="679"/>
      <c r="P131" s="679"/>
      <c r="Q131" s="679"/>
      <c r="R131" s="313" t="s">
        <v>3319</v>
      </c>
      <c r="S131" s="172"/>
      <c r="U131" s="354" t="s">
        <v>5</v>
      </c>
      <c r="V131" s="246" t="s">
        <v>31</v>
      </c>
      <c r="W131" s="248">
        <v>0</v>
      </c>
      <c r="X131" s="248">
        <f>W131*K131</f>
        <v>0</v>
      </c>
      <c r="Y131" s="248">
        <v>0</v>
      </c>
      <c r="Z131" s="248">
        <f>Y131*K131</f>
        <v>0</v>
      </c>
      <c r="AA131" s="248">
        <v>0</v>
      </c>
      <c r="AB131" s="355">
        <f>AA131*K131</f>
        <v>0</v>
      </c>
      <c r="AS131" s="192" t="s">
        <v>113</v>
      </c>
      <c r="AU131" s="192" t="s">
        <v>199</v>
      </c>
      <c r="AV131" s="192" t="s">
        <v>65</v>
      </c>
      <c r="AZ131" s="192" t="s">
        <v>198</v>
      </c>
      <c r="BF131" s="249">
        <f>IF(V131="základní",N131,0)</f>
        <v>0</v>
      </c>
      <c r="BG131" s="249">
        <f>IF(V131="snížená",N131,0)</f>
        <v>0</v>
      </c>
      <c r="BH131" s="249">
        <f>IF(V131="zákl. přenesená",N131,0)</f>
        <v>0</v>
      </c>
      <c r="BI131" s="249">
        <f>IF(V131="sníž. přenesená",N131,0)</f>
        <v>0</v>
      </c>
      <c r="BJ131" s="249">
        <f>IF(V131="nulová",N131,0)</f>
        <v>0</v>
      </c>
      <c r="BK131" s="192" t="s">
        <v>71</v>
      </c>
      <c r="BL131" s="249">
        <f>ROUND(L131*K131,2)</f>
        <v>0</v>
      </c>
      <c r="BM131" s="192" t="s">
        <v>113</v>
      </c>
      <c r="BN131" s="192" t="s">
        <v>1870</v>
      </c>
    </row>
    <row r="132" spans="2:48" s="198" customFormat="1" ht="84" customHeight="1">
      <c r="B132" s="168"/>
      <c r="C132" s="320"/>
      <c r="D132" s="320"/>
      <c r="E132" s="320"/>
      <c r="F132" s="680" t="s">
        <v>1067</v>
      </c>
      <c r="G132" s="681"/>
      <c r="H132" s="681"/>
      <c r="I132" s="681"/>
      <c r="J132" s="320"/>
      <c r="K132" s="320"/>
      <c r="L132" s="320"/>
      <c r="M132" s="320"/>
      <c r="N132" s="320"/>
      <c r="O132" s="320"/>
      <c r="P132" s="320"/>
      <c r="Q132" s="320"/>
      <c r="R132" s="320"/>
      <c r="S132" s="172"/>
      <c r="U132" s="331"/>
      <c r="V132" s="359"/>
      <c r="W132" s="359"/>
      <c r="X132" s="359"/>
      <c r="Y132" s="359"/>
      <c r="Z132" s="359"/>
      <c r="AA132" s="359"/>
      <c r="AB132" s="332"/>
      <c r="AU132" s="192" t="s">
        <v>271</v>
      </c>
      <c r="AV132" s="192" t="s">
        <v>65</v>
      </c>
    </row>
    <row r="133" spans="2:66" s="198" customFormat="1" ht="45" customHeight="1">
      <c r="B133" s="168"/>
      <c r="C133" s="309" t="s">
        <v>527</v>
      </c>
      <c r="D133" s="309" t="s">
        <v>199</v>
      </c>
      <c r="E133" s="310" t="s">
        <v>1871</v>
      </c>
      <c r="F133" s="678" t="s">
        <v>1872</v>
      </c>
      <c r="G133" s="678"/>
      <c r="H133" s="678"/>
      <c r="I133" s="678"/>
      <c r="J133" s="311" t="s">
        <v>353</v>
      </c>
      <c r="K133" s="375">
        <v>73.2</v>
      </c>
      <c r="L133" s="572"/>
      <c r="M133" s="572"/>
      <c r="N133" s="679">
        <f>ROUND(L133*K133,2)</f>
        <v>0</v>
      </c>
      <c r="O133" s="679"/>
      <c r="P133" s="679"/>
      <c r="Q133" s="679"/>
      <c r="R133" s="313" t="s">
        <v>3319</v>
      </c>
      <c r="S133" s="172"/>
      <c r="U133" s="354" t="s">
        <v>5</v>
      </c>
      <c r="V133" s="246" t="s">
        <v>31</v>
      </c>
      <c r="W133" s="248">
        <v>0</v>
      </c>
      <c r="X133" s="248">
        <f>W133*K133</f>
        <v>0</v>
      </c>
      <c r="Y133" s="248">
        <v>0</v>
      </c>
      <c r="Z133" s="248">
        <f>Y133*K133</f>
        <v>0</v>
      </c>
      <c r="AA133" s="248">
        <v>0</v>
      </c>
      <c r="AB133" s="355">
        <f>AA133*K133</f>
        <v>0</v>
      </c>
      <c r="AS133" s="192" t="s">
        <v>113</v>
      </c>
      <c r="AU133" s="192" t="s">
        <v>199</v>
      </c>
      <c r="AV133" s="192" t="s">
        <v>65</v>
      </c>
      <c r="AZ133" s="192" t="s">
        <v>198</v>
      </c>
      <c r="BF133" s="249">
        <f>IF(V133="základní",N133,0)</f>
        <v>0</v>
      </c>
      <c r="BG133" s="249">
        <f>IF(V133="snížená",N133,0)</f>
        <v>0</v>
      </c>
      <c r="BH133" s="249">
        <f>IF(V133="zákl. přenesená",N133,0)</f>
        <v>0</v>
      </c>
      <c r="BI133" s="249">
        <f>IF(V133="sníž. přenesená",N133,0)</f>
        <v>0</v>
      </c>
      <c r="BJ133" s="249">
        <f>IF(V133="nulová",N133,0)</f>
        <v>0</v>
      </c>
      <c r="BK133" s="192" t="s">
        <v>71</v>
      </c>
      <c r="BL133" s="249">
        <f>ROUND(L133*K133,2)</f>
        <v>0</v>
      </c>
      <c r="BM133" s="192" t="s">
        <v>113</v>
      </c>
      <c r="BN133" s="192" t="s">
        <v>1873</v>
      </c>
    </row>
    <row r="134" spans="2:48" s="198" customFormat="1" ht="126" customHeight="1">
      <c r="B134" s="168"/>
      <c r="C134" s="320"/>
      <c r="D134" s="320"/>
      <c r="E134" s="320"/>
      <c r="F134" s="680" t="s">
        <v>1874</v>
      </c>
      <c r="G134" s="681"/>
      <c r="H134" s="681"/>
      <c r="I134" s="681"/>
      <c r="J134" s="320"/>
      <c r="K134" s="320"/>
      <c r="L134" s="320"/>
      <c r="M134" s="320"/>
      <c r="N134" s="320"/>
      <c r="O134" s="320"/>
      <c r="P134" s="320"/>
      <c r="Q134" s="320"/>
      <c r="R134" s="320"/>
      <c r="S134" s="172"/>
      <c r="U134" s="331"/>
      <c r="V134" s="359"/>
      <c r="W134" s="359"/>
      <c r="X134" s="359"/>
      <c r="Y134" s="359"/>
      <c r="Z134" s="359"/>
      <c r="AA134" s="359"/>
      <c r="AB134" s="332"/>
      <c r="AU134" s="192" t="s">
        <v>271</v>
      </c>
      <c r="AV134" s="192" t="s">
        <v>65</v>
      </c>
    </row>
    <row r="135" spans="2:66" s="198" customFormat="1" ht="45" customHeight="1">
      <c r="B135" s="168"/>
      <c r="C135" s="309" t="s">
        <v>531</v>
      </c>
      <c r="D135" s="309" t="s">
        <v>199</v>
      </c>
      <c r="E135" s="310" t="s">
        <v>1875</v>
      </c>
      <c r="F135" s="678" t="s">
        <v>1876</v>
      </c>
      <c r="G135" s="678"/>
      <c r="H135" s="678"/>
      <c r="I135" s="678"/>
      <c r="J135" s="311" t="s">
        <v>353</v>
      </c>
      <c r="K135" s="375">
        <v>27.2</v>
      </c>
      <c r="L135" s="572"/>
      <c r="M135" s="572"/>
      <c r="N135" s="679">
        <f>ROUND(L135*K135,2)</f>
        <v>0</v>
      </c>
      <c r="O135" s="679"/>
      <c r="P135" s="679"/>
      <c r="Q135" s="679"/>
      <c r="R135" s="313" t="s">
        <v>3319</v>
      </c>
      <c r="S135" s="172"/>
      <c r="U135" s="354" t="s">
        <v>5</v>
      </c>
      <c r="V135" s="246" t="s">
        <v>31</v>
      </c>
      <c r="W135" s="248">
        <v>0</v>
      </c>
      <c r="X135" s="248">
        <f>W135*K135</f>
        <v>0</v>
      </c>
      <c r="Y135" s="248">
        <v>0</v>
      </c>
      <c r="Z135" s="248">
        <f>Y135*K135</f>
        <v>0</v>
      </c>
      <c r="AA135" s="248">
        <v>0</v>
      </c>
      <c r="AB135" s="355">
        <f>AA135*K135</f>
        <v>0</v>
      </c>
      <c r="AS135" s="192" t="s">
        <v>113</v>
      </c>
      <c r="AU135" s="192" t="s">
        <v>199</v>
      </c>
      <c r="AV135" s="192" t="s">
        <v>65</v>
      </c>
      <c r="AZ135" s="192" t="s">
        <v>198</v>
      </c>
      <c r="BF135" s="249">
        <f>IF(V135="základní",N135,0)</f>
        <v>0</v>
      </c>
      <c r="BG135" s="249">
        <f>IF(V135="snížená",N135,0)</f>
        <v>0</v>
      </c>
      <c r="BH135" s="249">
        <f>IF(V135="zákl. přenesená",N135,0)</f>
        <v>0</v>
      </c>
      <c r="BI135" s="249">
        <f>IF(V135="sníž. přenesená",N135,0)</f>
        <v>0</v>
      </c>
      <c r="BJ135" s="249">
        <f>IF(V135="nulová",N135,0)</f>
        <v>0</v>
      </c>
      <c r="BK135" s="192" t="s">
        <v>71</v>
      </c>
      <c r="BL135" s="249">
        <f>ROUND(L135*K135,2)</f>
        <v>0</v>
      </c>
      <c r="BM135" s="192" t="s">
        <v>113</v>
      </c>
      <c r="BN135" s="192" t="s">
        <v>1877</v>
      </c>
    </row>
    <row r="136" spans="2:48" s="198" customFormat="1" ht="126" customHeight="1">
      <c r="B136" s="168"/>
      <c r="C136" s="320"/>
      <c r="D136" s="320"/>
      <c r="E136" s="320"/>
      <c r="F136" s="680" t="s">
        <v>3674</v>
      </c>
      <c r="G136" s="681"/>
      <c r="H136" s="681"/>
      <c r="I136" s="681"/>
      <c r="J136" s="320"/>
      <c r="K136" s="320"/>
      <c r="L136" s="320"/>
      <c r="M136" s="320"/>
      <c r="N136" s="320"/>
      <c r="O136" s="320"/>
      <c r="P136" s="320"/>
      <c r="Q136" s="320"/>
      <c r="R136" s="320"/>
      <c r="S136" s="172"/>
      <c r="U136" s="331"/>
      <c r="V136" s="359"/>
      <c r="W136" s="359"/>
      <c r="X136" s="359"/>
      <c r="Y136" s="359"/>
      <c r="Z136" s="359"/>
      <c r="AA136" s="359"/>
      <c r="AB136" s="332"/>
      <c r="AU136" s="192" t="s">
        <v>271</v>
      </c>
      <c r="AV136" s="192" t="s">
        <v>65</v>
      </c>
    </row>
    <row r="137" spans="2:66" s="198" customFormat="1" ht="45" customHeight="1">
      <c r="B137" s="168"/>
      <c r="C137" s="309" t="s">
        <v>539</v>
      </c>
      <c r="D137" s="309" t="s">
        <v>199</v>
      </c>
      <c r="E137" s="310" t="s">
        <v>1879</v>
      </c>
      <c r="F137" s="678" t="s">
        <v>1880</v>
      </c>
      <c r="G137" s="678"/>
      <c r="H137" s="678"/>
      <c r="I137" s="678"/>
      <c r="J137" s="311" t="s">
        <v>353</v>
      </c>
      <c r="K137" s="375">
        <v>14.2</v>
      </c>
      <c r="L137" s="572"/>
      <c r="M137" s="572"/>
      <c r="N137" s="679">
        <f>ROUND(L137*K137,2)</f>
        <v>0</v>
      </c>
      <c r="O137" s="679"/>
      <c r="P137" s="679"/>
      <c r="Q137" s="679"/>
      <c r="R137" s="313" t="s">
        <v>3319</v>
      </c>
      <c r="S137" s="172"/>
      <c r="U137" s="354" t="s">
        <v>5</v>
      </c>
      <c r="V137" s="246" t="s">
        <v>31</v>
      </c>
      <c r="W137" s="248">
        <v>0</v>
      </c>
      <c r="X137" s="248">
        <f>W137*K137</f>
        <v>0</v>
      </c>
      <c r="Y137" s="248">
        <v>0</v>
      </c>
      <c r="Z137" s="248">
        <f>Y137*K137</f>
        <v>0</v>
      </c>
      <c r="AA137" s="248">
        <v>0</v>
      </c>
      <c r="AB137" s="355">
        <f>AA137*K137</f>
        <v>0</v>
      </c>
      <c r="AS137" s="192" t="s">
        <v>113</v>
      </c>
      <c r="AU137" s="192" t="s">
        <v>199</v>
      </c>
      <c r="AV137" s="192" t="s">
        <v>65</v>
      </c>
      <c r="AZ137" s="192" t="s">
        <v>198</v>
      </c>
      <c r="BF137" s="249">
        <f>IF(V137="základní",N137,0)</f>
        <v>0</v>
      </c>
      <c r="BG137" s="249">
        <f>IF(V137="snížená",N137,0)</f>
        <v>0</v>
      </c>
      <c r="BH137" s="249">
        <f>IF(V137="zákl. přenesená",N137,0)</f>
        <v>0</v>
      </c>
      <c r="BI137" s="249">
        <f>IF(V137="sníž. přenesená",N137,0)</f>
        <v>0</v>
      </c>
      <c r="BJ137" s="249">
        <f>IF(V137="nulová",N137,0)</f>
        <v>0</v>
      </c>
      <c r="BK137" s="192" t="s">
        <v>71</v>
      </c>
      <c r="BL137" s="249">
        <f>ROUND(L137*K137,2)</f>
        <v>0</v>
      </c>
      <c r="BM137" s="192" t="s">
        <v>113</v>
      </c>
      <c r="BN137" s="192" t="s">
        <v>1881</v>
      </c>
    </row>
    <row r="138" spans="2:48" s="198" customFormat="1" ht="126" customHeight="1">
      <c r="B138" s="168"/>
      <c r="C138" s="320"/>
      <c r="D138" s="320"/>
      <c r="E138" s="320"/>
      <c r="F138" s="680" t="s">
        <v>1878</v>
      </c>
      <c r="G138" s="681"/>
      <c r="H138" s="681"/>
      <c r="I138" s="681"/>
      <c r="J138" s="320"/>
      <c r="K138" s="320"/>
      <c r="L138" s="320"/>
      <c r="M138" s="320"/>
      <c r="N138" s="320"/>
      <c r="O138" s="320"/>
      <c r="P138" s="320"/>
      <c r="Q138" s="320"/>
      <c r="R138" s="320"/>
      <c r="S138" s="172"/>
      <c r="U138" s="331"/>
      <c r="V138" s="359"/>
      <c r="W138" s="359"/>
      <c r="X138" s="359"/>
      <c r="Y138" s="359"/>
      <c r="Z138" s="359"/>
      <c r="AA138" s="359"/>
      <c r="AB138" s="332"/>
      <c r="AU138" s="192" t="s">
        <v>271</v>
      </c>
      <c r="AV138" s="192" t="s">
        <v>65</v>
      </c>
    </row>
    <row r="139" spans="2:66" s="198" customFormat="1" ht="45" customHeight="1">
      <c r="B139" s="168"/>
      <c r="C139" s="309" t="s">
        <v>547</v>
      </c>
      <c r="D139" s="309" t="s">
        <v>199</v>
      </c>
      <c r="E139" s="310" t="s">
        <v>1882</v>
      </c>
      <c r="F139" s="678" t="s">
        <v>1883</v>
      </c>
      <c r="G139" s="678"/>
      <c r="H139" s="678"/>
      <c r="I139" s="678"/>
      <c r="J139" s="311" t="s">
        <v>353</v>
      </c>
      <c r="K139" s="375">
        <v>9.2</v>
      </c>
      <c r="L139" s="572"/>
      <c r="M139" s="572"/>
      <c r="N139" s="679">
        <f>ROUND(L139*K139,2)</f>
        <v>0</v>
      </c>
      <c r="O139" s="679"/>
      <c r="P139" s="679"/>
      <c r="Q139" s="679"/>
      <c r="R139" s="313" t="s">
        <v>3319</v>
      </c>
      <c r="S139" s="172"/>
      <c r="U139" s="354" t="s">
        <v>5</v>
      </c>
      <c r="V139" s="246" t="s">
        <v>31</v>
      </c>
      <c r="W139" s="248">
        <v>0</v>
      </c>
      <c r="X139" s="248">
        <f>W139*K139</f>
        <v>0</v>
      </c>
      <c r="Y139" s="248">
        <v>0</v>
      </c>
      <c r="Z139" s="248">
        <f>Y139*K139</f>
        <v>0</v>
      </c>
      <c r="AA139" s="248">
        <v>0</v>
      </c>
      <c r="AB139" s="355">
        <f>AA139*K139</f>
        <v>0</v>
      </c>
      <c r="AS139" s="192" t="s">
        <v>113</v>
      </c>
      <c r="AU139" s="192" t="s">
        <v>199</v>
      </c>
      <c r="AV139" s="192" t="s">
        <v>65</v>
      </c>
      <c r="AZ139" s="192" t="s">
        <v>198</v>
      </c>
      <c r="BF139" s="249">
        <f>IF(V139="základní",N139,0)</f>
        <v>0</v>
      </c>
      <c r="BG139" s="249">
        <f>IF(V139="snížená",N139,0)</f>
        <v>0</v>
      </c>
      <c r="BH139" s="249">
        <f>IF(V139="zákl. přenesená",N139,0)</f>
        <v>0</v>
      </c>
      <c r="BI139" s="249">
        <f>IF(V139="sníž. přenesená",N139,0)</f>
        <v>0</v>
      </c>
      <c r="BJ139" s="249">
        <f>IF(V139="nulová",N139,0)</f>
        <v>0</v>
      </c>
      <c r="BK139" s="192" t="s">
        <v>71</v>
      </c>
      <c r="BL139" s="249">
        <f>ROUND(L139*K139,2)</f>
        <v>0</v>
      </c>
      <c r="BM139" s="192" t="s">
        <v>113</v>
      </c>
      <c r="BN139" s="192" t="s">
        <v>1884</v>
      </c>
    </row>
    <row r="140" spans="2:48" s="198" customFormat="1" ht="126" customHeight="1">
      <c r="B140" s="168"/>
      <c r="C140" s="320"/>
      <c r="D140" s="320"/>
      <c r="E140" s="320"/>
      <c r="F140" s="680" t="s">
        <v>1885</v>
      </c>
      <c r="G140" s="681"/>
      <c r="H140" s="681"/>
      <c r="I140" s="681"/>
      <c r="J140" s="320"/>
      <c r="K140" s="320"/>
      <c r="L140" s="320"/>
      <c r="M140" s="320"/>
      <c r="N140" s="320"/>
      <c r="O140" s="320"/>
      <c r="P140" s="320"/>
      <c r="Q140" s="320"/>
      <c r="R140" s="320"/>
      <c r="S140" s="172"/>
      <c r="U140" s="331"/>
      <c r="V140" s="359"/>
      <c r="W140" s="359"/>
      <c r="X140" s="359"/>
      <c r="Y140" s="359"/>
      <c r="Z140" s="359"/>
      <c r="AA140" s="359"/>
      <c r="AB140" s="332"/>
      <c r="AU140" s="192" t="s">
        <v>271</v>
      </c>
      <c r="AV140" s="192" t="s">
        <v>65</v>
      </c>
    </row>
    <row r="141" spans="2:66" s="198" customFormat="1" ht="45" customHeight="1">
      <c r="B141" s="168"/>
      <c r="C141" s="309" t="s">
        <v>551</v>
      </c>
      <c r="D141" s="309" t="s">
        <v>199</v>
      </c>
      <c r="E141" s="310" t="s">
        <v>1886</v>
      </c>
      <c r="F141" s="678" t="s">
        <v>1887</v>
      </c>
      <c r="G141" s="678"/>
      <c r="H141" s="678"/>
      <c r="I141" s="678"/>
      <c r="J141" s="311" t="s">
        <v>353</v>
      </c>
      <c r="K141" s="375">
        <v>10.3</v>
      </c>
      <c r="L141" s="572"/>
      <c r="M141" s="572"/>
      <c r="N141" s="679">
        <f>ROUND(L141*K141,2)</f>
        <v>0</v>
      </c>
      <c r="O141" s="679"/>
      <c r="P141" s="679"/>
      <c r="Q141" s="679"/>
      <c r="R141" s="313" t="s">
        <v>3319</v>
      </c>
      <c r="S141" s="172"/>
      <c r="U141" s="354" t="s">
        <v>5</v>
      </c>
      <c r="V141" s="246" t="s">
        <v>31</v>
      </c>
      <c r="W141" s="248">
        <v>0</v>
      </c>
      <c r="X141" s="248">
        <f>W141*K141</f>
        <v>0</v>
      </c>
      <c r="Y141" s="248">
        <v>0</v>
      </c>
      <c r="Z141" s="248">
        <f>Y141*K141</f>
        <v>0</v>
      </c>
      <c r="AA141" s="248">
        <v>0</v>
      </c>
      <c r="AB141" s="355">
        <f>AA141*K141</f>
        <v>0</v>
      </c>
      <c r="AS141" s="192" t="s">
        <v>113</v>
      </c>
      <c r="AU141" s="192" t="s">
        <v>199</v>
      </c>
      <c r="AV141" s="192" t="s">
        <v>65</v>
      </c>
      <c r="AZ141" s="192" t="s">
        <v>198</v>
      </c>
      <c r="BF141" s="249">
        <f>IF(V141="základní",N141,0)</f>
        <v>0</v>
      </c>
      <c r="BG141" s="249">
        <f>IF(V141="snížená",N141,0)</f>
        <v>0</v>
      </c>
      <c r="BH141" s="249">
        <f>IF(V141="zákl. přenesená",N141,0)</f>
        <v>0</v>
      </c>
      <c r="BI141" s="249">
        <f>IF(V141="sníž. přenesená",N141,0)</f>
        <v>0</v>
      </c>
      <c r="BJ141" s="249">
        <f>IF(V141="nulová",N141,0)</f>
        <v>0</v>
      </c>
      <c r="BK141" s="192" t="s">
        <v>71</v>
      </c>
      <c r="BL141" s="249">
        <f>ROUND(L141*K141,2)</f>
        <v>0</v>
      </c>
      <c r="BM141" s="192" t="s">
        <v>113</v>
      </c>
      <c r="BN141" s="192" t="s">
        <v>1888</v>
      </c>
    </row>
    <row r="142" spans="2:48" s="198" customFormat="1" ht="126" customHeight="1">
      <c r="B142" s="168"/>
      <c r="C142" s="320"/>
      <c r="D142" s="320"/>
      <c r="E142" s="320"/>
      <c r="F142" s="680" t="s">
        <v>1885</v>
      </c>
      <c r="G142" s="681"/>
      <c r="H142" s="681"/>
      <c r="I142" s="681"/>
      <c r="J142" s="320"/>
      <c r="K142" s="320"/>
      <c r="L142" s="320"/>
      <c r="M142" s="320"/>
      <c r="N142" s="320"/>
      <c r="O142" s="320"/>
      <c r="P142" s="320"/>
      <c r="Q142" s="320"/>
      <c r="R142" s="320"/>
      <c r="S142" s="172"/>
      <c r="U142" s="331"/>
      <c r="V142" s="359"/>
      <c r="W142" s="359"/>
      <c r="X142" s="359"/>
      <c r="Y142" s="359"/>
      <c r="Z142" s="359"/>
      <c r="AA142" s="359"/>
      <c r="AB142" s="332"/>
      <c r="AU142" s="192" t="s">
        <v>271</v>
      </c>
      <c r="AV142" s="192" t="s">
        <v>65</v>
      </c>
    </row>
    <row r="143" spans="2:66" s="198" customFormat="1" ht="45" customHeight="1">
      <c r="B143" s="168"/>
      <c r="C143" s="309" t="s">
        <v>559</v>
      </c>
      <c r="D143" s="309" t="s">
        <v>199</v>
      </c>
      <c r="E143" s="310" t="s">
        <v>1889</v>
      </c>
      <c r="F143" s="678" t="s">
        <v>1890</v>
      </c>
      <c r="G143" s="678"/>
      <c r="H143" s="678"/>
      <c r="I143" s="678"/>
      <c r="J143" s="311" t="s">
        <v>353</v>
      </c>
      <c r="K143" s="375">
        <v>11</v>
      </c>
      <c r="L143" s="572"/>
      <c r="M143" s="572"/>
      <c r="N143" s="679">
        <f>ROUND(L143*K143,2)</f>
        <v>0</v>
      </c>
      <c r="O143" s="679"/>
      <c r="P143" s="679"/>
      <c r="Q143" s="679"/>
      <c r="R143" s="313" t="s">
        <v>3319</v>
      </c>
      <c r="S143" s="172"/>
      <c r="U143" s="354" t="s">
        <v>5</v>
      </c>
      <c r="V143" s="246" t="s">
        <v>31</v>
      </c>
      <c r="W143" s="248">
        <v>0</v>
      </c>
      <c r="X143" s="248">
        <f>W143*K143</f>
        <v>0</v>
      </c>
      <c r="Y143" s="248">
        <v>0</v>
      </c>
      <c r="Z143" s="248">
        <f>Y143*K143</f>
        <v>0</v>
      </c>
      <c r="AA143" s="248">
        <v>0</v>
      </c>
      <c r="AB143" s="355">
        <f>AA143*K143</f>
        <v>0</v>
      </c>
      <c r="AS143" s="192" t="s">
        <v>113</v>
      </c>
      <c r="AU143" s="192" t="s">
        <v>199</v>
      </c>
      <c r="AV143" s="192" t="s">
        <v>65</v>
      </c>
      <c r="AZ143" s="192" t="s">
        <v>198</v>
      </c>
      <c r="BF143" s="249">
        <f>IF(V143="základní",N143,0)</f>
        <v>0</v>
      </c>
      <c r="BG143" s="249">
        <f>IF(V143="snížená",N143,0)</f>
        <v>0</v>
      </c>
      <c r="BH143" s="249">
        <f>IF(V143="zákl. přenesená",N143,0)</f>
        <v>0</v>
      </c>
      <c r="BI143" s="249">
        <f>IF(V143="sníž. přenesená",N143,0)</f>
        <v>0</v>
      </c>
      <c r="BJ143" s="249">
        <f>IF(V143="nulová",N143,0)</f>
        <v>0</v>
      </c>
      <c r="BK143" s="192" t="s">
        <v>71</v>
      </c>
      <c r="BL143" s="249">
        <f>ROUND(L143*K143,2)</f>
        <v>0</v>
      </c>
      <c r="BM143" s="192" t="s">
        <v>113</v>
      </c>
      <c r="BN143" s="192" t="s">
        <v>1891</v>
      </c>
    </row>
    <row r="144" spans="2:48" s="198" customFormat="1" ht="126" customHeight="1">
      <c r="B144" s="168"/>
      <c r="C144" s="320"/>
      <c r="D144" s="320"/>
      <c r="E144" s="320"/>
      <c r="F144" s="680" t="s">
        <v>1878</v>
      </c>
      <c r="G144" s="681"/>
      <c r="H144" s="681"/>
      <c r="I144" s="681"/>
      <c r="J144" s="320"/>
      <c r="K144" s="320"/>
      <c r="L144" s="320"/>
      <c r="M144" s="320"/>
      <c r="N144" s="320"/>
      <c r="O144" s="320"/>
      <c r="P144" s="320"/>
      <c r="Q144" s="320"/>
      <c r="R144" s="320"/>
      <c r="S144" s="172"/>
      <c r="U144" s="331"/>
      <c r="V144" s="359"/>
      <c r="W144" s="359"/>
      <c r="X144" s="359"/>
      <c r="Y144" s="359"/>
      <c r="Z144" s="359"/>
      <c r="AA144" s="359"/>
      <c r="AB144" s="332"/>
      <c r="AU144" s="192" t="s">
        <v>271</v>
      </c>
      <c r="AV144" s="192" t="s">
        <v>65</v>
      </c>
    </row>
    <row r="145" spans="2:66" s="198" customFormat="1" ht="44.25" customHeight="1">
      <c r="B145" s="168"/>
      <c r="C145" s="309" t="s">
        <v>563</v>
      </c>
      <c r="D145" s="309" t="s">
        <v>199</v>
      </c>
      <c r="E145" s="310" t="s">
        <v>1892</v>
      </c>
      <c r="F145" s="678" t="s">
        <v>1893</v>
      </c>
      <c r="G145" s="678"/>
      <c r="H145" s="678"/>
      <c r="I145" s="678"/>
      <c r="J145" s="311" t="s">
        <v>353</v>
      </c>
      <c r="K145" s="375">
        <v>22</v>
      </c>
      <c r="L145" s="572"/>
      <c r="M145" s="572"/>
      <c r="N145" s="679">
        <f>ROUND(L145*K145,2)</f>
        <v>0</v>
      </c>
      <c r="O145" s="679"/>
      <c r="P145" s="679"/>
      <c r="Q145" s="679"/>
      <c r="R145" s="313" t="s">
        <v>3319</v>
      </c>
      <c r="S145" s="172"/>
      <c r="U145" s="354" t="s">
        <v>5</v>
      </c>
      <c r="V145" s="246" t="s">
        <v>31</v>
      </c>
      <c r="W145" s="248">
        <v>0</v>
      </c>
      <c r="X145" s="248">
        <f>W145*K145</f>
        <v>0</v>
      </c>
      <c r="Y145" s="248">
        <v>0</v>
      </c>
      <c r="Z145" s="248">
        <f>Y145*K145</f>
        <v>0</v>
      </c>
      <c r="AA145" s="248">
        <v>0</v>
      </c>
      <c r="AB145" s="355">
        <f>AA145*K145</f>
        <v>0</v>
      </c>
      <c r="AS145" s="192" t="s">
        <v>113</v>
      </c>
      <c r="AU145" s="192" t="s">
        <v>199</v>
      </c>
      <c r="AV145" s="192" t="s">
        <v>65</v>
      </c>
      <c r="AZ145" s="192" t="s">
        <v>198</v>
      </c>
      <c r="BF145" s="249">
        <f>IF(V145="základní",N145,0)</f>
        <v>0</v>
      </c>
      <c r="BG145" s="249">
        <f>IF(V145="snížená",N145,0)</f>
        <v>0</v>
      </c>
      <c r="BH145" s="249">
        <f>IF(V145="zákl. přenesená",N145,0)</f>
        <v>0</v>
      </c>
      <c r="BI145" s="249">
        <f>IF(V145="sníž. přenesená",N145,0)</f>
        <v>0</v>
      </c>
      <c r="BJ145" s="249">
        <f>IF(V145="nulová",N145,0)</f>
        <v>0</v>
      </c>
      <c r="BK145" s="192" t="s">
        <v>71</v>
      </c>
      <c r="BL145" s="249">
        <f>ROUND(L145*K145,2)</f>
        <v>0</v>
      </c>
      <c r="BM145" s="192" t="s">
        <v>113</v>
      </c>
      <c r="BN145" s="192" t="s">
        <v>1894</v>
      </c>
    </row>
    <row r="146" spans="2:48" s="198" customFormat="1" ht="126" customHeight="1">
      <c r="B146" s="168"/>
      <c r="C146" s="320"/>
      <c r="D146" s="320"/>
      <c r="E146" s="320"/>
      <c r="F146" s="680" t="s">
        <v>1878</v>
      </c>
      <c r="G146" s="681"/>
      <c r="H146" s="681"/>
      <c r="I146" s="681"/>
      <c r="J146" s="320"/>
      <c r="K146" s="320"/>
      <c r="L146" s="320"/>
      <c r="M146" s="320"/>
      <c r="N146" s="320"/>
      <c r="O146" s="320"/>
      <c r="P146" s="320"/>
      <c r="Q146" s="320"/>
      <c r="R146" s="320"/>
      <c r="S146" s="172"/>
      <c r="U146" s="331"/>
      <c r="V146" s="359"/>
      <c r="W146" s="359"/>
      <c r="X146" s="359"/>
      <c r="Y146" s="359"/>
      <c r="Z146" s="359"/>
      <c r="AA146" s="359"/>
      <c r="AB146" s="332"/>
      <c r="AU146" s="192" t="s">
        <v>271</v>
      </c>
      <c r="AV146" s="192" t="s">
        <v>65</v>
      </c>
    </row>
    <row r="147" spans="2:66" s="198" customFormat="1" ht="30" customHeight="1">
      <c r="B147" s="168"/>
      <c r="C147" s="309" t="s">
        <v>567</v>
      </c>
      <c r="D147" s="309" t="s">
        <v>199</v>
      </c>
      <c r="E147" s="310" t="s">
        <v>1895</v>
      </c>
      <c r="F147" s="678" t="s">
        <v>1896</v>
      </c>
      <c r="G147" s="678"/>
      <c r="H147" s="678"/>
      <c r="I147" s="678"/>
      <c r="J147" s="325" t="s">
        <v>1218</v>
      </c>
      <c r="K147" s="375">
        <v>1</v>
      </c>
      <c r="L147" s="572"/>
      <c r="M147" s="572"/>
      <c r="N147" s="679">
        <f>ROUND(L147*K147,2)</f>
        <v>0</v>
      </c>
      <c r="O147" s="679"/>
      <c r="P147" s="679"/>
      <c r="Q147" s="679"/>
      <c r="R147" s="313" t="s">
        <v>3319</v>
      </c>
      <c r="S147" s="172"/>
      <c r="U147" s="354" t="s">
        <v>5</v>
      </c>
      <c r="V147" s="246" t="s">
        <v>31</v>
      </c>
      <c r="W147" s="248">
        <v>0</v>
      </c>
      <c r="X147" s="248">
        <f>W147*K147</f>
        <v>0</v>
      </c>
      <c r="Y147" s="248">
        <v>0</v>
      </c>
      <c r="Z147" s="248">
        <f>Y147*K147</f>
        <v>0</v>
      </c>
      <c r="AA147" s="248">
        <v>0</v>
      </c>
      <c r="AB147" s="355">
        <f>AA147*K147</f>
        <v>0</v>
      </c>
      <c r="AS147" s="192" t="s">
        <v>113</v>
      </c>
      <c r="AU147" s="192" t="s">
        <v>199</v>
      </c>
      <c r="AV147" s="192" t="s">
        <v>65</v>
      </c>
      <c r="AZ147" s="192" t="s">
        <v>198</v>
      </c>
      <c r="BF147" s="249">
        <f>IF(V147="základní",N147,0)</f>
        <v>0</v>
      </c>
      <c r="BG147" s="249">
        <f>IF(V147="snížená",N147,0)</f>
        <v>0</v>
      </c>
      <c r="BH147" s="249">
        <f>IF(V147="zákl. přenesená",N147,0)</f>
        <v>0</v>
      </c>
      <c r="BI147" s="249">
        <f>IF(V147="sníž. přenesená",N147,0)</f>
        <v>0</v>
      </c>
      <c r="BJ147" s="249">
        <f>IF(V147="nulová",N147,0)</f>
        <v>0</v>
      </c>
      <c r="BK147" s="192" t="s">
        <v>71</v>
      </c>
      <c r="BL147" s="249">
        <f>ROUND(L147*K147,2)</f>
        <v>0</v>
      </c>
      <c r="BM147" s="192" t="s">
        <v>113</v>
      </c>
      <c r="BN147" s="192" t="s">
        <v>1897</v>
      </c>
    </row>
    <row r="148" spans="2:48" s="198" customFormat="1" ht="69.95" customHeight="1">
      <c r="B148" s="168"/>
      <c r="C148" s="320"/>
      <c r="D148" s="320"/>
      <c r="E148" s="320"/>
      <c r="F148" s="680" t="s">
        <v>1898</v>
      </c>
      <c r="G148" s="681"/>
      <c r="H148" s="681"/>
      <c r="I148" s="681"/>
      <c r="J148" s="320"/>
      <c r="K148" s="320"/>
      <c r="L148" s="320"/>
      <c r="M148" s="320"/>
      <c r="N148" s="320"/>
      <c r="O148" s="320"/>
      <c r="P148" s="320"/>
      <c r="Q148" s="320"/>
      <c r="R148" s="320"/>
      <c r="S148" s="172"/>
      <c r="U148" s="331"/>
      <c r="V148" s="359"/>
      <c r="W148" s="359"/>
      <c r="X148" s="359"/>
      <c r="Y148" s="359"/>
      <c r="Z148" s="359"/>
      <c r="AA148" s="359"/>
      <c r="AB148" s="332"/>
      <c r="AU148" s="192" t="s">
        <v>271</v>
      </c>
      <c r="AV148" s="192" t="s">
        <v>65</v>
      </c>
    </row>
    <row r="149" spans="2:66" s="288" customFormat="1" ht="30" customHeight="1">
      <c r="B149" s="319"/>
      <c r="C149" s="328">
        <v>43</v>
      </c>
      <c r="D149" s="328" t="s">
        <v>199</v>
      </c>
      <c r="E149" s="329" t="s">
        <v>3636</v>
      </c>
      <c r="F149" s="689" t="s">
        <v>3637</v>
      </c>
      <c r="G149" s="689"/>
      <c r="H149" s="689"/>
      <c r="I149" s="689"/>
      <c r="J149" s="325" t="s">
        <v>2747</v>
      </c>
      <c r="K149" s="373">
        <v>1</v>
      </c>
      <c r="L149" s="572"/>
      <c r="M149" s="572"/>
      <c r="N149" s="688">
        <f aca="true" t="shared" si="10" ref="N149:N152">ROUND(L149*K149,2)</f>
        <v>0</v>
      </c>
      <c r="O149" s="688"/>
      <c r="P149" s="688"/>
      <c r="Q149" s="688"/>
      <c r="R149" s="313" t="s">
        <v>3765</v>
      </c>
      <c r="S149" s="314"/>
      <c r="U149" s="333"/>
      <c r="V149" s="316"/>
      <c r="W149" s="317"/>
      <c r="X149" s="317"/>
      <c r="Y149" s="317"/>
      <c r="Z149" s="317"/>
      <c r="AA149" s="317"/>
      <c r="AB149" s="318"/>
      <c r="AS149" s="323"/>
      <c r="AU149" s="323"/>
      <c r="AV149" s="323"/>
      <c r="AZ149" s="323"/>
      <c r="BF149" s="324"/>
      <c r="BG149" s="324"/>
      <c r="BH149" s="324"/>
      <c r="BI149" s="324"/>
      <c r="BJ149" s="324"/>
      <c r="BK149" s="323"/>
      <c r="BL149" s="324"/>
      <c r="BM149" s="323"/>
      <c r="BN149" s="323"/>
    </row>
    <row r="150" spans="2:66" s="288" customFormat="1" ht="30" customHeight="1">
      <c r="B150" s="319"/>
      <c r="C150" s="328">
        <v>44</v>
      </c>
      <c r="D150" s="328" t="s">
        <v>199</v>
      </c>
      <c r="E150" s="329" t="s">
        <v>3638</v>
      </c>
      <c r="F150" s="689" t="s">
        <v>3639</v>
      </c>
      <c r="G150" s="689"/>
      <c r="H150" s="689"/>
      <c r="I150" s="689"/>
      <c r="J150" s="325" t="s">
        <v>353</v>
      </c>
      <c r="K150" s="373">
        <v>159.8</v>
      </c>
      <c r="L150" s="572"/>
      <c r="M150" s="572"/>
      <c r="N150" s="688">
        <f t="shared" si="10"/>
        <v>0</v>
      </c>
      <c r="O150" s="688"/>
      <c r="P150" s="688"/>
      <c r="Q150" s="688"/>
      <c r="R150" s="313" t="s">
        <v>3765</v>
      </c>
      <c r="S150" s="314"/>
      <c r="U150" s="333"/>
      <c r="V150" s="316"/>
      <c r="W150" s="317"/>
      <c r="X150" s="317"/>
      <c r="Y150" s="317"/>
      <c r="Z150" s="317"/>
      <c r="AA150" s="317"/>
      <c r="AB150" s="318"/>
      <c r="AS150" s="323"/>
      <c r="AU150" s="323"/>
      <c r="AV150" s="323"/>
      <c r="AZ150" s="323"/>
      <c r="BF150" s="324"/>
      <c r="BG150" s="324"/>
      <c r="BH150" s="324"/>
      <c r="BI150" s="324"/>
      <c r="BJ150" s="324"/>
      <c r="BK150" s="323"/>
      <c r="BL150" s="324"/>
      <c r="BM150" s="323"/>
      <c r="BN150" s="323"/>
    </row>
    <row r="151" spans="2:66" s="288" customFormat="1" ht="30" customHeight="1">
      <c r="B151" s="319"/>
      <c r="C151" s="328">
        <v>45</v>
      </c>
      <c r="D151" s="328" t="s">
        <v>199</v>
      </c>
      <c r="E151" s="329" t="s">
        <v>3640</v>
      </c>
      <c r="F151" s="689" t="s">
        <v>3641</v>
      </c>
      <c r="G151" s="689"/>
      <c r="H151" s="689"/>
      <c r="I151" s="689"/>
      <c r="J151" s="325" t="s">
        <v>2747</v>
      </c>
      <c r="K151" s="373">
        <v>1</v>
      </c>
      <c r="L151" s="572"/>
      <c r="M151" s="572"/>
      <c r="N151" s="688">
        <f t="shared" si="10"/>
        <v>0</v>
      </c>
      <c r="O151" s="688"/>
      <c r="P151" s="688"/>
      <c r="Q151" s="688"/>
      <c r="R151" s="313" t="s">
        <v>3765</v>
      </c>
      <c r="S151" s="314"/>
      <c r="U151" s="333"/>
      <c r="V151" s="316"/>
      <c r="W151" s="317"/>
      <c r="X151" s="317"/>
      <c r="Y151" s="317"/>
      <c r="Z151" s="317"/>
      <c r="AA151" s="317"/>
      <c r="AB151" s="318"/>
      <c r="AS151" s="323"/>
      <c r="AU151" s="323"/>
      <c r="AV151" s="323"/>
      <c r="AZ151" s="323"/>
      <c r="BF151" s="324"/>
      <c r="BG151" s="324"/>
      <c r="BH151" s="324"/>
      <c r="BI151" s="324"/>
      <c r="BJ151" s="324"/>
      <c r="BK151" s="323"/>
      <c r="BL151" s="324"/>
      <c r="BM151" s="323"/>
      <c r="BN151" s="323"/>
    </row>
    <row r="152" spans="2:66" s="288" customFormat="1" ht="30" customHeight="1">
      <c r="B152" s="319"/>
      <c r="C152" s="328">
        <v>46</v>
      </c>
      <c r="D152" s="328" t="s">
        <v>199</v>
      </c>
      <c r="E152" s="329" t="s">
        <v>3642</v>
      </c>
      <c r="F152" s="689" t="s">
        <v>3643</v>
      </c>
      <c r="G152" s="689"/>
      <c r="H152" s="689"/>
      <c r="I152" s="689"/>
      <c r="J152" s="325" t="s">
        <v>353</v>
      </c>
      <c r="K152" s="373">
        <v>159.8</v>
      </c>
      <c r="L152" s="572"/>
      <c r="M152" s="572"/>
      <c r="N152" s="688">
        <f t="shared" si="10"/>
        <v>0</v>
      </c>
      <c r="O152" s="688"/>
      <c r="P152" s="688"/>
      <c r="Q152" s="688"/>
      <c r="R152" s="313" t="s">
        <v>3765</v>
      </c>
      <c r="S152" s="314"/>
      <c r="U152" s="333"/>
      <c r="V152" s="316"/>
      <c r="W152" s="317"/>
      <c r="X152" s="317"/>
      <c r="Y152" s="317"/>
      <c r="Z152" s="317"/>
      <c r="AA152" s="317"/>
      <c r="AB152" s="318"/>
      <c r="AS152" s="323"/>
      <c r="AU152" s="323"/>
      <c r="AV152" s="323"/>
      <c r="AZ152" s="323"/>
      <c r="BF152" s="324"/>
      <c r="BG152" s="324"/>
      <c r="BH152" s="324"/>
      <c r="BI152" s="324"/>
      <c r="BJ152" s="324"/>
      <c r="BK152" s="323"/>
      <c r="BL152" s="324"/>
      <c r="BM152" s="323"/>
      <c r="BN152" s="323"/>
    </row>
    <row r="153" spans="2:66" s="198" customFormat="1" ht="20.1" customHeight="1">
      <c r="B153" s="168"/>
      <c r="C153" s="309" t="s">
        <v>967</v>
      </c>
      <c r="D153" s="309" t="s">
        <v>199</v>
      </c>
      <c r="E153" s="310" t="s">
        <v>1086</v>
      </c>
      <c r="F153" s="678" t="s">
        <v>1059</v>
      </c>
      <c r="G153" s="678"/>
      <c r="H153" s="678"/>
      <c r="I153" s="678"/>
      <c r="J153" s="325" t="s">
        <v>1218</v>
      </c>
      <c r="K153" s="375">
        <v>1</v>
      </c>
      <c r="L153" s="572"/>
      <c r="M153" s="572"/>
      <c r="N153" s="679">
        <f>ROUND(L153*K153,2)</f>
        <v>0</v>
      </c>
      <c r="O153" s="679"/>
      <c r="P153" s="679"/>
      <c r="Q153" s="679"/>
      <c r="R153" s="313" t="s">
        <v>3319</v>
      </c>
      <c r="S153" s="172"/>
      <c r="U153" s="354" t="s">
        <v>5</v>
      </c>
      <c r="V153" s="246" t="s">
        <v>31</v>
      </c>
      <c r="W153" s="248">
        <v>0</v>
      </c>
      <c r="X153" s="248">
        <f>W153*K153</f>
        <v>0</v>
      </c>
      <c r="Y153" s="248">
        <v>0</v>
      </c>
      <c r="Z153" s="248">
        <f>Y153*K153</f>
        <v>0</v>
      </c>
      <c r="AA153" s="248">
        <v>0</v>
      </c>
      <c r="AB153" s="355">
        <f>AA153*K153</f>
        <v>0</v>
      </c>
      <c r="AS153" s="192" t="s">
        <v>113</v>
      </c>
      <c r="AU153" s="192" t="s">
        <v>199</v>
      </c>
      <c r="AV153" s="192" t="s">
        <v>65</v>
      </c>
      <c r="AZ153" s="192" t="s">
        <v>198</v>
      </c>
      <c r="BF153" s="249">
        <f>IF(V153="základní",N153,0)</f>
        <v>0</v>
      </c>
      <c r="BG153" s="249">
        <f>IF(V153="snížená",N153,0)</f>
        <v>0</v>
      </c>
      <c r="BH153" s="249">
        <f>IF(V153="zákl. přenesená",N153,0)</f>
        <v>0</v>
      </c>
      <c r="BI153" s="249">
        <f>IF(V153="sníž. přenesená",N153,0)</f>
        <v>0</v>
      </c>
      <c r="BJ153" s="249">
        <f>IF(V153="nulová",N153,0)</f>
        <v>0</v>
      </c>
      <c r="BK153" s="192" t="s">
        <v>71</v>
      </c>
      <c r="BL153" s="249">
        <f>ROUND(L153*K153,2)</f>
        <v>0</v>
      </c>
      <c r="BM153" s="192" t="s">
        <v>113</v>
      </c>
      <c r="BN153" s="192" t="s">
        <v>1899</v>
      </c>
    </row>
    <row r="154" spans="2:66" s="288" customFormat="1" ht="30" customHeight="1">
      <c r="B154" s="319"/>
      <c r="C154" s="328">
        <v>48</v>
      </c>
      <c r="D154" s="328" t="s">
        <v>199</v>
      </c>
      <c r="E154" s="329" t="s">
        <v>3644</v>
      </c>
      <c r="F154" s="689" t="s">
        <v>3645</v>
      </c>
      <c r="G154" s="689"/>
      <c r="H154" s="689"/>
      <c r="I154" s="689"/>
      <c r="J154" s="325" t="s">
        <v>3370</v>
      </c>
      <c r="K154" s="373">
        <v>1.07</v>
      </c>
      <c r="L154" s="572"/>
      <c r="M154" s="572"/>
      <c r="N154" s="688">
        <f>ROUND(L154*K154,2)</f>
        <v>0</v>
      </c>
      <c r="O154" s="688"/>
      <c r="P154" s="688"/>
      <c r="Q154" s="688"/>
      <c r="R154" s="313" t="s">
        <v>3765</v>
      </c>
      <c r="S154" s="314"/>
      <c r="U154" s="333"/>
      <c r="V154" s="316"/>
      <c r="W154" s="317"/>
      <c r="X154" s="317"/>
      <c r="Y154" s="317"/>
      <c r="Z154" s="317"/>
      <c r="AA154" s="317"/>
      <c r="AB154" s="318"/>
      <c r="AD154" s="324"/>
      <c r="AS154" s="323"/>
      <c r="AU154" s="323"/>
      <c r="AV154" s="323"/>
      <c r="AZ154" s="323"/>
      <c r="BF154" s="324"/>
      <c r="BG154" s="324"/>
      <c r="BH154" s="324"/>
      <c r="BI154" s="324"/>
      <c r="BJ154" s="324"/>
      <c r="BK154" s="323"/>
      <c r="BL154" s="324"/>
      <c r="BM154" s="323"/>
      <c r="BN154" s="323"/>
    </row>
    <row r="155" spans="2:66" s="288" customFormat="1" ht="30" customHeight="1">
      <c r="B155" s="319"/>
      <c r="C155" s="328">
        <v>49</v>
      </c>
      <c r="D155" s="328" t="s">
        <v>199</v>
      </c>
      <c r="E155" s="329" t="s">
        <v>3646</v>
      </c>
      <c r="F155" s="689" t="s">
        <v>3647</v>
      </c>
      <c r="G155" s="689"/>
      <c r="H155" s="689"/>
      <c r="I155" s="689"/>
      <c r="J155" s="325" t="s">
        <v>1218</v>
      </c>
      <c r="K155" s="373">
        <v>1</v>
      </c>
      <c r="L155" s="572"/>
      <c r="M155" s="572"/>
      <c r="N155" s="688">
        <f>ROUND(L155*K155,2)</f>
        <v>0</v>
      </c>
      <c r="O155" s="688"/>
      <c r="P155" s="688"/>
      <c r="Q155" s="688"/>
      <c r="R155" s="313" t="s">
        <v>3319</v>
      </c>
      <c r="S155" s="314"/>
      <c r="U155" s="333"/>
      <c r="V155" s="316"/>
      <c r="W155" s="317"/>
      <c r="X155" s="317"/>
      <c r="Y155" s="317"/>
      <c r="Z155" s="317"/>
      <c r="AA155" s="317"/>
      <c r="AB155" s="318"/>
      <c r="AS155" s="323"/>
      <c r="AU155" s="323"/>
      <c r="AV155" s="323"/>
      <c r="AZ155" s="323"/>
      <c r="BF155" s="324"/>
      <c r="BG155" s="324"/>
      <c r="BH155" s="324"/>
      <c r="BI155" s="324"/>
      <c r="BJ155" s="324"/>
      <c r="BK155" s="323"/>
      <c r="BL155" s="324"/>
      <c r="BM155" s="323"/>
      <c r="BN155" s="323"/>
    </row>
    <row r="156" spans="2:66" s="288" customFormat="1" ht="27.95" customHeight="1">
      <c r="B156" s="319"/>
      <c r="C156" s="341"/>
      <c r="D156" s="341"/>
      <c r="E156" s="342"/>
      <c r="F156" s="680" t="s">
        <v>3629</v>
      </c>
      <c r="G156" s="681"/>
      <c r="H156" s="681"/>
      <c r="I156" s="681"/>
      <c r="J156" s="343"/>
      <c r="K156" s="344"/>
      <c r="L156" s="344"/>
      <c r="M156" s="344"/>
      <c r="N156" s="345"/>
      <c r="O156" s="345"/>
      <c r="P156" s="345"/>
      <c r="Q156" s="345"/>
      <c r="R156" s="346"/>
      <c r="S156" s="314"/>
      <c r="U156" s="347"/>
      <c r="V156" s="316"/>
      <c r="W156" s="317"/>
      <c r="X156" s="317"/>
      <c r="Y156" s="317"/>
      <c r="Z156" s="317"/>
      <c r="AA156" s="317"/>
      <c r="AB156" s="317"/>
      <c r="AS156" s="323"/>
      <c r="AU156" s="323"/>
      <c r="AV156" s="323"/>
      <c r="AZ156" s="323"/>
      <c r="BF156" s="324"/>
      <c r="BG156" s="324"/>
      <c r="BH156" s="324"/>
      <c r="BI156" s="324"/>
      <c r="BJ156" s="324"/>
      <c r="BK156" s="323"/>
      <c r="BL156" s="324"/>
      <c r="BM156" s="323"/>
      <c r="BN156" s="323"/>
    </row>
    <row r="157" spans="2:64" s="235" customFormat="1" ht="37.35" customHeight="1">
      <c r="B157" s="231"/>
      <c r="C157" s="232"/>
      <c r="D157" s="233" t="s">
        <v>998</v>
      </c>
      <c r="E157" s="233"/>
      <c r="F157" s="233"/>
      <c r="G157" s="233"/>
      <c r="H157" s="233"/>
      <c r="I157" s="233"/>
      <c r="J157" s="233"/>
      <c r="K157" s="233"/>
      <c r="L157" s="233"/>
      <c r="M157" s="233"/>
      <c r="N157" s="609">
        <f>SUM(N158:Q184)</f>
        <v>0</v>
      </c>
      <c r="O157" s="610"/>
      <c r="P157" s="610"/>
      <c r="Q157" s="610"/>
      <c r="R157" s="377"/>
      <c r="S157" s="219"/>
      <c r="U157" s="348"/>
      <c r="V157" s="232"/>
      <c r="W157" s="232"/>
      <c r="X157" s="234">
        <f>SUM(X158:X182)</f>
        <v>0</v>
      </c>
      <c r="Y157" s="232"/>
      <c r="Z157" s="234">
        <f>SUM(Z158:Z182)</f>
        <v>0</v>
      </c>
      <c r="AA157" s="232"/>
      <c r="AB157" s="349">
        <f>SUM(AB158:AB182)</f>
        <v>0</v>
      </c>
      <c r="AS157" s="237" t="s">
        <v>113</v>
      </c>
      <c r="AU157" s="238" t="s">
        <v>57</v>
      </c>
      <c r="AV157" s="238" t="s">
        <v>58</v>
      </c>
      <c r="AZ157" s="237" t="s">
        <v>198</v>
      </c>
      <c r="BL157" s="239">
        <f>SUM(BL158:BL182)</f>
        <v>0</v>
      </c>
    </row>
    <row r="158" spans="2:66" s="198" customFormat="1" ht="30" customHeight="1">
      <c r="B158" s="168"/>
      <c r="C158" s="309" t="s">
        <v>979</v>
      </c>
      <c r="D158" s="309" t="s">
        <v>199</v>
      </c>
      <c r="E158" s="310" t="s">
        <v>1088</v>
      </c>
      <c r="F158" s="678" t="s">
        <v>1089</v>
      </c>
      <c r="G158" s="678"/>
      <c r="H158" s="678"/>
      <c r="I158" s="678"/>
      <c r="J158" s="325" t="s">
        <v>2747</v>
      </c>
      <c r="K158" s="375">
        <v>2</v>
      </c>
      <c r="L158" s="572"/>
      <c r="M158" s="572"/>
      <c r="N158" s="679">
        <f>ROUND(L158*K158,2)</f>
        <v>0</v>
      </c>
      <c r="O158" s="679"/>
      <c r="P158" s="679"/>
      <c r="Q158" s="679"/>
      <c r="R158" s="313" t="s">
        <v>3319</v>
      </c>
      <c r="S158" s="172"/>
      <c r="U158" s="354" t="s">
        <v>5</v>
      </c>
      <c r="V158" s="246" t="s">
        <v>31</v>
      </c>
      <c r="W158" s="248">
        <v>0</v>
      </c>
      <c r="X158" s="248">
        <f>W158*K158</f>
        <v>0</v>
      </c>
      <c r="Y158" s="248">
        <v>0</v>
      </c>
      <c r="Z158" s="248">
        <f>Y158*K158</f>
        <v>0</v>
      </c>
      <c r="AA158" s="248">
        <v>0</v>
      </c>
      <c r="AB158" s="355">
        <f>AA158*K158</f>
        <v>0</v>
      </c>
      <c r="AS158" s="192" t="s">
        <v>113</v>
      </c>
      <c r="AU158" s="192" t="s">
        <v>199</v>
      </c>
      <c r="AV158" s="192" t="s">
        <v>65</v>
      </c>
      <c r="AZ158" s="192" t="s">
        <v>198</v>
      </c>
      <c r="BF158" s="249">
        <f>IF(V158="základní",N158,0)</f>
        <v>0</v>
      </c>
      <c r="BG158" s="249">
        <f>IF(V158="snížená",N158,0)</f>
        <v>0</v>
      </c>
      <c r="BH158" s="249">
        <f>IF(V158="zákl. přenesená",N158,0)</f>
        <v>0</v>
      </c>
      <c r="BI158" s="249">
        <f>IF(V158="sníž. přenesená",N158,0)</f>
        <v>0</v>
      </c>
      <c r="BJ158" s="249">
        <f>IF(V158="nulová",N158,0)</f>
        <v>0</v>
      </c>
      <c r="BK158" s="192" t="s">
        <v>71</v>
      </c>
      <c r="BL158" s="249">
        <f>ROUND(L158*K158,2)</f>
        <v>0</v>
      </c>
      <c r="BM158" s="192" t="s">
        <v>113</v>
      </c>
      <c r="BN158" s="192" t="s">
        <v>1900</v>
      </c>
    </row>
    <row r="159" spans="2:48" s="198" customFormat="1" ht="98.1" customHeight="1">
      <c r="B159" s="168"/>
      <c r="C159" s="320"/>
      <c r="D159" s="320"/>
      <c r="E159" s="320"/>
      <c r="F159" s="680" t="s">
        <v>1091</v>
      </c>
      <c r="G159" s="681"/>
      <c r="H159" s="681"/>
      <c r="I159" s="681"/>
      <c r="J159" s="320"/>
      <c r="K159" s="320"/>
      <c r="L159" s="320"/>
      <c r="M159" s="320"/>
      <c r="N159" s="320"/>
      <c r="O159" s="320"/>
      <c r="P159" s="320"/>
      <c r="Q159" s="320"/>
      <c r="R159" s="320"/>
      <c r="S159" s="172"/>
      <c r="U159" s="331"/>
      <c r="V159" s="359"/>
      <c r="W159" s="359"/>
      <c r="X159" s="359"/>
      <c r="Y159" s="359"/>
      <c r="Z159" s="359"/>
      <c r="AA159" s="359"/>
      <c r="AB159" s="332"/>
      <c r="AU159" s="192" t="s">
        <v>271</v>
      </c>
      <c r="AV159" s="192" t="s">
        <v>65</v>
      </c>
    </row>
    <row r="160" spans="2:66" s="198" customFormat="1" ht="30" customHeight="1">
      <c r="B160" s="168"/>
      <c r="C160" s="309" t="s">
        <v>983</v>
      </c>
      <c r="D160" s="309" t="s">
        <v>199</v>
      </c>
      <c r="E160" s="310" t="s">
        <v>1901</v>
      </c>
      <c r="F160" s="678" t="s">
        <v>1902</v>
      </c>
      <c r="G160" s="678"/>
      <c r="H160" s="678"/>
      <c r="I160" s="678"/>
      <c r="J160" s="325" t="s">
        <v>2747</v>
      </c>
      <c r="K160" s="375">
        <v>2</v>
      </c>
      <c r="L160" s="572"/>
      <c r="M160" s="572"/>
      <c r="N160" s="679">
        <f>ROUND(L160*K160,2)</f>
        <v>0</v>
      </c>
      <c r="O160" s="679"/>
      <c r="P160" s="679"/>
      <c r="Q160" s="679"/>
      <c r="R160" s="313" t="s">
        <v>3319</v>
      </c>
      <c r="S160" s="172"/>
      <c r="U160" s="354" t="s">
        <v>5</v>
      </c>
      <c r="V160" s="246" t="s">
        <v>31</v>
      </c>
      <c r="W160" s="248">
        <v>0</v>
      </c>
      <c r="X160" s="248">
        <f>W160*K160</f>
        <v>0</v>
      </c>
      <c r="Y160" s="248">
        <v>0</v>
      </c>
      <c r="Z160" s="248">
        <f>Y160*K160</f>
        <v>0</v>
      </c>
      <c r="AA160" s="248">
        <v>0</v>
      </c>
      <c r="AB160" s="355">
        <f>AA160*K160</f>
        <v>0</v>
      </c>
      <c r="AS160" s="192" t="s">
        <v>113</v>
      </c>
      <c r="AU160" s="192" t="s">
        <v>199</v>
      </c>
      <c r="AV160" s="192" t="s">
        <v>65</v>
      </c>
      <c r="AZ160" s="192" t="s">
        <v>198</v>
      </c>
      <c r="BF160" s="249">
        <f>IF(V160="základní",N160,0)</f>
        <v>0</v>
      </c>
      <c r="BG160" s="249">
        <f>IF(V160="snížená",N160,0)</f>
        <v>0</v>
      </c>
      <c r="BH160" s="249">
        <f>IF(V160="zákl. přenesená",N160,0)</f>
        <v>0</v>
      </c>
      <c r="BI160" s="249">
        <f>IF(V160="sníž. přenesená",N160,0)</f>
        <v>0</v>
      </c>
      <c r="BJ160" s="249">
        <f>IF(V160="nulová",N160,0)</f>
        <v>0</v>
      </c>
      <c r="BK160" s="192" t="s">
        <v>71</v>
      </c>
      <c r="BL160" s="249">
        <f>ROUND(L160*K160,2)</f>
        <v>0</v>
      </c>
      <c r="BM160" s="192" t="s">
        <v>113</v>
      </c>
      <c r="BN160" s="192" t="s">
        <v>1903</v>
      </c>
    </row>
    <row r="161" spans="2:48" s="198" customFormat="1" ht="111.95" customHeight="1">
      <c r="B161" s="168"/>
      <c r="C161" s="320"/>
      <c r="D161" s="320"/>
      <c r="E161" s="320"/>
      <c r="F161" s="680" t="s">
        <v>1904</v>
      </c>
      <c r="G161" s="681"/>
      <c r="H161" s="681"/>
      <c r="I161" s="681"/>
      <c r="J161" s="320"/>
      <c r="K161" s="320"/>
      <c r="L161" s="320"/>
      <c r="M161" s="320"/>
      <c r="N161" s="320"/>
      <c r="O161" s="320"/>
      <c r="P161" s="320"/>
      <c r="Q161" s="320"/>
      <c r="R161" s="320"/>
      <c r="S161" s="172"/>
      <c r="U161" s="331"/>
      <c r="V161" s="359"/>
      <c r="W161" s="359"/>
      <c r="X161" s="359"/>
      <c r="Y161" s="359"/>
      <c r="Z161" s="359"/>
      <c r="AA161" s="359"/>
      <c r="AB161" s="332"/>
      <c r="AU161" s="192" t="s">
        <v>271</v>
      </c>
      <c r="AV161" s="192" t="s">
        <v>65</v>
      </c>
    </row>
    <row r="162" spans="2:66" s="198" customFormat="1" ht="30" customHeight="1">
      <c r="B162" s="168"/>
      <c r="C162" s="309" t="s">
        <v>987</v>
      </c>
      <c r="D162" s="309" t="s">
        <v>199</v>
      </c>
      <c r="E162" s="310" t="s">
        <v>1092</v>
      </c>
      <c r="F162" s="678" t="s">
        <v>1093</v>
      </c>
      <c r="G162" s="678"/>
      <c r="H162" s="678"/>
      <c r="I162" s="678"/>
      <c r="J162" s="325" t="s">
        <v>2747</v>
      </c>
      <c r="K162" s="375">
        <v>2</v>
      </c>
      <c r="L162" s="572"/>
      <c r="M162" s="572"/>
      <c r="N162" s="679">
        <f>ROUND(L162*K162,2)</f>
        <v>0</v>
      </c>
      <c r="O162" s="679"/>
      <c r="P162" s="679"/>
      <c r="Q162" s="679"/>
      <c r="R162" s="313" t="s">
        <v>3319</v>
      </c>
      <c r="S162" s="172"/>
      <c r="U162" s="354" t="s">
        <v>5</v>
      </c>
      <c r="V162" s="246" t="s">
        <v>31</v>
      </c>
      <c r="W162" s="248">
        <v>0</v>
      </c>
      <c r="X162" s="248">
        <f>W162*K162</f>
        <v>0</v>
      </c>
      <c r="Y162" s="248">
        <v>0</v>
      </c>
      <c r="Z162" s="248">
        <f>Y162*K162</f>
        <v>0</v>
      </c>
      <c r="AA162" s="248">
        <v>0</v>
      </c>
      <c r="AB162" s="355">
        <f>AA162*K162</f>
        <v>0</v>
      </c>
      <c r="AS162" s="192" t="s">
        <v>113</v>
      </c>
      <c r="AU162" s="192" t="s">
        <v>199</v>
      </c>
      <c r="AV162" s="192" t="s">
        <v>65</v>
      </c>
      <c r="AZ162" s="192" t="s">
        <v>198</v>
      </c>
      <c r="BF162" s="249">
        <f>IF(V162="základní",N162,0)</f>
        <v>0</v>
      </c>
      <c r="BG162" s="249">
        <f>IF(V162="snížená",N162,0)</f>
        <v>0</v>
      </c>
      <c r="BH162" s="249">
        <f>IF(V162="zákl. přenesená",N162,0)</f>
        <v>0</v>
      </c>
      <c r="BI162" s="249">
        <f>IF(V162="sníž. přenesená",N162,0)</f>
        <v>0</v>
      </c>
      <c r="BJ162" s="249">
        <f>IF(V162="nulová",N162,0)</f>
        <v>0</v>
      </c>
      <c r="BK162" s="192" t="s">
        <v>71</v>
      </c>
      <c r="BL162" s="249">
        <f>ROUND(L162*K162,2)</f>
        <v>0</v>
      </c>
      <c r="BM162" s="192" t="s">
        <v>113</v>
      </c>
      <c r="BN162" s="192" t="s">
        <v>1905</v>
      </c>
    </row>
    <row r="163" spans="2:48" s="198" customFormat="1" ht="98.1" customHeight="1">
      <c r="B163" s="168"/>
      <c r="C163" s="320"/>
      <c r="D163" s="320"/>
      <c r="E163" s="320"/>
      <c r="F163" s="680" t="s">
        <v>1095</v>
      </c>
      <c r="G163" s="681"/>
      <c r="H163" s="681"/>
      <c r="I163" s="681"/>
      <c r="J163" s="320"/>
      <c r="K163" s="320"/>
      <c r="L163" s="320"/>
      <c r="M163" s="320"/>
      <c r="N163" s="320"/>
      <c r="O163" s="320"/>
      <c r="P163" s="320"/>
      <c r="Q163" s="320"/>
      <c r="R163" s="320"/>
      <c r="S163" s="172"/>
      <c r="U163" s="331"/>
      <c r="V163" s="359"/>
      <c r="W163" s="359"/>
      <c r="X163" s="359"/>
      <c r="Y163" s="359"/>
      <c r="Z163" s="359"/>
      <c r="AA163" s="359"/>
      <c r="AB163" s="332"/>
      <c r="AU163" s="192" t="s">
        <v>271</v>
      </c>
      <c r="AV163" s="192" t="s">
        <v>65</v>
      </c>
    </row>
    <row r="164" spans="2:66" s="198" customFormat="1" ht="30" customHeight="1">
      <c r="B164" s="168"/>
      <c r="C164" s="309" t="s">
        <v>992</v>
      </c>
      <c r="D164" s="309" t="s">
        <v>199</v>
      </c>
      <c r="E164" s="310" t="s">
        <v>1096</v>
      </c>
      <c r="F164" s="678" t="s">
        <v>1097</v>
      </c>
      <c r="G164" s="678"/>
      <c r="H164" s="678"/>
      <c r="I164" s="678"/>
      <c r="J164" s="325" t="s">
        <v>2747</v>
      </c>
      <c r="K164" s="375">
        <v>2</v>
      </c>
      <c r="L164" s="572"/>
      <c r="M164" s="572"/>
      <c r="N164" s="679">
        <f>ROUND(L164*K164,2)</f>
        <v>0</v>
      </c>
      <c r="O164" s="679"/>
      <c r="P164" s="679"/>
      <c r="Q164" s="679"/>
      <c r="R164" s="313" t="s">
        <v>3319</v>
      </c>
      <c r="S164" s="172"/>
      <c r="U164" s="354" t="s">
        <v>5</v>
      </c>
      <c r="V164" s="246" t="s">
        <v>31</v>
      </c>
      <c r="W164" s="248">
        <v>0</v>
      </c>
      <c r="X164" s="248">
        <f>W164*K164</f>
        <v>0</v>
      </c>
      <c r="Y164" s="248">
        <v>0</v>
      </c>
      <c r="Z164" s="248">
        <f>Y164*K164</f>
        <v>0</v>
      </c>
      <c r="AA164" s="248">
        <v>0</v>
      </c>
      <c r="AB164" s="355">
        <f>AA164*K164</f>
        <v>0</v>
      </c>
      <c r="AS164" s="192" t="s">
        <v>113</v>
      </c>
      <c r="AU164" s="192" t="s">
        <v>199</v>
      </c>
      <c r="AV164" s="192" t="s">
        <v>65</v>
      </c>
      <c r="AZ164" s="192" t="s">
        <v>198</v>
      </c>
      <c r="BF164" s="249">
        <f>IF(V164="základní",N164,0)</f>
        <v>0</v>
      </c>
      <c r="BG164" s="249">
        <f>IF(V164="snížená",N164,0)</f>
        <v>0</v>
      </c>
      <c r="BH164" s="249">
        <f>IF(V164="zákl. přenesená",N164,0)</f>
        <v>0</v>
      </c>
      <c r="BI164" s="249">
        <f>IF(V164="sníž. přenesená",N164,0)</f>
        <v>0</v>
      </c>
      <c r="BJ164" s="249">
        <f>IF(V164="nulová",N164,0)</f>
        <v>0</v>
      </c>
      <c r="BK164" s="192" t="s">
        <v>71</v>
      </c>
      <c r="BL164" s="249">
        <f>ROUND(L164*K164,2)</f>
        <v>0</v>
      </c>
      <c r="BM164" s="192" t="s">
        <v>113</v>
      </c>
      <c r="BN164" s="192" t="s">
        <v>1906</v>
      </c>
    </row>
    <row r="165" spans="2:48" s="198" customFormat="1" ht="98.1" customHeight="1">
      <c r="B165" s="168"/>
      <c r="C165" s="320"/>
      <c r="D165" s="320"/>
      <c r="E165" s="320"/>
      <c r="F165" s="680" t="s">
        <v>1095</v>
      </c>
      <c r="G165" s="681"/>
      <c r="H165" s="681"/>
      <c r="I165" s="681"/>
      <c r="J165" s="320"/>
      <c r="K165" s="320"/>
      <c r="L165" s="320"/>
      <c r="M165" s="320"/>
      <c r="N165" s="320"/>
      <c r="O165" s="320"/>
      <c r="P165" s="320"/>
      <c r="Q165" s="320"/>
      <c r="R165" s="320"/>
      <c r="S165" s="172"/>
      <c r="U165" s="331"/>
      <c r="V165" s="359"/>
      <c r="W165" s="359"/>
      <c r="X165" s="359"/>
      <c r="Y165" s="359"/>
      <c r="Z165" s="359"/>
      <c r="AA165" s="359"/>
      <c r="AB165" s="332"/>
      <c r="AU165" s="192" t="s">
        <v>271</v>
      </c>
      <c r="AV165" s="192" t="s">
        <v>65</v>
      </c>
    </row>
    <row r="166" spans="2:66" s="198" customFormat="1" ht="30" customHeight="1">
      <c r="B166" s="168"/>
      <c r="C166" s="309" t="s">
        <v>594</v>
      </c>
      <c r="D166" s="309" t="s">
        <v>199</v>
      </c>
      <c r="E166" s="310" t="s">
        <v>1907</v>
      </c>
      <c r="F166" s="678" t="s">
        <v>1908</v>
      </c>
      <c r="G166" s="678"/>
      <c r="H166" s="678"/>
      <c r="I166" s="678"/>
      <c r="J166" s="325" t="s">
        <v>2747</v>
      </c>
      <c r="K166" s="375">
        <v>3</v>
      </c>
      <c r="L166" s="572"/>
      <c r="M166" s="572"/>
      <c r="N166" s="679">
        <f>ROUND(L166*K166,2)</f>
        <v>0</v>
      </c>
      <c r="O166" s="679"/>
      <c r="P166" s="679"/>
      <c r="Q166" s="679"/>
      <c r="R166" s="313" t="s">
        <v>3319</v>
      </c>
      <c r="S166" s="172"/>
      <c r="U166" s="354" t="s">
        <v>5</v>
      </c>
      <c r="V166" s="246" t="s">
        <v>31</v>
      </c>
      <c r="W166" s="248">
        <v>0</v>
      </c>
      <c r="X166" s="248">
        <f>W166*K166</f>
        <v>0</v>
      </c>
      <c r="Y166" s="248">
        <v>0</v>
      </c>
      <c r="Z166" s="248">
        <f>Y166*K166</f>
        <v>0</v>
      </c>
      <c r="AA166" s="248">
        <v>0</v>
      </c>
      <c r="AB166" s="355">
        <f>AA166*K166</f>
        <v>0</v>
      </c>
      <c r="AS166" s="192" t="s">
        <v>113</v>
      </c>
      <c r="AU166" s="192" t="s">
        <v>199</v>
      </c>
      <c r="AV166" s="192" t="s">
        <v>65</v>
      </c>
      <c r="AZ166" s="192" t="s">
        <v>198</v>
      </c>
      <c r="BF166" s="249">
        <f>IF(V166="základní",N166,0)</f>
        <v>0</v>
      </c>
      <c r="BG166" s="249">
        <f>IF(V166="snížená",N166,0)</f>
        <v>0</v>
      </c>
      <c r="BH166" s="249">
        <f>IF(V166="zákl. přenesená",N166,0)</f>
        <v>0</v>
      </c>
      <c r="BI166" s="249">
        <f>IF(V166="sníž. přenesená",N166,0)</f>
        <v>0</v>
      </c>
      <c r="BJ166" s="249">
        <f>IF(V166="nulová",N166,0)</f>
        <v>0</v>
      </c>
      <c r="BK166" s="192" t="s">
        <v>71</v>
      </c>
      <c r="BL166" s="249">
        <f>ROUND(L166*K166,2)</f>
        <v>0</v>
      </c>
      <c r="BM166" s="192" t="s">
        <v>113</v>
      </c>
      <c r="BN166" s="192" t="s">
        <v>1909</v>
      </c>
    </row>
    <row r="167" spans="2:48" s="198" customFormat="1" ht="111.95" customHeight="1">
      <c r="B167" s="168"/>
      <c r="C167" s="320"/>
      <c r="D167" s="320"/>
      <c r="E167" s="320"/>
      <c r="F167" s="680" t="s">
        <v>1910</v>
      </c>
      <c r="G167" s="681"/>
      <c r="H167" s="681"/>
      <c r="I167" s="681"/>
      <c r="J167" s="320"/>
      <c r="K167" s="320"/>
      <c r="L167" s="320"/>
      <c r="M167" s="320"/>
      <c r="N167" s="320"/>
      <c r="O167" s="320"/>
      <c r="P167" s="320"/>
      <c r="Q167" s="320"/>
      <c r="R167" s="320"/>
      <c r="S167" s="172"/>
      <c r="U167" s="331"/>
      <c r="V167" s="359"/>
      <c r="W167" s="359"/>
      <c r="X167" s="359"/>
      <c r="Y167" s="359"/>
      <c r="Z167" s="359"/>
      <c r="AA167" s="359"/>
      <c r="AB167" s="332"/>
      <c r="AU167" s="192" t="s">
        <v>271</v>
      </c>
      <c r="AV167" s="192" t="s">
        <v>65</v>
      </c>
    </row>
    <row r="168" spans="2:66" s="198" customFormat="1" ht="30" customHeight="1">
      <c r="B168" s="168"/>
      <c r="C168" s="309" t="s">
        <v>605</v>
      </c>
      <c r="D168" s="309" t="s">
        <v>199</v>
      </c>
      <c r="E168" s="310" t="s">
        <v>1099</v>
      </c>
      <c r="F168" s="678" t="s">
        <v>1100</v>
      </c>
      <c r="G168" s="678"/>
      <c r="H168" s="678"/>
      <c r="I168" s="678"/>
      <c r="J168" s="311" t="s">
        <v>268</v>
      </c>
      <c r="K168" s="375">
        <v>2</v>
      </c>
      <c r="L168" s="572"/>
      <c r="M168" s="572"/>
      <c r="N168" s="679">
        <f>ROUND(L168*K168,2)</f>
        <v>0</v>
      </c>
      <c r="O168" s="679"/>
      <c r="P168" s="679"/>
      <c r="Q168" s="679"/>
      <c r="R168" s="313" t="s">
        <v>3319</v>
      </c>
      <c r="S168" s="172"/>
      <c r="U168" s="354" t="s">
        <v>5</v>
      </c>
      <c r="V168" s="246" t="s">
        <v>31</v>
      </c>
      <c r="W168" s="248">
        <v>0</v>
      </c>
      <c r="X168" s="248">
        <f>W168*K168</f>
        <v>0</v>
      </c>
      <c r="Y168" s="248">
        <v>0</v>
      </c>
      <c r="Z168" s="248">
        <f>Y168*K168</f>
        <v>0</v>
      </c>
      <c r="AA168" s="248">
        <v>0</v>
      </c>
      <c r="AB168" s="355">
        <f>AA168*K168</f>
        <v>0</v>
      </c>
      <c r="AS168" s="192" t="s">
        <v>113</v>
      </c>
      <c r="AU168" s="192" t="s">
        <v>199</v>
      </c>
      <c r="AV168" s="192" t="s">
        <v>65</v>
      </c>
      <c r="AZ168" s="192" t="s">
        <v>198</v>
      </c>
      <c r="BF168" s="249">
        <f>IF(V168="základní",N168,0)</f>
        <v>0</v>
      </c>
      <c r="BG168" s="249">
        <f>IF(V168="snížená",N168,0)</f>
        <v>0</v>
      </c>
      <c r="BH168" s="249">
        <f>IF(V168="zákl. přenesená",N168,0)</f>
        <v>0</v>
      </c>
      <c r="BI168" s="249">
        <f>IF(V168="sníž. přenesená",N168,0)</f>
        <v>0</v>
      </c>
      <c r="BJ168" s="249">
        <f>IF(V168="nulová",N168,0)</f>
        <v>0</v>
      </c>
      <c r="BK168" s="192" t="s">
        <v>71</v>
      </c>
      <c r="BL168" s="249">
        <f>ROUND(L168*K168,2)</f>
        <v>0</v>
      </c>
      <c r="BM168" s="192" t="s">
        <v>113</v>
      </c>
      <c r="BN168" s="192" t="s">
        <v>1911</v>
      </c>
    </row>
    <row r="169" spans="2:66" s="198" customFormat="1" ht="30" customHeight="1">
      <c r="B169" s="168"/>
      <c r="C169" s="309" t="s">
        <v>613</v>
      </c>
      <c r="D169" s="309" t="s">
        <v>199</v>
      </c>
      <c r="E169" s="310" t="s">
        <v>1102</v>
      </c>
      <c r="F169" s="678" t="s">
        <v>1103</v>
      </c>
      <c r="G169" s="678"/>
      <c r="H169" s="678"/>
      <c r="I169" s="678"/>
      <c r="J169" s="325" t="s">
        <v>2747</v>
      </c>
      <c r="K169" s="375">
        <v>1</v>
      </c>
      <c r="L169" s="572"/>
      <c r="M169" s="572"/>
      <c r="N169" s="679">
        <f>ROUND(L169*K169,2)</f>
        <v>0</v>
      </c>
      <c r="O169" s="679"/>
      <c r="P169" s="679"/>
      <c r="Q169" s="679"/>
      <c r="R169" s="313" t="s">
        <v>3319</v>
      </c>
      <c r="S169" s="172"/>
      <c r="U169" s="354" t="s">
        <v>5</v>
      </c>
      <c r="V169" s="246" t="s">
        <v>31</v>
      </c>
      <c r="W169" s="248">
        <v>0</v>
      </c>
      <c r="X169" s="248">
        <f>W169*K169</f>
        <v>0</v>
      </c>
      <c r="Y169" s="248">
        <v>0</v>
      </c>
      <c r="Z169" s="248">
        <f>Y169*K169</f>
        <v>0</v>
      </c>
      <c r="AA169" s="248">
        <v>0</v>
      </c>
      <c r="AB169" s="355">
        <f>AA169*K169</f>
        <v>0</v>
      </c>
      <c r="AS169" s="192" t="s">
        <v>113</v>
      </c>
      <c r="AU169" s="192" t="s">
        <v>199</v>
      </c>
      <c r="AV169" s="192" t="s">
        <v>65</v>
      </c>
      <c r="AZ169" s="192" t="s">
        <v>198</v>
      </c>
      <c r="BF169" s="249">
        <f>IF(V169="základní",N169,0)</f>
        <v>0</v>
      </c>
      <c r="BG169" s="249">
        <f>IF(V169="snížená",N169,0)</f>
        <v>0</v>
      </c>
      <c r="BH169" s="249">
        <f>IF(V169="zákl. přenesená",N169,0)</f>
        <v>0</v>
      </c>
      <c r="BI169" s="249">
        <f>IF(V169="sníž. přenesená",N169,0)</f>
        <v>0</v>
      </c>
      <c r="BJ169" s="249">
        <f>IF(V169="nulová",N169,0)</f>
        <v>0</v>
      </c>
      <c r="BK169" s="192" t="s">
        <v>71</v>
      </c>
      <c r="BL169" s="249">
        <f>ROUND(L169*K169,2)</f>
        <v>0</v>
      </c>
      <c r="BM169" s="192" t="s">
        <v>113</v>
      </c>
      <c r="BN169" s="192" t="s">
        <v>1912</v>
      </c>
    </row>
    <row r="170" spans="2:48" s="198" customFormat="1" ht="56.1" customHeight="1">
      <c r="B170" s="168"/>
      <c r="C170" s="320"/>
      <c r="D170" s="320"/>
      <c r="E170" s="320"/>
      <c r="F170" s="680" t="s">
        <v>1105</v>
      </c>
      <c r="G170" s="681"/>
      <c r="H170" s="681"/>
      <c r="I170" s="681"/>
      <c r="J170" s="320"/>
      <c r="K170" s="320"/>
      <c r="L170" s="320"/>
      <c r="M170" s="320"/>
      <c r="N170" s="320"/>
      <c r="O170" s="320"/>
      <c r="P170" s="320"/>
      <c r="Q170" s="320"/>
      <c r="R170" s="320"/>
      <c r="S170" s="172"/>
      <c r="U170" s="331"/>
      <c r="V170" s="359"/>
      <c r="W170" s="359"/>
      <c r="X170" s="359"/>
      <c r="Y170" s="359"/>
      <c r="Z170" s="359"/>
      <c r="AA170" s="359"/>
      <c r="AB170" s="332"/>
      <c r="AU170" s="192" t="s">
        <v>271</v>
      </c>
      <c r="AV170" s="192" t="s">
        <v>65</v>
      </c>
    </row>
    <row r="171" spans="2:66" s="198" customFormat="1" ht="30" customHeight="1">
      <c r="B171" s="168"/>
      <c r="C171" s="309" t="s">
        <v>618</v>
      </c>
      <c r="D171" s="309" t="s">
        <v>199</v>
      </c>
      <c r="E171" s="310" t="s">
        <v>1913</v>
      </c>
      <c r="F171" s="678" t="s">
        <v>1914</v>
      </c>
      <c r="G171" s="678"/>
      <c r="H171" s="678"/>
      <c r="I171" s="678"/>
      <c r="J171" s="325" t="s">
        <v>2747</v>
      </c>
      <c r="K171" s="375">
        <v>1</v>
      </c>
      <c r="L171" s="572"/>
      <c r="M171" s="572"/>
      <c r="N171" s="679">
        <f>ROUND(L171*K171,2)</f>
        <v>0</v>
      </c>
      <c r="O171" s="679"/>
      <c r="P171" s="679"/>
      <c r="Q171" s="679"/>
      <c r="R171" s="313" t="s">
        <v>3319</v>
      </c>
      <c r="S171" s="172"/>
      <c r="U171" s="354" t="s">
        <v>5</v>
      </c>
      <c r="V171" s="246" t="s">
        <v>31</v>
      </c>
      <c r="W171" s="248">
        <v>0</v>
      </c>
      <c r="X171" s="248">
        <f>W171*K171</f>
        <v>0</v>
      </c>
      <c r="Y171" s="248">
        <v>0</v>
      </c>
      <c r="Z171" s="248">
        <f>Y171*K171</f>
        <v>0</v>
      </c>
      <c r="AA171" s="248">
        <v>0</v>
      </c>
      <c r="AB171" s="355">
        <f>AA171*K171</f>
        <v>0</v>
      </c>
      <c r="AS171" s="192" t="s">
        <v>113</v>
      </c>
      <c r="AU171" s="192" t="s">
        <v>199</v>
      </c>
      <c r="AV171" s="192" t="s">
        <v>65</v>
      </c>
      <c r="AZ171" s="192" t="s">
        <v>198</v>
      </c>
      <c r="BF171" s="249">
        <f>IF(V171="základní",N171,0)</f>
        <v>0</v>
      </c>
      <c r="BG171" s="249">
        <f>IF(V171="snížená",N171,0)</f>
        <v>0</v>
      </c>
      <c r="BH171" s="249">
        <f>IF(V171="zákl. přenesená",N171,0)</f>
        <v>0</v>
      </c>
      <c r="BI171" s="249">
        <f>IF(V171="sníž. přenesená",N171,0)</f>
        <v>0</v>
      </c>
      <c r="BJ171" s="249">
        <f>IF(V171="nulová",N171,0)</f>
        <v>0</v>
      </c>
      <c r="BK171" s="192" t="s">
        <v>71</v>
      </c>
      <c r="BL171" s="249">
        <f>ROUND(L171*K171,2)</f>
        <v>0</v>
      </c>
      <c r="BM171" s="192" t="s">
        <v>113</v>
      </c>
      <c r="BN171" s="192" t="s">
        <v>1915</v>
      </c>
    </row>
    <row r="172" spans="2:48" s="198" customFormat="1" ht="56.1" customHeight="1">
      <c r="B172" s="168"/>
      <c r="C172" s="320"/>
      <c r="D172" s="320"/>
      <c r="E172" s="320"/>
      <c r="F172" s="680" t="s">
        <v>1105</v>
      </c>
      <c r="G172" s="681"/>
      <c r="H172" s="681"/>
      <c r="I172" s="681"/>
      <c r="J172" s="320"/>
      <c r="K172" s="320"/>
      <c r="L172" s="320"/>
      <c r="M172" s="320"/>
      <c r="N172" s="320"/>
      <c r="O172" s="320"/>
      <c r="P172" s="320"/>
      <c r="Q172" s="320"/>
      <c r="R172" s="320"/>
      <c r="S172" s="172"/>
      <c r="U172" s="331"/>
      <c r="V172" s="359"/>
      <c r="W172" s="359"/>
      <c r="X172" s="359"/>
      <c r="Y172" s="359"/>
      <c r="Z172" s="359"/>
      <c r="AA172" s="359"/>
      <c r="AB172" s="332"/>
      <c r="AU172" s="192" t="s">
        <v>271</v>
      </c>
      <c r="AV172" s="192" t="s">
        <v>65</v>
      </c>
    </row>
    <row r="173" spans="2:66" s="198" customFormat="1" ht="20.1" customHeight="1">
      <c r="B173" s="168"/>
      <c r="C173" s="309" t="s">
        <v>623</v>
      </c>
      <c r="D173" s="309" t="s">
        <v>199</v>
      </c>
      <c r="E173" s="310" t="s">
        <v>1916</v>
      </c>
      <c r="F173" s="678" t="s">
        <v>1107</v>
      </c>
      <c r="G173" s="678"/>
      <c r="H173" s="678"/>
      <c r="I173" s="678"/>
      <c r="J173" s="325" t="s">
        <v>2747</v>
      </c>
      <c r="K173" s="375">
        <v>1</v>
      </c>
      <c r="L173" s="572"/>
      <c r="M173" s="572"/>
      <c r="N173" s="679">
        <f>ROUND(L173*K173,2)</f>
        <v>0</v>
      </c>
      <c r="O173" s="679"/>
      <c r="P173" s="679"/>
      <c r="Q173" s="679"/>
      <c r="R173" s="313" t="s">
        <v>3319</v>
      </c>
      <c r="S173" s="172"/>
      <c r="U173" s="354" t="s">
        <v>5</v>
      </c>
      <c r="V173" s="246" t="s">
        <v>31</v>
      </c>
      <c r="W173" s="248">
        <v>0</v>
      </c>
      <c r="X173" s="248">
        <f>W173*K173</f>
        <v>0</v>
      </c>
      <c r="Y173" s="248">
        <v>0</v>
      </c>
      <c r="Z173" s="248">
        <f>Y173*K173</f>
        <v>0</v>
      </c>
      <c r="AA173" s="248">
        <v>0</v>
      </c>
      <c r="AB173" s="355">
        <f>AA173*K173</f>
        <v>0</v>
      </c>
      <c r="AS173" s="192" t="s">
        <v>113</v>
      </c>
      <c r="AU173" s="192" t="s">
        <v>199</v>
      </c>
      <c r="AV173" s="192" t="s">
        <v>65</v>
      </c>
      <c r="AZ173" s="192" t="s">
        <v>198</v>
      </c>
      <c r="BF173" s="249">
        <f>IF(V173="základní",N173,0)</f>
        <v>0</v>
      </c>
      <c r="BG173" s="249">
        <f>IF(V173="snížená",N173,0)</f>
        <v>0</v>
      </c>
      <c r="BH173" s="249">
        <f>IF(V173="zákl. přenesená",N173,0)</f>
        <v>0</v>
      </c>
      <c r="BI173" s="249">
        <f>IF(V173="sníž. přenesená",N173,0)</f>
        <v>0</v>
      </c>
      <c r="BJ173" s="249">
        <f>IF(V173="nulová",N173,0)</f>
        <v>0</v>
      </c>
      <c r="BK173" s="192" t="s">
        <v>71</v>
      </c>
      <c r="BL173" s="249">
        <f>ROUND(L173*K173,2)</f>
        <v>0</v>
      </c>
      <c r="BM173" s="192" t="s">
        <v>113</v>
      </c>
      <c r="BN173" s="192" t="s">
        <v>1917</v>
      </c>
    </row>
    <row r="174" spans="2:48" s="198" customFormat="1" ht="56.1" customHeight="1">
      <c r="B174" s="168"/>
      <c r="C174" s="320"/>
      <c r="D174" s="320"/>
      <c r="E174" s="320"/>
      <c r="F174" s="680" t="s">
        <v>1109</v>
      </c>
      <c r="G174" s="681"/>
      <c r="H174" s="681"/>
      <c r="I174" s="681"/>
      <c r="J174" s="320"/>
      <c r="K174" s="320"/>
      <c r="L174" s="320"/>
      <c r="M174" s="320"/>
      <c r="N174" s="320"/>
      <c r="O174" s="320"/>
      <c r="P174" s="320"/>
      <c r="Q174" s="320"/>
      <c r="R174" s="320"/>
      <c r="S174" s="172"/>
      <c r="U174" s="331"/>
      <c r="V174" s="359"/>
      <c r="W174" s="359"/>
      <c r="X174" s="359"/>
      <c r="Y174" s="359"/>
      <c r="Z174" s="359"/>
      <c r="AA174" s="359"/>
      <c r="AB174" s="332"/>
      <c r="AU174" s="192" t="s">
        <v>271</v>
      </c>
      <c r="AV174" s="192" t="s">
        <v>65</v>
      </c>
    </row>
    <row r="175" spans="2:66" s="198" customFormat="1" ht="45" customHeight="1">
      <c r="B175" s="168"/>
      <c r="C175" s="309" t="s">
        <v>631</v>
      </c>
      <c r="D175" s="309" t="s">
        <v>199</v>
      </c>
      <c r="E175" s="310" t="s">
        <v>1110</v>
      </c>
      <c r="F175" s="678" t="s">
        <v>1111</v>
      </c>
      <c r="G175" s="678"/>
      <c r="H175" s="678"/>
      <c r="I175" s="678"/>
      <c r="J175" s="325" t="s">
        <v>2747</v>
      </c>
      <c r="K175" s="375">
        <v>1</v>
      </c>
      <c r="L175" s="572"/>
      <c r="M175" s="572"/>
      <c r="N175" s="679">
        <f>ROUND(L175*K175,2)</f>
        <v>0</v>
      </c>
      <c r="O175" s="679"/>
      <c r="P175" s="679"/>
      <c r="Q175" s="679"/>
      <c r="R175" s="313" t="s">
        <v>3319</v>
      </c>
      <c r="S175" s="172"/>
      <c r="U175" s="354" t="s">
        <v>5</v>
      </c>
      <c r="V175" s="246" t="s">
        <v>31</v>
      </c>
      <c r="W175" s="248">
        <v>0</v>
      </c>
      <c r="X175" s="248">
        <f>W175*K175</f>
        <v>0</v>
      </c>
      <c r="Y175" s="248">
        <v>0</v>
      </c>
      <c r="Z175" s="248">
        <f>Y175*K175</f>
        <v>0</v>
      </c>
      <c r="AA175" s="248">
        <v>0</v>
      </c>
      <c r="AB175" s="355">
        <f>AA175*K175</f>
        <v>0</v>
      </c>
      <c r="AS175" s="192" t="s">
        <v>113</v>
      </c>
      <c r="AU175" s="192" t="s">
        <v>199</v>
      </c>
      <c r="AV175" s="192" t="s">
        <v>65</v>
      </c>
      <c r="AZ175" s="192" t="s">
        <v>198</v>
      </c>
      <c r="BF175" s="249">
        <f>IF(V175="základní",N175,0)</f>
        <v>0</v>
      </c>
      <c r="BG175" s="249">
        <f>IF(V175="snížená",N175,0)</f>
        <v>0</v>
      </c>
      <c r="BH175" s="249">
        <f>IF(V175="zákl. přenesená",N175,0)</f>
        <v>0</v>
      </c>
      <c r="BI175" s="249">
        <f>IF(V175="sníž. přenesená",N175,0)</f>
        <v>0</v>
      </c>
      <c r="BJ175" s="249">
        <f>IF(V175="nulová",N175,0)</f>
        <v>0</v>
      </c>
      <c r="BK175" s="192" t="s">
        <v>71</v>
      </c>
      <c r="BL175" s="249">
        <f>ROUND(L175*K175,2)</f>
        <v>0</v>
      </c>
      <c r="BM175" s="192" t="s">
        <v>113</v>
      </c>
      <c r="BN175" s="192" t="s">
        <v>1918</v>
      </c>
    </row>
    <row r="176" spans="2:48" s="198" customFormat="1" ht="56.1" customHeight="1">
      <c r="B176" s="168"/>
      <c r="C176" s="320"/>
      <c r="D176" s="320"/>
      <c r="E176" s="320"/>
      <c r="F176" s="680" t="s">
        <v>1113</v>
      </c>
      <c r="G176" s="681"/>
      <c r="H176" s="681"/>
      <c r="I176" s="681"/>
      <c r="J176" s="320"/>
      <c r="K176" s="320"/>
      <c r="L176" s="320"/>
      <c r="M176" s="320"/>
      <c r="N176" s="320"/>
      <c r="O176" s="320"/>
      <c r="P176" s="320"/>
      <c r="Q176" s="320"/>
      <c r="R176" s="320"/>
      <c r="S176" s="172"/>
      <c r="U176" s="331"/>
      <c r="V176" s="359"/>
      <c r="W176" s="359"/>
      <c r="X176" s="359"/>
      <c r="Y176" s="359"/>
      <c r="Z176" s="359"/>
      <c r="AA176" s="359"/>
      <c r="AB176" s="332"/>
      <c r="AU176" s="192" t="s">
        <v>271</v>
      </c>
      <c r="AV176" s="192" t="s">
        <v>65</v>
      </c>
    </row>
    <row r="177" spans="2:66" s="198" customFormat="1" ht="30" customHeight="1">
      <c r="B177" s="168"/>
      <c r="C177" s="309" t="s">
        <v>642</v>
      </c>
      <c r="D177" s="309" t="s">
        <v>199</v>
      </c>
      <c r="E177" s="310" t="s">
        <v>1919</v>
      </c>
      <c r="F177" s="678" t="s">
        <v>1920</v>
      </c>
      <c r="G177" s="678"/>
      <c r="H177" s="678"/>
      <c r="I177" s="678"/>
      <c r="J177" s="325" t="s">
        <v>2747</v>
      </c>
      <c r="K177" s="375">
        <v>1</v>
      </c>
      <c r="L177" s="572"/>
      <c r="M177" s="572"/>
      <c r="N177" s="679">
        <f>ROUND(L177*K177,2)</f>
        <v>0</v>
      </c>
      <c r="O177" s="679"/>
      <c r="P177" s="679"/>
      <c r="Q177" s="679"/>
      <c r="R177" s="313" t="s">
        <v>3319</v>
      </c>
      <c r="S177" s="172"/>
      <c r="U177" s="354" t="s">
        <v>5</v>
      </c>
      <c r="V177" s="246" t="s">
        <v>31</v>
      </c>
      <c r="W177" s="248">
        <v>0</v>
      </c>
      <c r="X177" s="248">
        <f>W177*K177</f>
        <v>0</v>
      </c>
      <c r="Y177" s="248">
        <v>0</v>
      </c>
      <c r="Z177" s="248">
        <f>Y177*K177</f>
        <v>0</v>
      </c>
      <c r="AA177" s="248">
        <v>0</v>
      </c>
      <c r="AB177" s="355">
        <f>AA177*K177</f>
        <v>0</v>
      </c>
      <c r="AS177" s="192" t="s">
        <v>113</v>
      </c>
      <c r="AU177" s="192" t="s">
        <v>199</v>
      </c>
      <c r="AV177" s="192" t="s">
        <v>65</v>
      </c>
      <c r="AZ177" s="192" t="s">
        <v>198</v>
      </c>
      <c r="BF177" s="249">
        <f>IF(V177="základní",N177,0)</f>
        <v>0</v>
      </c>
      <c r="BG177" s="249">
        <f>IF(V177="snížená",N177,0)</f>
        <v>0</v>
      </c>
      <c r="BH177" s="249">
        <f>IF(V177="zákl. přenesená",N177,0)</f>
        <v>0</v>
      </c>
      <c r="BI177" s="249">
        <f>IF(V177="sníž. přenesená",N177,0)</f>
        <v>0</v>
      </c>
      <c r="BJ177" s="249">
        <f>IF(V177="nulová",N177,0)</f>
        <v>0</v>
      </c>
      <c r="BK177" s="192" t="s">
        <v>71</v>
      </c>
      <c r="BL177" s="249">
        <f>ROUND(L177*K177,2)</f>
        <v>0</v>
      </c>
      <c r="BM177" s="192" t="s">
        <v>113</v>
      </c>
      <c r="BN177" s="192" t="s">
        <v>1921</v>
      </c>
    </row>
    <row r="178" spans="2:48" s="198" customFormat="1" ht="42" customHeight="1">
      <c r="B178" s="168"/>
      <c r="C178" s="320"/>
      <c r="D178" s="320"/>
      <c r="E178" s="320"/>
      <c r="F178" s="680" t="s">
        <v>1117</v>
      </c>
      <c r="G178" s="681"/>
      <c r="H178" s="681"/>
      <c r="I178" s="681"/>
      <c r="J178" s="320"/>
      <c r="K178" s="320"/>
      <c r="L178" s="320"/>
      <c r="M178" s="320"/>
      <c r="N178" s="320"/>
      <c r="O178" s="320"/>
      <c r="P178" s="320"/>
      <c r="Q178" s="320"/>
      <c r="R178" s="320"/>
      <c r="S178" s="172"/>
      <c r="U178" s="331"/>
      <c r="V178" s="359"/>
      <c r="W178" s="359"/>
      <c r="X178" s="359"/>
      <c r="Y178" s="359"/>
      <c r="Z178" s="359"/>
      <c r="AA178" s="359"/>
      <c r="AB178" s="332"/>
      <c r="AU178" s="192" t="s">
        <v>271</v>
      </c>
      <c r="AV178" s="192" t="s">
        <v>65</v>
      </c>
    </row>
    <row r="179" spans="2:66" s="198" customFormat="1" ht="20.1" customHeight="1">
      <c r="B179" s="168"/>
      <c r="C179" s="309" t="s">
        <v>649</v>
      </c>
      <c r="D179" s="309" t="s">
        <v>199</v>
      </c>
      <c r="E179" s="310" t="s">
        <v>1922</v>
      </c>
      <c r="F179" s="678" t="s">
        <v>1923</v>
      </c>
      <c r="G179" s="678"/>
      <c r="H179" s="678"/>
      <c r="I179" s="678"/>
      <c r="J179" s="325" t="s">
        <v>2747</v>
      </c>
      <c r="K179" s="375">
        <v>1</v>
      </c>
      <c r="L179" s="572"/>
      <c r="M179" s="572"/>
      <c r="N179" s="679">
        <f>ROUND(L179*K179,2)</f>
        <v>0</v>
      </c>
      <c r="O179" s="679"/>
      <c r="P179" s="679"/>
      <c r="Q179" s="679"/>
      <c r="R179" s="313" t="s">
        <v>3319</v>
      </c>
      <c r="S179" s="172"/>
      <c r="U179" s="354" t="s">
        <v>5</v>
      </c>
      <c r="V179" s="246" t="s">
        <v>31</v>
      </c>
      <c r="W179" s="248">
        <v>0</v>
      </c>
      <c r="X179" s="248">
        <f>W179*K179</f>
        <v>0</v>
      </c>
      <c r="Y179" s="248">
        <v>0</v>
      </c>
      <c r="Z179" s="248">
        <f>Y179*K179</f>
        <v>0</v>
      </c>
      <c r="AA179" s="248">
        <v>0</v>
      </c>
      <c r="AB179" s="355">
        <f>AA179*K179</f>
        <v>0</v>
      </c>
      <c r="AS179" s="192" t="s">
        <v>113</v>
      </c>
      <c r="AU179" s="192" t="s">
        <v>199</v>
      </c>
      <c r="AV179" s="192" t="s">
        <v>65</v>
      </c>
      <c r="AZ179" s="192" t="s">
        <v>198</v>
      </c>
      <c r="BF179" s="249">
        <f>IF(V179="základní",N179,0)</f>
        <v>0</v>
      </c>
      <c r="BG179" s="249">
        <f>IF(V179="snížená",N179,0)</f>
        <v>0</v>
      </c>
      <c r="BH179" s="249">
        <f>IF(V179="zákl. přenesená",N179,0)</f>
        <v>0</v>
      </c>
      <c r="BI179" s="249">
        <f>IF(V179="sníž. přenesená",N179,0)</f>
        <v>0</v>
      </c>
      <c r="BJ179" s="249">
        <f>IF(V179="nulová",N179,0)</f>
        <v>0</v>
      </c>
      <c r="BK179" s="192" t="s">
        <v>71</v>
      </c>
      <c r="BL179" s="249">
        <f>ROUND(L179*K179,2)</f>
        <v>0</v>
      </c>
      <c r="BM179" s="192" t="s">
        <v>113</v>
      </c>
      <c r="BN179" s="192" t="s">
        <v>1924</v>
      </c>
    </row>
    <row r="180" spans="2:48" s="198" customFormat="1" ht="27.95" customHeight="1">
      <c r="B180" s="168"/>
      <c r="C180" s="320"/>
      <c r="D180" s="320"/>
      <c r="E180" s="320"/>
      <c r="F180" s="680" t="s">
        <v>1121</v>
      </c>
      <c r="G180" s="681"/>
      <c r="H180" s="681"/>
      <c r="I180" s="681"/>
      <c r="J180" s="320"/>
      <c r="K180" s="320"/>
      <c r="L180" s="320"/>
      <c r="M180" s="320"/>
      <c r="N180" s="320"/>
      <c r="O180" s="320"/>
      <c r="P180" s="320"/>
      <c r="Q180" s="320"/>
      <c r="R180" s="320"/>
      <c r="S180" s="172"/>
      <c r="U180" s="331"/>
      <c r="V180" s="359"/>
      <c r="W180" s="359"/>
      <c r="X180" s="359"/>
      <c r="Y180" s="359"/>
      <c r="Z180" s="359"/>
      <c r="AA180" s="359"/>
      <c r="AB180" s="332"/>
      <c r="AU180" s="192" t="s">
        <v>271</v>
      </c>
      <c r="AV180" s="192" t="s">
        <v>65</v>
      </c>
    </row>
    <row r="181" spans="2:66" s="198" customFormat="1" ht="20.1" customHeight="1">
      <c r="B181" s="168"/>
      <c r="C181" s="309" t="s">
        <v>652</v>
      </c>
      <c r="D181" s="309" t="s">
        <v>199</v>
      </c>
      <c r="E181" s="310" t="s">
        <v>1925</v>
      </c>
      <c r="F181" s="678" t="s">
        <v>1926</v>
      </c>
      <c r="G181" s="678"/>
      <c r="H181" s="678"/>
      <c r="I181" s="678"/>
      <c r="J181" s="325" t="s">
        <v>2747</v>
      </c>
      <c r="K181" s="375">
        <v>1</v>
      </c>
      <c r="L181" s="572"/>
      <c r="M181" s="572"/>
      <c r="N181" s="679">
        <f>ROUND(L181*K181,2)</f>
        <v>0</v>
      </c>
      <c r="O181" s="679"/>
      <c r="P181" s="679"/>
      <c r="Q181" s="679"/>
      <c r="R181" s="313" t="s">
        <v>3319</v>
      </c>
      <c r="S181" s="172"/>
      <c r="U181" s="354" t="s">
        <v>5</v>
      </c>
      <c r="V181" s="246" t="s">
        <v>31</v>
      </c>
      <c r="W181" s="248">
        <v>0</v>
      </c>
      <c r="X181" s="248">
        <f>W181*K181</f>
        <v>0</v>
      </c>
      <c r="Y181" s="248">
        <v>0</v>
      </c>
      <c r="Z181" s="248">
        <f>Y181*K181</f>
        <v>0</v>
      </c>
      <c r="AA181" s="248">
        <v>0</v>
      </c>
      <c r="AB181" s="355">
        <f>AA181*K181</f>
        <v>0</v>
      </c>
      <c r="AS181" s="192" t="s">
        <v>113</v>
      </c>
      <c r="AU181" s="192" t="s">
        <v>199</v>
      </c>
      <c r="AV181" s="192" t="s">
        <v>65</v>
      </c>
      <c r="AZ181" s="192" t="s">
        <v>198</v>
      </c>
      <c r="BF181" s="249">
        <f>IF(V181="základní",N181,0)</f>
        <v>0</v>
      </c>
      <c r="BG181" s="249">
        <f>IF(V181="snížená",N181,0)</f>
        <v>0</v>
      </c>
      <c r="BH181" s="249">
        <f>IF(V181="zákl. přenesená",N181,0)</f>
        <v>0</v>
      </c>
      <c r="BI181" s="249">
        <f>IF(V181="sníž. přenesená",N181,0)</f>
        <v>0</v>
      </c>
      <c r="BJ181" s="249">
        <f>IF(V181="nulová",N181,0)</f>
        <v>0</v>
      </c>
      <c r="BK181" s="192" t="s">
        <v>71</v>
      </c>
      <c r="BL181" s="249">
        <f>ROUND(L181*K181,2)</f>
        <v>0</v>
      </c>
      <c r="BM181" s="192" t="s">
        <v>113</v>
      </c>
      <c r="BN181" s="192" t="s">
        <v>1927</v>
      </c>
    </row>
    <row r="182" spans="2:66" s="198" customFormat="1" ht="30" customHeight="1">
      <c r="B182" s="168"/>
      <c r="C182" s="309" t="s">
        <v>655</v>
      </c>
      <c r="D182" s="309" t="s">
        <v>199</v>
      </c>
      <c r="E182" s="310" t="s">
        <v>1122</v>
      </c>
      <c r="F182" s="678" t="s">
        <v>1123</v>
      </c>
      <c r="G182" s="678"/>
      <c r="H182" s="678"/>
      <c r="I182" s="678"/>
      <c r="J182" s="325" t="s">
        <v>1218</v>
      </c>
      <c r="K182" s="375">
        <v>1</v>
      </c>
      <c r="L182" s="572"/>
      <c r="M182" s="572"/>
      <c r="N182" s="679">
        <f>ROUND(L182*K182,2)</f>
        <v>0</v>
      </c>
      <c r="O182" s="679"/>
      <c r="P182" s="679"/>
      <c r="Q182" s="679"/>
      <c r="R182" s="313" t="s">
        <v>3319</v>
      </c>
      <c r="S182" s="172"/>
      <c r="U182" s="354" t="s">
        <v>5</v>
      </c>
      <c r="V182" s="275" t="s">
        <v>31</v>
      </c>
      <c r="W182" s="277">
        <v>0</v>
      </c>
      <c r="X182" s="277">
        <f>W182*K182</f>
        <v>0</v>
      </c>
      <c r="Y182" s="277">
        <v>0</v>
      </c>
      <c r="Z182" s="277">
        <f>Y182*K182</f>
        <v>0</v>
      </c>
      <c r="AA182" s="277">
        <v>0</v>
      </c>
      <c r="AB182" s="356">
        <f>AA182*K182</f>
        <v>0</v>
      </c>
      <c r="AS182" s="192" t="s">
        <v>113</v>
      </c>
      <c r="AU182" s="192" t="s">
        <v>199</v>
      </c>
      <c r="AV182" s="192" t="s">
        <v>65</v>
      </c>
      <c r="AZ182" s="192" t="s">
        <v>198</v>
      </c>
      <c r="BF182" s="249">
        <f>IF(V182="základní",N182,0)</f>
        <v>0</v>
      </c>
      <c r="BG182" s="249">
        <f>IF(V182="snížená",N182,0)</f>
        <v>0</v>
      </c>
      <c r="BH182" s="249">
        <f>IF(V182="zákl. přenesená",N182,0)</f>
        <v>0</v>
      </c>
      <c r="BI182" s="249">
        <f>IF(V182="sníž. přenesená",N182,0)</f>
        <v>0</v>
      </c>
      <c r="BJ182" s="249">
        <f>IF(V182="nulová",N182,0)</f>
        <v>0</v>
      </c>
      <c r="BK182" s="192" t="s">
        <v>71</v>
      </c>
      <c r="BL182" s="249">
        <f>ROUND(L182*K182,2)</f>
        <v>0</v>
      </c>
      <c r="BM182" s="192" t="s">
        <v>113</v>
      </c>
      <c r="BN182" s="192" t="s">
        <v>1928</v>
      </c>
    </row>
    <row r="183" spans="2:66" s="288" customFormat="1" ht="30" customHeight="1">
      <c r="B183" s="319"/>
      <c r="C183" s="328">
        <v>64</v>
      </c>
      <c r="D183" s="328" t="s">
        <v>199</v>
      </c>
      <c r="E183" s="329" t="s">
        <v>3648</v>
      </c>
      <c r="F183" s="689" t="s">
        <v>3649</v>
      </c>
      <c r="G183" s="689"/>
      <c r="H183" s="689"/>
      <c r="I183" s="689"/>
      <c r="J183" s="325" t="s">
        <v>3370</v>
      </c>
      <c r="K183" s="373">
        <v>0.22</v>
      </c>
      <c r="L183" s="572"/>
      <c r="M183" s="572"/>
      <c r="N183" s="688">
        <f>ROUND(L183*K183,2)</f>
        <v>0</v>
      </c>
      <c r="O183" s="688"/>
      <c r="P183" s="688"/>
      <c r="Q183" s="688"/>
      <c r="R183" s="313" t="s">
        <v>3765</v>
      </c>
      <c r="S183" s="314"/>
      <c r="U183" s="347"/>
      <c r="V183" s="316"/>
      <c r="W183" s="317"/>
      <c r="X183" s="317"/>
      <c r="Y183" s="317"/>
      <c r="Z183" s="317"/>
      <c r="AA183" s="317"/>
      <c r="AB183" s="317"/>
      <c r="AD183" s="324"/>
      <c r="AS183" s="323"/>
      <c r="AU183" s="323"/>
      <c r="AV183" s="323"/>
      <c r="AZ183" s="323"/>
      <c r="BF183" s="324"/>
      <c r="BG183" s="324"/>
      <c r="BH183" s="324"/>
      <c r="BI183" s="324"/>
      <c r="BJ183" s="324"/>
      <c r="BK183" s="323"/>
      <c r="BL183" s="324"/>
      <c r="BM183" s="323"/>
      <c r="BN183" s="323"/>
    </row>
    <row r="184" spans="2:66" s="288" customFormat="1" ht="30" customHeight="1">
      <c r="B184" s="319"/>
      <c r="C184" s="328">
        <v>65</v>
      </c>
      <c r="D184" s="328" t="s">
        <v>199</v>
      </c>
      <c r="E184" s="329" t="s">
        <v>3648</v>
      </c>
      <c r="F184" s="689" t="s">
        <v>3650</v>
      </c>
      <c r="G184" s="689"/>
      <c r="H184" s="689"/>
      <c r="I184" s="689"/>
      <c r="J184" s="325" t="s">
        <v>1218</v>
      </c>
      <c r="K184" s="373">
        <v>1</v>
      </c>
      <c r="L184" s="572"/>
      <c r="M184" s="572"/>
      <c r="N184" s="688">
        <f>ROUND(L184*K184,2)</f>
        <v>0</v>
      </c>
      <c r="O184" s="688"/>
      <c r="P184" s="688"/>
      <c r="Q184" s="688"/>
      <c r="R184" s="313" t="s">
        <v>3319</v>
      </c>
      <c r="S184" s="314"/>
      <c r="U184" s="347"/>
      <c r="V184" s="316"/>
      <c r="W184" s="317"/>
      <c r="X184" s="317"/>
      <c r="Y184" s="317"/>
      <c r="Z184" s="317"/>
      <c r="AA184" s="317"/>
      <c r="AB184" s="317"/>
      <c r="AS184" s="323"/>
      <c r="AU184" s="323"/>
      <c r="AV184" s="323"/>
      <c r="AZ184" s="323"/>
      <c r="BF184" s="324"/>
      <c r="BG184" s="324"/>
      <c r="BH184" s="324"/>
      <c r="BI184" s="324"/>
      <c r="BJ184" s="324"/>
      <c r="BK184" s="323"/>
      <c r="BL184" s="324"/>
      <c r="BM184" s="323"/>
      <c r="BN184" s="323"/>
    </row>
    <row r="185" spans="2:66" s="288" customFormat="1" ht="14.1" customHeight="1">
      <c r="B185" s="319"/>
      <c r="C185" s="398"/>
      <c r="D185" s="398"/>
      <c r="E185" s="399"/>
      <c r="F185" s="680" t="s">
        <v>3324</v>
      </c>
      <c r="G185" s="681"/>
      <c r="H185" s="681"/>
      <c r="I185" s="681"/>
      <c r="J185" s="400"/>
      <c r="K185" s="401"/>
      <c r="L185" s="401"/>
      <c r="M185" s="401"/>
      <c r="N185" s="401"/>
      <c r="O185" s="401"/>
      <c r="P185" s="401"/>
      <c r="Q185" s="401"/>
      <c r="R185" s="346"/>
      <c r="S185" s="314"/>
      <c r="U185" s="347"/>
      <c r="V185" s="316"/>
      <c r="W185" s="317"/>
      <c r="X185" s="317"/>
      <c r="Y185" s="317"/>
      <c r="Z185" s="317"/>
      <c r="AA185" s="317"/>
      <c r="AB185" s="317"/>
      <c r="AS185" s="323"/>
      <c r="AU185" s="323"/>
      <c r="AV185" s="323"/>
      <c r="AZ185" s="323"/>
      <c r="BF185" s="324"/>
      <c r="BG185" s="324"/>
      <c r="BH185" s="324"/>
      <c r="BI185" s="324"/>
      <c r="BJ185" s="324"/>
      <c r="BK185" s="323"/>
      <c r="BL185" s="324"/>
      <c r="BM185" s="323"/>
      <c r="BN185" s="323"/>
    </row>
    <row r="186" spans="2:19" s="198" customFormat="1" ht="6.95" customHeight="1">
      <c r="B186" s="201"/>
      <c r="C186" s="202"/>
      <c r="D186" s="202"/>
      <c r="E186" s="202"/>
      <c r="F186" s="202"/>
      <c r="G186" s="202"/>
      <c r="H186" s="202"/>
      <c r="I186" s="202"/>
      <c r="J186" s="202"/>
      <c r="K186" s="202"/>
      <c r="L186" s="202"/>
      <c r="M186" s="202"/>
      <c r="N186" s="202"/>
      <c r="O186" s="202"/>
      <c r="P186" s="202"/>
      <c r="Q186" s="202"/>
      <c r="R186" s="202"/>
      <c r="S186" s="203"/>
    </row>
  </sheetData>
  <sheetProtection password="CDE4" sheet="1" objects="1" scenarios="1"/>
  <mergeCells count="292">
    <mergeCell ref="F184:I184"/>
    <mergeCell ref="L184:M184"/>
    <mergeCell ref="N184:Q184"/>
    <mergeCell ref="F185:I185"/>
    <mergeCell ref="F182:I182"/>
    <mergeCell ref="L182:M182"/>
    <mergeCell ref="N182:Q182"/>
    <mergeCell ref="F183:I183"/>
    <mergeCell ref="L183:M183"/>
    <mergeCell ref="N183:Q183"/>
    <mergeCell ref="F178:I178"/>
    <mergeCell ref="F179:I179"/>
    <mergeCell ref="L179:M179"/>
    <mergeCell ref="N179:Q179"/>
    <mergeCell ref="F180:I180"/>
    <mergeCell ref="F181:I181"/>
    <mergeCell ref="L181:M181"/>
    <mergeCell ref="N181:Q181"/>
    <mergeCell ref="F174:I174"/>
    <mergeCell ref="F175:I175"/>
    <mergeCell ref="L175:M175"/>
    <mergeCell ref="N175:Q175"/>
    <mergeCell ref="F176:I176"/>
    <mergeCell ref="F177:I177"/>
    <mergeCell ref="L177:M177"/>
    <mergeCell ref="N177:Q177"/>
    <mergeCell ref="F170:I170"/>
    <mergeCell ref="F171:I171"/>
    <mergeCell ref="L171:M171"/>
    <mergeCell ref="N171:Q171"/>
    <mergeCell ref="F172:I172"/>
    <mergeCell ref="F173:I173"/>
    <mergeCell ref="L173:M173"/>
    <mergeCell ref="N173:Q173"/>
    <mergeCell ref="F167:I167"/>
    <mergeCell ref="F168:I168"/>
    <mergeCell ref="L168:M168"/>
    <mergeCell ref="N168:Q168"/>
    <mergeCell ref="F169:I169"/>
    <mergeCell ref="L169:M169"/>
    <mergeCell ref="N169:Q169"/>
    <mergeCell ref="F163:I163"/>
    <mergeCell ref="F164:I164"/>
    <mergeCell ref="L164:M164"/>
    <mergeCell ref="N164:Q164"/>
    <mergeCell ref="F165:I165"/>
    <mergeCell ref="F166:I166"/>
    <mergeCell ref="L166:M166"/>
    <mergeCell ref="N166:Q166"/>
    <mergeCell ref="F160:I160"/>
    <mergeCell ref="L160:M160"/>
    <mergeCell ref="N160:Q160"/>
    <mergeCell ref="F161:I161"/>
    <mergeCell ref="F162:I162"/>
    <mergeCell ref="L162:M162"/>
    <mergeCell ref="N162:Q162"/>
    <mergeCell ref="F156:I156"/>
    <mergeCell ref="N157:Q157"/>
    <mergeCell ref="F158:I158"/>
    <mergeCell ref="L158:M158"/>
    <mergeCell ref="N158:Q158"/>
    <mergeCell ref="F159:I159"/>
    <mergeCell ref="F154:I154"/>
    <mergeCell ref="L154:M154"/>
    <mergeCell ref="N154:Q154"/>
    <mergeCell ref="F155:I155"/>
    <mergeCell ref="L155:M155"/>
    <mergeCell ref="N155:Q155"/>
    <mergeCell ref="F152:I152"/>
    <mergeCell ref="L152:M152"/>
    <mergeCell ref="N152:Q152"/>
    <mergeCell ref="F153:I153"/>
    <mergeCell ref="L153:M153"/>
    <mergeCell ref="N153:Q153"/>
    <mergeCell ref="F150:I150"/>
    <mergeCell ref="L150:M150"/>
    <mergeCell ref="N150:Q150"/>
    <mergeCell ref="F151:I151"/>
    <mergeCell ref="L151:M151"/>
    <mergeCell ref="N151:Q151"/>
    <mergeCell ref="F146:I146"/>
    <mergeCell ref="F147:I147"/>
    <mergeCell ref="L147:M147"/>
    <mergeCell ref="N147:Q147"/>
    <mergeCell ref="F148:I148"/>
    <mergeCell ref="F149:I149"/>
    <mergeCell ref="L149:M149"/>
    <mergeCell ref="N149:Q149"/>
    <mergeCell ref="F142:I142"/>
    <mergeCell ref="F143:I143"/>
    <mergeCell ref="L143:M143"/>
    <mergeCell ref="N143:Q143"/>
    <mergeCell ref="F144:I144"/>
    <mergeCell ref="F145:I145"/>
    <mergeCell ref="L145:M145"/>
    <mergeCell ref="N145:Q145"/>
    <mergeCell ref="F138:I138"/>
    <mergeCell ref="F139:I139"/>
    <mergeCell ref="L139:M139"/>
    <mergeCell ref="N139:Q139"/>
    <mergeCell ref="F140:I140"/>
    <mergeCell ref="F141:I141"/>
    <mergeCell ref="L141:M141"/>
    <mergeCell ref="N141:Q141"/>
    <mergeCell ref="F134:I134"/>
    <mergeCell ref="F135:I135"/>
    <mergeCell ref="L135:M135"/>
    <mergeCell ref="N135:Q135"/>
    <mergeCell ref="F136:I136"/>
    <mergeCell ref="F137:I137"/>
    <mergeCell ref="L137:M137"/>
    <mergeCell ref="N137:Q137"/>
    <mergeCell ref="F130:I130"/>
    <mergeCell ref="F131:I131"/>
    <mergeCell ref="L131:M131"/>
    <mergeCell ref="N131:Q131"/>
    <mergeCell ref="F132:I132"/>
    <mergeCell ref="F133:I133"/>
    <mergeCell ref="L133:M133"/>
    <mergeCell ref="N133:Q133"/>
    <mergeCell ref="F126:I126"/>
    <mergeCell ref="F127:I127"/>
    <mergeCell ref="L127:M127"/>
    <mergeCell ref="N127:Q127"/>
    <mergeCell ref="F128:I128"/>
    <mergeCell ref="F129:I129"/>
    <mergeCell ref="L129:M129"/>
    <mergeCell ref="N129:Q129"/>
    <mergeCell ref="F122:I122"/>
    <mergeCell ref="F123:I123"/>
    <mergeCell ref="L123:M123"/>
    <mergeCell ref="N123:Q123"/>
    <mergeCell ref="F124:I124"/>
    <mergeCell ref="F125:I125"/>
    <mergeCell ref="L125:M125"/>
    <mergeCell ref="N125:Q125"/>
    <mergeCell ref="F118:I118"/>
    <mergeCell ref="L118:M118"/>
    <mergeCell ref="N118:Q118"/>
    <mergeCell ref="F119:I119"/>
    <mergeCell ref="N120:Q120"/>
    <mergeCell ref="F121:I121"/>
    <mergeCell ref="L121:M121"/>
    <mergeCell ref="N121:Q121"/>
    <mergeCell ref="F115:I115"/>
    <mergeCell ref="F116:I116"/>
    <mergeCell ref="L116:M116"/>
    <mergeCell ref="N116:Q116"/>
    <mergeCell ref="F117:I117"/>
    <mergeCell ref="L117:M117"/>
    <mergeCell ref="N117:Q117"/>
    <mergeCell ref="F111:I111"/>
    <mergeCell ref="F112:I112"/>
    <mergeCell ref="L112:M112"/>
    <mergeCell ref="N112:Q112"/>
    <mergeCell ref="F113:I113"/>
    <mergeCell ref="F114:I114"/>
    <mergeCell ref="L114:M114"/>
    <mergeCell ref="N114:Q114"/>
    <mergeCell ref="F107:I107"/>
    <mergeCell ref="F108:I108"/>
    <mergeCell ref="L108:M108"/>
    <mergeCell ref="N108:Q108"/>
    <mergeCell ref="F109:I109"/>
    <mergeCell ref="F110:I110"/>
    <mergeCell ref="L110:M110"/>
    <mergeCell ref="N110:Q110"/>
    <mergeCell ref="F104:I104"/>
    <mergeCell ref="F105:I105"/>
    <mergeCell ref="L105:M105"/>
    <mergeCell ref="N105:Q105"/>
    <mergeCell ref="F106:I106"/>
    <mergeCell ref="L106:M106"/>
    <mergeCell ref="N106:Q106"/>
    <mergeCell ref="F100:I100"/>
    <mergeCell ref="F101:I101"/>
    <mergeCell ref="L101:M101"/>
    <mergeCell ref="N101:Q101"/>
    <mergeCell ref="F102:I102"/>
    <mergeCell ref="F103:I103"/>
    <mergeCell ref="L103:M103"/>
    <mergeCell ref="N103:Q103"/>
    <mergeCell ref="F98:I98"/>
    <mergeCell ref="L98:M98"/>
    <mergeCell ref="N98:Q98"/>
    <mergeCell ref="F99:I99"/>
    <mergeCell ref="L99:M99"/>
    <mergeCell ref="N99:Q99"/>
    <mergeCell ref="F96:I96"/>
    <mergeCell ref="L96:M96"/>
    <mergeCell ref="N96:Q96"/>
    <mergeCell ref="F97:I97"/>
    <mergeCell ref="L97:M97"/>
    <mergeCell ref="N97:Q97"/>
    <mergeCell ref="F94:I94"/>
    <mergeCell ref="L94:M94"/>
    <mergeCell ref="N94:Q94"/>
    <mergeCell ref="F95:I95"/>
    <mergeCell ref="L95:M95"/>
    <mergeCell ref="N95:Q95"/>
    <mergeCell ref="F92:I92"/>
    <mergeCell ref="L92:M92"/>
    <mergeCell ref="N92:Q92"/>
    <mergeCell ref="F93:I93"/>
    <mergeCell ref="L93:M93"/>
    <mergeCell ref="N93:Q93"/>
    <mergeCell ref="F89:I89"/>
    <mergeCell ref="F90:I90"/>
    <mergeCell ref="L90:M90"/>
    <mergeCell ref="N90:Q90"/>
    <mergeCell ref="F91:I91"/>
    <mergeCell ref="L91:M91"/>
    <mergeCell ref="N91:Q91"/>
    <mergeCell ref="F85:I85"/>
    <mergeCell ref="F86:I86"/>
    <mergeCell ref="L86:M86"/>
    <mergeCell ref="N86:Q86"/>
    <mergeCell ref="F87:I87"/>
    <mergeCell ref="F88:I88"/>
    <mergeCell ref="L88:M88"/>
    <mergeCell ref="N88:Q88"/>
    <mergeCell ref="F81:I81"/>
    <mergeCell ref="F82:I82"/>
    <mergeCell ref="L82:M82"/>
    <mergeCell ref="N82:Q82"/>
    <mergeCell ref="F83:I83"/>
    <mergeCell ref="F84:I84"/>
    <mergeCell ref="L84:M84"/>
    <mergeCell ref="N84:Q84"/>
    <mergeCell ref="F78:I78"/>
    <mergeCell ref="L78:M78"/>
    <mergeCell ref="N78:Q78"/>
    <mergeCell ref="F79:I79"/>
    <mergeCell ref="F80:I80"/>
    <mergeCell ref="L80:M80"/>
    <mergeCell ref="N80:Q80"/>
    <mergeCell ref="N74:Q74"/>
    <mergeCell ref="N75:Q75"/>
    <mergeCell ref="F76:I76"/>
    <mergeCell ref="L76:M76"/>
    <mergeCell ref="N76:Q76"/>
    <mergeCell ref="F77:I77"/>
    <mergeCell ref="F65:P65"/>
    <mergeCell ref="F66:P66"/>
    <mergeCell ref="F73:I73"/>
    <mergeCell ref="L73:M73"/>
    <mergeCell ref="N73:Q73"/>
    <mergeCell ref="N55:Q55"/>
    <mergeCell ref="N56:Q56"/>
    <mergeCell ref="F64:P64"/>
    <mergeCell ref="C62:R62"/>
    <mergeCell ref="M68:P68"/>
    <mergeCell ref="M70:Q70"/>
    <mergeCell ref="M71:Q71"/>
    <mergeCell ref="N53:Q53"/>
    <mergeCell ref="N54:Q54"/>
    <mergeCell ref="L34:P34"/>
    <mergeCell ref="F42:P42"/>
    <mergeCell ref="F43:P43"/>
    <mergeCell ref="F44:P44"/>
    <mergeCell ref="C40:R40"/>
    <mergeCell ref="M46:P46"/>
    <mergeCell ref="M48:Q48"/>
    <mergeCell ref="M49:Q49"/>
    <mergeCell ref="H32:J32"/>
    <mergeCell ref="M32:P32"/>
    <mergeCell ref="M25:P25"/>
    <mergeCell ref="H28:J28"/>
    <mergeCell ref="M28:P28"/>
    <mergeCell ref="H29:J29"/>
    <mergeCell ref="M29:P29"/>
    <mergeCell ref="C51:G51"/>
    <mergeCell ref="N51:Q51"/>
    <mergeCell ref="O18:P18"/>
    <mergeCell ref="O19:P19"/>
    <mergeCell ref="E22:L22"/>
    <mergeCell ref="F8:P8"/>
    <mergeCell ref="H1:K1"/>
    <mergeCell ref="C2:Q2"/>
    <mergeCell ref="H30:J30"/>
    <mergeCell ref="M30:P30"/>
    <mergeCell ref="H31:J31"/>
    <mergeCell ref="M31:P31"/>
    <mergeCell ref="T2:AD2"/>
    <mergeCell ref="F6:P6"/>
    <mergeCell ref="F7:P7"/>
    <mergeCell ref="C4:R4"/>
    <mergeCell ref="O10:P10"/>
    <mergeCell ref="O12:P12"/>
    <mergeCell ref="O13:P13"/>
    <mergeCell ref="O15:P15"/>
    <mergeCell ref="O16:P16"/>
  </mergeCells>
  <hyperlinks>
    <hyperlink ref="F1:G1" location="C2" display="1) Krycí list rozpočtu"/>
    <hyperlink ref="H1:K1" location="C87" display="2) Rekapitulace rozpočtu"/>
    <hyperlink ref="L1" location="C112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3" manualBreakCount="3">
    <brk id="37" min="1" max="16383" man="1"/>
    <brk id="59" min="1" max="16383" man="1"/>
    <brk id="119" min="1" max="16383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O111"/>
  <sheetViews>
    <sheetView showGridLines="0" workbookViewId="0" topLeftCell="A1">
      <pane ySplit="1" topLeftCell="A2" activePane="bottomLeft" state="frozen"/>
      <selection pane="bottomLeft" activeCell="M25" sqref="M25:P25 M28:P29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9.16015625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7.3320312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1" style="362" customWidth="1"/>
    <col min="31" max="31" width="15" style="362" customWidth="1"/>
    <col min="32" max="32" width="16.33203125" style="362" customWidth="1"/>
    <col min="33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4" t="s">
        <v>168</v>
      </c>
      <c r="I1" s="604"/>
      <c r="J1" s="604"/>
      <c r="K1" s="604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0" t="s">
        <v>7</v>
      </c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372"/>
      <c r="T2" s="671" t="s">
        <v>8</v>
      </c>
      <c r="U2" s="668"/>
      <c r="V2" s="668"/>
      <c r="W2" s="668"/>
      <c r="X2" s="668"/>
      <c r="Y2" s="668"/>
      <c r="Z2" s="668"/>
      <c r="AA2" s="668"/>
      <c r="AB2" s="668"/>
      <c r="AC2" s="668"/>
      <c r="AD2" s="668"/>
      <c r="AU2" s="192" t="s">
        <v>112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2" t="s">
        <v>3734</v>
      </c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53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34" t="str">
        <f>'[1]Rekapitulace stavby'!K6</f>
        <v>Bezbariérové bydlení a centrum denních aktivit v Lednici - Srdce v domě, příspěvková organizace</v>
      </c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34" t="s">
        <v>1509</v>
      </c>
      <c r="G7" s="636"/>
      <c r="H7" s="636"/>
      <c r="I7" s="636"/>
      <c r="J7" s="636"/>
      <c r="K7" s="636"/>
      <c r="L7" s="636"/>
      <c r="M7" s="636"/>
      <c r="N7" s="636"/>
      <c r="O7" s="636"/>
      <c r="P7" s="636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2" t="s">
        <v>2137</v>
      </c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359"/>
      <c r="R8" s="35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576">
        <f>'Rekapitulace stavby'!AM8</f>
        <v>0</v>
      </c>
      <c r="P10" s="576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23" t="str">
        <f>IF('Rekapitulace stavby'!AN11="","",'Rekapitulace stavby'!AN11)</f>
        <v/>
      </c>
      <c r="P12" s="523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23" t="str">
        <f>IF('Rekapitulace stavby'!AN12="","",'Rekapitulace stavby'!AN12)</f>
        <v/>
      </c>
      <c r="P13" s="523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23" t="str">
        <f>IF('Rekapitulace stavby'!AM13="","",'Rekapitulace stavby'!AM13)</f>
        <v/>
      </c>
      <c r="P15" s="523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23" t="str">
        <f>IF('Rekapitulace stavby'!AM14="","",'Rekapitulace stavby'!AM14)</f>
        <v/>
      </c>
      <c r="P16" s="523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23" t="str">
        <f>IF('Rekapitulace stavby'!AN17="","",'Rekapitulace stavby'!AN17)</f>
        <v/>
      </c>
      <c r="P18" s="523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23" t="str">
        <f>IF('Rekapitulace stavby'!AN18="","",'Rekapitulace stavby'!AN18)</f>
        <v/>
      </c>
      <c r="P19" s="523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26" t="s">
        <v>5</v>
      </c>
      <c r="F22" s="526"/>
      <c r="G22" s="526"/>
      <c r="H22" s="526"/>
      <c r="I22" s="526"/>
      <c r="J22" s="526"/>
      <c r="K22" s="526"/>
      <c r="L22" s="526"/>
      <c r="M22" s="392"/>
      <c r="N22" s="392"/>
      <c r="O22" s="392"/>
      <c r="P22" s="392"/>
      <c r="Q22" s="392"/>
      <c r="R22" s="39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31">
        <f>ROUND(N53,2)</f>
        <v>0</v>
      </c>
      <c r="N25" s="632"/>
      <c r="O25" s="632"/>
      <c r="P25" s="632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56">
        <v>0</v>
      </c>
      <c r="I28" s="638"/>
      <c r="J28" s="638"/>
      <c r="K28" s="359"/>
      <c r="L28" s="359"/>
      <c r="M28" s="656">
        <f>ROUND(H28*0.21,2)</f>
        <v>0</v>
      </c>
      <c r="N28" s="672"/>
      <c r="O28" s="672"/>
      <c r="P28" s="672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56">
        <f>ROUND((SUM($M$25)),2)</f>
        <v>0</v>
      </c>
      <c r="I29" s="672"/>
      <c r="J29" s="672"/>
      <c r="K29" s="396"/>
      <c r="L29" s="396"/>
      <c r="M29" s="656">
        <f>ROUND(H29*0.15,2)</f>
        <v>0</v>
      </c>
      <c r="N29" s="672"/>
      <c r="O29" s="672"/>
      <c r="P29" s="672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56" t="e">
        <f>ROUND((SUM(#REF!)+SUM(BH72:BH85)),2)</f>
        <v>#REF!</v>
      </c>
      <c r="I30" s="638"/>
      <c r="J30" s="638"/>
      <c r="K30" s="359"/>
      <c r="L30" s="359"/>
      <c r="M30" s="656">
        <v>0</v>
      </c>
      <c r="N30" s="638"/>
      <c r="O30" s="638"/>
      <c r="P30" s="638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56" t="e">
        <f>ROUND((SUM(#REF!)+SUM(BI72:BI85)),2)</f>
        <v>#REF!</v>
      </c>
      <c r="I31" s="638"/>
      <c r="J31" s="638"/>
      <c r="K31" s="359"/>
      <c r="L31" s="359"/>
      <c r="M31" s="656">
        <v>0</v>
      </c>
      <c r="N31" s="638"/>
      <c r="O31" s="638"/>
      <c r="P31" s="638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56" t="e">
        <f>ROUND((SUM(#REF!)+SUM(BJ72:BJ85)),2)</f>
        <v>#REF!</v>
      </c>
      <c r="I32" s="638"/>
      <c r="J32" s="638"/>
      <c r="K32" s="359"/>
      <c r="L32" s="359"/>
      <c r="M32" s="656">
        <v>0</v>
      </c>
      <c r="N32" s="638"/>
      <c r="O32" s="638"/>
      <c r="P32" s="638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4">
        <f>M25+M28+M29</f>
        <v>0</v>
      </c>
      <c r="M34" s="654"/>
      <c r="N34" s="654"/>
      <c r="O34" s="654"/>
      <c r="P34" s="655"/>
      <c r="Q34" s="371"/>
      <c r="R34" s="371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2" t="s">
        <v>3735</v>
      </c>
      <c r="D40" s="643"/>
      <c r="E40" s="643"/>
      <c r="F40" s="643"/>
      <c r="G40" s="643"/>
      <c r="H40" s="643"/>
      <c r="I40" s="643"/>
      <c r="J40" s="643"/>
      <c r="K40" s="643"/>
      <c r="L40" s="643"/>
      <c r="M40" s="643"/>
      <c r="N40" s="643"/>
      <c r="O40" s="643"/>
      <c r="P40" s="643"/>
      <c r="Q40" s="643"/>
      <c r="R40" s="644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34" t="str">
        <f>F6</f>
        <v>Bezbariérové bydlení a centrum denních aktivit v Lednici - Srdce v domě, příspěvková organizace</v>
      </c>
      <c r="G42" s="635"/>
      <c r="H42" s="635"/>
      <c r="I42" s="635"/>
      <c r="J42" s="635"/>
      <c r="K42" s="635"/>
      <c r="L42" s="635"/>
      <c r="M42" s="635"/>
      <c r="N42" s="635"/>
      <c r="O42" s="635"/>
      <c r="P42" s="635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34" t="s">
        <v>1509</v>
      </c>
      <c r="G43" s="636"/>
      <c r="H43" s="636"/>
      <c r="I43" s="636"/>
      <c r="J43" s="636"/>
      <c r="K43" s="636"/>
      <c r="L43" s="636"/>
      <c r="M43" s="636"/>
      <c r="N43" s="636"/>
      <c r="O43" s="636"/>
      <c r="P43" s="636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37" t="str">
        <f>F8</f>
        <v>02 - D.1.4.2. PLYN</v>
      </c>
      <c r="G44" s="638"/>
      <c r="H44" s="638"/>
      <c r="I44" s="638"/>
      <c r="J44" s="638"/>
      <c r="K44" s="638"/>
      <c r="L44" s="638"/>
      <c r="M44" s="638"/>
      <c r="N44" s="638"/>
      <c r="O44" s="638"/>
      <c r="P44" s="638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576">
        <f>IF(O10="","",O10)</f>
        <v>0</v>
      </c>
      <c r="N46" s="576"/>
      <c r="O46" s="576"/>
      <c r="P46" s="576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39"/>
      <c r="N48" s="639"/>
      <c r="O48" s="639"/>
      <c r="P48" s="639"/>
      <c r="Q48" s="639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39"/>
      <c r="N49" s="639"/>
      <c r="O49" s="639"/>
      <c r="P49" s="639"/>
      <c r="Q49" s="639"/>
      <c r="R49" s="395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40" t="s">
        <v>176</v>
      </c>
      <c r="D51" s="641"/>
      <c r="E51" s="641"/>
      <c r="F51" s="641"/>
      <c r="G51" s="641"/>
      <c r="H51" s="371"/>
      <c r="I51" s="371"/>
      <c r="J51" s="371"/>
      <c r="K51" s="371"/>
      <c r="L51" s="371"/>
      <c r="M51" s="371"/>
      <c r="N51" s="640" t="s">
        <v>177</v>
      </c>
      <c r="O51" s="641"/>
      <c r="P51" s="641"/>
      <c r="Q51" s="641"/>
      <c r="R51" s="371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31">
        <f>N72</f>
        <v>0</v>
      </c>
      <c r="O53" s="677"/>
      <c r="P53" s="677"/>
      <c r="Q53" s="677"/>
      <c r="R53" s="37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1126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75">
        <f>N73</f>
        <v>0</v>
      </c>
      <c r="O54" s="676"/>
      <c r="P54" s="676"/>
      <c r="Q54" s="676"/>
      <c r="R54" s="378"/>
      <c r="S54" s="210"/>
    </row>
    <row r="55" spans="2:19" s="198" customFormat="1" ht="6.95" customHeight="1">
      <c r="B55" s="201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3"/>
    </row>
    <row r="59" spans="2:19" s="198" customFormat="1" ht="6.95" customHeight="1">
      <c r="B59" s="204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6"/>
    </row>
    <row r="60" spans="2:19" s="198" customFormat="1" ht="36.95" customHeight="1">
      <c r="B60" s="168"/>
      <c r="C60" s="642" t="s">
        <v>3736</v>
      </c>
      <c r="D60" s="638"/>
      <c r="E60" s="638"/>
      <c r="F60" s="638"/>
      <c r="G60" s="638"/>
      <c r="H60" s="638"/>
      <c r="I60" s="638"/>
      <c r="J60" s="638"/>
      <c r="K60" s="638"/>
      <c r="L60" s="638"/>
      <c r="M60" s="638"/>
      <c r="N60" s="638"/>
      <c r="O60" s="638"/>
      <c r="P60" s="638"/>
      <c r="Q60" s="638"/>
      <c r="R60" s="644"/>
      <c r="S60" s="172"/>
    </row>
    <row r="61" spans="2:19" s="198" customFormat="1" ht="6.95" customHeight="1">
      <c r="B61" s="168"/>
      <c r="C61" s="359"/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172"/>
    </row>
    <row r="62" spans="2:19" s="198" customFormat="1" ht="30" customHeight="1">
      <c r="B62" s="168"/>
      <c r="C62" s="368" t="s">
        <v>15</v>
      </c>
      <c r="D62" s="359"/>
      <c r="E62" s="359"/>
      <c r="F62" s="634" t="str">
        <f>F6</f>
        <v>Bezbariérové bydlení a centrum denních aktivit v Lednici - Srdce v domě, příspěvková organizace</v>
      </c>
      <c r="G62" s="635"/>
      <c r="H62" s="635"/>
      <c r="I62" s="635"/>
      <c r="J62" s="635"/>
      <c r="K62" s="635"/>
      <c r="L62" s="635"/>
      <c r="M62" s="635"/>
      <c r="N62" s="635"/>
      <c r="O62" s="635"/>
      <c r="P62" s="635"/>
      <c r="Q62" s="359"/>
      <c r="R62" s="359"/>
      <c r="S62" s="172"/>
    </row>
    <row r="63" spans="2:19" ht="30" customHeight="1">
      <c r="B63" s="174"/>
      <c r="C63" s="368" t="s">
        <v>173</v>
      </c>
      <c r="D63" s="369"/>
      <c r="E63" s="369"/>
      <c r="F63" s="634" t="s">
        <v>1509</v>
      </c>
      <c r="G63" s="636"/>
      <c r="H63" s="636"/>
      <c r="I63" s="636"/>
      <c r="J63" s="636"/>
      <c r="K63" s="636"/>
      <c r="L63" s="636"/>
      <c r="M63" s="636"/>
      <c r="N63" s="636"/>
      <c r="O63" s="636"/>
      <c r="P63" s="636"/>
      <c r="Q63" s="369"/>
      <c r="R63" s="369"/>
      <c r="S63" s="176"/>
    </row>
    <row r="64" spans="2:19" s="198" customFormat="1" ht="36.95" customHeight="1">
      <c r="B64" s="168"/>
      <c r="C64" s="207" t="s">
        <v>245</v>
      </c>
      <c r="D64" s="359"/>
      <c r="E64" s="359"/>
      <c r="F64" s="637" t="str">
        <f>F8</f>
        <v>02 - D.1.4.2. PLYN</v>
      </c>
      <c r="G64" s="638"/>
      <c r="H64" s="638"/>
      <c r="I64" s="638"/>
      <c r="J64" s="638"/>
      <c r="K64" s="638"/>
      <c r="L64" s="638"/>
      <c r="M64" s="638"/>
      <c r="N64" s="638"/>
      <c r="O64" s="638"/>
      <c r="P64" s="638"/>
      <c r="Q64" s="359"/>
      <c r="R64" s="359"/>
      <c r="S64" s="172"/>
    </row>
    <row r="65" spans="2:19" s="198" customFormat="1" ht="6.95" customHeight="1">
      <c r="B65" s="168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172"/>
    </row>
    <row r="66" spans="2:19" s="1" customFormat="1" ht="18" customHeight="1">
      <c r="B66" s="32"/>
      <c r="C66" s="391" t="s">
        <v>19</v>
      </c>
      <c r="D66" s="392"/>
      <c r="E66" s="392"/>
      <c r="F66" s="390"/>
      <c r="G66" s="392"/>
      <c r="H66" s="392"/>
      <c r="I66" s="392"/>
      <c r="J66" s="392"/>
      <c r="K66" s="391" t="s">
        <v>21</v>
      </c>
      <c r="L66" s="392"/>
      <c r="M66" s="576">
        <f>IF(O10="","",O10)</f>
        <v>0</v>
      </c>
      <c r="N66" s="576"/>
      <c r="O66" s="576"/>
      <c r="P66" s="576"/>
      <c r="Q66" s="392"/>
      <c r="R66" s="392"/>
      <c r="S66" s="34"/>
    </row>
    <row r="67" spans="2:19" s="1" customFormat="1" ht="6.95" customHeight="1">
      <c r="B67" s="32"/>
      <c r="C67" s="392"/>
      <c r="D67" s="392"/>
      <c r="E67" s="392"/>
      <c r="F67" s="392"/>
      <c r="G67" s="392"/>
      <c r="H67" s="392"/>
      <c r="I67" s="392"/>
      <c r="J67" s="392"/>
      <c r="K67" s="392"/>
      <c r="L67" s="392"/>
      <c r="M67" s="487"/>
      <c r="N67" s="392"/>
      <c r="O67" s="392"/>
      <c r="P67" s="392"/>
      <c r="Q67" s="392"/>
      <c r="R67" s="392"/>
      <c r="S67" s="34"/>
    </row>
    <row r="68" spans="2:19" s="1" customFormat="1" ht="15">
      <c r="B68" s="32"/>
      <c r="C68" s="391" t="s">
        <v>3741</v>
      </c>
      <c r="D68" s="392"/>
      <c r="E68" s="392"/>
      <c r="F68" s="390"/>
      <c r="G68" s="392"/>
      <c r="H68" s="392"/>
      <c r="I68" s="392"/>
      <c r="J68" s="392"/>
      <c r="K68" s="391" t="s">
        <v>24</v>
      </c>
      <c r="L68" s="392"/>
      <c r="M68" s="523"/>
      <c r="N68" s="523"/>
      <c r="O68" s="523"/>
      <c r="P68" s="523"/>
      <c r="Q68" s="523"/>
      <c r="R68" s="392"/>
      <c r="S68" s="34"/>
    </row>
    <row r="69" spans="2:19" s="1" customFormat="1" ht="14.45" customHeight="1">
      <c r="B69" s="32"/>
      <c r="C69" s="391" t="s">
        <v>3743</v>
      </c>
      <c r="D69" s="392"/>
      <c r="E69" s="392"/>
      <c r="F69" s="390" t="str">
        <f>IF(E16="","",E16)</f>
        <v/>
      </c>
      <c r="G69" s="392"/>
      <c r="H69" s="392"/>
      <c r="I69" s="392"/>
      <c r="J69" s="392"/>
      <c r="K69" s="391"/>
      <c r="L69" s="392"/>
      <c r="M69" s="523"/>
      <c r="N69" s="523"/>
      <c r="O69" s="523"/>
      <c r="P69" s="523"/>
      <c r="Q69" s="523"/>
      <c r="R69" s="392"/>
      <c r="S69" s="34"/>
    </row>
    <row r="70" spans="2:34" s="198" customFormat="1" ht="10.35" customHeight="1">
      <c r="B70" s="168"/>
      <c r="C70" s="359"/>
      <c r="D70" s="359"/>
      <c r="E70" s="359"/>
      <c r="F70" s="359"/>
      <c r="G70" s="359"/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S70" s="172"/>
      <c r="T70" s="288"/>
      <c r="U70" s="288"/>
      <c r="V70" s="288"/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  <c r="AG70" s="288"/>
      <c r="AH70" s="288"/>
    </row>
    <row r="71" spans="2:34" s="228" customFormat="1" ht="29.25" customHeight="1">
      <c r="B71" s="222"/>
      <c r="C71" s="223" t="s">
        <v>185</v>
      </c>
      <c r="D71" s="367" t="s">
        <v>186</v>
      </c>
      <c r="E71" s="367" t="s">
        <v>40</v>
      </c>
      <c r="F71" s="657" t="s">
        <v>187</v>
      </c>
      <c r="G71" s="657"/>
      <c r="H71" s="657"/>
      <c r="I71" s="657"/>
      <c r="J71" s="367" t="s">
        <v>188</v>
      </c>
      <c r="K71" s="367" t="s">
        <v>189</v>
      </c>
      <c r="L71" s="658" t="s">
        <v>190</v>
      </c>
      <c r="M71" s="658"/>
      <c r="N71" s="657" t="s">
        <v>177</v>
      </c>
      <c r="O71" s="657"/>
      <c r="P71" s="657"/>
      <c r="Q71" s="657"/>
      <c r="R71" s="226" t="s">
        <v>3318</v>
      </c>
      <c r="S71" s="290"/>
      <c r="T71" s="291"/>
      <c r="U71" s="292"/>
      <c r="V71" s="293"/>
      <c r="W71" s="293"/>
      <c r="X71" s="293"/>
      <c r="Y71" s="293"/>
      <c r="Z71" s="293"/>
      <c r="AA71" s="293"/>
      <c r="AB71" s="294"/>
      <c r="AC71" s="291"/>
      <c r="AD71" s="295"/>
      <c r="AE71" s="291"/>
      <c r="AF71" s="291"/>
      <c r="AG71" s="291"/>
      <c r="AH71" s="291"/>
    </row>
    <row r="72" spans="2:64" s="198" customFormat="1" ht="29.25" customHeight="1">
      <c r="B72" s="168"/>
      <c r="C72" s="209" t="s">
        <v>3737</v>
      </c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666">
        <f>N73</f>
        <v>0</v>
      </c>
      <c r="O72" s="667"/>
      <c r="P72" s="667"/>
      <c r="Q72" s="667"/>
      <c r="R72" s="296"/>
      <c r="S72" s="172"/>
      <c r="T72" s="288"/>
      <c r="U72" s="297"/>
      <c r="V72" s="374"/>
      <c r="W72" s="374"/>
      <c r="X72" s="299"/>
      <c r="Y72" s="374"/>
      <c r="Z72" s="299"/>
      <c r="AA72" s="374"/>
      <c r="AB72" s="300"/>
      <c r="AC72" s="288"/>
      <c r="AD72" s="301"/>
      <c r="AE72" s="288"/>
      <c r="AF72" s="288"/>
      <c r="AG72" s="288"/>
      <c r="AH72" s="288"/>
      <c r="AU72" s="192" t="s">
        <v>57</v>
      </c>
      <c r="AV72" s="192" t="s">
        <v>172</v>
      </c>
      <c r="BL72" s="230">
        <f>BL73</f>
        <v>0</v>
      </c>
    </row>
    <row r="73" spans="2:64" s="235" customFormat="1" ht="37.35" customHeight="1">
      <c r="B73" s="231"/>
      <c r="C73" s="232"/>
      <c r="D73" s="233" t="s">
        <v>1126</v>
      </c>
      <c r="E73" s="233"/>
      <c r="F73" s="233"/>
      <c r="G73" s="233"/>
      <c r="H73" s="233"/>
      <c r="I73" s="233"/>
      <c r="J73" s="233"/>
      <c r="K73" s="233"/>
      <c r="L73" s="233"/>
      <c r="M73" s="233"/>
      <c r="N73" s="609">
        <f>SUM(N74:Q88)</f>
        <v>0</v>
      </c>
      <c r="O73" s="610"/>
      <c r="P73" s="610"/>
      <c r="Q73" s="610"/>
      <c r="R73" s="377"/>
      <c r="S73" s="219"/>
      <c r="T73" s="303"/>
      <c r="U73" s="304"/>
      <c r="V73" s="305"/>
      <c r="W73" s="305"/>
      <c r="X73" s="306"/>
      <c r="Y73" s="305"/>
      <c r="Z73" s="306"/>
      <c r="AA73" s="305"/>
      <c r="AB73" s="307"/>
      <c r="AC73" s="303"/>
      <c r="AD73" s="308"/>
      <c r="AE73" s="303"/>
      <c r="AF73" s="303"/>
      <c r="AG73" s="303"/>
      <c r="AH73" s="303"/>
      <c r="AS73" s="237" t="s">
        <v>113</v>
      </c>
      <c r="AU73" s="238" t="s">
        <v>57</v>
      </c>
      <c r="AV73" s="238" t="s">
        <v>58</v>
      </c>
      <c r="AZ73" s="237" t="s">
        <v>198</v>
      </c>
      <c r="BL73" s="239">
        <f>SUM(BL74:BL85)</f>
        <v>0</v>
      </c>
    </row>
    <row r="74" spans="2:66" s="198" customFormat="1" ht="45" customHeight="1">
      <c r="B74" s="168"/>
      <c r="C74" s="309" t="s">
        <v>65</v>
      </c>
      <c r="D74" s="309" t="s">
        <v>199</v>
      </c>
      <c r="E74" s="310" t="s">
        <v>1127</v>
      </c>
      <c r="F74" s="678" t="s">
        <v>1128</v>
      </c>
      <c r="G74" s="678"/>
      <c r="H74" s="678"/>
      <c r="I74" s="678"/>
      <c r="J74" s="311" t="s">
        <v>353</v>
      </c>
      <c r="K74" s="375">
        <v>11.8</v>
      </c>
      <c r="L74" s="572"/>
      <c r="M74" s="572"/>
      <c r="N74" s="679">
        <f>ROUND(L74*K74,2)</f>
        <v>0</v>
      </c>
      <c r="O74" s="679"/>
      <c r="P74" s="679"/>
      <c r="Q74" s="679"/>
      <c r="R74" s="313" t="s">
        <v>3319</v>
      </c>
      <c r="S74" s="172"/>
      <c r="T74" s="301"/>
      <c r="U74" s="315"/>
      <c r="V74" s="316"/>
      <c r="W74" s="317"/>
      <c r="X74" s="317"/>
      <c r="Y74" s="317"/>
      <c r="Z74" s="317"/>
      <c r="AA74" s="317"/>
      <c r="AB74" s="318"/>
      <c r="AC74" s="288"/>
      <c r="AD74" s="288"/>
      <c r="AE74" s="288"/>
      <c r="AF74" s="288"/>
      <c r="AG74" s="288"/>
      <c r="AH74" s="288"/>
      <c r="AS74" s="192" t="s">
        <v>113</v>
      </c>
      <c r="AU74" s="192" t="s">
        <v>199</v>
      </c>
      <c r="AV74" s="192" t="s">
        <v>65</v>
      </c>
      <c r="AZ74" s="192" t="s">
        <v>198</v>
      </c>
      <c r="BF74" s="249">
        <f>IF(V74="základní",N74,0)</f>
        <v>0</v>
      </c>
      <c r="BG74" s="249">
        <f>IF(V74="snížená",N74,0)</f>
        <v>0</v>
      </c>
      <c r="BH74" s="249">
        <f>IF(V74="zákl. přenesená",N74,0)</f>
        <v>0</v>
      </c>
      <c r="BI74" s="249">
        <f>IF(V74="sníž. přenesená",N74,0)</f>
        <v>0</v>
      </c>
      <c r="BJ74" s="249">
        <f>IF(V74="nulová",N74,0)</f>
        <v>0</v>
      </c>
      <c r="BK74" s="192" t="s">
        <v>71</v>
      </c>
      <c r="BL74" s="249">
        <f>ROUND(L74*K74,2)</f>
        <v>0</v>
      </c>
      <c r="BM74" s="192" t="s">
        <v>113</v>
      </c>
      <c r="BN74" s="192" t="s">
        <v>2138</v>
      </c>
    </row>
    <row r="75" spans="2:48" s="198" customFormat="1" ht="69.95" customHeight="1">
      <c r="B75" s="168"/>
      <c r="C75" s="320"/>
      <c r="D75" s="320"/>
      <c r="E75" s="320"/>
      <c r="F75" s="680" t="s">
        <v>1130</v>
      </c>
      <c r="G75" s="681"/>
      <c r="H75" s="681"/>
      <c r="I75" s="681"/>
      <c r="J75" s="320"/>
      <c r="K75" s="320"/>
      <c r="L75" s="320"/>
      <c r="M75" s="320"/>
      <c r="N75" s="320"/>
      <c r="O75" s="320"/>
      <c r="P75" s="320"/>
      <c r="Q75" s="320"/>
      <c r="R75" s="320"/>
      <c r="S75" s="172"/>
      <c r="T75" s="301"/>
      <c r="U75" s="321"/>
      <c r="V75" s="320"/>
      <c r="W75" s="320"/>
      <c r="X75" s="320"/>
      <c r="Y75" s="320"/>
      <c r="Z75" s="320"/>
      <c r="AA75" s="320"/>
      <c r="AB75" s="322"/>
      <c r="AC75" s="288"/>
      <c r="AD75" s="288"/>
      <c r="AE75" s="288"/>
      <c r="AF75" s="288"/>
      <c r="AG75" s="288"/>
      <c r="AH75" s="288"/>
      <c r="AU75" s="192" t="s">
        <v>271</v>
      </c>
      <c r="AV75" s="192" t="s">
        <v>65</v>
      </c>
    </row>
    <row r="76" spans="2:66" s="198" customFormat="1" ht="30" customHeight="1">
      <c r="B76" s="168"/>
      <c r="C76" s="309" t="s">
        <v>71</v>
      </c>
      <c r="D76" s="309" t="s">
        <v>199</v>
      </c>
      <c r="E76" s="310" t="s">
        <v>1131</v>
      </c>
      <c r="F76" s="678" t="s">
        <v>1132</v>
      </c>
      <c r="G76" s="678"/>
      <c r="H76" s="678"/>
      <c r="I76" s="678"/>
      <c r="J76" s="325" t="s">
        <v>1218</v>
      </c>
      <c r="K76" s="375">
        <v>1</v>
      </c>
      <c r="L76" s="572"/>
      <c r="M76" s="572"/>
      <c r="N76" s="679">
        <f>ROUND(L76*K76,2)</f>
        <v>0</v>
      </c>
      <c r="O76" s="679"/>
      <c r="P76" s="679"/>
      <c r="Q76" s="679"/>
      <c r="R76" s="313" t="s">
        <v>3319</v>
      </c>
      <c r="S76" s="172"/>
      <c r="U76" s="354" t="s">
        <v>5</v>
      </c>
      <c r="V76" s="246" t="s">
        <v>31</v>
      </c>
      <c r="W76" s="248">
        <v>0</v>
      </c>
      <c r="X76" s="248">
        <f>W76*K76</f>
        <v>0</v>
      </c>
      <c r="Y76" s="248">
        <v>0</v>
      </c>
      <c r="Z76" s="248">
        <f>Y76*K76</f>
        <v>0</v>
      </c>
      <c r="AA76" s="248">
        <v>0</v>
      </c>
      <c r="AB76" s="355">
        <f>AA76*K76</f>
        <v>0</v>
      </c>
      <c r="AS76" s="192" t="s">
        <v>113</v>
      </c>
      <c r="AU76" s="192" t="s">
        <v>199</v>
      </c>
      <c r="AV76" s="192" t="s">
        <v>65</v>
      </c>
      <c r="AZ76" s="192" t="s">
        <v>198</v>
      </c>
      <c r="BF76" s="249">
        <f>IF(V76="základní",N76,0)</f>
        <v>0</v>
      </c>
      <c r="BG76" s="249">
        <f>IF(V76="snížená",N76,0)</f>
        <v>0</v>
      </c>
      <c r="BH76" s="249">
        <f>IF(V76="zákl. přenesená",N76,0)</f>
        <v>0</v>
      </c>
      <c r="BI76" s="249">
        <f>IF(V76="sníž. přenesená",N76,0)</f>
        <v>0</v>
      </c>
      <c r="BJ76" s="249">
        <f>IF(V76="nulová",N76,0)</f>
        <v>0</v>
      </c>
      <c r="BK76" s="192" t="s">
        <v>71</v>
      </c>
      <c r="BL76" s="249">
        <f>ROUND(L76*K76,2)</f>
        <v>0</v>
      </c>
      <c r="BM76" s="192" t="s">
        <v>113</v>
      </c>
      <c r="BN76" s="192" t="s">
        <v>2139</v>
      </c>
    </row>
    <row r="77" spans="2:48" s="198" customFormat="1" ht="20.1" customHeight="1">
      <c r="B77" s="168"/>
      <c r="C77" s="320"/>
      <c r="D77" s="320"/>
      <c r="E77" s="320"/>
      <c r="F77" s="680" t="s">
        <v>1134</v>
      </c>
      <c r="G77" s="681"/>
      <c r="H77" s="681"/>
      <c r="I77" s="681"/>
      <c r="J77" s="320"/>
      <c r="K77" s="320"/>
      <c r="L77" s="320"/>
      <c r="M77" s="320"/>
      <c r="N77" s="320"/>
      <c r="O77" s="320"/>
      <c r="P77" s="320"/>
      <c r="Q77" s="320"/>
      <c r="R77" s="320"/>
      <c r="S77" s="172"/>
      <c r="U77" s="331"/>
      <c r="V77" s="359"/>
      <c r="W77" s="359"/>
      <c r="X77" s="359"/>
      <c r="Y77" s="359"/>
      <c r="Z77" s="359"/>
      <c r="AA77" s="359"/>
      <c r="AB77" s="332"/>
      <c r="AU77" s="192" t="s">
        <v>271</v>
      </c>
      <c r="AV77" s="192" t="s">
        <v>65</v>
      </c>
    </row>
    <row r="78" spans="2:66" s="198" customFormat="1" ht="30" customHeight="1">
      <c r="B78" s="168"/>
      <c r="C78" s="309" t="s">
        <v>213</v>
      </c>
      <c r="D78" s="309" t="s">
        <v>199</v>
      </c>
      <c r="E78" s="310" t="s">
        <v>1135</v>
      </c>
      <c r="F78" s="678" t="s">
        <v>1136</v>
      </c>
      <c r="G78" s="678"/>
      <c r="H78" s="678"/>
      <c r="I78" s="678"/>
      <c r="J78" s="325" t="s">
        <v>1218</v>
      </c>
      <c r="K78" s="375">
        <v>1</v>
      </c>
      <c r="L78" s="572"/>
      <c r="M78" s="572"/>
      <c r="N78" s="679">
        <f>ROUND(L78*K78,2)</f>
        <v>0</v>
      </c>
      <c r="O78" s="679"/>
      <c r="P78" s="679"/>
      <c r="Q78" s="679"/>
      <c r="R78" s="313" t="s">
        <v>3319</v>
      </c>
      <c r="S78" s="172"/>
      <c r="U78" s="354" t="s">
        <v>5</v>
      </c>
      <c r="V78" s="246" t="s">
        <v>31</v>
      </c>
      <c r="W78" s="248">
        <v>0</v>
      </c>
      <c r="X78" s="248">
        <f>W78*K78</f>
        <v>0</v>
      </c>
      <c r="Y78" s="248">
        <v>0</v>
      </c>
      <c r="Z78" s="248">
        <f>Y78*K78</f>
        <v>0</v>
      </c>
      <c r="AA78" s="248">
        <v>0</v>
      </c>
      <c r="AB78" s="355">
        <f>AA78*K78</f>
        <v>0</v>
      </c>
      <c r="AS78" s="192" t="s">
        <v>113</v>
      </c>
      <c r="AU78" s="192" t="s">
        <v>199</v>
      </c>
      <c r="AV78" s="192" t="s">
        <v>65</v>
      </c>
      <c r="AZ78" s="192" t="s">
        <v>198</v>
      </c>
      <c r="BF78" s="249">
        <f>IF(V78="základní",N78,0)</f>
        <v>0</v>
      </c>
      <c r="BG78" s="249">
        <f>IF(V78="snížená",N78,0)</f>
        <v>0</v>
      </c>
      <c r="BH78" s="249">
        <f>IF(V78="zákl. přenesená",N78,0)</f>
        <v>0</v>
      </c>
      <c r="BI78" s="249">
        <f>IF(V78="sníž. přenesená",N78,0)</f>
        <v>0</v>
      </c>
      <c r="BJ78" s="249">
        <f>IF(V78="nulová",N78,0)</f>
        <v>0</v>
      </c>
      <c r="BK78" s="192" t="s">
        <v>71</v>
      </c>
      <c r="BL78" s="249">
        <f>ROUND(L78*K78,2)</f>
        <v>0</v>
      </c>
      <c r="BM78" s="192" t="s">
        <v>113</v>
      </c>
      <c r="BN78" s="192" t="s">
        <v>2140</v>
      </c>
    </row>
    <row r="79" spans="2:48" s="198" customFormat="1" ht="20.1" customHeight="1">
      <c r="B79" s="168"/>
      <c r="C79" s="320"/>
      <c r="D79" s="320"/>
      <c r="E79" s="320"/>
      <c r="F79" s="680" t="s">
        <v>1134</v>
      </c>
      <c r="G79" s="681"/>
      <c r="H79" s="681"/>
      <c r="I79" s="681"/>
      <c r="J79" s="320"/>
      <c r="K79" s="320"/>
      <c r="L79" s="320"/>
      <c r="M79" s="320"/>
      <c r="N79" s="320"/>
      <c r="O79" s="320"/>
      <c r="P79" s="320"/>
      <c r="Q79" s="320"/>
      <c r="R79" s="320"/>
      <c r="S79" s="172"/>
      <c r="U79" s="331"/>
      <c r="V79" s="359"/>
      <c r="W79" s="359"/>
      <c r="X79" s="359"/>
      <c r="Y79" s="359"/>
      <c r="Z79" s="359"/>
      <c r="AA79" s="359"/>
      <c r="AB79" s="332"/>
      <c r="AU79" s="192" t="s">
        <v>271</v>
      </c>
      <c r="AV79" s="192" t="s">
        <v>65</v>
      </c>
    </row>
    <row r="80" spans="2:66" s="198" customFormat="1" ht="31.5" customHeight="1">
      <c r="B80" s="168"/>
      <c r="C80" s="309" t="s">
        <v>113</v>
      </c>
      <c r="D80" s="309" t="s">
        <v>199</v>
      </c>
      <c r="E80" s="310" t="s">
        <v>1138</v>
      </c>
      <c r="F80" s="678" t="s">
        <v>1139</v>
      </c>
      <c r="G80" s="678"/>
      <c r="H80" s="678"/>
      <c r="I80" s="678"/>
      <c r="J80" s="325" t="s">
        <v>2747</v>
      </c>
      <c r="K80" s="375">
        <v>1</v>
      </c>
      <c r="L80" s="572"/>
      <c r="M80" s="572"/>
      <c r="N80" s="679">
        <f>ROUND(L80*K80,2)</f>
        <v>0</v>
      </c>
      <c r="O80" s="679"/>
      <c r="P80" s="679"/>
      <c r="Q80" s="679"/>
      <c r="R80" s="313" t="s">
        <v>3319</v>
      </c>
      <c r="S80" s="172"/>
      <c r="U80" s="354" t="s">
        <v>5</v>
      </c>
      <c r="V80" s="246" t="s">
        <v>31</v>
      </c>
      <c r="W80" s="248">
        <v>0</v>
      </c>
      <c r="X80" s="248">
        <f>W80*K80</f>
        <v>0</v>
      </c>
      <c r="Y80" s="248">
        <v>0</v>
      </c>
      <c r="Z80" s="248">
        <f>Y80*K80</f>
        <v>0</v>
      </c>
      <c r="AA80" s="248">
        <v>0</v>
      </c>
      <c r="AB80" s="355">
        <f>AA80*K80</f>
        <v>0</v>
      </c>
      <c r="AS80" s="192" t="s">
        <v>113</v>
      </c>
      <c r="AU80" s="192" t="s">
        <v>199</v>
      </c>
      <c r="AV80" s="192" t="s">
        <v>65</v>
      </c>
      <c r="AZ80" s="192" t="s">
        <v>198</v>
      </c>
      <c r="BF80" s="249">
        <f>IF(V80="základní",N80,0)</f>
        <v>0</v>
      </c>
      <c r="BG80" s="249">
        <f>IF(V80="snížená",N80,0)</f>
        <v>0</v>
      </c>
      <c r="BH80" s="249">
        <f>IF(V80="zákl. přenesená",N80,0)</f>
        <v>0</v>
      </c>
      <c r="BI80" s="249">
        <f>IF(V80="sníž. přenesená",N80,0)</f>
        <v>0</v>
      </c>
      <c r="BJ80" s="249">
        <f>IF(V80="nulová",N80,0)</f>
        <v>0</v>
      </c>
      <c r="BK80" s="192" t="s">
        <v>71</v>
      </c>
      <c r="BL80" s="249">
        <f>ROUND(L80*K80,2)</f>
        <v>0</v>
      </c>
      <c r="BM80" s="192" t="s">
        <v>113</v>
      </c>
      <c r="BN80" s="192" t="s">
        <v>2141</v>
      </c>
    </row>
    <row r="81" spans="2:66" s="198" customFormat="1" ht="20.1" customHeight="1">
      <c r="B81" s="168"/>
      <c r="C81" s="309" t="s">
        <v>116</v>
      </c>
      <c r="D81" s="309" t="s">
        <v>199</v>
      </c>
      <c r="E81" s="310" t="s">
        <v>1141</v>
      </c>
      <c r="F81" s="678" t="s">
        <v>1142</v>
      </c>
      <c r="G81" s="678"/>
      <c r="H81" s="678"/>
      <c r="I81" s="678"/>
      <c r="J81" s="311" t="s">
        <v>353</v>
      </c>
      <c r="K81" s="375">
        <v>11.8</v>
      </c>
      <c r="L81" s="572"/>
      <c r="M81" s="572"/>
      <c r="N81" s="679">
        <f>ROUND(L81*K81,2)</f>
        <v>0</v>
      </c>
      <c r="O81" s="679"/>
      <c r="P81" s="679"/>
      <c r="Q81" s="679"/>
      <c r="R81" s="313" t="s">
        <v>3319</v>
      </c>
      <c r="S81" s="172"/>
      <c r="U81" s="354" t="s">
        <v>5</v>
      </c>
      <c r="V81" s="246" t="s">
        <v>31</v>
      </c>
      <c r="W81" s="248">
        <v>0</v>
      </c>
      <c r="X81" s="248">
        <f>W81*K81</f>
        <v>0</v>
      </c>
      <c r="Y81" s="248">
        <v>0</v>
      </c>
      <c r="Z81" s="248">
        <f>Y81*K81</f>
        <v>0</v>
      </c>
      <c r="AA81" s="248">
        <v>0</v>
      </c>
      <c r="AB81" s="355">
        <f>AA81*K81</f>
        <v>0</v>
      </c>
      <c r="AS81" s="192" t="s">
        <v>113</v>
      </c>
      <c r="AU81" s="192" t="s">
        <v>199</v>
      </c>
      <c r="AV81" s="192" t="s">
        <v>65</v>
      </c>
      <c r="AZ81" s="192" t="s">
        <v>198</v>
      </c>
      <c r="BF81" s="249">
        <f>IF(V81="základní",N81,0)</f>
        <v>0</v>
      </c>
      <c r="BG81" s="249">
        <f>IF(V81="snížená",N81,0)</f>
        <v>0</v>
      </c>
      <c r="BH81" s="249">
        <f>IF(V81="zákl. přenesená",N81,0)</f>
        <v>0</v>
      </c>
      <c r="BI81" s="249">
        <f>IF(V81="sníž. přenesená",N81,0)</f>
        <v>0</v>
      </c>
      <c r="BJ81" s="249">
        <f>IF(V81="nulová",N81,0)</f>
        <v>0</v>
      </c>
      <c r="BK81" s="192" t="s">
        <v>71</v>
      </c>
      <c r="BL81" s="249">
        <f>ROUND(L81*K81,2)</f>
        <v>0</v>
      </c>
      <c r="BM81" s="192" t="s">
        <v>113</v>
      </c>
      <c r="BN81" s="192" t="s">
        <v>2142</v>
      </c>
    </row>
    <row r="82" spans="2:66" s="198" customFormat="1" ht="30" customHeight="1">
      <c r="B82" s="168"/>
      <c r="C82" s="309" t="s">
        <v>128</v>
      </c>
      <c r="D82" s="309" t="s">
        <v>199</v>
      </c>
      <c r="E82" s="310" t="s">
        <v>1144</v>
      </c>
      <c r="F82" s="678" t="s">
        <v>1145</v>
      </c>
      <c r="G82" s="678"/>
      <c r="H82" s="678"/>
      <c r="I82" s="678"/>
      <c r="J82" s="325" t="s">
        <v>1218</v>
      </c>
      <c r="K82" s="375">
        <v>1</v>
      </c>
      <c r="L82" s="572"/>
      <c r="M82" s="572"/>
      <c r="N82" s="679">
        <f>ROUND(L82*K82,2)</f>
        <v>0</v>
      </c>
      <c r="O82" s="679"/>
      <c r="P82" s="679"/>
      <c r="Q82" s="679"/>
      <c r="R82" s="313" t="s">
        <v>3319</v>
      </c>
      <c r="S82" s="172"/>
      <c r="U82" s="354" t="s">
        <v>5</v>
      </c>
      <c r="V82" s="246" t="s">
        <v>31</v>
      </c>
      <c r="W82" s="248">
        <v>0</v>
      </c>
      <c r="X82" s="248">
        <f>W82*K82</f>
        <v>0</v>
      </c>
      <c r="Y82" s="248">
        <v>0</v>
      </c>
      <c r="Z82" s="248">
        <f>Y82*K82</f>
        <v>0</v>
      </c>
      <c r="AA82" s="248">
        <v>0</v>
      </c>
      <c r="AB82" s="355">
        <f>AA82*K82</f>
        <v>0</v>
      </c>
      <c r="AS82" s="192" t="s">
        <v>113</v>
      </c>
      <c r="AU82" s="192" t="s">
        <v>199</v>
      </c>
      <c r="AV82" s="192" t="s">
        <v>65</v>
      </c>
      <c r="AZ82" s="192" t="s">
        <v>198</v>
      </c>
      <c r="BF82" s="249">
        <f>IF(V82="základní",N82,0)</f>
        <v>0</v>
      </c>
      <c r="BG82" s="249">
        <f>IF(V82="snížená",N82,0)</f>
        <v>0</v>
      </c>
      <c r="BH82" s="249">
        <f>IF(V82="zákl. přenesená",N82,0)</f>
        <v>0</v>
      </c>
      <c r="BI82" s="249">
        <f>IF(V82="sníž. přenesená",N82,0)</f>
        <v>0</v>
      </c>
      <c r="BJ82" s="249">
        <f>IF(V82="nulová",N82,0)</f>
        <v>0</v>
      </c>
      <c r="BK82" s="192" t="s">
        <v>71</v>
      </c>
      <c r="BL82" s="249">
        <f>ROUND(L82*K82,2)</f>
        <v>0</v>
      </c>
      <c r="BM82" s="192" t="s">
        <v>113</v>
      </c>
      <c r="BN82" s="192" t="s">
        <v>2143</v>
      </c>
    </row>
    <row r="83" spans="2:48" s="198" customFormat="1" ht="20.1" customHeight="1">
      <c r="B83" s="168"/>
      <c r="C83" s="320"/>
      <c r="D83" s="320"/>
      <c r="E83" s="320"/>
      <c r="F83" s="680" t="s">
        <v>1147</v>
      </c>
      <c r="G83" s="681"/>
      <c r="H83" s="681"/>
      <c r="I83" s="681"/>
      <c r="J83" s="320"/>
      <c r="K83" s="320"/>
      <c r="L83" s="320"/>
      <c r="M83" s="320"/>
      <c r="N83" s="320"/>
      <c r="O83" s="320"/>
      <c r="P83" s="320"/>
      <c r="Q83" s="320"/>
      <c r="R83" s="320"/>
      <c r="S83" s="172"/>
      <c r="U83" s="331"/>
      <c r="V83" s="359"/>
      <c r="W83" s="359"/>
      <c r="X83" s="359"/>
      <c r="Y83" s="359"/>
      <c r="Z83" s="359"/>
      <c r="AA83" s="359"/>
      <c r="AB83" s="332"/>
      <c r="AU83" s="192" t="s">
        <v>271</v>
      </c>
      <c r="AV83" s="192" t="s">
        <v>65</v>
      </c>
    </row>
    <row r="84" spans="2:66" s="198" customFormat="1" ht="30" customHeight="1">
      <c r="B84" s="168"/>
      <c r="C84" s="309" t="s">
        <v>137</v>
      </c>
      <c r="D84" s="309" t="s">
        <v>199</v>
      </c>
      <c r="E84" s="310" t="s">
        <v>1148</v>
      </c>
      <c r="F84" s="678" t="s">
        <v>1149</v>
      </c>
      <c r="G84" s="678"/>
      <c r="H84" s="678"/>
      <c r="I84" s="678"/>
      <c r="J84" s="325" t="s">
        <v>1218</v>
      </c>
      <c r="K84" s="375">
        <v>1</v>
      </c>
      <c r="L84" s="572"/>
      <c r="M84" s="572"/>
      <c r="N84" s="679">
        <f>ROUND(L84*K84,2)</f>
        <v>0</v>
      </c>
      <c r="O84" s="679"/>
      <c r="P84" s="679"/>
      <c r="Q84" s="679"/>
      <c r="R84" s="313" t="s">
        <v>3319</v>
      </c>
      <c r="S84" s="172"/>
      <c r="U84" s="354" t="s">
        <v>5</v>
      </c>
      <c r="V84" s="246" t="s">
        <v>31</v>
      </c>
      <c r="W84" s="248">
        <v>0</v>
      </c>
      <c r="X84" s="248">
        <f>W84*K84</f>
        <v>0</v>
      </c>
      <c r="Y84" s="248">
        <v>0</v>
      </c>
      <c r="Z84" s="248">
        <f>Y84*K84</f>
        <v>0</v>
      </c>
      <c r="AA84" s="248">
        <v>0</v>
      </c>
      <c r="AB84" s="355">
        <f>AA84*K84</f>
        <v>0</v>
      </c>
      <c r="AS84" s="192" t="s">
        <v>113</v>
      </c>
      <c r="AU84" s="192" t="s">
        <v>199</v>
      </c>
      <c r="AV84" s="192" t="s">
        <v>65</v>
      </c>
      <c r="AZ84" s="192" t="s">
        <v>198</v>
      </c>
      <c r="BF84" s="249">
        <f>IF(V84="základní",N84,0)</f>
        <v>0</v>
      </c>
      <c r="BG84" s="249">
        <f>IF(V84="snížená",N84,0)</f>
        <v>0</v>
      </c>
      <c r="BH84" s="249">
        <f>IF(V84="zákl. přenesená",N84,0)</f>
        <v>0</v>
      </c>
      <c r="BI84" s="249">
        <f>IF(V84="sníž. přenesená",N84,0)</f>
        <v>0</v>
      </c>
      <c r="BJ84" s="249">
        <f>IF(V84="nulová",N84,0)</f>
        <v>0</v>
      </c>
      <c r="BK84" s="192" t="s">
        <v>71</v>
      </c>
      <c r="BL84" s="249">
        <f>ROUND(L84*K84,2)</f>
        <v>0</v>
      </c>
      <c r="BM84" s="192" t="s">
        <v>113</v>
      </c>
      <c r="BN84" s="192" t="s">
        <v>2144</v>
      </c>
    </row>
    <row r="85" spans="2:66" s="198" customFormat="1" ht="22.5" customHeight="1">
      <c r="B85" s="168"/>
      <c r="C85" s="309" t="s">
        <v>146</v>
      </c>
      <c r="D85" s="309" t="s">
        <v>199</v>
      </c>
      <c r="E85" s="310" t="s">
        <v>1151</v>
      </c>
      <c r="F85" s="678" t="s">
        <v>1059</v>
      </c>
      <c r="G85" s="678"/>
      <c r="H85" s="678"/>
      <c r="I85" s="678"/>
      <c r="J85" s="325" t="s">
        <v>1218</v>
      </c>
      <c r="K85" s="375">
        <v>1</v>
      </c>
      <c r="L85" s="572"/>
      <c r="M85" s="572"/>
      <c r="N85" s="679">
        <f>ROUND(L85*K85,2)</f>
        <v>0</v>
      </c>
      <c r="O85" s="679"/>
      <c r="P85" s="679"/>
      <c r="Q85" s="679"/>
      <c r="R85" s="313" t="s">
        <v>3319</v>
      </c>
      <c r="S85" s="172"/>
      <c r="U85" s="354" t="s">
        <v>5</v>
      </c>
      <c r="V85" s="275" t="s">
        <v>31</v>
      </c>
      <c r="W85" s="277">
        <v>0</v>
      </c>
      <c r="X85" s="277">
        <f>W85*K85</f>
        <v>0</v>
      </c>
      <c r="Y85" s="277">
        <v>0</v>
      </c>
      <c r="Z85" s="277">
        <f>Y85*K85</f>
        <v>0</v>
      </c>
      <c r="AA85" s="277">
        <v>0</v>
      </c>
      <c r="AB85" s="356">
        <f>AA85*K85</f>
        <v>0</v>
      </c>
      <c r="AS85" s="192" t="s">
        <v>113</v>
      </c>
      <c r="AU85" s="192" t="s">
        <v>199</v>
      </c>
      <c r="AV85" s="192" t="s">
        <v>65</v>
      </c>
      <c r="AZ85" s="192" t="s">
        <v>198</v>
      </c>
      <c r="BF85" s="249">
        <f>IF(V85="základní",N85,0)</f>
        <v>0</v>
      </c>
      <c r="BG85" s="249">
        <f>IF(V85="snížená",N85,0)</f>
        <v>0</v>
      </c>
      <c r="BH85" s="249">
        <f>IF(V85="zákl. přenesená",N85,0)</f>
        <v>0</v>
      </c>
      <c r="BI85" s="249">
        <f>IF(V85="sníž. přenesená",N85,0)</f>
        <v>0</v>
      </c>
      <c r="BJ85" s="249">
        <f>IF(V85="nulová",N85,0)</f>
        <v>0</v>
      </c>
      <c r="BK85" s="192" t="s">
        <v>71</v>
      </c>
      <c r="BL85" s="249">
        <f>ROUND(L85*K85,2)</f>
        <v>0</v>
      </c>
      <c r="BM85" s="192" t="s">
        <v>113</v>
      </c>
      <c r="BN85" s="192" t="s">
        <v>2145</v>
      </c>
    </row>
    <row r="86" spans="2:66" s="288" customFormat="1" ht="30" customHeight="1">
      <c r="B86" s="319"/>
      <c r="C86" s="328">
        <v>9</v>
      </c>
      <c r="D86" s="328" t="s">
        <v>199</v>
      </c>
      <c r="E86" s="329" t="s">
        <v>3651</v>
      </c>
      <c r="F86" s="689" t="s">
        <v>3652</v>
      </c>
      <c r="G86" s="689"/>
      <c r="H86" s="689"/>
      <c r="I86" s="689"/>
      <c r="J86" s="325" t="s">
        <v>3370</v>
      </c>
      <c r="K86" s="373">
        <v>1.09</v>
      </c>
      <c r="L86" s="572"/>
      <c r="M86" s="572"/>
      <c r="N86" s="688">
        <f aca="true" t="shared" si="0" ref="N86:N87">ROUND(L86*K86,2)</f>
        <v>0</v>
      </c>
      <c r="O86" s="688"/>
      <c r="P86" s="688"/>
      <c r="Q86" s="688"/>
      <c r="R86" s="313" t="s">
        <v>3765</v>
      </c>
      <c r="S86" s="314"/>
      <c r="U86" s="333"/>
      <c r="V86" s="316"/>
      <c r="W86" s="317"/>
      <c r="X86" s="317"/>
      <c r="Y86" s="317"/>
      <c r="Z86" s="317"/>
      <c r="AA86" s="317"/>
      <c r="AB86" s="318"/>
      <c r="AD86" s="324"/>
      <c r="AS86" s="323"/>
      <c r="AU86" s="323"/>
      <c r="AV86" s="323"/>
      <c r="AZ86" s="323"/>
      <c r="BF86" s="324"/>
      <c r="BG86" s="324"/>
      <c r="BH86" s="324"/>
      <c r="BI86" s="324"/>
      <c r="BJ86" s="324"/>
      <c r="BK86" s="323"/>
      <c r="BL86" s="324"/>
      <c r="BM86" s="323"/>
      <c r="BN86" s="323"/>
    </row>
    <row r="87" spans="2:66" s="288" customFormat="1" ht="30" customHeight="1">
      <c r="B87" s="319"/>
      <c r="C87" s="328">
        <v>10</v>
      </c>
      <c r="D87" s="328" t="s">
        <v>199</v>
      </c>
      <c r="E87" s="329" t="s">
        <v>3653</v>
      </c>
      <c r="F87" s="689" t="s">
        <v>3654</v>
      </c>
      <c r="G87" s="689"/>
      <c r="H87" s="689"/>
      <c r="I87" s="689"/>
      <c r="J87" s="325" t="s">
        <v>1218</v>
      </c>
      <c r="K87" s="373">
        <v>1</v>
      </c>
      <c r="L87" s="572"/>
      <c r="M87" s="572"/>
      <c r="N87" s="688">
        <f t="shared" si="0"/>
        <v>0</v>
      </c>
      <c r="O87" s="688"/>
      <c r="P87" s="688"/>
      <c r="Q87" s="688"/>
      <c r="R87" s="313" t="s">
        <v>3319</v>
      </c>
      <c r="S87" s="314"/>
      <c r="U87" s="333"/>
      <c r="V87" s="316"/>
      <c r="W87" s="317"/>
      <c r="X87" s="317"/>
      <c r="Y87" s="317"/>
      <c r="Z87" s="317"/>
      <c r="AA87" s="317"/>
      <c r="AB87" s="318"/>
      <c r="AS87" s="323"/>
      <c r="AU87" s="323"/>
      <c r="AV87" s="323"/>
      <c r="AZ87" s="323"/>
      <c r="BF87" s="324"/>
      <c r="BG87" s="324"/>
      <c r="BH87" s="324"/>
      <c r="BI87" s="324"/>
      <c r="BJ87" s="324"/>
      <c r="BK87" s="323"/>
      <c r="BL87" s="324"/>
      <c r="BM87" s="323"/>
      <c r="BN87" s="323"/>
    </row>
    <row r="88" spans="2:66" s="288" customFormat="1" ht="42" customHeight="1">
      <c r="B88" s="319"/>
      <c r="C88" s="341"/>
      <c r="D88" s="341"/>
      <c r="E88" s="342"/>
      <c r="F88" s="680" t="s">
        <v>3629</v>
      </c>
      <c r="G88" s="681"/>
      <c r="H88" s="681"/>
      <c r="I88" s="681"/>
      <c r="J88" s="343"/>
      <c r="K88" s="344"/>
      <c r="L88" s="344"/>
      <c r="M88" s="344"/>
      <c r="N88" s="344"/>
      <c r="O88" s="344"/>
      <c r="P88" s="344"/>
      <c r="Q88" s="344"/>
      <c r="R88" s="346"/>
      <c r="S88" s="314"/>
      <c r="U88" s="347"/>
      <c r="V88" s="316"/>
      <c r="W88" s="317"/>
      <c r="X88" s="317"/>
      <c r="Y88" s="317"/>
      <c r="Z88" s="317"/>
      <c r="AA88" s="317"/>
      <c r="AB88" s="317"/>
      <c r="AS88" s="323"/>
      <c r="AU88" s="323"/>
      <c r="AV88" s="323"/>
      <c r="AZ88" s="323"/>
      <c r="BF88" s="324"/>
      <c r="BG88" s="324"/>
      <c r="BH88" s="324"/>
      <c r="BI88" s="324"/>
      <c r="BJ88" s="324"/>
      <c r="BK88" s="323"/>
      <c r="BL88" s="324"/>
      <c r="BM88" s="323"/>
      <c r="BN88" s="323"/>
    </row>
    <row r="89" spans="2:19" s="198" customFormat="1" ht="6.95" customHeight="1">
      <c r="B89" s="201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3"/>
    </row>
    <row r="111" ht="13.5"/>
  </sheetData>
  <sheetProtection password="CDE4" sheet="1" objects="1" scenarios="1"/>
  <mergeCells count="85">
    <mergeCell ref="F87:I87"/>
    <mergeCell ref="L87:M87"/>
    <mergeCell ref="N87:Q87"/>
    <mergeCell ref="F88:I88"/>
    <mergeCell ref="F85:I85"/>
    <mergeCell ref="L85:M85"/>
    <mergeCell ref="N85:Q85"/>
    <mergeCell ref="F86:I86"/>
    <mergeCell ref="L86:M86"/>
    <mergeCell ref="N86:Q86"/>
    <mergeCell ref="F82:I82"/>
    <mergeCell ref="L82:M82"/>
    <mergeCell ref="N82:Q82"/>
    <mergeCell ref="F83:I83"/>
    <mergeCell ref="F84:I84"/>
    <mergeCell ref="L84:M84"/>
    <mergeCell ref="N84:Q84"/>
    <mergeCell ref="F79:I79"/>
    <mergeCell ref="F80:I80"/>
    <mergeCell ref="L80:M80"/>
    <mergeCell ref="N80:Q80"/>
    <mergeCell ref="F81:I81"/>
    <mergeCell ref="L81:M81"/>
    <mergeCell ref="N81:Q81"/>
    <mergeCell ref="F76:I76"/>
    <mergeCell ref="L76:M76"/>
    <mergeCell ref="N76:Q76"/>
    <mergeCell ref="F77:I77"/>
    <mergeCell ref="F78:I78"/>
    <mergeCell ref="L78:M78"/>
    <mergeCell ref="N78:Q78"/>
    <mergeCell ref="F75:I75"/>
    <mergeCell ref="F71:I71"/>
    <mergeCell ref="L71:M71"/>
    <mergeCell ref="N71:Q71"/>
    <mergeCell ref="N72:Q72"/>
    <mergeCell ref="N73:Q73"/>
    <mergeCell ref="F74:I74"/>
    <mergeCell ref="L74:M74"/>
    <mergeCell ref="N74:Q74"/>
    <mergeCell ref="F64:P64"/>
    <mergeCell ref="C51:G51"/>
    <mergeCell ref="N51:Q51"/>
    <mergeCell ref="N53:Q53"/>
    <mergeCell ref="N54:Q54"/>
    <mergeCell ref="F62:P62"/>
    <mergeCell ref="F63:P63"/>
    <mergeCell ref="C60:R60"/>
    <mergeCell ref="F44:P44"/>
    <mergeCell ref="C40:R40"/>
    <mergeCell ref="M46:P46"/>
    <mergeCell ref="M48:Q48"/>
    <mergeCell ref="M49:Q49"/>
    <mergeCell ref="H32:J32"/>
    <mergeCell ref="M32:P32"/>
    <mergeCell ref="L34:P34"/>
    <mergeCell ref="F42:P42"/>
    <mergeCell ref="F43:P43"/>
    <mergeCell ref="M29:P29"/>
    <mergeCell ref="H30:J30"/>
    <mergeCell ref="M30:P30"/>
    <mergeCell ref="H31:J31"/>
    <mergeCell ref="M31:P31"/>
    <mergeCell ref="T2:AD2"/>
    <mergeCell ref="F6:P6"/>
    <mergeCell ref="C4:R4"/>
    <mergeCell ref="O10:P10"/>
    <mergeCell ref="O12:P12"/>
    <mergeCell ref="F8:P8"/>
    <mergeCell ref="M66:P66"/>
    <mergeCell ref="M68:Q68"/>
    <mergeCell ref="M69:Q69"/>
    <mergeCell ref="F7:P7"/>
    <mergeCell ref="H1:K1"/>
    <mergeCell ref="C2:Q2"/>
    <mergeCell ref="O13:P13"/>
    <mergeCell ref="O15:P15"/>
    <mergeCell ref="O16:P16"/>
    <mergeCell ref="O18:P18"/>
    <mergeCell ref="O19:P19"/>
    <mergeCell ref="E22:L22"/>
    <mergeCell ref="M25:P25"/>
    <mergeCell ref="H28:J28"/>
    <mergeCell ref="M28:P28"/>
    <mergeCell ref="H29:J29"/>
  </mergeCells>
  <hyperlinks>
    <hyperlink ref="F1:G1" location="C2" display="1) Krycí list rozpočtu"/>
    <hyperlink ref="H1:K1" location="C87" display="2) Rekapitulace rozpočtu"/>
    <hyperlink ref="L1" location="C111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2" manualBreakCount="2">
    <brk id="37" min="1" max="16383" man="1"/>
    <brk id="58" min="1" max="16383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O111"/>
  <sheetViews>
    <sheetView showGridLines="0" workbookViewId="0" topLeftCell="A1">
      <pane ySplit="1" topLeftCell="A2" activePane="bottomLeft" state="frozen"/>
      <selection pane="bottomLeft" activeCell="M25" sqref="M25:P25 M28:P29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9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7.3320312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1" style="362" customWidth="1"/>
    <col min="31" max="31" width="15" style="362" customWidth="1"/>
    <col min="32" max="32" width="16.33203125" style="362" customWidth="1"/>
    <col min="33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4" t="s">
        <v>168</v>
      </c>
      <c r="I1" s="604"/>
      <c r="J1" s="604"/>
      <c r="K1" s="604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0" t="s">
        <v>7</v>
      </c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372"/>
      <c r="T2" s="671" t="s">
        <v>8</v>
      </c>
      <c r="U2" s="668"/>
      <c r="V2" s="668"/>
      <c r="W2" s="668"/>
      <c r="X2" s="668"/>
      <c r="Y2" s="668"/>
      <c r="Z2" s="668"/>
      <c r="AA2" s="668"/>
      <c r="AB2" s="668"/>
      <c r="AC2" s="668"/>
      <c r="AD2" s="668"/>
      <c r="AU2" s="192" t="s">
        <v>100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2" t="s">
        <v>3734</v>
      </c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53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34" t="str">
        <f>'[1]Rekapitulace stavby'!K6</f>
        <v>Bezbariérové bydlení a centrum denních aktivit v Lednici - Srdce v domě, příspěvková organizace</v>
      </c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34" t="s">
        <v>1509</v>
      </c>
      <c r="G7" s="636"/>
      <c r="H7" s="636"/>
      <c r="I7" s="636"/>
      <c r="J7" s="636"/>
      <c r="K7" s="636"/>
      <c r="L7" s="636"/>
      <c r="M7" s="636"/>
      <c r="N7" s="636"/>
      <c r="O7" s="636"/>
      <c r="P7" s="636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2" t="s">
        <v>1929</v>
      </c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359"/>
      <c r="R8" s="35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576">
        <f>'Rekapitulace stavby'!AM8</f>
        <v>0</v>
      </c>
      <c r="P10" s="576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23" t="str">
        <f>IF('Rekapitulace stavby'!AN11="","",'Rekapitulace stavby'!AN11)</f>
        <v/>
      </c>
      <c r="P12" s="523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23" t="str">
        <f>IF('Rekapitulace stavby'!AN12="","",'Rekapitulace stavby'!AN12)</f>
        <v/>
      </c>
      <c r="P13" s="523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23" t="str">
        <f>IF('Rekapitulace stavby'!AM13="","",'Rekapitulace stavby'!AM13)</f>
        <v/>
      </c>
      <c r="P15" s="523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23" t="str">
        <f>IF('Rekapitulace stavby'!AM14="","",'Rekapitulace stavby'!AM14)</f>
        <v/>
      </c>
      <c r="P16" s="523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23" t="str">
        <f>IF('Rekapitulace stavby'!AN17="","",'Rekapitulace stavby'!AN17)</f>
        <v/>
      </c>
      <c r="P18" s="523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23" t="str">
        <f>IF('Rekapitulace stavby'!AN18="","",'Rekapitulace stavby'!AN18)</f>
        <v/>
      </c>
      <c r="P19" s="523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26" t="s">
        <v>5</v>
      </c>
      <c r="F22" s="526"/>
      <c r="G22" s="526"/>
      <c r="H22" s="526"/>
      <c r="I22" s="526"/>
      <c r="J22" s="526"/>
      <c r="K22" s="526"/>
      <c r="L22" s="526"/>
      <c r="M22" s="392"/>
      <c r="N22" s="392"/>
      <c r="O22" s="392"/>
      <c r="P22" s="392"/>
      <c r="Q22" s="392"/>
      <c r="R22" s="39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31">
        <f>ROUND(N53,2)</f>
        <v>0</v>
      </c>
      <c r="N25" s="632"/>
      <c r="O25" s="632"/>
      <c r="P25" s="632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56">
        <v>0</v>
      </c>
      <c r="I28" s="638"/>
      <c r="J28" s="638"/>
      <c r="K28" s="359"/>
      <c r="L28" s="359"/>
      <c r="M28" s="656">
        <f>ROUND(H28*0.21,2)</f>
        <v>0</v>
      </c>
      <c r="N28" s="672"/>
      <c r="O28" s="672"/>
      <c r="P28" s="672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56">
        <f>ROUND((SUM($M$25)),2)</f>
        <v>0</v>
      </c>
      <c r="I29" s="672"/>
      <c r="J29" s="672"/>
      <c r="K29" s="396"/>
      <c r="L29" s="396"/>
      <c r="M29" s="656">
        <f>ROUND(H29*0.15,2)</f>
        <v>0</v>
      </c>
      <c r="N29" s="672"/>
      <c r="O29" s="672"/>
      <c r="P29" s="672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56" t="e">
        <f>ROUND((SUM(#REF!)+SUM(BH72:BH86)),2)</f>
        <v>#REF!</v>
      </c>
      <c r="I30" s="672"/>
      <c r="J30" s="672"/>
      <c r="K30" s="396"/>
      <c r="L30" s="396"/>
      <c r="M30" s="656">
        <v>0</v>
      </c>
      <c r="N30" s="672"/>
      <c r="O30" s="672"/>
      <c r="P30" s="672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56" t="e">
        <f>ROUND((SUM(#REF!)+SUM(BI72:BI86)),2)</f>
        <v>#REF!</v>
      </c>
      <c r="I31" s="672"/>
      <c r="J31" s="672"/>
      <c r="K31" s="396"/>
      <c r="L31" s="396"/>
      <c r="M31" s="656">
        <v>0</v>
      </c>
      <c r="N31" s="672"/>
      <c r="O31" s="672"/>
      <c r="P31" s="672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56" t="e">
        <f>ROUND((SUM(#REF!)+SUM(BJ72:BJ86)),2)</f>
        <v>#REF!</v>
      </c>
      <c r="I32" s="672"/>
      <c r="J32" s="672"/>
      <c r="K32" s="396"/>
      <c r="L32" s="396"/>
      <c r="M32" s="656">
        <v>0</v>
      </c>
      <c r="N32" s="672"/>
      <c r="O32" s="672"/>
      <c r="P32" s="672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96"/>
      <c r="I33" s="396"/>
      <c r="J33" s="396"/>
      <c r="K33" s="396"/>
      <c r="L33" s="396"/>
      <c r="M33" s="396"/>
      <c r="N33" s="396"/>
      <c r="O33" s="396"/>
      <c r="P33" s="396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4">
        <f>M25+M28+M29</f>
        <v>0</v>
      </c>
      <c r="M34" s="654"/>
      <c r="N34" s="654"/>
      <c r="O34" s="654"/>
      <c r="P34" s="655"/>
      <c r="Q34" s="371"/>
      <c r="R34" s="371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2" t="s">
        <v>3735</v>
      </c>
      <c r="D40" s="643"/>
      <c r="E40" s="643"/>
      <c r="F40" s="643"/>
      <c r="G40" s="643"/>
      <c r="H40" s="643"/>
      <c r="I40" s="643"/>
      <c r="J40" s="643"/>
      <c r="K40" s="643"/>
      <c r="L40" s="643"/>
      <c r="M40" s="643"/>
      <c r="N40" s="643"/>
      <c r="O40" s="643"/>
      <c r="P40" s="643"/>
      <c r="Q40" s="643"/>
      <c r="R40" s="644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34" t="str">
        <f>F6</f>
        <v>Bezbariérové bydlení a centrum denních aktivit v Lednici - Srdce v domě, příspěvková organizace</v>
      </c>
      <c r="G42" s="635"/>
      <c r="H42" s="635"/>
      <c r="I42" s="635"/>
      <c r="J42" s="635"/>
      <c r="K42" s="635"/>
      <c r="L42" s="635"/>
      <c r="M42" s="635"/>
      <c r="N42" s="635"/>
      <c r="O42" s="635"/>
      <c r="P42" s="635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34" t="s">
        <v>1509</v>
      </c>
      <c r="G43" s="636"/>
      <c r="H43" s="636"/>
      <c r="I43" s="636"/>
      <c r="J43" s="636"/>
      <c r="K43" s="636"/>
      <c r="L43" s="636"/>
      <c r="M43" s="636"/>
      <c r="N43" s="636"/>
      <c r="O43" s="636"/>
      <c r="P43" s="636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37" t="str">
        <f>F8</f>
        <v>02-D.1.4.3. - 02-D.1.4.3. VZDUCHOTECHNIKA</v>
      </c>
      <c r="G44" s="638"/>
      <c r="H44" s="638"/>
      <c r="I44" s="638"/>
      <c r="J44" s="638"/>
      <c r="K44" s="638"/>
      <c r="L44" s="638"/>
      <c r="M44" s="638"/>
      <c r="N44" s="638"/>
      <c r="O44" s="638"/>
      <c r="P44" s="638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576">
        <f>IF(O10="","",O10)</f>
        <v>0</v>
      </c>
      <c r="N46" s="576"/>
      <c r="O46" s="576"/>
      <c r="P46" s="576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39"/>
      <c r="N48" s="639"/>
      <c r="O48" s="639"/>
      <c r="P48" s="639"/>
      <c r="Q48" s="639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39"/>
      <c r="N49" s="639"/>
      <c r="O49" s="639"/>
      <c r="P49" s="639"/>
      <c r="Q49" s="639"/>
      <c r="R49" s="395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40" t="s">
        <v>176</v>
      </c>
      <c r="D51" s="641"/>
      <c r="E51" s="641"/>
      <c r="F51" s="641"/>
      <c r="G51" s="641"/>
      <c r="H51" s="371"/>
      <c r="I51" s="371"/>
      <c r="J51" s="371"/>
      <c r="K51" s="371"/>
      <c r="L51" s="371"/>
      <c r="M51" s="371"/>
      <c r="N51" s="640" t="s">
        <v>177</v>
      </c>
      <c r="O51" s="641"/>
      <c r="P51" s="641"/>
      <c r="Q51" s="641"/>
      <c r="R51" s="371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31">
        <f>N72</f>
        <v>0</v>
      </c>
      <c r="O53" s="677"/>
      <c r="P53" s="677"/>
      <c r="Q53" s="677"/>
      <c r="R53" s="37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1154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75">
        <f>N73</f>
        <v>0</v>
      </c>
      <c r="O54" s="676"/>
      <c r="P54" s="676"/>
      <c r="Q54" s="676"/>
      <c r="R54" s="378"/>
      <c r="S54" s="210"/>
    </row>
    <row r="55" spans="2:19" s="198" customFormat="1" ht="6.95" customHeight="1">
      <c r="B55" s="201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3"/>
    </row>
    <row r="59" spans="2:19" s="198" customFormat="1" ht="6.95" customHeight="1">
      <c r="B59" s="204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6"/>
    </row>
    <row r="60" spans="2:19" s="198" customFormat="1" ht="36.95" customHeight="1">
      <c r="B60" s="168"/>
      <c r="C60" s="642" t="s">
        <v>3736</v>
      </c>
      <c r="D60" s="638"/>
      <c r="E60" s="638"/>
      <c r="F60" s="638"/>
      <c r="G60" s="638"/>
      <c r="H60" s="638"/>
      <c r="I60" s="638"/>
      <c r="J60" s="638"/>
      <c r="K60" s="638"/>
      <c r="L60" s="638"/>
      <c r="M60" s="638"/>
      <c r="N60" s="638"/>
      <c r="O60" s="638"/>
      <c r="P60" s="638"/>
      <c r="Q60" s="638"/>
      <c r="R60" s="644"/>
      <c r="S60" s="172"/>
    </row>
    <row r="61" spans="2:19" s="198" customFormat="1" ht="6.95" customHeight="1">
      <c r="B61" s="168"/>
      <c r="C61" s="359"/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172"/>
    </row>
    <row r="62" spans="2:19" s="198" customFormat="1" ht="30" customHeight="1">
      <c r="B62" s="168"/>
      <c r="C62" s="368" t="s">
        <v>15</v>
      </c>
      <c r="D62" s="359"/>
      <c r="E62" s="359"/>
      <c r="F62" s="634" t="str">
        <f>F6</f>
        <v>Bezbariérové bydlení a centrum denních aktivit v Lednici - Srdce v domě, příspěvková organizace</v>
      </c>
      <c r="G62" s="635"/>
      <c r="H62" s="635"/>
      <c r="I62" s="635"/>
      <c r="J62" s="635"/>
      <c r="K62" s="635"/>
      <c r="L62" s="635"/>
      <c r="M62" s="635"/>
      <c r="N62" s="635"/>
      <c r="O62" s="635"/>
      <c r="P62" s="635"/>
      <c r="Q62" s="359"/>
      <c r="R62" s="359"/>
      <c r="S62" s="172"/>
    </row>
    <row r="63" spans="2:19" ht="30" customHeight="1">
      <c r="B63" s="174"/>
      <c r="C63" s="368" t="s">
        <v>173</v>
      </c>
      <c r="D63" s="369"/>
      <c r="E63" s="369"/>
      <c r="F63" s="634" t="s">
        <v>1509</v>
      </c>
      <c r="G63" s="636"/>
      <c r="H63" s="636"/>
      <c r="I63" s="636"/>
      <c r="J63" s="636"/>
      <c r="K63" s="636"/>
      <c r="L63" s="636"/>
      <c r="M63" s="636"/>
      <c r="N63" s="636"/>
      <c r="O63" s="636"/>
      <c r="P63" s="636"/>
      <c r="Q63" s="369"/>
      <c r="R63" s="369"/>
      <c r="S63" s="176"/>
    </row>
    <row r="64" spans="2:19" s="198" customFormat="1" ht="36.95" customHeight="1">
      <c r="B64" s="168"/>
      <c r="C64" s="207" t="s">
        <v>245</v>
      </c>
      <c r="D64" s="359"/>
      <c r="E64" s="359"/>
      <c r="F64" s="637" t="str">
        <f>F8</f>
        <v>02-D.1.4.3. - 02-D.1.4.3. VZDUCHOTECHNIKA</v>
      </c>
      <c r="G64" s="638"/>
      <c r="H64" s="638"/>
      <c r="I64" s="638"/>
      <c r="J64" s="638"/>
      <c r="K64" s="638"/>
      <c r="L64" s="638"/>
      <c r="M64" s="638"/>
      <c r="N64" s="638"/>
      <c r="O64" s="638"/>
      <c r="P64" s="638"/>
      <c r="Q64" s="359"/>
      <c r="R64" s="359"/>
      <c r="S64" s="172"/>
    </row>
    <row r="65" spans="2:19" s="198" customFormat="1" ht="6.95" customHeight="1">
      <c r="B65" s="168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172"/>
    </row>
    <row r="66" spans="2:19" s="1" customFormat="1" ht="18" customHeight="1">
      <c r="B66" s="32"/>
      <c r="C66" s="391" t="s">
        <v>19</v>
      </c>
      <c r="D66" s="392"/>
      <c r="E66" s="392"/>
      <c r="F66" s="390"/>
      <c r="G66" s="392"/>
      <c r="H66" s="392"/>
      <c r="I66" s="392"/>
      <c r="J66" s="392"/>
      <c r="K66" s="391" t="s">
        <v>21</v>
      </c>
      <c r="L66" s="392"/>
      <c r="M66" s="576">
        <f>IF(O10="","",O10)</f>
        <v>0</v>
      </c>
      <c r="N66" s="576"/>
      <c r="O66" s="576"/>
      <c r="P66" s="576"/>
      <c r="Q66" s="392"/>
      <c r="R66" s="392"/>
      <c r="S66" s="34"/>
    </row>
    <row r="67" spans="2:19" s="1" customFormat="1" ht="6.95" customHeight="1">
      <c r="B67" s="32"/>
      <c r="C67" s="392"/>
      <c r="D67" s="392"/>
      <c r="E67" s="392"/>
      <c r="F67" s="392"/>
      <c r="G67" s="392"/>
      <c r="H67" s="392"/>
      <c r="I67" s="392"/>
      <c r="J67" s="392"/>
      <c r="K67" s="392"/>
      <c r="L67" s="392"/>
      <c r="M67" s="487"/>
      <c r="N67" s="392"/>
      <c r="O67" s="392"/>
      <c r="P67" s="392"/>
      <c r="Q67" s="392"/>
      <c r="R67" s="392"/>
      <c r="S67" s="34"/>
    </row>
    <row r="68" spans="2:19" s="1" customFormat="1" ht="15">
      <c r="B68" s="32"/>
      <c r="C68" s="391" t="s">
        <v>3741</v>
      </c>
      <c r="D68" s="392"/>
      <c r="E68" s="392"/>
      <c r="F68" s="390"/>
      <c r="G68" s="392"/>
      <c r="H68" s="392"/>
      <c r="I68" s="392"/>
      <c r="J68" s="392"/>
      <c r="K68" s="391" t="s">
        <v>24</v>
      </c>
      <c r="L68" s="392"/>
      <c r="M68" s="523"/>
      <c r="N68" s="523"/>
      <c r="O68" s="523"/>
      <c r="P68" s="523"/>
      <c r="Q68" s="523"/>
      <c r="R68" s="392"/>
      <c r="S68" s="34"/>
    </row>
    <row r="69" spans="2:19" s="1" customFormat="1" ht="14.45" customHeight="1">
      <c r="B69" s="32"/>
      <c r="C69" s="391" t="s">
        <v>3743</v>
      </c>
      <c r="D69" s="392"/>
      <c r="E69" s="392"/>
      <c r="F69" s="390" t="str">
        <f>IF(E16="","",E16)</f>
        <v/>
      </c>
      <c r="G69" s="392"/>
      <c r="H69" s="392"/>
      <c r="I69" s="392"/>
      <c r="J69" s="392"/>
      <c r="K69" s="391"/>
      <c r="L69" s="392"/>
      <c r="M69" s="523"/>
      <c r="N69" s="523"/>
      <c r="O69" s="523"/>
      <c r="P69" s="523"/>
      <c r="Q69" s="523"/>
      <c r="R69" s="392"/>
      <c r="S69" s="34"/>
    </row>
    <row r="70" spans="2:34" s="198" customFormat="1" ht="10.35" customHeight="1">
      <c r="B70" s="168"/>
      <c r="C70" s="359"/>
      <c r="D70" s="359"/>
      <c r="E70" s="359"/>
      <c r="F70" s="359"/>
      <c r="G70" s="359"/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S70" s="172"/>
      <c r="T70" s="288"/>
      <c r="U70" s="288"/>
      <c r="V70" s="288"/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  <c r="AG70" s="288"/>
      <c r="AH70" s="288"/>
    </row>
    <row r="71" spans="2:34" s="228" customFormat="1" ht="29.25" customHeight="1">
      <c r="B71" s="222"/>
      <c r="C71" s="223" t="s">
        <v>185</v>
      </c>
      <c r="D71" s="367" t="s">
        <v>186</v>
      </c>
      <c r="E71" s="367" t="s">
        <v>40</v>
      </c>
      <c r="F71" s="657" t="s">
        <v>187</v>
      </c>
      <c r="G71" s="657"/>
      <c r="H71" s="657"/>
      <c r="I71" s="657"/>
      <c r="J71" s="367" t="s">
        <v>188</v>
      </c>
      <c r="K71" s="367" t="s">
        <v>189</v>
      </c>
      <c r="L71" s="658" t="s">
        <v>190</v>
      </c>
      <c r="M71" s="658"/>
      <c r="N71" s="657" t="s">
        <v>177</v>
      </c>
      <c r="O71" s="657"/>
      <c r="P71" s="657"/>
      <c r="Q71" s="657"/>
      <c r="R71" s="226" t="s">
        <v>3318</v>
      </c>
      <c r="S71" s="290"/>
      <c r="T71" s="291"/>
      <c r="U71" s="292"/>
      <c r="V71" s="293"/>
      <c r="W71" s="293"/>
      <c r="X71" s="293"/>
      <c r="Y71" s="293"/>
      <c r="Z71" s="293"/>
      <c r="AA71" s="293"/>
      <c r="AB71" s="294"/>
      <c r="AC71" s="291"/>
      <c r="AD71" s="295"/>
      <c r="AE71" s="291"/>
      <c r="AF71" s="291"/>
      <c r="AG71" s="291"/>
      <c r="AH71" s="291"/>
    </row>
    <row r="72" spans="2:64" s="198" customFormat="1" ht="29.25" customHeight="1">
      <c r="B72" s="168"/>
      <c r="C72" s="209" t="s">
        <v>3737</v>
      </c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666">
        <f>N73</f>
        <v>0</v>
      </c>
      <c r="O72" s="667"/>
      <c r="P72" s="667"/>
      <c r="Q72" s="667"/>
      <c r="R72" s="296"/>
      <c r="S72" s="172"/>
      <c r="T72" s="288"/>
      <c r="U72" s="297"/>
      <c r="V72" s="374"/>
      <c r="W72" s="374"/>
      <c r="X72" s="299"/>
      <c r="Y72" s="374"/>
      <c r="Z72" s="299"/>
      <c r="AA72" s="374"/>
      <c r="AB72" s="300"/>
      <c r="AC72" s="288"/>
      <c r="AD72" s="301"/>
      <c r="AE72" s="288"/>
      <c r="AF72" s="288"/>
      <c r="AG72" s="288"/>
      <c r="AH72" s="288"/>
      <c r="AU72" s="192" t="s">
        <v>57</v>
      </c>
      <c r="AV72" s="192" t="s">
        <v>172</v>
      </c>
      <c r="BL72" s="230">
        <f>BL73</f>
        <v>0</v>
      </c>
    </row>
    <row r="73" spans="2:64" s="235" customFormat="1" ht="37.35" customHeight="1">
      <c r="B73" s="231"/>
      <c r="C73" s="232"/>
      <c r="D73" s="233" t="s">
        <v>1154</v>
      </c>
      <c r="E73" s="233"/>
      <c r="F73" s="233"/>
      <c r="G73" s="233"/>
      <c r="H73" s="233"/>
      <c r="I73" s="233"/>
      <c r="J73" s="233"/>
      <c r="K73" s="233"/>
      <c r="L73" s="233"/>
      <c r="M73" s="233"/>
      <c r="N73" s="609">
        <f>SUM(N74:Q89)</f>
        <v>0</v>
      </c>
      <c r="O73" s="610"/>
      <c r="P73" s="610"/>
      <c r="Q73" s="610"/>
      <c r="R73" s="377"/>
      <c r="S73" s="219"/>
      <c r="T73" s="303"/>
      <c r="U73" s="304"/>
      <c r="V73" s="305"/>
      <c r="W73" s="305"/>
      <c r="X73" s="306"/>
      <c r="Y73" s="305"/>
      <c r="Z73" s="306"/>
      <c r="AA73" s="305"/>
      <c r="AB73" s="307"/>
      <c r="AC73" s="303"/>
      <c r="AD73" s="308"/>
      <c r="AE73" s="303"/>
      <c r="AF73" s="303"/>
      <c r="AG73" s="303"/>
      <c r="AH73" s="303"/>
      <c r="AS73" s="237" t="s">
        <v>113</v>
      </c>
      <c r="AU73" s="238" t="s">
        <v>57</v>
      </c>
      <c r="AV73" s="238" t="s">
        <v>58</v>
      </c>
      <c r="AZ73" s="237" t="s">
        <v>198</v>
      </c>
      <c r="BL73" s="239">
        <f>SUM(BL74:BL86)</f>
        <v>0</v>
      </c>
    </row>
    <row r="74" spans="2:66" s="198" customFormat="1" ht="30" customHeight="1">
      <c r="B74" s="168"/>
      <c r="C74" s="309" t="s">
        <v>65</v>
      </c>
      <c r="D74" s="309" t="s">
        <v>199</v>
      </c>
      <c r="E74" s="310" t="s">
        <v>1155</v>
      </c>
      <c r="F74" s="678" t="s">
        <v>1156</v>
      </c>
      <c r="G74" s="678"/>
      <c r="H74" s="678"/>
      <c r="I74" s="678"/>
      <c r="J74" s="311" t="s">
        <v>268</v>
      </c>
      <c r="K74" s="375">
        <v>8</v>
      </c>
      <c r="L74" s="572"/>
      <c r="M74" s="572"/>
      <c r="N74" s="679">
        <f>ROUND(L74*K74,2)</f>
        <v>0</v>
      </c>
      <c r="O74" s="679"/>
      <c r="P74" s="679"/>
      <c r="Q74" s="679"/>
      <c r="R74" s="313" t="s">
        <v>3319</v>
      </c>
      <c r="S74" s="172"/>
      <c r="T74" s="301"/>
      <c r="U74" s="315"/>
      <c r="V74" s="316"/>
      <c r="W74" s="317"/>
      <c r="X74" s="317"/>
      <c r="Y74" s="317"/>
      <c r="Z74" s="317"/>
      <c r="AA74" s="317"/>
      <c r="AB74" s="318"/>
      <c r="AC74" s="288"/>
      <c r="AD74" s="288"/>
      <c r="AE74" s="288"/>
      <c r="AF74" s="288"/>
      <c r="AG74" s="288"/>
      <c r="AH74" s="288"/>
      <c r="AS74" s="192" t="s">
        <v>113</v>
      </c>
      <c r="AU74" s="192" t="s">
        <v>199</v>
      </c>
      <c r="AV74" s="192" t="s">
        <v>65</v>
      </c>
      <c r="AZ74" s="192" t="s">
        <v>198</v>
      </c>
      <c r="BF74" s="249">
        <f>IF(V74="základní",N74,0)</f>
        <v>0</v>
      </c>
      <c r="BG74" s="249">
        <f>IF(V74="snížená",N74,0)</f>
        <v>0</v>
      </c>
      <c r="BH74" s="249">
        <f>IF(V74="zákl. přenesená",N74,0)</f>
        <v>0</v>
      </c>
      <c r="BI74" s="249">
        <f>IF(V74="sníž. přenesená",N74,0)</f>
        <v>0</v>
      </c>
      <c r="BJ74" s="249">
        <f>IF(V74="nulová",N74,0)</f>
        <v>0</v>
      </c>
      <c r="BK74" s="192" t="s">
        <v>71</v>
      </c>
      <c r="BL74" s="249">
        <f>ROUND(L74*K74,2)</f>
        <v>0</v>
      </c>
      <c r="BM74" s="192" t="s">
        <v>113</v>
      </c>
      <c r="BN74" s="192" t="s">
        <v>1930</v>
      </c>
    </row>
    <row r="75" spans="2:66" s="198" customFormat="1" ht="30" customHeight="1">
      <c r="B75" s="168"/>
      <c r="C75" s="309" t="s">
        <v>71</v>
      </c>
      <c r="D75" s="309" t="s">
        <v>199</v>
      </c>
      <c r="E75" s="310" t="s">
        <v>1158</v>
      </c>
      <c r="F75" s="678" t="s">
        <v>1159</v>
      </c>
      <c r="G75" s="678"/>
      <c r="H75" s="678"/>
      <c r="I75" s="678"/>
      <c r="J75" s="311" t="s">
        <v>353</v>
      </c>
      <c r="K75" s="375">
        <v>21.1</v>
      </c>
      <c r="L75" s="572"/>
      <c r="M75" s="572"/>
      <c r="N75" s="679">
        <f>ROUND(L75*K75,2)</f>
        <v>0</v>
      </c>
      <c r="O75" s="679"/>
      <c r="P75" s="679"/>
      <c r="Q75" s="679"/>
      <c r="R75" s="313" t="s">
        <v>3319</v>
      </c>
      <c r="S75" s="172"/>
      <c r="T75" s="301"/>
      <c r="U75" s="321"/>
      <c r="V75" s="320"/>
      <c r="W75" s="320"/>
      <c r="X75" s="320"/>
      <c r="Y75" s="320"/>
      <c r="Z75" s="320"/>
      <c r="AA75" s="320"/>
      <c r="AB75" s="322"/>
      <c r="AC75" s="288"/>
      <c r="AD75" s="288"/>
      <c r="AE75" s="288"/>
      <c r="AF75" s="288"/>
      <c r="AG75" s="288"/>
      <c r="AH75" s="288"/>
      <c r="AS75" s="192" t="s">
        <v>113</v>
      </c>
      <c r="AU75" s="192" t="s">
        <v>199</v>
      </c>
      <c r="AV75" s="192" t="s">
        <v>65</v>
      </c>
      <c r="AZ75" s="192" t="s">
        <v>198</v>
      </c>
      <c r="BF75" s="249">
        <f>IF(V75="základní",N75,0)</f>
        <v>0</v>
      </c>
      <c r="BG75" s="249">
        <f>IF(V75="snížená",N75,0)</f>
        <v>0</v>
      </c>
      <c r="BH75" s="249">
        <f>IF(V75="zákl. přenesená",N75,0)</f>
        <v>0</v>
      </c>
      <c r="BI75" s="249">
        <f>IF(V75="sníž. přenesená",N75,0)</f>
        <v>0</v>
      </c>
      <c r="BJ75" s="249">
        <f>IF(V75="nulová",N75,0)</f>
        <v>0</v>
      </c>
      <c r="BK75" s="192" t="s">
        <v>71</v>
      </c>
      <c r="BL75" s="249">
        <f>ROUND(L75*K75,2)</f>
        <v>0</v>
      </c>
      <c r="BM75" s="192" t="s">
        <v>113</v>
      </c>
      <c r="BN75" s="192" t="s">
        <v>1931</v>
      </c>
    </row>
    <row r="76" spans="2:48" s="198" customFormat="1" ht="56.1" customHeight="1">
      <c r="B76" s="168"/>
      <c r="C76" s="320"/>
      <c r="D76" s="320"/>
      <c r="E76" s="320"/>
      <c r="F76" s="680" t="s">
        <v>1932</v>
      </c>
      <c r="G76" s="681"/>
      <c r="H76" s="681"/>
      <c r="I76" s="681"/>
      <c r="J76" s="320"/>
      <c r="K76" s="320"/>
      <c r="L76" s="320"/>
      <c r="M76" s="320"/>
      <c r="N76" s="320"/>
      <c r="O76" s="320"/>
      <c r="P76" s="320"/>
      <c r="Q76" s="320"/>
      <c r="R76" s="320"/>
      <c r="S76" s="172"/>
      <c r="U76" s="331"/>
      <c r="V76" s="359"/>
      <c r="W76" s="359"/>
      <c r="X76" s="359"/>
      <c r="Y76" s="359"/>
      <c r="Z76" s="359"/>
      <c r="AA76" s="359"/>
      <c r="AB76" s="332"/>
      <c r="AU76" s="192" t="s">
        <v>271</v>
      </c>
      <c r="AV76" s="192" t="s">
        <v>65</v>
      </c>
    </row>
    <row r="77" spans="2:66" s="198" customFormat="1" ht="30" customHeight="1">
      <c r="B77" s="168"/>
      <c r="C77" s="309" t="s">
        <v>213</v>
      </c>
      <c r="D77" s="309" t="s">
        <v>199</v>
      </c>
      <c r="E77" s="310" t="s">
        <v>1162</v>
      </c>
      <c r="F77" s="678" t="s">
        <v>1163</v>
      </c>
      <c r="G77" s="678"/>
      <c r="H77" s="678"/>
      <c r="I77" s="678"/>
      <c r="J77" s="311" t="s">
        <v>353</v>
      </c>
      <c r="K77" s="375">
        <v>4.9</v>
      </c>
      <c r="L77" s="572"/>
      <c r="M77" s="572"/>
      <c r="N77" s="679">
        <f>ROUND(L77*K77,2)</f>
        <v>0</v>
      </c>
      <c r="O77" s="679"/>
      <c r="P77" s="679"/>
      <c r="Q77" s="679"/>
      <c r="R77" s="313" t="s">
        <v>3319</v>
      </c>
      <c r="S77" s="172"/>
      <c r="U77" s="354" t="s">
        <v>5</v>
      </c>
      <c r="V77" s="246" t="s">
        <v>31</v>
      </c>
      <c r="W77" s="248">
        <v>0</v>
      </c>
      <c r="X77" s="248">
        <f>W77*K77</f>
        <v>0</v>
      </c>
      <c r="Y77" s="248">
        <v>0</v>
      </c>
      <c r="Z77" s="248">
        <f>Y77*K77</f>
        <v>0</v>
      </c>
      <c r="AA77" s="248">
        <v>0</v>
      </c>
      <c r="AB77" s="355">
        <f>AA77*K77</f>
        <v>0</v>
      </c>
      <c r="AS77" s="192" t="s">
        <v>113</v>
      </c>
      <c r="AU77" s="192" t="s">
        <v>199</v>
      </c>
      <c r="AV77" s="192" t="s">
        <v>65</v>
      </c>
      <c r="AZ77" s="192" t="s">
        <v>198</v>
      </c>
      <c r="BF77" s="249">
        <f>IF(V77="základní",N77,0)</f>
        <v>0</v>
      </c>
      <c r="BG77" s="249">
        <f>IF(V77="snížená",N77,0)</f>
        <v>0</v>
      </c>
      <c r="BH77" s="249">
        <f>IF(V77="zákl. přenesená",N77,0)</f>
        <v>0</v>
      </c>
      <c r="BI77" s="249">
        <f>IF(V77="sníž. přenesená",N77,0)</f>
        <v>0</v>
      </c>
      <c r="BJ77" s="249">
        <f>IF(V77="nulová",N77,0)</f>
        <v>0</v>
      </c>
      <c r="BK77" s="192" t="s">
        <v>71</v>
      </c>
      <c r="BL77" s="249">
        <f>ROUND(L77*K77,2)</f>
        <v>0</v>
      </c>
      <c r="BM77" s="192" t="s">
        <v>113</v>
      </c>
      <c r="BN77" s="192" t="s">
        <v>1933</v>
      </c>
    </row>
    <row r="78" spans="2:48" s="198" customFormat="1" ht="56.1" customHeight="1">
      <c r="B78" s="168"/>
      <c r="C78" s="320"/>
      <c r="D78" s="320"/>
      <c r="E78" s="320"/>
      <c r="F78" s="680" t="s">
        <v>1932</v>
      </c>
      <c r="G78" s="681"/>
      <c r="H78" s="681"/>
      <c r="I78" s="681"/>
      <c r="J78" s="320"/>
      <c r="K78" s="320"/>
      <c r="L78" s="320"/>
      <c r="M78" s="320"/>
      <c r="N78" s="320"/>
      <c r="O78" s="320"/>
      <c r="P78" s="320"/>
      <c r="Q78" s="320"/>
      <c r="R78" s="320"/>
      <c r="S78" s="172"/>
      <c r="U78" s="331"/>
      <c r="V78" s="359"/>
      <c r="W78" s="359"/>
      <c r="X78" s="359"/>
      <c r="Y78" s="359"/>
      <c r="Z78" s="359"/>
      <c r="AA78" s="359"/>
      <c r="AB78" s="332"/>
      <c r="AU78" s="192" t="s">
        <v>271</v>
      </c>
      <c r="AV78" s="192" t="s">
        <v>65</v>
      </c>
    </row>
    <row r="79" spans="2:66" s="198" customFormat="1" ht="30" customHeight="1">
      <c r="B79" s="168"/>
      <c r="C79" s="309" t="s">
        <v>113</v>
      </c>
      <c r="D79" s="309" t="s">
        <v>199</v>
      </c>
      <c r="E79" s="310" t="s">
        <v>1165</v>
      </c>
      <c r="F79" s="678" t="s">
        <v>1166</v>
      </c>
      <c r="G79" s="678"/>
      <c r="H79" s="678"/>
      <c r="I79" s="678"/>
      <c r="J79" s="311" t="s">
        <v>268</v>
      </c>
      <c r="K79" s="375">
        <v>8</v>
      </c>
      <c r="L79" s="572"/>
      <c r="M79" s="572"/>
      <c r="N79" s="679">
        <f aca="true" t="shared" si="0" ref="N79:N84">ROUND(L79*K79,2)</f>
        <v>0</v>
      </c>
      <c r="O79" s="679"/>
      <c r="P79" s="679"/>
      <c r="Q79" s="679"/>
      <c r="R79" s="313" t="s">
        <v>3319</v>
      </c>
      <c r="S79" s="172"/>
      <c r="U79" s="354" t="s">
        <v>5</v>
      </c>
      <c r="V79" s="246" t="s">
        <v>31</v>
      </c>
      <c r="W79" s="248">
        <v>0</v>
      </c>
      <c r="X79" s="248">
        <f aca="true" t="shared" si="1" ref="X79:X84">W79*K79</f>
        <v>0</v>
      </c>
      <c r="Y79" s="248">
        <v>0</v>
      </c>
      <c r="Z79" s="248">
        <f aca="true" t="shared" si="2" ref="Z79:Z84">Y79*K79</f>
        <v>0</v>
      </c>
      <c r="AA79" s="248">
        <v>0</v>
      </c>
      <c r="AB79" s="355">
        <f aca="true" t="shared" si="3" ref="AB79:AB84">AA79*K79</f>
        <v>0</v>
      </c>
      <c r="AS79" s="192" t="s">
        <v>113</v>
      </c>
      <c r="AU79" s="192" t="s">
        <v>199</v>
      </c>
      <c r="AV79" s="192" t="s">
        <v>65</v>
      </c>
      <c r="AZ79" s="192" t="s">
        <v>198</v>
      </c>
      <c r="BF79" s="249">
        <f aca="true" t="shared" si="4" ref="BF79:BF84">IF(V79="základní",N79,0)</f>
        <v>0</v>
      </c>
      <c r="BG79" s="249">
        <f aca="true" t="shared" si="5" ref="BG79:BG84">IF(V79="snížená",N79,0)</f>
        <v>0</v>
      </c>
      <c r="BH79" s="249">
        <f aca="true" t="shared" si="6" ref="BH79:BH84">IF(V79="zákl. přenesená",N79,0)</f>
        <v>0</v>
      </c>
      <c r="BI79" s="249">
        <f aca="true" t="shared" si="7" ref="BI79:BI84">IF(V79="sníž. přenesená",N79,0)</f>
        <v>0</v>
      </c>
      <c r="BJ79" s="249">
        <f aca="true" t="shared" si="8" ref="BJ79:BJ84">IF(V79="nulová",N79,0)</f>
        <v>0</v>
      </c>
      <c r="BK79" s="192" t="s">
        <v>71</v>
      </c>
      <c r="BL79" s="249">
        <f aca="true" t="shared" si="9" ref="BL79:BL84">ROUND(L79*K79,2)</f>
        <v>0</v>
      </c>
      <c r="BM79" s="192" t="s">
        <v>113</v>
      </c>
      <c r="BN79" s="192" t="s">
        <v>1934</v>
      </c>
    </row>
    <row r="80" spans="2:66" s="198" customFormat="1" ht="30" customHeight="1">
      <c r="B80" s="168"/>
      <c r="C80" s="309" t="s">
        <v>116</v>
      </c>
      <c r="D80" s="309" t="s">
        <v>199</v>
      </c>
      <c r="E80" s="310" t="s">
        <v>1168</v>
      </c>
      <c r="F80" s="678" t="s">
        <v>1169</v>
      </c>
      <c r="G80" s="678"/>
      <c r="H80" s="678"/>
      <c r="I80" s="678"/>
      <c r="J80" s="311" t="s">
        <v>268</v>
      </c>
      <c r="K80" s="375">
        <v>8</v>
      </c>
      <c r="L80" s="572"/>
      <c r="M80" s="572"/>
      <c r="N80" s="679">
        <f t="shared" si="0"/>
        <v>0</v>
      </c>
      <c r="O80" s="679"/>
      <c r="P80" s="679"/>
      <c r="Q80" s="679"/>
      <c r="R80" s="313" t="s">
        <v>3319</v>
      </c>
      <c r="S80" s="172"/>
      <c r="U80" s="354" t="s">
        <v>5</v>
      </c>
      <c r="V80" s="246" t="s">
        <v>31</v>
      </c>
      <c r="W80" s="248">
        <v>0</v>
      </c>
      <c r="X80" s="248">
        <f t="shared" si="1"/>
        <v>0</v>
      </c>
      <c r="Y80" s="248">
        <v>0</v>
      </c>
      <c r="Z80" s="248">
        <f t="shared" si="2"/>
        <v>0</v>
      </c>
      <c r="AA80" s="248">
        <v>0</v>
      </c>
      <c r="AB80" s="355">
        <f t="shared" si="3"/>
        <v>0</v>
      </c>
      <c r="AS80" s="192" t="s">
        <v>113</v>
      </c>
      <c r="AU80" s="192" t="s">
        <v>199</v>
      </c>
      <c r="AV80" s="192" t="s">
        <v>65</v>
      </c>
      <c r="AZ80" s="192" t="s">
        <v>198</v>
      </c>
      <c r="BF80" s="249">
        <f t="shared" si="4"/>
        <v>0</v>
      </c>
      <c r="BG80" s="249">
        <f t="shared" si="5"/>
        <v>0</v>
      </c>
      <c r="BH80" s="249">
        <f t="shared" si="6"/>
        <v>0</v>
      </c>
      <c r="BI80" s="249">
        <f t="shared" si="7"/>
        <v>0</v>
      </c>
      <c r="BJ80" s="249">
        <f t="shared" si="8"/>
        <v>0</v>
      </c>
      <c r="BK80" s="192" t="s">
        <v>71</v>
      </c>
      <c r="BL80" s="249">
        <f t="shared" si="9"/>
        <v>0</v>
      </c>
      <c r="BM80" s="192" t="s">
        <v>113</v>
      </c>
      <c r="BN80" s="192" t="s">
        <v>1935</v>
      </c>
    </row>
    <row r="81" spans="2:66" s="198" customFormat="1" ht="30" customHeight="1">
      <c r="B81" s="168"/>
      <c r="C81" s="309" t="s">
        <v>128</v>
      </c>
      <c r="D81" s="309" t="s">
        <v>199</v>
      </c>
      <c r="E81" s="310" t="s">
        <v>1171</v>
      </c>
      <c r="F81" s="678" t="s">
        <v>1172</v>
      </c>
      <c r="G81" s="678"/>
      <c r="H81" s="678"/>
      <c r="I81" s="678"/>
      <c r="J81" s="311" t="s">
        <v>268</v>
      </c>
      <c r="K81" s="375">
        <v>8</v>
      </c>
      <c r="L81" s="572"/>
      <c r="M81" s="572"/>
      <c r="N81" s="679">
        <f t="shared" si="0"/>
        <v>0</v>
      </c>
      <c r="O81" s="679"/>
      <c r="P81" s="679"/>
      <c r="Q81" s="679"/>
      <c r="R81" s="313" t="s">
        <v>3319</v>
      </c>
      <c r="S81" s="172"/>
      <c r="U81" s="354" t="s">
        <v>5</v>
      </c>
      <c r="V81" s="246" t="s">
        <v>31</v>
      </c>
      <c r="W81" s="248">
        <v>0</v>
      </c>
      <c r="X81" s="248">
        <f t="shared" si="1"/>
        <v>0</v>
      </c>
      <c r="Y81" s="248">
        <v>0</v>
      </c>
      <c r="Z81" s="248">
        <f t="shared" si="2"/>
        <v>0</v>
      </c>
      <c r="AA81" s="248">
        <v>0</v>
      </c>
      <c r="AB81" s="355">
        <f t="shared" si="3"/>
        <v>0</v>
      </c>
      <c r="AS81" s="192" t="s">
        <v>113</v>
      </c>
      <c r="AU81" s="192" t="s">
        <v>199</v>
      </c>
      <c r="AV81" s="192" t="s">
        <v>65</v>
      </c>
      <c r="AZ81" s="192" t="s">
        <v>198</v>
      </c>
      <c r="BF81" s="249">
        <f t="shared" si="4"/>
        <v>0</v>
      </c>
      <c r="BG81" s="249">
        <f t="shared" si="5"/>
        <v>0</v>
      </c>
      <c r="BH81" s="249">
        <f t="shared" si="6"/>
        <v>0</v>
      </c>
      <c r="BI81" s="249">
        <f t="shared" si="7"/>
        <v>0</v>
      </c>
      <c r="BJ81" s="249">
        <f t="shared" si="8"/>
        <v>0</v>
      </c>
      <c r="BK81" s="192" t="s">
        <v>71</v>
      </c>
      <c r="BL81" s="249">
        <f t="shared" si="9"/>
        <v>0</v>
      </c>
      <c r="BM81" s="192" t="s">
        <v>113</v>
      </c>
      <c r="BN81" s="192" t="s">
        <v>1936</v>
      </c>
    </row>
    <row r="82" spans="2:66" s="198" customFormat="1" ht="30" customHeight="1">
      <c r="B82" s="168"/>
      <c r="C82" s="309" t="s">
        <v>137</v>
      </c>
      <c r="D82" s="309" t="s">
        <v>199</v>
      </c>
      <c r="E82" s="310" t="s">
        <v>1174</v>
      </c>
      <c r="F82" s="678" t="s">
        <v>1175</v>
      </c>
      <c r="G82" s="678"/>
      <c r="H82" s="678"/>
      <c r="I82" s="678"/>
      <c r="J82" s="311" t="s">
        <v>268</v>
      </c>
      <c r="K82" s="375">
        <v>3</v>
      </c>
      <c r="L82" s="572"/>
      <c r="M82" s="572"/>
      <c r="N82" s="679">
        <f t="shared" si="0"/>
        <v>0</v>
      </c>
      <c r="O82" s="679"/>
      <c r="P82" s="679"/>
      <c r="Q82" s="679"/>
      <c r="R82" s="313" t="s">
        <v>3319</v>
      </c>
      <c r="S82" s="172"/>
      <c r="U82" s="354" t="s">
        <v>5</v>
      </c>
      <c r="V82" s="246" t="s">
        <v>31</v>
      </c>
      <c r="W82" s="248">
        <v>0</v>
      </c>
      <c r="X82" s="248">
        <f t="shared" si="1"/>
        <v>0</v>
      </c>
      <c r="Y82" s="248">
        <v>0</v>
      </c>
      <c r="Z82" s="248">
        <f t="shared" si="2"/>
        <v>0</v>
      </c>
      <c r="AA82" s="248">
        <v>0</v>
      </c>
      <c r="AB82" s="355">
        <f t="shared" si="3"/>
        <v>0</v>
      </c>
      <c r="AS82" s="192" t="s">
        <v>113</v>
      </c>
      <c r="AU82" s="192" t="s">
        <v>199</v>
      </c>
      <c r="AV82" s="192" t="s">
        <v>65</v>
      </c>
      <c r="AZ82" s="192" t="s">
        <v>198</v>
      </c>
      <c r="BF82" s="249">
        <f t="shared" si="4"/>
        <v>0</v>
      </c>
      <c r="BG82" s="249">
        <f t="shared" si="5"/>
        <v>0</v>
      </c>
      <c r="BH82" s="249">
        <f t="shared" si="6"/>
        <v>0</v>
      </c>
      <c r="BI82" s="249">
        <f t="shared" si="7"/>
        <v>0</v>
      </c>
      <c r="BJ82" s="249">
        <f t="shared" si="8"/>
        <v>0</v>
      </c>
      <c r="BK82" s="192" t="s">
        <v>71</v>
      </c>
      <c r="BL82" s="249">
        <f t="shared" si="9"/>
        <v>0</v>
      </c>
      <c r="BM82" s="192" t="s">
        <v>113</v>
      </c>
      <c r="BN82" s="192" t="s">
        <v>1937</v>
      </c>
    </row>
    <row r="83" spans="2:66" s="198" customFormat="1" ht="30" customHeight="1">
      <c r="B83" s="168"/>
      <c r="C83" s="309" t="s">
        <v>146</v>
      </c>
      <c r="D83" s="309" t="s">
        <v>199</v>
      </c>
      <c r="E83" s="310" t="s">
        <v>1177</v>
      </c>
      <c r="F83" s="678" t="s">
        <v>1178</v>
      </c>
      <c r="G83" s="678"/>
      <c r="H83" s="678"/>
      <c r="I83" s="678"/>
      <c r="J83" s="311" t="s">
        <v>268</v>
      </c>
      <c r="K83" s="375">
        <v>2</v>
      </c>
      <c r="L83" s="572"/>
      <c r="M83" s="572"/>
      <c r="N83" s="679">
        <f t="shared" si="0"/>
        <v>0</v>
      </c>
      <c r="O83" s="679"/>
      <c r="P83" s="679"/>
      <c r="Q83" s="679"/>
      <c r="R83" s="313" t="s">
        <v>3319</v>
      </c>
      <c r="S83" s="172"/>
      <c r="U83" s="354" t="s">
        <v>5</v>
      </c>
      <c r="V83" s="246" t="s">
        <v>31</v>
      </c>
      <c r="W83" s="248">
        <v>0</v>
      </c>
      <c r="X83" s="248">
        <f t="shared" si="1"/>
        <v>0</v>
      </c>
      <c r="Y83" s="248">
        <v>0</v>
      </c>
      <c r="Z83" s="248">
        <f t="shared" si="2"/>
        <v>0</v>
      </c>
      <c r="AA83" s="248">
        <v>0</v>
      </c>
      <c r="AB83" s="355">
        <f t="shared" si="3"/>
        <v>0</v>
      </c>
      <c r="AS83" s="192" t="s">
        <v>113</v>
      </c>
      <c r="AU83" s="192" t="s">
        <v>199</v>
      </c>
      <c r="AV83" s="192" t="s">
        <v>65</v>
      </c>
      <c r="AZ83" s="192" t="s">
        <v>198</v>
      </c>
      <c r="BF83" s="249">
        <f t="shared" si="4"/>
        <v>0</v>
      </c>
      <c r="BG83" s="249">
        <f t="shared" si="5"/>
        <v>0</v>
      </c>
      <c r="BH83" s="249">
        <f t="shared" si="6"/>
        <v>0</v>
      </c>
      <c r="BI83" s="249">
        <f t="shared" si="7"/>
        <v>0</v>
      </c>
      <c r="BJ83" s="249">
        <f t="shared" si="8"/>
        <v>0</v>
      </c>
      <c r="BK83" s="192" t="s">
        <v>71</v>
      </c>
      <c r="BL83" s="249">
        <f t="shared" si="9"/>
        <v>0</v>
      </c>
      <c r="BM83" s="192" t="s">
        <v>113</v>
      </c>
      <c r="BN83" s="192" t="s">
        <v>1938</v>
      </c>
    </row>
    <row r="84" spans="2:66" s="198" customFormat="1" ht="30" customHeight="1">
      <c r="B84" s="168"/>
      <c r="C84" s="309" t="s">
        <v>158</v>
      </c>
      <c r="D84" s="309" t="s">
        <v>199</v>
      </c>
      <c r="E84" s="310" t="s">
        <v>1180</v>
      </c>
      <c r="F84" s="678" t="s">
        <v>1181</v>
      </c>
      <c r="G84" s="678"/>
      <c r="H84" s="678"/>
      <c r="I84" s="678"/>
      <c r="J84" s="311" t="s">
        <v>353</v>
      </c>
      <c r="K84" s="375">
        <v>8.8</v>
      </c>
      <c r="L84" s="572"/>
      <c r="M84" s="572"/>
      <c r="N84" s="679">
        <f t="shared" si="0"/>
        <v>0</v>
      </c>
      <c r="O84" s="679"/>
      <c r="P84" s="679"/>
      <c r="Q84" s="679"/>
      <c r="R84" s="313" t="s">
        <v>3319</v>
      </c>
      <c r="S84" s="172"/>
      <c r="U84" s="354" t="s">
        <v>5</v>
      </c>
      <c r="V84" s="246" t="s">
        <v>31</v>
      </c>
      <c r="W84" s="248">
        <v>0</v>
      </c>
      <c r="X84" s="248">
        <f t="shared" si="1"/>
        <v>0</v>
      </c>
      <c r="Y84" s="248">
        <v>0</v>
      </c>
      <c r="Z84" s="248">
        <f t="shared" si="2"/>
        <v>0</v>
      </c>
      <c r="AA84" s="248">
        <v>0</v>
      </c>
      <c r="AB84" s="355">
        <f t="shared" si="3"/>
        <v>0</v>
      </c>
      <c r="AS84" s="192" t="s">
        <v>113</v>
      </c>
      <c r="AU84" s="192" t="s">
        <v>199</v>
      </c>
      <c r="AV84" s="192" t="s">
        <v>65</v>
      </c>
      <c r="AZ84" s="192" t="s">
        <v>198</v>
      </c>
      <c r="BF84" s="249">
        <f t="shared" si="4"/>
        <v>0</v>
      </c>
      <c r="BG84" s="249">
        <f t="shared" si="5"/>
        <v>0</v>
      </c>
      <c r="BH84" s="249">
        <f t="shared" si="6"/>
        <v>0</v>
      </c>
      <c r="BI84" s="249">
        <f t="shared" si="7"/>
        <v>0</v>
      </c>
      <c r="BJ84" s="249">
        <f t="shared" si="8"/>
        <v>0</v>
      </c>
      <c r="BK84" s="192" t="s">
        <v>71</v>
      </c>
      <c r="BL84" s="249">
        <f t="shared" si="9"/>
        <v>0</v>
      </c>
      <c r="BM84" s="192" t="s">
        <v>113</v>
      </c>
      <c r="BN84" s="192" t="s">
        <v>1939</v>
      </c>
    </row>
    <row r="85" spans="2:48" s="198" customFormat="1" ht="27.95" customHeight="1">
      <c r="B85" s="168"/>
      <c r="C85" s="320"/>
      <c r="D85" s="320"/>
      <c r="E85" s="320"/>
      <c r="F85" s="680" t="s">
        <v>1940</v>
      </c>
      <c r="G85" s="681"/>
      <c r="H85" s="681"/>
      <c r="I85" s="681"/>
      <c r="J85" s="320"/>
      <c r="K85" s="320"/>
      <c r="L85" s="320"/>
      <c r="M85" s="320"/>
      <c r="N85" s="320"/>
      <c r="O85" s="320"/>
      <c r="P85" s="320"/>
      <c r="Q85" s="320"/>
      <c r="R85" s="320"/>
      <c r="S85" s="172"/>
      <c r="U85" s="331"/>
      <c r="V85" s="359"/>
      <c r="W85" s="359"/>
      <c r="X85" s="359"/>
      <c r="Y85" s="359"/>
      <c r="Z85" s="359"/>
      <c r="AA85" s="359"/>
      <c r="AB85" s="332"/>
      <c r="AU85" s="192" t="s">
        <v>271</v>
      </c>
      <c r="AV85" s="192" t="s">
        <v>65</v>
      </c>
    </row>
    <row r="86" spans="2:66" s="198" customFormat="1" ht="20.1" customHeight="1">
      <c r="B86" s="168"/>
      <c r="C86" s="309" t="s">
        <v>161</v>
      </c>
      <c r="D86" s="309" t="s">
        <v>199</v>
      </c>
      <c r="E86" s="310" t="s">
        <v>1183</v>
      </c>
      <c r="F86" s="678" t="s">
        <v>1059</v>
      </c>
      <c r="G86" s="678"/>
      <c r="H86" s="678"/>
      <c r="I86" s="678"/>
      <c r="J86" s="325" t="s">
        <v>1218</v>
      </c>
      <c r="K86" s="375">
        <v>1</v>
      </c>
      <c r="L86" s="572"/>
      <c r="M86" s="572"/>
      <c r="N86" s="679">
        <f>ROUND(L86*K86,2)</f>
        <v>0</v>
      </c>
      <c r="O86" s="679"/>
      <c r="P86" s="679"/>
      <c r="Q86" s="679"/>
      <c r="R86" s="313" t="s">
        <v>3319</v>
      </c>
      <c r="S86" s="172"/>
      <c r="U86" s="354" t="s">
        <v>5</v>
      </c>
      <c r="V86" s="275" t="s">
        <v>31</v>
      </c>
      <c r="W86" s="277">
        <v>0</v>
      </c>
      <c r="X86" s="277">
        <f>W86*K86</f>
        <v>0</v>
      </c>
      <c r="Y86" s="277">
        <v>0</v>
      </c>
      <c r="Z86" s="277">
        <f>Y86*K86</f>
        <v>0</v>
      </c>
      <c r="AA86" s="277">
        <v>0</v>
      </c>
      <c r="AB86" s="356">
        <f>AA86*K86</f>
        <v>0</v>
      </c>
      <c r="AS86" s="192" t="s">
        <v>113</v>
      </c>
      <c r="AU86" s="192" t="s">
        <v>199</v>
      </c>
      <c r="AV86" s="192" t="s">
        <v>65</v>
      </c>
      <c r="AZ86" s="192" t="s">
        <v>198</v>
      </c>
      <c r="BF86" s="249">
        <f>IF(V86="základní",N86,0)</f>
        <v>0</v>
      </c>
      <c r="BG86" s="249">
        <f>IF(V86="snížená",N86,0)</f>
        <v>0</v>
      </c>
      <c r="BH86" s="249">
        <f>IF(V86="zákl. přenesená",N86,0)</f>
        <v>0</v>
      </c>
      <c r="BI86" s="249">
        <f>IF(V86="sníž. přenesená",N86,0)</f>
        <v>0</v>
      </c>
      <c r="BJ86" s="249">
        <f>IF(V86="nulová",N86,0)</f>
        <v>0</v>
      </c>
      <c r="BK86" s="192" t="s">
        <v>71</v>
      </c>
      <c r="BL86" s="249">
        <f>ROUND(L86*K86,2)</f>
        <v>0</v>
      </c>
      <c r="BM86" s="192" t="s">
        <v>113</v>
      </c>
      <c r="BN86" s="192" t="s">
        <v>1941</v>
      </c>
    </row>
    <row r="87" spans="2:66" s="288" customFormat="1" ht="30" customHeight="1">
      <c r="B87" s="319"/>
      <c r="C87" s="328">
        <v>11</v>
      </c>
      <c r="D87" s="328" t="s">
        <v>199</v>
      </c>
      <c r="E87" s="329" t="s">
        <v>3656</v>
      </c>
      <c r="F87" s="689" t="s">
        <v>3657</v>
      </c>
      <c r="G87" s="689"/>
      <c r="H87" s="689"/>
      <c r="I87" s="689"/>
      <c r="J87" s="325" t="s">
        <v>3370</v>
      </c>
      <c r="K87" s="373">
        <v>0.52</v>
      </c>
      <c r="L87" s="572"/>
      <c r="M87" s="572"/>
      <c r="N87" s="688">
        <f aca="true" t="shared" si="10" ref="N87:N88">ROUND(L87*K87,2)</f>
        <v>0</v>
      </c>
      <c r="O87" s="688"/>
      <c r="P87" s="688"/>
      <c r="Q87" s="688"/>
      <c r="R87" s="313" t="s">
        <v>3765</v>
      </c>
      <c r="S87" s="314"/>
      <c r="U87" s="333"/>
      <c r="V87" s="316"/>
      <c r="W87" s="317"/>
      <c r="X87" s="317"/>
      <c r="Y87" s="317"/>
      <c r="Z87" s="317"/>
      <c r="AA87" s="317"/>
      <c r="AB87" s="318"/>
      <c r="AD87" s="324"/>
      <c r="AS87" s="323"/>
      <c r="AU87" s="323"/>
      <c r="AV87" s="323"/>
      <c r="AZ87" s="323"/>
      <c r="BF87" s="324"/>
      <c r="BG87" s="324"/>
      <c r="BH87" s="324"/>
      <c r="BI87" s="324"/>
      <c r="BJ87" s="324"/>
      <c r="BK87" s="323"/>
      <c r="BL87" s="324"/>
      <c r="BM87" s="323"/>
      <c r="BN87" s="323"/>
    </row>
    <row r="88" spans="2:66" s="288" customFormat="1" ht="30" customHeight="1">
      <c r="B88" s="319"/>
      <c r="C88" s="328">
        <v>12</v>
      </c>
      <c r="D88" s="328" t="s">
        <v>199</v>
      </c>
      <c r="E88" s="329" t="s">
        <v>3322</v>
      </c>
      <c r="F88" s="689" t="s">
        <v>3323</v>
      </c>
      <c r="G88" s="689"/>
      <c r="H88" s="689"/>
      <c r="I88" s="689"/>
      <c r="J88" s="325" t="s">
        <v>1218</v>
      </c>
      <c r="K88" s="373">
        <v>1</v>
      </c>
      <c r="L88" s="572"/>
      <c r="M88" s="572"/>
      <c r="N88" s="688">
        <f t="shared" si="10"/>
        <v>0</v>
      </c>
      <c r="O88" s="688"/>
      <c r="P88" s="688"/>
      <c r="Q88" s="688"/>
      <c r="R88" s="313" t="s">
        <v>3319</v>
      </c>
      <c r="S88" s="314"/>
      <c r="U88" s="333"/>
      <c r="V88" s="316"/>
      <c r="W88" s="317"/>
      <c r="X88" s="317"/>
      <c r="Y88" s="317"/>
      <c r="Z88" s="317"/>
      <c r="AA88" s="317"/>
      <c r="AB88" s="318"/>
      <c r="AS88" s="323"/>
      <c r="AU88" s="323"/>
      <c r="AV88" s="323"/>
      <c r="AZ88" s="323"/>
      <c r="BF88" s="324"/>
      <c r="BG88" s="324"/>
      <c r="BH88" s="324"/>
      <c r="BI88" s="324"/>
      <c r="BJ88" s="324"/>
      <c r="BK88" s="323"/>
      <c r="BL88" s="324"/>
      <c r="BM88" s="323"/>
      <c r="BN88" s="323"/>
    </row>
    <row r="89" spans="2:66" s="288" customFormat="1" ht="42" customHeight="1">
      <c r="B89" s="319"/>
      <c r="C89" s="341"/>
      <c r="D89" s="341"/>
      <c r="E89" s="342"/>
      <c r="F89" s="680" t="s">
        <v>3629</v>
      </c>
      <c r="G89" s="681"/>
      <c r="H89" s="681"/>
      <c r="I89" s="681"/>
      <c r="J89" s="343"/>
      <c r="K89" s="344"/>
      <c r="L89" s="344"/>
      <c r="M89" s="344"/>
      <c r="N89" s="344"/>
      <c r="O89" s="344"/>
      <c r="P89" s="344"/>
      <c r="Q89" s="344"/>
      <c r="R89" s="346"/>
      <c r="S89" s="314"/>
      <c r="U89" s="347"/>
      <c r="V89" s="316"/>
      <c r="W89" s="317"/>
      <c r="X89" s="317"/>
      <c r="Y89" s="317"/>
      <c r="Z89" s="317"/>
      <c r="AA89" s="317"/>
      <c r="AB89" s="317"/>
      <c r="AS89" s="323"/>
      <c r="AU89" s="323"/>
      <c r="AV89" s="323"/>
      <c r="AZ89" s="323"/>
      <c r="BF89" s="324"/>
      <c r="BG89" s="324"/>
      <c r="BH89" s="324"/>
      <c r="BI89" s="324"/>
      <c r="BJ89" s="324"/>
      <c r="BK89" s="323"/>
      <c r="BL89" s="324"/>
      <c r="BM89" s="323"/>
      <c r="BN89" s="323"/>
    </row>
    <row r="90" spans="2:19" s="198" customFormat="1" ht="6.95" customHeight="1">
      <c r="B90" s="201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3"/>
    </row>
    <row r="111" ht="13.5"/>
  </sheetData>
  <sheetProtection password="CDE4" sheet="1" objects="1" scenarios="1"/>
  <mergeCells count="90">
    <mergeCell ref="F85:I85"/>
    <mergeCell ref="F86:I86"/>
    <mergeCell ref="L86:M86"/>
    <mergeCell ref="N86:Q86"/>
    <mergeCell ref="F89:I89"/>
    <mergeCell ref="F87:I87"/>
    <mergeCell ref="L87:M87"/>
    <mergeCell ref="N87:Q87"/>
    <mergeCell ref="F88:I88"/>
    <mergeCell ref="L88:M88"/>
    <mergeCell ref="N88:Q88"/>
    <mergeCell ref="F83:I83"/>
    <mergeCell ref="L83:M83"/>
    <mergeCell ref="N83:Q83"/>
    <mergeCell ref="F84:I84"/>
    <mergeCell ref="L84:M84"/>
    <mergeCell ref="N84:Q84"/>
    <mergeCell ref="F81:I81"/>
    <mergeCell ref="L81:M81"/>
    <mergeCell ref="N81:Q81"/>
    <mergeCell ref="F82:I82"/>
    <mergeCell ref="L82:M82"/>
    <mergeCell ref="N82:Q82"/>
    <mergeCell ref="L77:M77"/>
    <mergeCell ref="N77:Q77"/>
    <mergeCell ref="F78:I78"/>
    <mergeCell ref="F80:I80"/>
    <mergeCell ref="L80:M80"/>
    <mergeCell ref="N80:Q80"/>
    <mergeCell ref="F71:I71"/>
    <mergeCell ref="L71:M71"/>
    <mergeCell ref="N71:Q71"/>
    <mergeCell ref="F79:I79"/>
    <mergeCell ref="L79:M79"/>
    <mergeCell ref="N79:Q79"/>
    <mergeCell ref="N72:Q72"/>
    <mergeCell ref="N73:Q73"/>
    <mergeCell ref="F74:I74"/>
    <mergeCell ref="L74:M74"/>
    <mergeCell ref="N74:Q74"/>
    <mergeCell ref="F75:I75"/>
    <mergeCell ref="L75:M75"/>
    <mergeCell ref="N75:Q75"/>
    <mergeCell ref="F76:I76"/>
    <mergeCell ref="F77:I77"/>
    <mergeCell ref="F64:P64"/>
    <mergeCell ref="C51:G51"/>
    <mergeCell ref="N51:Q51"/>
    <mergeCell ref="N53:Q53"/>
    <mergeCell ref="N54:Q54"/>
    <mergeCell ref="F62:P62"/>
    <mergeCell ref="F63:P63"/>
    <mergeCell ref="C60:R60"/>
    <mergeCell ref="F44:P44"/>
    <mergeCell ref="C40:R40"/>
    <mergeCell ref="M46:P46"/>
    <mergeCell ref="M48:Q48"/>
    <mergeCell ref="M49:Q49"/>
    <mergeCell ref="H32:J32"/>
    <mergeCell ref="M32:P32"/>
    <mergeCell ref="L34:P34"/>
    <mergeCell ref="F42:P42"/>
    <mergeCell ref="F43:P43"/>
    <mergeCell ref="M29:P29"/>
    <mergeCell ref="H30:J30"/>
    <mergeCell ref="M30:P30"/>
    <mergeCell ref="H31:J31"/>
    <mergeCell ref="M31:P31"/>
    <mergeCell ref="T2:AD2"/>
    <mergeCell ref="F6:P6"/>
    <mergeCell ref="C4:R4"/>
    <mergeCell ref="O10:P10"/>
    <mergeCell ref="O12:P12"/>
    <mergeCell ref="F8:P8"/>
    <mergeCell ref="M66:P66"/>
    <mergeCell ref="M68:Q68"/>
    <mergeCell ref="M69:Q69"/>
    <mergeCell ref="F7:P7"/>
    <mergeCell ref="H1:K1"/>
    <mergeCell ref="C2:Q2"/>
    <mergeCell ref="O13:P13"/>
    <mergeCell ref="O15:P15"/>
    <mergeCell ref="O16:P16"/>
    <mergeCell ref="O18:P18"/>
    <mergeCell ref="O19:P19"/>
    <mergeCell ref="E22:L22"/>
    <mergeCell ref="M25:P25"/>
    <mergeCell ref="H28:J28"/>
    <mergeCell ref="M28:P28"/>
    <mergeCell ref="H29:J29"/>
  </mergeCells>
  <hyperlinks>
    <hyperlink ref="F1:G1" location="C2" display="1) Krycí list rozpočtu"/>
    <hyperlink ref="H1:K1" location="C87" display="2) Rekapitulace rozpočtu"/>
    <hyperlink ref="L1" location="C111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2" manualBreakCount="2">
    <brk id="37" min="1" max="16383" man="1"/>
    <brk id="57" min="1" max="16383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O139"/>
  <sheetViews>
    <sheetView showGridLines="0" workbookViewId="0" topLeftCell="A1">
      <pane ySplit="1" topLeftCell="A2" activePane="bottomLeft" state="frozen"/>
      <selection pane="bottomLeft" activeCell="M25" sqref="M25:P25 M28:P29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9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7.3320312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1" style="362" customWidth="1"/>
    <col min="31" max="31" width="15" style="362" customWidth="1"/>
    <col min="32" max="32" width="16.33203125" style="362" customWidth="1"/>
    <col min="33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4" t="s">
        <v>168</v>
      </c>
      <c r="I1" s="604"/>
      <c r="J1" s="604"/>
      <c r="K1" s="604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0" t="s">
        <v>7</v>
      </c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372"/>
      <c r="T2" s="671" t="s">
        <v>8</v>
      </c>
      <c r="U2" s="668"/>
      <c r="V2" s="668"/>
      <c r="W2" s="668"/>
      <c r="X2" s="668"/>
      <c r="Y2" s="668"/>
      <c r="Z2" s="668"/>
      <c r="AA2" s="668"/>
      <c r="AB2" s="668"/>
      <c r="AC2" s="668"/>
      <c r="AD2" s="668"/>
      <c r="AU2" s="192" t="s">
        <v>103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2" t="s">
        <v>3734</v>
      </c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53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34" t="str">
        <f>'[1]Rekapitulace stavby'!K6</f>
        <v>Bezbariérové bydlení a centrum denních aktivit v Lednici - Srdce v domě, příspěvková organizace</v>
      </c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34" t="s">
        <v>1509</v>
      </c>
      <c r="G7" s="636"/>
      <c r="H7" s="636"/>
      <c r="I7" s="636"/>
      <c r="J7" s="636"/>
      <c r="K7" s="636"/>
      <c r="L7" s="636"/>
      <c r="M7" s="636"/>
      <c r="N7" s="636"/>
      <c r="O7" s="636"/>
      <c r="P7" s="636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2" t="s">
        <v>1942</v>
      </c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359"/>
      <c r="R8" s="35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576">
        <f>'Rekapitulace stavby'!AM8</f>
        <v>0</v>
      </c>
      <c r="P10" s="576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23" t="str">
        <f>IF('Rekapitulace stavby'!AN11="","",'Rekapitulace stavby'!AN11)</f>
        <v/>
      </c>
      <c r="P12" s="523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23" t="str">
        <f>IF('Rekapitulace stavby'!AN12="","",'Rekapitulace stavby'!AN12)</f>
        <v/>
      </c>
      <c r="P13" s="523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23" t="str">
        <f>IF('Rekapitulace stavby'!AM13="","",'Rekapitulace stavby'!AM13)</f>
        <v/>
      </c>
      <c r="P15" s="523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23" t="str">
        <f>IF('Rekapitulace stavby'!AM14="","",'Rekapitulace stavby'!AM14)</f>
        <v/>
      </c>
      <c r="P16" s="523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23" t="str">
        <f>IF('Rekapitulace stavby'!AN17="","",'Rekapitulace stavby'!AN17)</f>
        <v/>
      </c>
      <c r="P18" s="523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23" t="str">
        <f>IF('Rekapitulace stavby'!AN18="","",'Rekapitulace stavby'!AN18)</f>
        <v/>
      </c>
      <c r="P19" s="523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26" t="s">
        <v>5</v>
      </c>
      <c r="F22" s="526"/>
      <c r="G22" s="526"/>
      <c r="H22" s="526"/>
      <c r="I22" s="526"/>
      <c r="J22" s="526"/>
      <c r="K22" s="526"/>
      <c r="L22" s="526"/>
      <c r="M22" s="392"/>
      <c r="N22" s="392"/>
      <c r="O22" s="392"/>
      <c r="P22" s="392"/>
      <c r="Q22" s="392"/>
      <c r="R22" s="39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31">
        <f>ROUND(N53,2)</f>
        <v>0</v>
      </c>
      <c r="N25" s="632"/>
      <c r="O25" s="632"/>
      <c r="P25" s="632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56">
        <v>0</v>
      </c>
      <c r="I28" s="638"/>
      <c r="J28" s="638"/>
      <c r="K28" s="359"/>
      <c r="L28" s="359"/>
      <c r="M28" s="656">
        <f>ROUND(H28*0.21,2)</f>
        <v>0</v>
      </c>
      <c r="N28" s="672"/>
      <c r="O28" s="672"/>
      <c r="P28" s="672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56">
        <f>ROUND((SUM($M$25)),2)</f>
        <v>0</v>
      </c>
      <c r="I29" s="672"/>
      <c r="J29" s="672"/>
      <c r="K29" s="396"/>
      <c r="L29" s="396"/>
      <c r="M29" s="656">
        <f>ROUND(H29*0.15,2)</f>
        <v>0</v>
      </c>
      <c r="N29" s="672"/>
      <c r="O29" s="672"/>
      <c r="P29" s="672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56" t="e">
        <f>ROUND((SUM(#REF!)+SUM(BH74:BH135)),2)</f>
        <v>#REF!</v>
      </c>
      <c r="I30" s="638"/>
      <c r="J30" s="638"/>
      <c r="K30" s="359"/>
      <c r="L30" s="359"/>
      <c r="M30" s="656">
        <v>0</v>
      </c>
      <c r="N30" s="638"/>
      <c r="O30" s="638"/>
      <c r="P30" s="638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56" t="e">
        <f>ROUND((SUM(#REF!)+SUM(BI74:BI135)),2)</f>
        <v>#REF!</v>
      </c>
      <c r="I31" s="638"/>
      <c r="J31" s="638"/>
      <c r="K31" s="359"/>
      <c r="L31" s="359"/>
      <c r="M31" s="656">
        <v>0</v>
      </c>
      <c r="N31" s="638"/>
      <c r="O31" s="638"/>
      <c r="P31" s="638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56" t="e">
        <f>ROUND((SUM(#REF!)+SUM(BJ74:BJ135)),2)</f>
        <v>#REF!</v>
      </c>
      <c r="I32" s="638"/>
      <c r="J32" s="638"/>
      <c r="K32" s="359"/>
      <c r="L32" s="359"/>
      <c r="M32" s="656">
        <v>0</v>
      </c>
      <c r="N32" s="638"/>
      <c r="O32" s="638"/>
      <c r="P32" s="638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4">
        <f>M25+M28+M29</f>
        <v>0</v>
      </c>
      <c r="M34" s="654"/>
      <c r="N34" s="654"/>
      <c r="O34" s="654"/>
      <c r="P34" s="655"/>
      <c r="Q34" s="371"/>
      <c r="R34" s="371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2" t="s">
        <v>3735</v>
      </c>
      <c r="D40" s="643"/>
      <c r="E40" s="643"/>
      <c r="F40" s="643"/>
      <c r="G40" s="643"/>
      <c r="H40" s="643"/>
      <c r="I40" s="643"/>
      <c r="J40" s="643"/>
      <c r="K40" s="643"/>
      <c r="L40" s="643"/>
      <c r="M40" s="643"/>
      <c r="N40" s="643"/>
      <c r="O40" s="643"/>
      <c r="P40" s="643"/>
      <c r="Q40" s="643"/>
      <c r="R40" s="644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34" t="str">
        <f>F6</f>
        <v>Bezbariérové bydlení a centrum denních aktivit v Lednici - Srdce v domě, příspěvková organizace</v>
      </c>
      <c r="G42" s="635"/>
      <c r="H42" s="635"/>
      <c r="I42" s="635"/>
      <c r="J42" s="635"/>
      <c r="K42" s="635"/>
      <c r="L42" s="635"/>
      <c r="M42" s="635"/>
      <c r="N42" s="635"/>
      <c r="O42" s="635"/>
      <c r="P42" s="635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34" t="s">
        <v>1509</v>
      </c>
      <c r="G43" s="636"/>
      <c r="H43" s="636"/>
      <c r="I43" s="636"/>
      <c r="J43" s="636"/>
      <c r="K43" s="636"/>
      <c r="L43" s="636"/>
      <c r="M43" s="636"/>
      <c r="N43" s="636"/>
      <c r="O43" s="636"/>
      <c r="P43" s="636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37" t="str">
        <f>F8</f>
        <v>02-D.1.4.4. - 02-D.1.4.4. VYTAPENI</v>
      </c>
      <c r="G44" s="638"/>
      <c r="H44" s="638"/>
      <c r="I44" s="638"/>
      <c r="J44" s="638"/>
      <c r="K44" s="638"/>
      <c r="L44" s="638"/>
      <c r="M44" s="638"/>
      <c r="N44" s="638"/>
      <c r="O44" s="638"/>
      <c r="P44" s="638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576">
        <f>IF(O10="","",O10)</f>
        <v>0</v>
      </c>
      <c r="N46" s="576"/>
      <c r="O46" s="576"/>
      <c r="P46" s="576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39"/>
      <c r="N48" s="639"/>
      <c r="O48" s="639"/>
      <c r="P48" s="639"/>
      <c r="Q48" s="639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39"/>
      <c r="N49" s="639"/>
      <c r="O49" s="639"/>
      <c r="P49" s="639"/>
      <c r="Q49" s="639"/>
      <c r="R49" s="395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40" t="s">
        <v>176</v>
      </c>
      <c r="D51" s="641"/>
      <c r="E51" s="641"/>
      <c r="F51" s="641"/>
      <c r="G51" s="641"/>
      <c r="H51" s="371"/>
      <c r="I51" s="371"/>
      <c r="J51" s="371"/>
      <c r="K51" s="371"/>
      <c r="L51" s="371"/>
      <c r="M51" s="371"/>
      <c r="N51" s="640" t="s">
        <v>177</v>
      </c>
      <c r="O51" s="641"/>
      <c r="P51" s="641"/>
      <c r="Q51" s="641"/>
      <c r="R51" s="371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31">
        <f>N74</f>
        <v>0</v>
      </c>
      <c r="O53" s="677"/>
      <c r="P53" s="677"/>
      <c r="Q53" s="677"/>
      <c r="R53" s="37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1186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75">
        <f>N75</f>
        <v>0</v>
      </c>
      <c r="O54" s="676"/>
      <c r="P54" s="676"/>
      <c r="Q54" s="676"/>
      <c r="R54" s="378"/>
      <c r="S54" s="210"/>
    </row>
    <row r="55" spans="2:19" s="215" customFormat="1" ht="24.95" customHeight="1">
      <c r="B55" s="211"/>
      <c r="C55" s="378"/>
      <c r="D55" s="283" t="s">
        <v>1187</v>
      </c>
      <c r="E55" s="378"/>
      <c r="F55" s="378"/>
      <c r="G55" s="378"/>
      <c r="H55" s="378"/>
      <c r="I55" s="378"/>
      <c r="J55" s="378"/>
      <c r="K55" s="378"/>
      <c r="L55" s="378"/>
      <c r="M55" s="378"/>
      <c r="N55" s="675">
        <f>N83</f>
        <v>0</v>
      </c>
      <c r="O55" s="676"/>
      <c r="P55" s="676"/>
      <c r="Q55" s="676"/>
      <c r="R55" s="378"/>
      <c r="S55" s="210"/>
    </row>
    <row r="56" spans="2:19" s="215" customFormat="1" ht="24.95" customHeight="1">
      <c r="B56" s="211"/>
      <c r="C56" s="378"/>
      <c r="D56" s="283" t="s">
        <v>1188</v>
      </c>
      <c r="E56" s="378"/>
      <c r="F56" s="378"/>
      <c r="G56" s="378"/>
      <c r="H56" s="378"/>
      <c r="I56" s="378"/>
      <c r="J56" s="378"/>
      <c r="K56" s="378"/>
      <c r="L56" s="378"/>
      <c r="M56" s="378"/>
      <c r="N56" s="675">
        <f>N98</f>
        <v>0</v>
      </c>
      <c r="O56" s="676"/>
      <c r="P56" s="676"/>
      <c r="Q56" s="676"/>
      <c r="R56" s="378"/>
      <c r="S56" s="210"/>
    </row>
    <row r="57" spans="2:19" s="198" customFormat="1" ht="6.95" customHeight="1">
      <c r="B57" s="201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3"/>
    </row>
    <row r="61" spans="2:19" s="198" customFormat="1" ht="6.95" customHeight="1">
      <c r="B61" s="204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6"/>
    </row>
    <row r="62" spans="2:19" s="198" customFormat="1" ht="36.95" customHeight="1">
      <c r="B62" s="168"/>
      <c r="C62" s="642" t="s">
        <v>3736</v>
      </c>
      <c r="D62" s="638"/>
      <c r="E62" s="638"/>
      <c r="F62" s="638"/>
      <c r="G62" s="638"/>
      <c r="H62" s="638"/>
      <c r="I62" s="638"/>
      <c r="J62" s="638"/>
      <c r="K62" s="638"/>
      <c r="L62" s="638"/>
      <c r="M62" s="638"/>
      <c r="N62" s="638"/>
      <c r="O62" s="638"/>
      <c r="P62" s="638"/>
      <c r="Q62" s="638"/>
      <c r="R62" s="644"/>
      <c r="S62" s="172"/>
    </row>
    <row r="63" spans="2:19" s="198" customFormat="1" ht="6.95" customHeight="1">
      <c r="B63" s="168"/>
      <c r="C63" s="359"/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172"/>
    </row>
    <row r="64" spans="2:19" s="198" customFormat="1" ht="30" customHeight="1">
      <c r="B64" s="168"/>
      <c r="C64" s="368" t="s">
        <v>15</v>
      </c>
      <c r="D64" s="359"/>
      <c r="E64" s="359"/>
      <c r="F64" s="634" t="str">
        <f>F6</f>
        <v>Bezbariérové bydlení a centrum denních aktivit v Lednici - Srdce v domě, příspěvková organizace</v>
      </c>
      <c r="G64" s="635"/>
      <c r="H64" s="635"/>
      <c r="I64" s="635"/>
      <c r="J64" s="635"/>
      <c r="K64" s="635"/>
      <c r="L64" s="635"/>
      <c r="M64" s="635"/>
      <c r="N64" s="635"/>
      <c r="O64" s="635"/>
      <c r="P64" s="635"/>
      <c r="Q64" s="359"/>
      <c r="R64" s="359"/>
      <c r="S64" s="172"/>
    </row>
    <row r="65" spans="2:19" ht="30" customHeight="1">
      <c r="B65" s="174"/>
      <c r="C65" s="368" t="s">
        <v>173</v>
      </c>
      <c r="D65" s="369"/>
      <c r="E65" s="369"/>
      <c r="F65" s="634" t="s">
        <v>1509</v>
      </c>
      <c r="G65" s="636"/>
      <c r="H65" s="636"/>
      <c r="I65" s="636"/>
      <c r="J65" s="636"/>
      <c r="K65" s="636"/>
      <c r="L65" s="636"/>
      <c r="M65" s="636"/>
      <c r="N65" s="636"/>
      <c r="O65" s="636"/>
      <c r="P65" s="636"/>
      <c r="Q65" s="369"/>
      <c r="R65" s="369"/>
      <c r="S65" s="176"/>
    </row>
    <row r="66" spans="2:19" s="198" customFormat="1" ht="36.95" customHeight="1">
      <c r="B66" s="168"/>
      <c r="C66" s="207" t="s">
        <v>245</v>
      </c>
      <c r="D66" s="359"/>
      <c r="E66" s="359"/>
      <c r="F66" s="637" t="str">
        <f>F8</f>
        <v>02-D.1.4.4. - 02-D.1.4.4. VYTAPENI</v>
      </c>
      <c r="G66" s="638"/>
      <c r="H66" s="638"/>
      <c r="I66" s="638"/>
      <c r="J66" s="638"/>
      <c r="K66" s="638"/>
      <c r="L66" s="638"/>
      <c r="M66" s="638"/>
      <c r="N66" s="638"/>
      <c r="O66" s="638"/>
      <c r="P66" s="638"/>
      <c r="Q66" s="359"/>
      <c r="R66" s="359"/>
      <c r="S66" s="172"/>
    </row>
    <row r="67" spans="2:19" s="198" customFormat="1" ht="6.95" customHeight="1">
      <c r="B67" s="168"/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172"/>
    </row>
    <row r="68" spans="2:19" s="1" customFormat="1" ht="18" customHeight="1">
      <c r="B68" s="32"/>
      <c r="C68" s="391" t="s">
        <v>19</v>
      </c>
      <c r="D68" s="392"/>
      <c r="E68" s="392"/>
      <c r="F68" s="390"/>
      <c r="G68" s="392"/>
      <c r="H68" s="392"/>
      <c r="I68" s="392"/>
      <c r="J68" s="392"/>
      <c r="K68" s="391" t="s">
        <v>21</v>
      </c>
      <c r="L68" s="392"/>
      <c r="M68" s="576">
        <f>IF(O10="","",O10)</f>
        <v>0</v>
      </c>
      <c r="N68" s="576"/>
      <c r="O68" s="576"/>
      <c r="P68" s="576"/>
      <c r="Q68" s="392"/>
      <c r="R68" s="392"/>
      <c r="S68" s="34"/>
    </row>
    <row r="69" spans="2:19" s="1" customFormat="1" ht="6.95" customHeight="1">
      <c r="B69" s="32"/>
      <c r="C69" s="392"/>
      <c r="D69" s="392"/>
      <c r="E69" s="392"/>
      <c r="F69" s="392"/>
      <c r="G69" s="392"/>
      <c r="H69" s="392"/>
      <c r="I69" s="392"/>
      <c r="J69" s="392"/>
      <c r="K69" s="392"/>
      <c r="L69" s="392"/>
      <c r="M69" s="487"/>
      <c r="N69" s="392"/>
      <c r="O69" s="392"/>
      <c r="P69" s="392"/>
      <c r="Q69" s="392"/>
      <c r="R69" s="392"/>
      <c r="S69" s="34"/>
    </row>
    <row r="70" spans="2:19" s="1" customFormat="1" ht="15">
      <c r="B70" s="32"/>
      <c r="C70" s="391" t="s">
        <v>3741</v>
      </c>
      <c r="D70" s="392"/>
      <c r="E70" s="392"/>
      <c r="F70" s="390"/>
      <c r="G70" s="392"/>
      <c r="H70" s="392"/>
      <c r="I70" s="392"/>
      <c r="J70" s="392"/>
      <c r="K70" s="391" t="s">
        <v>24</v>
      </c>
      <c r="L70" s="392"/>
      <c r="M70" s="523"/>
      <c r="N70" s="523"/>
      <c r="O70" s="523"/>
      <c r="P70" s="523"/>
      <c r="Q70" s="523"/>
      <c r="R70" s="392"/>
      <c r="S70" s="34"/>
    </row>
    <row r="71" spans="2:19" s="1" customFormat="1" ht="14.45" customHeight="1">
      <c r="B71" s="32"/>
      <c r="C71" s="391" t="s">
        <v>3743</v>
      </c>
      <c r="D71" s="392"/>
      <c r="E71" s="392"/>
      <c r="F71" s="390" t="str">
        <f>IF(E16="","",E16)</f>
        <v/>
      </c>
      <c r="G71" s="392"/>
      <c r="H71" s="392"/>
      <c r="I71" s="392"/>
      <c r="J71" s="392"/>
      <c r="K71" s="391"/>
      <c r="L71" s="392"/>
      <c r="M71" s="523"/>
      <c r="N71" s="523"/>
      <c r="O71" s="523"/>
      <c r="P71" s="523"/>
      <c r="Q71" s="523"/>
      <c r="R71" s="392"/>
      <c r="S71" s="34"/>
    </row>
    <row r="72" spans="2:34" s="198" customFormat="1" ht="10.35" customHeight="1">
      <c r="B72" s="168"/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359"/>
      <c r="O72" s="359"/>
      <c r="P72" s="359"/>
      <c r="Q72" s="359"/>
      <c r="R72" s="359"/>
      <c r="S72" s="172"/>
      <c r="T72" s="288"/>
      <c r="U72" s="288"/>
      <c r="V72" s="288"/>
      <c r="W72" s="288"/>
      <c r="X72" s="288"/>
      <c r="Y72" s="288"/>
      <c r="Z72" s="288"/>
      <c r="AA72" s="288"/>
      <c r="AB72" s="288"/>
      <c r="AC72" s="288"/>
      <c r="AD72" s="288"/>
      <c r="AE72" s="288"/>
      <c r="AF72" s="288"/>
      <c r="AG72" s="288"/>
      <c r="AH72" s="288"/>
    </row>
    <row r="73" spans="2:34" s="228" customFormat="1" ht="29.25" customHeight="1">
      <c r="B73" s="222"/>
      <c r="C73" s="223" t="s">
        <v>185</v>
      </c>
      <c r="D73" s="367" t="s">
        <v>186</v>
      </c>
      <c r="E73" s="367" t="s">
        <v>40</v>
      </c>
      <c r="F73" s="657" t="s">
        <v>187</v>
      </c>
      <c r="G73" s="657"/>
      <c r="H73" s="657"/>
      <c r="I73" s="657"/>
      <c r="J73" s="367" t="s">
        <v>188</v>
      </c>
      <c r="K73" s="367" t="s">
        <v>189</v>
      </c>
      <c r="L73" s="658" t="s">
        <v>190</v>
      </c>
      <c r="M73" s="658"/>
      <c r="N73" s="657" t="s">
        <v>177</v>
      </c>
      <c r="O73" s="657"/>
      <c r="P73" s="657"/>
      <c r="Q73" s="657"/>
      <c r="R73" s="226" t="s">
        <v>3318</v>
      </c>
      <c r="S73" s="290"/>
      <c r="T73" s="291"/>
      <c r="U73" s="292"/>
      <c r="V73" s="293"/>
      <c r="W73" s="293"/>
      <c r="X73" s="293"/>
      <c r="Y73" s="293"/>
      <c r="Z73" s="293"/>
      <c r="AA73" s="293"/>
      <c r="AB73" s="294"/>
      <c r="AC73" s="291"/>
      <c r="AD73" s="295"/>
      <c r="AE73" s="291"/>
      <c r="AF73" s="291"/>
      <c r="AG73" s="291"/>
      <c r="AH73" s="291"/>
    </row>
    <row r="74" spans="2:64" s="198" customFormat="1" ht="29.25" customHeight="1">
      <c r="B74" s="168"/>
      <c r="C74" s="209" t="s">
        <v>3737</v>
      </c>
      <c r="D74" s="359"/>
      <c r="E74" s="359"/>
      <c r="F74" s="359"/>
      <c r="G74" s="359"/>
      <c r="H74" s="359"/>
      <c r="I74" s="359"/>
      <c r="J74" s="359"/>
      <c r="K74" s="359"/>
      <c r="L74" s="359"/>
      <c r="M74" s="359"/>
      <c r="N74" s="666">
        <f>N75+N83+N98</f>
        <v>0</v>
      </c>
      <c r="O74" s="667"/>
      <c r="P74" s="667"/>
      <c r="Q74" s="667"/>
      <c r="R74" s="296"/>
      <c r="S74" s="172"/>
      <c r="T74" s="288"/>
      <c r="U74" s="297"/>
      <c r="V74" s="374"/>
      <c r="W74" s="374"/>
      <c r="X74" s="299"/>
      <c r="Y74" s="374"/>
      <c r="Z74" s="299"/>
      <c r="AA74" s="374"/>
      <c r="AB74" s="300"/>
      <c r="AC74" s="288"/>
      <c r="AD74" s="301"/>
      <c r="AE74" s="288"/>
      <c r="AF74" s="288"/>
      <c r="AG74" s="288"/>
      <c r="AH74" s="288"/>
      <c r="AU74" s="192" t="s">
        <v>57</v>
      </c>
      <c r="AV74" s="192" t="s">
        <v>172</v>
      </c>
      <c r="BL74" s="230">
        <f>BL75+BL83+BL98</f>
        <v>0</v>
      </c>
    </row>
    <row r="75" spans="2:64" s="235" customFormat="1" ht="37.35" customHeight="1">
      <c r="B75" s="231"/>
      <c r="C75" s="232"/>
      <c r="D75" s="233" t="s">
        <v>1186</v>
      </c>
      <c r="E75" s="233"/>
      <c r="F75" s="233"/>
      <c r="G75" s="233"/>
      <c r="H75" s="233"/>
      <c r="I75" s="233"/>
      <c r="J75" s="233"/>
      <c r="K75" s="233"/>
      <c r="L75" s="233"/>
      <c r="M75" s="233"/>
      <c r="N75" s="609">
        <f>SUM(N76:Q82)</f>
        <v>0</v>
      </c>
      <c r="O75" s="610"/>
      <c r="P75" s="610"/>
      <c r="Q75" s="610"/>
      <c r="R75" s="377"/>
      <c r="S75" s="219"/>
      <c r="T75" s="303"/>
      <c r="U75" s="304"/>
      <c r="V75" s="305"/>
      <c r="W75" s="305"/>
      <c r="X75" s="306"/>
      <c r="Y75" s="305"/>
      <c r="Z75" s="306"/>
      <c r="AA75" s="305"/>
      <c r="AB75" s="307"/>
      <c r="AC75" s="303"/>
      <c r="AD75" s="308"/>
      <c r="AE75" s="303"/>
      <c r="AF75" s="303"/>
      <c r="AG75" s="303"/>
      <c r="AH75" s="303"/>
      <c r="AS75" s="237" t="s">
        <v>113</v>
      </c>
      <c r="AU75" s="238" t="s">
        <v>57</v>
      </c>
      <c r="AV75" s="238" t="s">
        <v>58</v>
      </c>
      <c r="AZ75" s="237" t="s">
        <v>198</v>
      </c>
      <c r="BL75" s="239">
        <f>SUM(BL76:BL79)</f>
        <v>0</v>
      </c>
    </row>
    <row r="76" spans="2:66" s="198" customFormat="1" ht="30" customHeight="1">
      <c r="B76" s="168"/>
      <c r="C76" s="309" t="s">
        <v>65</v>
      </c>
      <c r="D76" s="309" t="s">
        <v>199</v>
      </c>
      <c r="E76" s="310" t="s">
        <v>1189</v>
      </c>
      <c r="F76" s="678" t="s">
        <v>1190</v>
      </c>
      <c r="G76" s="678"/>
      <c r="H76" s="678"/>
      <c r="I76" s="678"/>
      <c r="J76" s="325" t="s">
        <v>1218</v>
      </c>
      <c r="K76" s="375">
        <v>1</v>
      </c>
      <c r="L76" s="572"/>
      <c r="M76" s="572"/>
      <c r="N76" s="679">
        <f>ROUND(L76*K76,2)</f>
        <v>0</v>
      </c>
      <c r="O76" s="679"/>
      <c r="P76" s="679"/>
      <c r="Q76" s="679"/>
      <c r="R76" s="313" t="s">
        <v>3319</v>
      </c>
      <c r="S76" s="172"/>
      <c r="T76" s="301"/>
      <c r="U76" s="315"/>
      <c r="V76" s="316"/>
      <c r="W76" s="317"/>
      <c r="X76" s="317"/>
      <c r="Y76" s="317"/>
      <c r="Z76" s="317"/>
      <c r="AA76" s="317"/>
      <c r="AB76" s="318"/>
      <c r="AC76" s="288"/>
      <c r="AD76" s="288"/>
      <c r="AE76" s="288"/>
      <c r="AF76" s="288"/>
      <c r="AG76" s="288"/>
      <c r="AH76" s="288"/>
      <c r="AS76" s="192" t="s">
        <v>113</v>
      </c>
      <c r="AU76" s="192" t="s">
        <v>199</v>
      </c>
      <c r="AV76" s="192" t="s">
        <v>65</v>
      </c>
      <c r="AZ76" s="192" t="s">
        <v>198</v>
      </c>
      <c r="BF76" s="249">
        <f>IF(V76="základní",N76,0)</f>
        <v>0</v>
      </c>
      <c r="BG76" s="249">
        <f>IF(V76="snížená",N76,0)</f>
        <v>0</v>
      </c>
      <c r="BH76" s="249">
        <f>IF(V76="zákl. přenesená",N76,0)</f>
        <v>0</v>
      </c>
      <c r="BI76" s="249">
        <f>IF(V76="sníž. přenesená",N76,0)</f>
        <v>0</v>
      </c>
      <c r="BJ76" s="249">
        <f>IF(V76="nulová",N76,0)</f>
        <v>0</v>
      </c>
      <c r="BK76" s="192" t="s">
        <v>71</v>
      </c>
      <c r="BL76" s="249">
        <f>ROUND(L76*K76,2)</f>
        <v>0</v>
      </c>
      <c r="BM76" s="192" t="s">
        <v>113</v>
      </c>
      <c r="BN76" s="192" t="s">
        <v>1943</v>
      </c>
    </row>
    <row r="77" spans="2:48" s="198" customFormat="1" ht="84" customHeight="1">
      <c r="B77" s="168"/>
      <c r="C77" s="320"/>
      <c r="D77" s="320"/>
      <c r="E77" s="320"/>
      <c r="F77" s="680" t="s">
        <v>1192</v>
      </c>
      <c r="G77" s="681"/>
      <c r="H77" s="681"/>
      <c r="I77" s="681"/>
      <c r="J77" s="320"/>
      <c r="K77" s="320"/>
      <c r="L77" s="320"/>
      <c r="M77" s="320"/>
      <c r="N77" s="320"/>
      <c r="O77" s="320"/>
      <c r="P77" s="320"/>
      <c r="Q77" s="320"/>
      <c r="R77" s="320"/>
      <c r="S77" s="172"/>
      <c r="T77" s="301"/>
      <c r="U77" s="321"/>
      <c r="V77" s="320"/>
      <c r="W77" s="320"/>
      <c r="X77" s="320"/>
      <c r="Y77" s="320"/>
      <c r="Z77" s="320"/>
      <c r="AA77" s="320"/>
      <c r="AB77" s="322"/>
      <c r="AC77" s="288"/>
      <c r="AD77" s="288"/>
      <c r="AE77" s="288"/>
      <c r="AF77" s="288"/>
      <c r="AG77" s="288"/>
      <c r="AH77" s="288"/>
      <c r="AU77" s="192" t="s">
        <v>271</v>
      </c>
      <c r="AV77" s="192" t="s">
        <v>65</v>
      </c>
    </row>
    <row r="78" spans="2:66" s="198" customFormat="1" ht="30" customHeight="1">
      <c r="B78" s="168"/>
      <c r="C78" s="309" t="s">
        <v>71</v>
      </c>
      <c r="D78" s="309" t="s">
        <v>199</v>
      </c>
      <c r="E78" s="310" t="s">
        <v>1944</v>
      </c>
      <c r="F78" s="678" t="s">
        <v>1194</v>
      </c>
      <c r="G78" s="678"/>
      <c r="H78" s="678"/>
      <c r="I78" s="678"/>
      <c r="J78" s="325" t="s">
        <v>1218</v>
      </c>
      <c r="K78" s="375">
        <v>1</v>
      </c>
      <c r="L78" s="572"/>
      <c r="M78" s="572"/>
      <c r="N78" s="679">
        <f>ROUND(L78*K78,2)</f>
        <v>0</v>
      </c>
      <c r="O78" s="679"/>
      <c r="P78" s="679"/>
      <c r="Q78" s="679"/>
      <c r="R78" s="313" t="s">
        <v>3319</v>
      </c>
      <c r="S78" s="172"/>
      <c r="U78" s="331"/>
      <c r="V78" s="359"/>
      <c r="W78" s="359"/>
      <c r="X78" s="359"/>
      <c r="Y78" s="359"/>
      <c r="Z78" s="359"/>
      <c r="AA78" s="359"/>
      <c r="AB78" s="332"/>
      <c r="AS78" s="192" t="s">
        <v>113</v>
      </c>
      <c r="AU78" s="192" t="s">
        <v>199</v>
      </c>
      <c r="AV78" s="192" t="s">
        <v>65</v>
      </c>
      <c r="AZ78" s="192" t="s">
        <v>198</v>
      </c>
      <c r="BF78" s="249">
        <f>IF(V78="základní",N78,0)</f>
        <v>0</v>
      </c>
      <c r="BG78" s="249">
        <f>IF(V78="snížená",N78,0)</f>
        <v>0</v>
      </c>
      <c r="BH78" s="249">
        <f>IF(V78="zákl. přenesená",N78,0)</f>
        <v>0</v>
      </c>
      <c r="BI78" s="249">
        <f>IF(V78="sníž. přenesená",N78,0)</f>
        <v>0</v>
      </c>
      <c r="BJ78" s="249">
        <f>IF(V78="nulová",N78,0)</f>
        <v>0</v>
      </c>
      <c r="BK78" s="192" t="s">
        <v>71</v>
      </c>
      <c r="BL78" s="249">
        <f>ROUND(L78*K78,2)</f>
        <v>0</v>
      </c>
      <c r="BM78" s="192" t="s">
        <v>113</v>
      </c>
      <c r="BN78" s="192" t="s">
        <v>1945</v>
      </c>
    </row>
    <row r="79" spans="2:66" s="198" customFormat="1" ht="20.1" customHeight="1">
      <c r="B79" s="168"/>
      <c r="C79" s="309" t="s">
        <v>213</v>
      </c>
      <c r="D79" s="309" t="s">
        <v>199</v>
      </c>
      <c r="E79" s="310" t="s">
        <v>1946</v>
      </c>
      <c r="F79" s="678" t="s">
        <v>1059</v>
      </c>
      <c r="G79" s="678"/>
      <c r="H79" s="678"/>
      <c r="I79" s="678"/>
      <c r="J79" s="325" t="s">
        <v>1218</v>
      </c>
      <c r="K79" s="375">
        <v>1</v>
      </c>
      <c r="L79" s="572"/>
      <c r="M79" s="572"/>
      <c r="N79" s="679">
        <f>ROUND(L79*K79,2)</f>
        <v>0</v>
      </c>
      <c r="O79" s="679"/>
      <c r="P79" s="679"/>
      <c r="Q79" s="679"/>
      <c r="R79" s="313" t="s">
        <v>3319</v>
      </c>
      <c r="S79" s="172"/>
      <c r="U79" s="354" t="s">
        <v>5</v>
      </c>
      <c r="V79" s="246" t="s">
        <v>31</v>
      </c>
      <c r="W79" s="248">
        <v>0</v>
      </c>
      <c r="X79" s="248">
        <f>W79*K79</f>
        <v>0</v>
      </c>
      <c r="Y79" s="248">
        <v>0</v>
      </c>
      <c r="Z79" s="248">
        <f>Y79*K79</f>
        <v>0</v>
      </c>
      <c r="AA79" s="248">
        <v>0</v>
      </c>
      <c r="AB79" s="355">
        <f>AA79*K79</f>
        <v>0</v>
      </c>
      <c r="AS79" s="192" t="s">
        <v>113</v>
      </c>
      <c r="AU79" s="192" t="s">
        <v>199</v>
      </c>
      <c r="AV79" s="192" t="s">
        <v>65</v>
      </c>
      <c r="AZ79" s="192" t="s">
        <v>198</v>
      </c>
      <c r="BF79" s="249">
        <f>IF(V79="základní",N79,0)</f>
        <v>0</v>
      </c>
      <c r="BG79" s="249">
        <f>IF(V79="snížená",N79,0)</f>
        <v>0</v>
      </c>
      <c r="BH79" s="249">
        <f>IF(V79="zákl. přenesená",N79,0)</f>
        <v>0</v>
      </c>
      <c r="BI79" s="249">
        <f>IF(V79="sníž. přenesená",N79,0)</f>
        <v>0</v>
      </c>
      <c r="BJ79" s="249">
        <f>IF(V79="nulová",N79,0)</f>
        <v>0</v>
      </c>
      <c r="BK79" s="192" t="s">
        <v>71</v>
      </c>
      <c r="BL79" s="249">
        <f>ROUND(L79*K79,2)</f>
        <v>0</v>
      </c>
      <c r="BM79" s="192" t="s">
        <v>113</v>
      </c>
      <c r="BN79" s="192" t="s">
        <v>1947</v>
      </c>
    </row>
    <row r="80" spans="2:66" s="288" customFormat="1" ht="30" customHeight="1">
      <c r="B80" s="319"/>
      <c r="C80" s="328">
        <v>4</v>
      </c>
      <c r="D80" s="328" t="s">
        <v>199</v>
      </c>
      <c r="E80" s="329" t="s">
        <v>3658</v>
      </c>
      <c r="F80" s="689" t="s">
        <v>3659</v>
      </c>
      <c r="G80" s="689"/>
      <c r="H80" s="689"/>
      <c r="I80" s="689"/>
      <c r="J80" s="325" t="s">
        <v>3370</v>
      </c>
      <c r="K80" s="373">
        <v>3.24</v>
      </c>
      <c r="L80" s="572"/>
      <c r="M80" s="572"/>
      <c r="N80" s="688">
        <f aca="true" t="shared" si="0" ref="N80:N81">ROUND(L80*K80,2)</f>
        <v>0</v>
      </c>
      <c r="O80" s="688"/>
      <c r="P80" s="688"/>
      <c r="Q80" s="688"/>
      <c r="R80" s="313" t="s">
        <v>3765</v>
      </c>
      <c r="S80" s="314"/>
      <c r="U80" s="333"/>
      <c r="V80" s="316"/>
      <c r="W80" s="317"/>
      <c r="X80" s="317"/>
      <c r="Y80" s="317"/>
      <c r="Z80" s="317"/>
      <c r="AA80" s="317"/>
      <c r="AB80" s="318"/>
      <c r="AD80" s="324"/>
      <c r="AS80" s="323"/>
      <c r="AU80" s="323"/>
      <c r="AV80" s="323"/>
      <c r="AZ80" s="323"/>
      <c r="BF80" s="324"/>
      <c r="BG80" s="324"/>
      <c r="BH80" s="324"/>
      <c r="BI80" s="324"/>
      <c r="BJ80" s="324"/>
      <c r="BK80" s="323"/>
      <c r="BL80" s="324"/>
      <c r="BM80" s="323"/>
      <c r="BN80" s="323"/>
    </row>
    <row r="81" spans="2:66" s="288" customFormat="1" ht="30" customHeight="1">
      <c r="B81" s="319"/>
      <c r="C81" s="328">
        <v>5</v>
      </c>
      <c r="D81" s="328" t="s">
        <v>199</v>
      </c>
      <c r="E81" s="329" t="s">
        <v>3660</v>
      </c>
      <c r="F81" s="689" t="s">
        <v>3661</v>
      </c>
      <c r="G81" s="689"/>
      <c r="H81" s="689"/>
      <c r="I81" s="689"/>
      <c r="J81" s="325" t="s">
        <v>1218</v>
      </c>
      <c r="K81" s="373">
        <v>1</v>
      </c>
      <c r="L81" s="572"/>
      <c r="M81" s="572"/>
      <c r="N81" s="688">
        <f t="shared" si="0"/>
        <v>0</v>
      </c>
      <c r="O81" s="688"/>
      <c r="P81" s="688"/>
      <c r="Q81" s="688"/>
      <c r="R81" s="313" t="s">
        <v>3319</v>
      </c>
      <c r="S81" s="314"/>
      <c r="U81" s="333"/>
      <c r="V81" s="316"/>
      <c r="W81" s="317"/>
      <c r="X81" s="317"/>
      <c r="Y81" s="317"/>
      <c r="Z81" s="317"/>
      <c r="AA81" s="317"/>
      <c r="AB81" s="318"/>
      <c r="AS81" s="323"/>
      <c r="AU81" s="323"/>
      <c r="AV81" s="323"/>
      <c r="AZ81" s="323"/>
      <c r="BF81" s="324"/>
      <c r="BG81" s="324"/>
      <c r="BH81" s="324"/>
      <c r="BI81" s="324"/>
      <c r="BJ81" s="324"/>
      <c r="BK81" s="323"/>
      <c r="BL81" s="324"/>
      <c r="BM81" s="323"/>
      <c r="BN81" s="323"/>
    </row>
    <row r="82" spans="2:66" s="288" customFormat="1" ht="42" customHeight="1">
      <c r="B82" s="319"/>
      <c r="C82" s="341"/>
      <c r="D82" s="341"/>
      <c r="E82" s="342"/>
      <c r="F82" s="680" t="s">
        <v>3629</v>
      </c>
      <c r="G82" s="681"/>
      <c r="H82" s="681"/>
      <c r="I82" s="681"/>
      <c r="J82" s="343"/>
      <c r="K82" s="344"/>
      <c r="L82" s="344"/>
      <c r="M82" s="344"/>
      <c r="N82" s="345"/>
      <c r="O82" s="345"/>
      <c r="P82" s="345"/>
      <c r="Q82" s="345"/>
      <c r="R82" s="346"/>
      <c r="S82" s="314"/>
      <c r="U82" s="347"/>
      <c r="V82" s="316"/>
      <c r="W82" s="317"/>
      <c r="X82" s="317"/>
      <c r="Y82" s="317"/>
      <c r="Z82" s="317"/>
      <c r="AA82" s="317"/>
      <c r="AB82" s="317"/>
      <c r="AS82" s="323"/>
      <c r="AU82" s="323"/>
      <c r="AV82" s="323"/>
      <c r="AZ82" s="323"/>
      <c r="BF82" s="324"/>
      <c r="BG82" s="324"/>
      <c r="BH82" s="324"/>
      <c r="BI82" s="324"/>
      <c r="BJ82" s="324"/>
      <c r="BK82" s="323"/>
      <c r="BL82" s="324"/>
      <c r="BM82" s="323"/>
      <c r="BN82" s="323"/>
    </row>
    <row r="83" spans="2:64" s="235" customFormat="1" ht="37.35" customHeight="1">
      <c r="B83" s="231"/>
      <c r="C83" s="232"/>
      <c r="D83" s="233" t="s">
        <v>1187</v>
      </c>
      <c r="E83" s="233"/>
      <c r="F83" s="233"/>
      <c r="G83" s="233"/>
      <c r="H83" s="233"/>
      <c r="I83" s="233"/>
      <c r="J83" s="233"/>
      <c r="K83" s="233"/>
      <c r="L83" s="233"/>
      <c r="M83" s="233"/>
      <c r="N83" s="609">
        <f>SUM(N84:Q97)</f>
        <v>0</v>
      </c>
      <c r="O83" s="610"/>
      <c r="P83" s="610"/>
      <c r="Q83" s="610"/>
      <c r="R83" s="377"/>
      <c r="S83" s="219"/>
      <c r="U83" s="348"/>
      <c r="V83" s="232"/>
      <c r="W83" s="232"/>
      <c r="X83" s="234">
        <f>SUM(X84:X94)</f>
        <v>0</v>
      </c>
      <c r="Y83" s="232"/>
      <c r="Z83" s="234">
        <f>SUM(Z84:Z94)</f>
        <v>0</v>
      </c>
      <c r="AA83" s="232"/>
      <c r="AB83" s="349">
        <f>SUM(AB84:AB94)</f>
        <v>0</v>
      </c>
      <c r="AS83" s="237" t="s">
        <v>113</v>
      </c>
      <c r="AU83" s="238" t="s">
        <v>57</v>
      </c>
      <c r="AV83" s="238" t="s">
        <v>58</v>
      </c>
      <c r="AZ83" s="237" t="s">
        <v>198</v>
      </c>
      <c r="BL83" s="239">
        <f>SUM(BL84:BL94)</f>
        <v>0</v>
      </c>
    </row>
    <row r="84" spans="2:66" s="198" customFormat="1" ht="45" customHeight="1">
      <c r="B84" s="168"/>
      <c r="C84" s="309" t="s">
        <v>128</v>
      </c>
      <c r="D84" s="309" t="s">
        <v>199</v>
      </c>
      <c r="E84" s="310" t="s">
        <v>1198</v>
      </c>
      <c r="F84" s="678" t="s">
        <v>1199</v>
      </c>
      <c r="G84" s="678"/>
      <c r="H84" s="678"/>
      <c r="I84" s="678"/>
      <c r="J84" s="311" t="s">
        <v>353</v>
      </c>
      <c r="K84" s="375">
        <v>139.6</v>
      </c>
      <c r="L84" s="572"/>
      <c r="M84" s="572"/>
      <c r="N84" s="679">
        <f>ROUND(L84*K84,2)</f>
        <v>0</v>
      </c>
      <c r="O84" s="679"/>
      <c r="P84" s="679"/>
      <c r="Q84" s="679"/>
      <c r="R84" s="313" t="s">
        <v>3319</v>
      </c>
      <c r="S84" s="172"/>
      <c r="U84" s="354" t="s">
        <v>5</v>
      </c>
      <c r="V84" s="246" t="s">
        <v>31</v>
      </c>
      <c r="W84" s="248">
        <v>0</v>
      </c>
      <c r="X84" s="248">
        <f>W84*K84</f>
        <v>0</v>
      </c>
      <c r="Y84" s="248">
        <v>0</v>
      </c>
      <c r="Z84" s="248">
        <f>Y84*K84</f>
        <v>0</v>
      </c>
      <c r="AA84" s="248">
        <v>0</v>
      </c>
      <c r="AB84" s="355">
        <f>AA84*K84</f>
        <v>0</v>
      </c>
      <c r="AS84" s="192" t="s">
        <v>113</v>
      </c>
      <c r="AU84" s="192" t="s">
        <v>199</v>
      </c>
      <c r="AV84" s="192" t="s">
        <v>65</v>
      </c>
      <c r="AZ84" s="192" t="s">
        <v>198</v>
      </c>
      <c r="BF84" s="249">
        <f>IF(V84="základní",N84,0)</f>
        <v>0</v>
      </c>
      <c r="BG84" s="249">
        <f>IF(V84="snížená",N84,0)</f>
        <v>0</v>
      </c>
      <c r="BH84" s="249">
        <f>IF(V84="zákl. přenesená",N84,0)</f>
        <v>0</v>
      </c>
      <c r="BI84" s="249">
        <f>IF(V84="sníž. přenesená",N84,0)</f>
        <v>0</v>
      </c>
      <c r="BJ84" s="249">
        <f>IF(V84="nulová",N84,0)</f>
        <v>0</v>
      </c>
      <c r="BK84" s="192" t="s">
        <v>71</v>
      </c>
      <c r="BL84" s="249">
        <f>ROUND(L84*K84,2)</f>
        <v>0</v>
      </c>
      <c r="BM84" s="192" t="s">
        <v>113</v>
      </c>
      <c r="BN84" s="192" t="s">
        <v>1948</v>
      </c>
    </row>
    <row r="85" spans="2:48" s="198" customFormat="1" ht="98.1" customHeight="1">
      <c r="B85" s="168"/>
      <c r="C85" s="320"/>
      <c r="D85" s="320"/>
      <c r="E85" s="320"/>
      <c r="F85" s="680" t="s">
        <v>1201</v>
      </c>
      <c r="G85" s="681"/>
      <c r="H85" s="681"/>
      <c r="I85" s="681"/>
      <c r="J85" s="320"/>
      <c r="K85" s="320"/>
      <c r="L85" s="320"/>
      <c r="M85" s="320"/>
      <c r="N85" s="320"/>
      <c r="O85" s="320"/>
      <c r="P85" s="320"/>
      <c r="Q85" s="320"/>
      <c r="R85" s="320"/>
      <c r="S85" s="172"/>
      <c r="U85" s="331"/>
      <c r="V85" s="359"/>
      <c r="W85" s="359"/>
      <c r="X85" s="359"/>
      <c r="Y85" s="359"/>
      <c r="Z85" s="359"/>
      <c r="AA85" s="359"/>
      <c r="AB85" s="332"/>
      <c r="AU85" s="192" t="s">
        <v>271</v>
      </c>
      <c r="AV85" s="192" t="s">
        <v>65</v>
      </c>
    </row>
    <row r="86" spans="2:66" s="198" customFormat="1" ht="45" customHeight="1">
      <c r="B86" s="168"/>
      <c r="C86" s="309" t="s">
        <v>137</v>
      </c>
      <c r="D86" s="309" t="s">
        <v>199</v>
      </c>
      <c r="E86" s="310" t="s">
        <v>1202</v>
      </c>
      <c r="F86" s="678" t="s">
        <v>1203</v>
      </c>
      <c r="G86" s="678"/>
      <c r="H86" s="678"/>
      <c r="I86" s="678"/>
      <c r="J86" s="311" t="s">
        <v>353</v>
      </c>
      <c r="K86" s="375">
        <v>103.3</v>
      </c>
      <c r="L86" s="572"/>
      <c r="M86" s="572"/>
      <c r="N86" s="679">
        <f>ROUND(L86*K86,2)</f>
        <v>0</v>
      </c>
      <c r="O86" s="679"/>
      <c r="P86" s="679"/>
      <c r="Q86" s="679"/>
      <c r="R86" s="313" t="s">
        <v>3319</v>
      </c>
      <c r="S86" s="172"/>
      <c r="U86" s="354" t="s">
        <v>5</v>
      </c>
      <c r="V86" s="246" t="s">
        <v>31</v>
      </c>
      <c r="W86" s="248">
        <v>0</v>
      </c>
      <c r="X86" s="248">
        <f>W86*K86</f>
        <v>0</v>
      </c>
      <c r="Y86" s="248">
        <v>0</v>
      </c>
      <c r="Z86" s="248">
        <f>Y86*K86</f>
        <v>0</v>
      </c>
      <c r="AA86" s="248">
        <v>0</v>
      </c>
      <c r="AB86" s="355">
        <f>AA86*K86</f>
        <v>0</v>
      </c>
      <c r="AS86" s="192" t="s">
        <v>113</v>
      </c>
      <c r="AU86" s="192" t="s">
        <v>199</v>
      </c>
      <c r="AV86" s="192" t="s">
        <v>65</v>
      </c>
      <c r="AZ86" s="192" t="s">
        <v>198</v>
      </c>
      <c r="BF86" s="249">
        <f>IF(V86="základní",N86,0)</f>
        <v>0</v>
      </c>
      <c r="BG86" s="249">
        <f>IF(V86="snížená",N86,0)</f>
        <v>0</v>
      </c>
      <c r="BH86" s="249">
        <f>IF(V86="zákl. přenesená",N86,0)</f>
        <v>0</v>
      </c>
      <c r="BI86" s="249">
        <f>IF(V86="sníž. přenesená",N86,0)</f>
        <v>0</v>
      </c>
      <c r="BJ86" s="249">
        <f>IF(V86="nulová",N86,0)</f>
        <v>0</v>
      </c>
      <c r="BK86" s="192" t="s">
        <v>71</v>
      </c>
      <c r="BL86" s="249">
        <f>ROUND(L86*K86,2)</f>
        <v>0</v>
      </c>
      <c r="BM86" s="192" t="s">
        <v>113</v>
      </c>
      <c r="BN86" s="192" t="s">
        <v>1949</v>
      </c>
    </row>
    <row r="87" spans="2:48" s="198" customFormat="1" ht="98.1" customHeight="1">
      <c r="B87" s="168"/>
      <c r="C87" s="320"/>
      <c r="D87" s="320"/>
      <c r="E87" s="320"/>
      <c r="F87" s="680" t="s">
        <v>1201</v>
      </c>
      <c r="G87" s="681"/>
      <c r="H87" s="681"/>
      <c r="I87" s="681"/>
      <c r="J87" s="320"/>
      <c r="K87" s="320"/>
      <c r="L87" s="320"/>
      <c r="M87" s="320"/>
      <c r="N87" s="320"/>
      <c r="O87" s="320"/>
      <c r="P87" s="320"/>
      <c r="Q87" s="320"/>
      <c r="R87" s="320"/>
      <c r="S87" s="172"/>
      <c r="U87" s="331"/>
      <c r="V87" s="359"/>
      <c r="W87" s="359"/>
      <c r="X87" s="359"/>
      <c r="Y87" s="359"/>
      <c r="Z87" s="359"/>
      <c r="AA87" s="359"/>
      <c r="AB87" s="332"/>
      <c r="AU87" s="192" t="s">
        <v>271</v>
      </c>
      <c r="AV87" s="192" t="s">
        <v>65</v>
      </c>
    </row>
    <row r="88" spans="2:66" s="198" customFormat="1" ht="45" customHeight="1">
      <c r="B88" s="168"/>
      <c r="C88" s="309" t="s">
        <v>146</v>
      </c>
      <c r="D88" s="309" t="s">
        <v>199</v>
      </c>
      <c r="E88" s="310" t="s">
        <v>1205</v>
      </c>
      <c r="F88" s="678" t="s">
        <v>1206</v>
      </c>
      <c r="G88" s="678"/>
      <c r="H88" s="678"/>
      <c r="I88" s="678"/>
      <c r="J88" s="311" t="s">
        <v>353</v>
      </c>
      <c r="K88" s="375">
        <v>25.1</v>
      </c>
      <c r="L88" s="572"/>
      <c r="M88" s="572"/>
      <c r="N88" s="679">
        <f>ROUND(L88*K88,2)</f>
        <v>0</v>
      </c>
      <c r="O88" s="679"/>
      <c r="P88" s="679"/>
      <c r="Q88" s="679"/>
      <c r="R88" s="313" t="s">
        <v>3319</v>
      </c>
      <c r="S88" s="172"/>
      <c r="U88" s="354" t="s">
        <v>5</v>
      </c>
      <c r="V88" s="246" t="s">
        <v>31</v>
      </c>
      <c r="W88" s="248">
        <v>0</v>
      </c>
      <c r="X88" s="248">
        <f>W88*K88</f>
        <v>0</v>
      </c>
      <c r="Y88" s="248">
        <v>0</v>
      </c>
      <c r="Z88" s="248">
        <f>Y88*K88</f>
        <v>0</v>
      </c>
      <c r="AA88" s="248">
        <v>0</v>
      </c>
      <c r="AB88" s="355">
        <f>AA88*K88</f>
        <v>0</v>
      </c>
      <c r="AS88" s="192" t="s">
        <v>113</v>
      </c>
      <c r="AU88" s="192" t="s">
        <v>199</v>
      </c>
      <c r="AV88" s="192" t="s">
        <v>65</v>
      </c>
      <c r="AZ88" s="192" t="s">
        <v>198</v>
      </c>
      <c r="BF88" s="249">
        <f>IF(V88="základní",N88,0)</f>
        <v>0</v>
      </c>
      <c r="BG88" s="249">
        <f>IF(V88="snížená",N88,0)</f>
        <v>0</v>
      </c>
      <c r="BH88" s="249">
        <f>IF(V88="zákl. přenesená",N88,0)</f>
        <v>0</v>
      </c>
      <c r="BI88" s="249">
        <f>IF(V88="sníž. přenesená",N88,0)</f>
        <v>0</v>
      </c>
      <c r="BJ88" s="249">
        <f>IF(V88="nulová",N88,0)</f>
        <v>0</v>
      </c>
      <c r="BK88" s="192" t="s">
        <v>71</v>
      </c>
      <c r="BL88" s="249">
        <f>ROUND(L88*K88,2)</f>
        <v>0</v>
      </c>
      <c r="BM88" s="192" t="s">
        <v>113</v>
      </c>
      <c r="BN88" s="192" t="s">
        <v>1950</v>
      </c>
    </row>
    <row r="89" spans="2:48" s="198" customFormat="1" ht="98.1" customHeight="1">
      <c r="B89" s="168"/>
      <c r="C89" s="320"/>
      <c r="D89" s="320"/>
      <c r="E89" s="320"/>
      <c r="F89" s="680" t="s">
        <v>1208</v>
      </c>
      <c r="G89" s="681"/>
      <c r="H89" s="681"/>
      <c r="I89" s="681"/>
      <c r="J89" s="320"/>
      <c r="K89" s="320"/>
      <c r="L89" s="320"/>
      <c r="M89" s="320"/>
      <c r="N89" s="320"/>
      <c r="O89" s="320"/>
      <c r="P89" s="320"/>
      <c r="Q89" s="320"/>
      <c r="R89" s="320"/>
      <c r="S89" s="172"/>
      <c r="U89" s="331"/>
      <c r="V89" s="359"/>
      <c r="W89" s="359"/>
      <c r="X89" s="359"/>
      <c r="Y89" s="359"/>
      <c r="Z89" s="359"/>
      <c r="AA89" s="359"/>
      <c r="AB89" s="332"/>
      <c r="AU89" s="192" t="s">
        <v>271</v>
      </c>
      <c r="AV89" s="192" t="s">
        <v>65</v>
      </c>
    </row>
    <row r="90" spans="2:66" s="198" customFormat="1" ht="45" customHeight="1">
      <c r="B90" s="168"/>
      <c r="C90" s="309" t="s">
        <v>158</v>
      </c>
      <c r="D90" s="309" t="s">
        <v>199</v>
      </c>
      <c r="E90" s="310" t="s">
        <v>1209</v>
      </c>
      <c r="F90" s="678" t="s">
        <v>1210</v>
      </c>
      <c r="G90" s="678"/>
      <c r="H90" s="678"/>
      <c r="I90" s="678"/>
      <c r="J90" s="311" t="s">
        <v>353</v>
      </c>
      <c r="K90" s="375">
        <v>23</v>
      </c>
      <c r="L90" s="572"/>
      <c r="M90" s="572"/>
      <c r="N90" s="679">
        <f>ROUND(L90*K90,2)</f>
        <v>0</v>
      </c>
      <c r="O90" s="679"/>
      <c r="P90" s="679"/>
      <c r="Q90" s="679"/>
      <c r="R90" s="313" t="s">
        <v>3319</v>
      </c>
      <c r="S90" s="172"/>
      <c r="U90" s="354" t="s">
        <v>5</v>
      </c>
      <c r="V90" s="246" t="s">
        <v>31</v>
      </c>
      <c r="W90" s="248">
        <v>0</v>
      </c>
      <c r="X90" s="248">
        <f>W90*K90</f>
        <v>0</v>
      </c>
      <c r="Y90" s="248">
        <v>0</v>
      </c>
      <c r="Z90" s="248">
        <f>Y90*K90</f>
        <v>0</v>
      </c>
      <c r="AA90" s="248">
        <v>0</v>
      </c>
      <c r="AB90" s="355">
        <f>AA90*K90</f>
        <v>0</v>
      </c>
      <c r="AS90" s="192" t="s">
        <v>113</v>
      </c>
      <c r="AU90" s="192" t="s">
        <v>199</v>
      </c>
      <c r="AV90" s="192" t="s">
        <v>65</v>
      </c>
      <c r="AZ90" s="192" t="s">
        <v>198</v>
      </c>
      <c r="BF90" s="249">
        <f>IF(V90="základní",N90,0)</f>
        <v>0</v>
      </c>
      <c r="BG90" s="249">
        <f>IF(V90="snížená",N90,0)</f>
        <v>0</v>
      </c>
      <c r="BH90" s="249">
        <f>IF(V90="zákl. přenesená",N90,0)</f>
        <v>0</v>
      </c>
      <c r="BI90" s="249">
        <f>IF(V90="sníž. přenesená",N90,0)</f>
        <v>0</v>
      </c>
      <c r="BJ90" s="249">
        <f>IF(V90="nulová",N90,0)</f>
        <v>0</v>
      </c>
      <c r="BK90" s="192" t="s">
        <v>71</v>
      </c>
      <c r="BL90" s="249">
        <f>ROUND(L90*K90,2)</f>
        <v>0</v>
      </c>
      <c r="BM90" s="192" t="s">
        <v>113</v>
      </c>
      <c r="BN90" s="192" t="s">
        <v>1951</v>
      </c>
    </row>
    <row r="91" spans="2:48" s="198" customFormat="1" ht="98.1" customHeight="1">
      <c r="B91" s="168"/>
      <c r="C91" s="320"/>
      <c r="D91" s="320"/>
      <c r="E91" s="320"/>
      <c r="F91" s="680" t="s">
        <v>1208</v>
      </c>
      <c r="G91" s="681"/>
      <c r="H91" s="681"/>
      <c r="I91" s="681"/>
      <c r="J91" s="320"/>
      <c r="K91" s="320"/>
      <c r="L91" s="320"/>
      <c r="M91" s="320"/>
      <c r="N91" s="320"/>
      <c r="O91" s="320"/>
      <c r="P91" s="320"/>
      <c r="Q91" s="320"/>
      <c r="R91" s="320"/>
      <c r="S91" s="172"/>
      <c r="U91" s="331"/>
      <c r="V91" s="359"/>
      <c r="W91" s="359"/>
      <c r="X91" s="359"/>
      <c r="Y91" s="359"/>
      <c r="Z91" s="359"/>
      <c r="AA91" s="359"/>
      <c r="AB91" s="332"/>
      <c r="AU91" s="192" t="s">
        <v>271</v>
      </c>
      <c r="AV91" s="192" t="s">
        <v>65</v>
      </c>
    </row>
    <row r="92" spans="2:66" s="198" customFormat="1" ht="20.1" customHeight="1">
      <c r="B92" s="168"/>
      <c r="C92" s="309" t="s">
        <v>161</v>
      </c>
      <c r="D92" s="309" t="s">
        <v>199</v>
      </c>
      <c r="E92" s="310" t="s">
        <v>1212</v>
      </c>
      <c r="F92" s="678" t="s">
        <v>1142</v>
      </c>
      <c r="G92" s="678"/>
      <c r="H92" s="678"/>
      <c r="I92" s="678"/>
      <c r="J92" s="311" t="s">
        <v>353</v>
      </c>
      <c r="K92" s="375">
        <v>291</v>
      </c>
      <c r="L92" s="572"/>
      <c r="M92" s="572"/>
      <c r="N92" s="679">
        <f>ROUND(L92*K92,2)</f>
        <v>0</v>
      </c>
      <c r="O92" s="679"/>
      <c r="P92" s="679"/>
      <c r="Q92" s="679"/>
      <c r="R92" s="313" t="s">
        <v>3319</v>
      </c>
      <c r="S92" s="172"/>
      <c r="U92" s="354" t="s">
        <v>5</v>
      </c>
      <c r="V92" s="246" t="s">
        <v>31</v>
      </c>
      <c r="W92" s="248">
        <v>0</v>
      </c>
      <c r="X92" s="248">
        <f>W92*K92</f>
        <v>0</v>
      </c>
      <c r="Y92" s="248">
        <v>0</v>
      </c>
      <c r="Z92" s="248">
        <f>Y92*K92</f>
        <v>0</v>
      </c>
      <c r="AA92" s="248">
        <v>0</v>
      </c>
      <c r="AB92" s="355">
        <f>AA92*K92</f>
        <v>0</v>
      </c>
      <c r="AS92" s="192" t="s">
        <v>113</v>
      </c>
      <c r="AU92" s="192" t="s">
        <v>199</v>
      </c>
      <c r="AV92" s="192" t="s">
        <v>65</v>
      </c>
      <c r="AZ92" s="192" t="s">
        <v>198</v>
      </c>
      <c r="BF92" s="249">
        <f>IF(V92="základní",N92,0)</f>
        <v>0</v>
      </c>
      <c r="BG92" s="249">
        <f>IF(V92="snížená",N92,0)</f>
        <v>0</v>
      </c>
      <c r="BH92" s="249">
        <f>IF(V92="zákl. přenesená",N92,0)</f>
        <v>0</v>
      </c>
      <c r="BI92" s="249">
        <f>IF(V92="sníž. přenesená",N92,0)</f>
        <v>0</v>
      </c>
      <c r="BJ92" s="249">
        <f>IF(V92="nulová",N92,0)</f>
        <v>0</v>
      </c>
      <c r="BK92" s="192" t="s">
        <v>71</v>
      </c>
      <c r="BL92" s="249">
        <f>ROUND(L92*K92,2)</f>
        <v>0</v>
      </c>
      <c r="BM92" s="192" t="s">
        <v>113</v>
      </c>
      <c r="BN92" s="192" t="s">
        <v>1952</v>
      </c>
    </row>
    <row r="93" spans="2:66" s="198" customFormat="1" ht="30" customHeight="1">
      <c r="B93" s="168"/>
      <c r="C93" s="309" t="s">
        <v>164</v>
      </c>
      <c r="D93" s="309" t="s">
        <v>199</v>
      </c>
      <c r="E93" s="310" t="s">
        <v>1953</v>
      </c>
      <c r="F93" s="678" t="s">
        <v>1149</v>
      </c>
      <c r="G93" s="678"/>
      <c r="H93" s="678"/>
      <c r="I93" s="678"/>
      <c r="J93" s="325" t="s">
        <v>1218</v>
      </c>
      <c r="K93" s="375">
        <v>1</v>
      </c>
      <c r="L93" s="572"/>
      <c r="M93" s="572"/>
      <c r="N93" s="679">
        <f>ROUND(L93*K93,2)</f>
        <v>0</v>
      </c>
      <c r="O93" s="679"/>
      <c r="P93" s="679"/>
      <c r="Q93" s="679"/>
      <c r="R93" s="313" t="s">
        <v>3319</v>
      </c>
      <c r="S93" s="172"/>
      <c r="U93" s="354" t="s">
        <v>5</v>
      </c>
      <c r="V93" s="246" t="s">
        <v>31</v>
      </c>
      <c r="W93" s="248">
        <v>0</v>
      </c>
      <c r="X93" s="248">
        <f>W93*K93</f>
        <v>0</v>
      </c>
      <c r="Y93" s="248">
        <v>0</v>
      </c>
      <c r="Z93" s="248">
        <f>Y93*K93</f>
        <v>0</v>
      </c>
      <c r="AA93" s="248">
        <v>0</v>
      </c>
      <c r="AB93" s="355">
        <f>AA93*K93</f>
        <v>0</v>
      </c>
      <c r="AS93" s="192" t="s">
        <v>113</v>
      </c>
      <c r="AU93" s="192" t="s">
        <v>199</v>
      </c>
      <c r="AV93" s="192" t="s">
        <v>65</v>
      </c>
      <c r="AZ93" s="192" t="s">
        <v>198</v>
      </c>
      <c r="BF93" s="249">
        <f>IF(V93="základní",N93,0)</f>
        <v>0</v>
      </c>
      <c r="BG93" s="249">
        <f>IF(V93="snížená",N93,0)</f>
        <v>0</v>
      </c>
      <c r="BH93" s="249">
        <f>IF(V93="zákl. přenesená",N93,0)</f>
        <v>0</v>
      </c>
      <c r="BI93" s="249">
        <f>IF(V93="sníž. přenesená",N93,0)</f>
        <v>0</v>
      </c>
      <c r="BJ93" s="249">
        <f>IF(V93="nulová",N93,0)</f>
        <v>0</v>
      </c>
      <c r="BK93" s="192" t="s">
        <v>71</v>
      </c>
      <c r="BL93" s="249">
        <f>ROUND(L93*K93,2)</f>
        <v>0</v>
      </c>
      <c r="BM93" s="192" t="s">
        <v>113</v>
      </c>
      <c r="BN93" s="192" t="s">
        <v>1954</v>
      </c>
    </row>
    <row r="94" spans="2:66" s="198" customFormat="1" ht="20.1" customHeight="1">
      <c r="B94" s="168"/>
      <c r="C94" s="309" t="s">
        <v>397</v>
      </c>
      <c r="D94" s="309" t="s">
        <v>199</v>
      </c>
      <c r="E94" s="310" t="s">
        <v>1955</v>
      </c>
      <c r="F94" s="678" t="s">
        <v>1059</v>
      </c>
      <c r="G94" s="678"/>
      <c r="H94" s="678"/>
      <c r="I94" s="678"/>
      <c r="J94" s="325" t="s">
        <v>1218</v>
      </c>
      <c r="K94" s="375">
        <v>1</v>
      </c>
      <c r="L94" s="572"/>
      <c r="M94" s="572"/>
      <c r="N94" s="679">
        <f>ROUND(L94*K94,2)</f>
        <v>0</v>
      </c>
      <c r="O94" s="679"/>
      <c r="P94" s="679"/>
      <c r="Q94" s="679"/>
      <c r="R94" s="313" t="s">
        <v>3319</v>
      </c>
      <c r="S94" s="172"/>
      <c r="U94" s="354" t="s">
        <v>5</v>
      </c>
      <c r="V94" s="246" t="s">
        <v>31</v>
      </c>
      <c r="W94" s="248">
        <v>0</v>
      </c>
      <c r="X94" s="248">
        <f>W94*K94</f>
        <v>0</v>
      </c>
      <c r="Y94" s="248">
        <v>0</v>
      </c>
      <c r="Z94" s="248">
        <f>Y94*K94</f>
        <v>0</v>
      </c>
      <c r="AA94" s="248">
        <v>0</v>
      </c>
      <c r="AB94" s="355">
        <f>AA94*K94</f>
        <v>0</v>
      </c>
      <c r="AS94" s="192" t="s">
        <v>113</v>
      </c>
      <c r="AU94" s="192" t="s">
        <v>199</v>
      </c>
      <c r="AV94" s="192" t="s">
        <v>65</v>
      </c>
      <c r="AZ94" s="192" t="s">
        <v>198</v>
      </c>
      <c r="BF94" s="249">
        <f>IF(V94="základní",N94,0)</f>
        <v>0</v>
      </c>
      <c r="BG94" s="249">
        <f>IF(V94="snížená",N94,0)</f>
        <v>0</v>
      </c>
      <c r="BH94" s="249">
        <f>IF(V94="zákl. přenesená",N94,0)</f>
        <v>0</v>
      </c>
      <c r="BI94" s="249">
        <f>IF(V94="sníž. přenesená",N94,0)</f>
        <v>0</v>
      </c>
      <c r="BJ94" s="249">
        <f>IF(V94="nulová",N94,0)</f>
        <v>0</v>
      </c>
      <c r="BK94" s="192" t="s">
        <v>71</v>
      </c>
      <c r="BL94" s="249">
        <f>ROUND(L94*K94,2)</f>
        <v>0</v>
      </c>
      <c r="BM94" s="192" t="s">
        <v>113</v>
      </c>
      <c r="BN94" s="192" t="s">
        <v>1956</v>
      </c>
    </row>
    <row r="95" spans="2:66" s="288" customFormat="1" ht="30" customHeight="1">
      <c r="B95" s="319"/>
      <c r="C95" s="328">
        <v>13</v>
      </c>
      <c r="D95" s="328" t="s">
        <v>199</v>
      </c>
      <c r="E95" s="329" t="s">
        <v>3662</v>
      </c>
      <c r="F95" s="689" t="s">
        <v>3663</v>
      </c>
      <c r="G95" s="689"/>
      <c r="H95" s="689"/>
      <c r="I95" s="689"/>
      <c r="J95" s="325" t="s">
        <v>3370</v>
      </c>
      <c r="K95" s="373">
        <v>3.39</v>
      </c>
      <c r="L95" s="572"/>
      <c r="M95" s="572"/>
      <c r="N95" s="688">
        <f aca="true" t="shared" si="1" ref="N95:N96">ROUND(L95*K95,2)</f>
        <v>0</v>
      </c>
      <c r="O95" s="688"/>
      <c r="P95" s="688"/>
      <c r="Q95" s="688"/>
      <c r="R95" s="313" t="s">
        <v>3765</v>
      </c>
      <c r="S95" s="314"/>
      <c r="U95" s="333"/>
      <c r="V95" s="316"/>
      <c r="W95" s="317"/>
      <c r="X95" s="317"/>
      <c r="Y95" s="317"/>
      <c r="Z95" s="317"/>
      <c r="AA95" s="317"/>
      <c r="AB95" s="318"/>
      <c r="AD95" s="324"/>
      <c r="AS95" s="323"/>
      <c r="AU95" s="323"/>
      <c r="AV95" s="323"/>
      <c r="AZ95" s="323"/>
      <c r="BF95" s="324"/>
      <c r="BG95" s="324"/>
      <c r="BH95" s="324"/>
      <c r="BI95" s="324"/>
      <c r="BJ95" s="324"/>
      <c r="BK95" s="323"/>
      <c r="BL95" s="324"/>
      <c r="BM95" s="323"/>
      <c r="BN95" s="323"/>
    </row>
    <row r="96" spans="2:66" s="288" customFormat="1" ht="30" customHeight="1">
      <c r="B96" s="319"/>
      <c r="C96" s="328">
        <v>14</v>
      </c>
      <c r="D96" s="328" t="s">
        <v>199</v>
      </c>
      <c r="E96" s="329" t="s">
        <v>3664</v>
      </c>
      <c r="F96" s="689" t="s">
        <v>3665</v>
      </c>
      <c r="G96" s="689"/>
      <c r="H96" s="689"/>
      <c r="I96" s="689"/>
      <c r="J96" s="325" t="s">
        <v>1218</v>
      </c>
      <c r="K96" s="373">
        <v>1</v>
      </c>
      <c r="L96" s="572"/>
      <c r="M96" s="572"/>
      <c r="N96" s="688">
        <f t="shared" si="1"/>
        <v>0</v>
      </c>
      <c r="O96" s="688"/>
      <c r="P96" s="688"/>
      <c r="Q96" s="688"/>
      <c r="R96" s="313" t="s">
        <v>3319</v>
      </c>
      <c r="S96" s="314"/>
      <c r="U96" s="333"/>
      <c r="V96" s="316"/>
      <c r="W96" s="317"/>
      <c r="X96" s="317"/>
      <c r="Y96" s="317"/>
      <c r="Z96" s="317"/>
      <c r="AA96" s="317"/>
      <c r="AB96" s="318"/>
      <c r="AS96" s="323"/>
      <c r="AU96" s="323"/>
      <c r="AV96" s="323"/>
      <c r="AZ96" s="323"/>
      <c r="BF96" s="324"/>
      <c r="BG96" s="324"/>
      <c r="BH96" s="324"/>
      <c r="BI96" s="324"/>
      <c r="BJ96" s="324"/>
      <c r="BK96" s="323"/>
      <c r="BL96" s="324"/>
      <c r="BM96" s="323"/>
      <c r="BN96" s="323"/>
    </row>
    <row r="97" spans="2:66" s="288" customFormat="1" ht="42" customHeight="1">
      <c r="B97" s="319"/>
      <c r="C97" s="341"/>
      <c r="D97" s="341"/>
      <c r="E97" s="342"/>
      <c r="F97" s="680" t="s">
        <v>3629</v>
      </c>
      <c r="G97" s="681"/>
      <c r="H97" s="681"/>
      <c r="I97" s="681"/>
      <c r="J97" s="343"/>
      <c r="K97" s="344"/>
      <c r="L97" s="344"/>
      <c r="M97" s="344"/>
      <c r="N97" s="345"/>
      <c r="O97" s="345"/>
      <c r="P97" s="345"/>
      <c r="Q97" s="345"/>
      <c r="R97" s="346"/>
      <c r="S97" s="314"/>
      <c r="U97" s="347"/>
      <c r="V97" s="316"/>
      <c r="W97" s="317"/>
      <c r="X97" s="317"/>
      <c r="Y97" s="317"/>
      <c r="Z97" s="317"/>
      <c r="AA97" s="317"/>
      <c r="AB97" s="317"/>
      <c r="AS97" s="323"/>
      <c r="AU97" s="323"/>
      <c r="AV97" s="323"/>
      <c r="AZ97" s="323"/>
      <c r="BF97" s="324"/>
      <c r="BG97" s="324"/>
      <c r="BH97" s="324"/>
      <c r="BI97" s="324"/>
      <c r="BJ97" s="324"/>
      <c r="BK97" s="323"/>
      <c r="BL97" s="324"/>
      <c r="BM97" s="323"/>
      <c r="BN97" s="323"/>
    </row>
    <row r="98" spans="2:64" s="235" customFormat="1" ht="37.35" customHeight="1">
      <c r="B98" s="231"/>
      <c r="C98" s="232"/>
      <c r="D98" s="233" t="s">
        <v>1188</v>
      </c>
      <c r="E98" s="233"/>
      <c r="F98" s="233"/>
      <c r="G98" s="233"/>
      <c r="H98" s="233"/>
      <c r="I98" s="233"/>
      <c r="J98" s="233"/>
      <c r="K98" s="233"/>
      <c r="L98" s="233"/>
      <c r="M98" s="233"/>
      <c r="N98" s="609">
        <f>SUM(N99:Q138)</f>
        <v>0</v>
      </c>
      <c r="O98" s="610"/>
      <c r="P98" s="610"/>
      <c r="Q98" s="610"/>
      <c r="R98" s="377"/>
      <c r="S98" s="219"/>
      <c r="U98" s="348"/>
      <c r="V98" s="232"/>
      <c r="W98" s="232"/>
      <c r="X98" s="234">
        <f>SUM(X99:X135)</f>
        <v>0</v>
      </c>
      <c r="Y98" s="232"/>
      <c r="Z98" s="234">
        <f>SUM(Z99:Z135)</f>
        <v>0</v>
      </c>
      <c r="AA98" s="232"/>
      <c r="AB98" s="349">
        <f>SUM(AB99:AB135)</f>
        <v>0</v>
      </c>
      <c r="AS98" s="237" t="s">
        <v>113</v>
      </c>
      <c r="AU98" s="238" t="s">
        <v>57</v>
      </c>
      <c r="AV98" s="238" t="s">
        <v>58</v>
      </c>
      <c r="AZ98" s="237" t="s">
        <v>198</v>
      </c>
      <c r="BL98" s="239">
        <f>SUM(BL99:BL135)</f>
        <v>0</v>
      </c>
    </row>
    <row r="99" spans="2:66" s="198" customFormat="1" ht="20.1" customHeight="1">
      <c r="B99" s="168"/>
      <c r="C99" s="309" t="s">
        <v>11</v>
      </c>
      <c r="D99" s="309" t="s">
        <v>199</v>
      </c>
      <c r="E99" s="310" t="s">
        <v>1220</v>
      </c>
      <c r="F99" s="678" t="s">
        <v>1221</v>
      </c>
      <c r="G99" s="678"/>
      <c r="H99" s="678"/>
      <c r="I99" s="678"/>
      <c r="J99" s="311" t="s">
        <v>377</v>
      </c>
      <c r="K99" s="375">
        <v>11</v>
      </c>
      <c r="L99" s="572"/>
      <c r="M99" s="572"/>
      <c r="N99" s="679">
        <f>ROUND(L99*K99,2)</f>
        <v>0</v>
      </c>
      <c r="O99" s="679"/>
      <c r="P99" s="679"/>
      <c r="Q99" s="679"/>
      <c r="R99" s="313" t="s">
        <v>3319</v>
      </c>
      <c r="S99" s="172"/>
      <c r="U99" s="354" t="s">
        <v>5</v>
      </c>
      <c r="V99" s="246" t="s">
        <v>31</v>
      </c>
      <c r="W99" s="248">
        <v>0</v>
      </c>
      <c r="X99" s="248">
        <f>W99*K99</f>
        <v>0</v>
      </c>
      <c r="Y99" s="248">
        <v>0</v>
      </c>
      <c r="Z99" s="248">
        <f>Y99*K99</f>
        <v>0</v>
      </c>
      <c r="AA99" s="248">
        <v>0</v>
      </c>
      <c r="AB99" s="355">
        <f>AA99*K99</f>
        <v>0</v>
      </c>
      <c r="AS99" s="192" t="s">
        <v>113</v>
      </c>
      <c r="AU99" s="192" t="s">
        <v>199</v>
      </c>
      <c r="AV99" s="192" t="s">
        <v>65</v>
      </c>
      <c r="AZ99" s="192" t="s">
        <v>198</v>
      </c>
      <c r="BF99" s="249">
        <f>IF(V99="základní",N99,0)</f>
        <v>0</v>
      </c>
      <c r="BG99" s="249">
        <f>IF(V99="snížená",N99,0)</f>
        <v>0</v>
      </c>
      <c r="BH99" s="249">
        <f>IF(V99="zákl. přenesená",N99,0)</f>
        <v>0</v>
      </c>
      <c r="BI99" s="249">
        <f>IF(V99="sníž. přenesená",N99,0)</f>
        <v>0</v>
      </c>
      <c r="BJ99" s="249">
        <f>IF(V99="nulová",N99,0)</f>
        <v>0</v>
      </c>
      <c r="BK99" s="192" t="s">
        <v>71</v>
      </c>
      <c r="BL99" s="249">
        <f>ROUND(L99*K99,2)</f>
        <v>0</v>
      </c>
      <c r="BM99" s="192" t="s">
        <v>113</v>
      </c>
      <c r="BN99" s="192" t="s">
        <v>1957</v>
      </c>
    </row>
    <row r="100" spans="2:66" s="198" customFormat="1" ht="45" customHeight="1">
      <c r="B100" s="168"/>
      <c r="C100" s="309" t="s">
        <v>421</v>
      </c>
      <c r="D100" s="309" t="s">
        <v>199</v>
      </c>
      <c r="E100" s="310" t="s">
        <v>1223</v>
      </c>
      <c r="F100" s="678" t="s">
        <v>1224</v>
      </c>
      <c r="G100" s="678"/>
      <c r="H100" s="678"/>
      <c r="I100" s="678"/>
      <c r="J100" s="311" t="s">
        <v>268</v>
      </c>
      <c r="K100" s="375">
        <v>17</v>
      </c>
      <c r="L100" s="572"/>
      <c r="M100" s="572"/>
      <c r="N100" s="679">
        <f>ROUND(L100*K100,2)</f>
        <v>0</v>
      </c>
      <c r="O100" s="679"/>
      <c r="P100" s="679"/>
      <c r="Q100" s="679"/>
      <c r="R100" s="313" t="s">
        <v>3319</v>
      </c>
      <c r="S100" s="172"/>
      <c r="U100" s="354" t="s">
        <v>5</v>
      </c>
      <c r="V100" s="246" t="s">
        <v>31</v>
      </c>
      <c r="W100" s="248">
        <v>0</v>
      </c>
      <c r="X100" s="248">
        <f>W100*K100</f>
        <v>0</v>
      </c>
      <c r="Y100" s="248">
        <v>0</v>
      </c>
      <c r="Z100" s="248">
        <f>Y100*K100</f>
        <v>0</v>
      </c>
      <c r="AA100" s="248">
        <v>0</v>
      </c>
      <c r="AB100" s="355">
        <f>AA100*K100</f>
        <v>0</v>
      </c>
      <c r="AS100" s="192" t="s">
        <v>113</v>
      </c>
      <c r="AU100" s="192" t="s">
        <v>199</v>
      </c>
      <c r="AV100" s="192" t="s">
        <v>65</v>
      </c>
      <c r="AZ100" s="192" t="s">
        <v>198</v>
      </c>
      <c r="BF100" s="249">
        <f>IF(V100="základní",N100,0)</f>
        <v>0</v>
      </c>
      <c r="BG100" s="249">
        <f>IF(V100="snížená",N100,0)</f>
        <v>0</v>
      </c>
      <c r="BH100" s="249">
        <f>IF(V100="zákl. přenesená",N100,0)</f>
        <v>0</v>
      </c>
      <c r="BI100" s="249">
        <f>IF(V100="sníž. přenesená",N100,0)</f>
        <v>0</v>
      </c>
      <c r="BJ100" s="249">
        <f>IF(V100="nulová",N100,0)</f>
        <v>0</v>
      </c>
      <c r="BK100" s="192" t="s">
        <v>71</v>
      </c>
      <c r="BL100" s="249">
        <f>ROUND(L100*K100,2)</f>
        <v>0</v>
      </c>
      <c r="BM100" s="192" t="s">
        <v>113</v>
      </c>
      <c r="BN100" s="192" t="s">
        <v>1958</v>
      </c>
    </row>
    <row r="101" spans="2:66" s="198" customFormat="1" ht="30" customHeight="1">
      <c r="B101" s="168"/>
      <c r="C101" s="309" t="s">
        <v>430</v>
      </c>
      <c r="D101" s="309" t="s">
        <v>199</v>
      </c>
      <c r="E101" s="310" t="s">
        <v>1226</v>
      </c>
      <c r="F101" s="678" t="s">
        <v>1227</v>
      </c>
      <c r="G101" s="678"/>
      <c r="H101" s="678"/>
      <c r="I101" s="678"/>
      <c r="J101" s="311" t="s">
        <v>268</v>
      </c>
      <c r="K101" s="375">
        <v>4</v>
      </c>
      <c r="L101" s="572"/>
      <c r="M101" s="572"/>
      <c r="N101" s="679">
        <f>ROUND(L101*K101,2)</f>
        <v>0</v>
      </c>
      <c r="O101" s="679"/>
      <c r="P101" s="679"/>
      <c r="Q101" s="679"/>
      <c r="R101" s="313" t="s">
        <v>3319</v>
      </c>
      <c r="S101" s="172"/>
      <c r="U101" s="354" t="s">
        <v>5</v>
      </c>
      <c r="V101" s="246" t="s">
        <v>31</v>
      </c>
      <c r="W101" s="248">
        <v>0</v>
      </c>
      <c r="X101" s="248">
        <f>W101*K101</f>
        <v>0</v>
      </c>
      <c r="Y101" s="248">
        <v>0</v>
      </c>
      <c r="Z101" s="248">
        <f>Y101*K101</f>
        <v>0</v>
      </c>
      <c r="AA101" s="248">
        <v>0</v>
      </c>
      <c r="AB101" s="355">
        <f>AA101*K101</f>
        <v>0</v>
      </c>
      <c r="AS101" s="192" t="s">
        <v>113</v>
      </c>
      <c r="AU101" s="192" t="s">
        <v>199</v>
      </c>
      <c r="AV101" s="192" t="s">
        <v>65</v>
      </c>
      <c r="AZ101" s="192" t="s">
        <v>198</v>
      </c>
      <c r="BF101" s="249">
        <f>IF(V101="základní",N101,0)</f>
        <v>0</v>
      </c>
      <c r="BG101" s="249">
        <f>IF(V101="snížená",N101,0)</f>
        <v>0</v>
      </c>
      <c r="BH101" s="249">
        <f>IF(V101="zákl. přenesená",N101,0)</f>
        <v>0</v>
      </c>
      <c r="BI101" s="249">
        <f>IF(V101="sníž. přenesená",N101,0)</f>
        <v>0</v>
      </c>
      <c r="BJ101" s="249">
        <f>IF(V101="nulová",N101,0)</f>
        <v>0</v>
      </c>
      <c r="BK101" s="192" t="s">
        <v>71</v>
      </c>
      <c r="BL101" s="249">
        <f>ROUND(L101*K101,2)</f>
        <v>0</v>
      </c>
      <c r="BM101" s="192" t="s">
        <v>113</v>
      </c>
      <c r="BN101" s="192" t="s">
        <v>1959</v>
      </c>
    </row>
    <row r="102" spans="2:48" s="198" customFormat="1" ht="98.1" customHeight="1">
      <c r="B102" s="168"/>
      <c r="C102" s="320"/>
      <c r="D102" s="320"/>
      <c r="E102" s="320"/>
      <c r="F102" s="680" t="s">
        <v>1229</v>
      </c>
      <c r="G102" s="681"/>
      <c r="H102" s="681"/>
      <c r="I102" s="681"/>
      <c r="J102" s="320"/>
      <c r="K102" s="320"/>
      <c r="L102" s="320"/>
      <c r="M102" s="320"/>
      <c r="N102" s="320"/>
      <c r="O102" s="320"/>
      <c r="P102" s="320"/>
      <c r="Q102" s="320"/>
      <c r="R102" s="320"/>
      <c r="S102" s="172"/>
      <c r="U102" s="331"/>
      <c r="V102" s="359"/>
      <c r="W102" s="359"/>
      <c r="X102" s="359"/>
      <c r="Y102" s="359"/>
      <c r="Z102" s="359"/>
      <c r="AA102" s="359"/>
      <c r="AB102" s="332"/>
      <c r="AU102" s="192" t="s">
        <v>271</v>
      </c>
      <c r="AV102" s="192" t="s">
        <v>65</v>
      </c>
    </row>
    <row r="103" spans="2:66" s="198" customFormat="1" ht="30" customHeight="1">
      <c r="B103" s="168"/>
      <c r="C103" s="309" t="s">
        <v>437</v>
      </c>
      <c r="D103" s="309" t="s">
        <v>199</v>
      </c>
      <c r="E103" s="310" t="s">
        <v>1960</v>
      </c>
      <c r="F103" s="678" t="s">
        <v>1961</v>
      </c>
      <c r="G103" s="678"/>
      <c r="H103" s="678"/>
      <c r="I103" s="678"/>
      <c r="J103" s="311" t="s">
        <v>268</v>
      </c>
      <c r="K103" s="375">
        <v>1</v>
      </c>
      <c r="L103" s="572"/>
      <c r="M103" s="572"/>
      <c r="N103" s="679">
        <f>ROUND(L103*K103,2)</f>
        <v>0</v>
      </c>
      <c r="O103" s="679"/>
      <c r="P103" s="679"/>
      <c r="Q103" s="679"/>
      <c r="R103" s="313" t="s">
        <v>3319</v>
      </c>
      <c r="S103" s="172"/>
      <c r="U103" s="354" t="s">
        <v>5</v>
      </c>
      <c r="V103" s="246" t="s">
        <v>31</v>
      </c>
      <c r="W103" s="248">
        <v>0</v>
      </c>
      <c r="X103" s="248">
        <f>W103*K103</f>
        <v>0</v>
      </c>
      <c r="Y103" s="248">
        <v>0</v>
      </c>
      <c r="Z103" s="248">
        <f>Y103*K103</f>
        <v>0</v>
      </c>
      <c r="AA103" s="248">
        <v>0</v>
      </c>
      <c r="AB103" s="355">
        <f>AA103*K103</f>
        <v>0</v>
      </c>
      <c r="AS103" s="192" t="s">
        <v>113</v>
      </c>
      <c r="AU103" s="192" t="s">
        <v>199</v>
      </c>
      <c r="AV103" s="192" t="s">
        <v>65</v>
      </c>
      <c r="AZ103" s="192" t="s">
        <v>198</v>
      </c>
      <c r="BF103" s="249">
        <f>IF(V103="základní",N103,0)</f>
        <v>0</v>
      </c>
      <c r="BG103" s="249">
        <f>IF(V103="snížená",N103,0)</f>
        <v>0</v>
      </c>
      <c r="BH103" s="249">
        <f>IF(V103="zákl. přenesená",N103,0)</f>
        <v>0</v>
      </c>
      <c r="BI103" s="249">
        <f>IF(V103="sníž. přenesená",N103,0)</f>
        <v>0</v>
      </c>
      <c r="BJ103" s="249">
        <f>IF(V103="nulová",N103,0)</f>
        <v>0</v>
      </c>
      <c r="BK103" s="192" t="s">
        <v>71</v>
      </c>
      <c r="BL103" s="249">
        <f>ROUND(L103*K103,2)</f>
        <v>0</v>
      </c>
      <c r="BM103" s="192" t="s">
        <v>113</v>
      </c>
      <c r="BN103" s="192" t="s">
        <v>1962</v>
      </c>
    </row>
    <row r="104" spans="2:48" s="198" customFormat="1" ht="98.1" customHeight="1">
      <c r="B104" s="168"/>
      <c r="C104" s="320"/>
      <c r="D104" s="320"/>
      <c r="E104" s="320"/>
      <c r="F104" s="680" t="s">
        <v>1229</v>
      </c>
      <c r="G104" s="681"/>
      <c r="H104" s="681"/>
      <c r="I104" s="681"/>
      <c r="J104" s="320"/>
      <c r="K104" s="320"/>
      <c r="L104" s="320"/>
      <c r="M104" s="320"/>
      <c r="N104" s="320"/>
      <c r="O104" s="320"/>
      <c r="P104" s="320"/>
      <c r="Q104" s="320"/>
      <c r="R104" s="320"/>
      <c r="S104" s="172"/>
      <c r="U104" s="331"/>
      <c r="V104" s="359"/>
      <c r="W104" s="359"/>
      <c r="X104" s="359"/>
      <c r="Y104" s="359"/>
      <c r="Z104" s="359"/>
      <c r="AA104" s="359"/>
      <c r="AB104" s="332"/>
      <c r="AU104" s="192" t="s">
        <v>271</v>
      </c>
      <c r="AV104" s="192" t="s">
        <v>65</v>
      </c>
    </row>
    <row r="105" spans="2:66" s="198" customFormat="1" ht="30" customHeight="1">
      <c r="B105" s="168"/>
      <c r="C105" s="309" t="s">
        <v>445</v>
      </c>
      <c r="D105" s="309" t="s">
        <v>199</v>
      </c>
      <c r="E105" s="310" t="s">
        <v>1236</v>
      </c>
      <c r="F105" s="678" t="s">
        <v>1237</v>
      </c>
      <c r="G105" s="678"/>
      <c r="H105" s="678"/>
      <c r="I105" s="678"/>
      <c r="J105" s="311" t="s">
        <v>268</v>
      </c>
      <c r="K105" s="375">
        <v>1</v>
      </c>
      <c r="L105" s="572"/>
      <c r="M105" s="572"/>
      <c r="N105" s="679">
        <f>ROUND(L105*K105,2)</f>
        <v>0</v>
      </c>
      <c r="O105" s="679"/>
      <c r="P105" s="679"/>
      <c r="Q105" s="679"/>
      <c r="R105" s="313" t="s">
        <v>3319</v>
      </c>
      <c r="S105" s="172"/>
      <c r="U105" s="354" t="s">
        <v>5</v>
      </c>
      <c r="V105" s="246" t="s">
        <v>31</v>
      </c>
      <c r="W105" s="248">
        <v>0</v>
      </c>
      <c r="X105" s="248">
        <f>W105*K105</f>
        <v>0</v>
      </c>
      <c r="Y105" s="248">
        <v>0</v>
      </c>
      <c r="Z105" s="248">
        <f>Y105*K105</f>
        <v>0</v>
      </c>
      <c r="AA105" s="248">
        <v>0</v>
      </c>
      <c r="AB105" s="355">
        <f>AA105*K105</f>
        <v>0</v>
      </c>
      <c r="AS105" s="192" t="s">
        <v>113</v>
      </c>
      <c r="AU105" s="192" t="s">
        <v>199</v>
      </c>
      <c r="AV105" s="192" t="s">
        <v>65</v>
      </c>
      <c r="AZ105" s="192" t="s">
        <v>198</v>
      </c>
      <c r="BF105" s="249">
        <f>IF(V105="základní",N105,0)</f>
        <v>0</v>
      </c>
      <c r="BG105" s="249">
        <f>IF(V105="snížená",N105,0)</f>
        <v>0</v>
      </c>
      <c r="BH105" s="249">
        <f>IF(V105="zákl. přenesená",N105,0)</f>
        <v>0</v>
      </c>
      <c r="BI105" s="249">
        <f>IF(V105="sníž. přenesená",N105,0)</f>
        <v>0</v>
      </c>
      <c r="BJ105" s="249">
        <f>IF(V105="nulová",N105,0)</f>
        <v>0</v>
      </c>
      <c r="BK105" s="192" t="s">
        <v>71</v>
      </c>
      <c r="BL105" s="249">
        <f>ROUND(L105*K105,2)</f>
        <v>0</v>
      </c>
      <c r="BM105" s="192" t="s">
        <v>113</v>
      </c>
      <c r="BN105" s="192" t="s">
        <v>1963</v>
      </c>
    </row>
    <row r="106" spans="2:48" s="198" customFormat="1" ht="98.1" customHeight="1">
      <c r="B106" s="168"/>
      <c r="C106" s="320"/>
      <c r="D106" s="320"/>
      <c r="E106" s="320"/>
      <c r="F106" s="680" t="s">
        <v>1229</v>
      </c>
      <c r="G106" s="681"/>
      <c r="H106" s="681"/>
      <c r="I106" s="681"/>
      <c r="J106" s="320"/>
      <c r="K106" s="320"/>
      <c r="L106" s="320"/>
      <c r="M106" s="320"/>
      <c r="N106" s="320"/>
      <c r="O106" s="320"/>
      <c r="P106" s="320"/>
      <c r="Q106" s="320"/>
      <c r="R106" s="320"/>
      <c r="S106" s="172"/>
      <c r="U106" s="331"/>
      <c r="V106" s="359"/>
      <c r="W106" s="359"/>
      <c r="X106" s="359"/>
      <c r="Y106" s="359"/>
      <c r="Z106" s="359"/>
      <c r="AA106" s="359"/>
      <c r="AB106" s="332"/>
      <c r="AU106" s="192" t="s">
        <v>271</v>
      </c>
      <c r="AV106" s="192" t="s">
        <v>65</v>
      </c>
    </row>
    <row r="107" spans="2:66" s="198" customFormat="1" ht="30" customHeight="1">
      <c r="B107" s="168"/>
      <c r="C107" s="309" t="s">
        <v>452</v>
      </c>
      <c r="D107" s="309" t="s">
        <v>199</v>
      </c>
      <c r="E107" s="310" t="s">
        <v>1239</v>
      </c>
      <c r="F107" s="678" t="s">
        <v>1240</v>
      </c>
      <c r="G107" s="678"/>
      <c r="H107" s="678"/>
      <c r="I107" s="678"/>
      <c r="J107" s="311" t="s">
        <v>268</v>
      </c>
      <c r="K107" s="375">
        <v>2</v>
      </c>
      <c r="L107" s="572"/>
      <c r="M107" s="572"/>
      <c r="N107" s="679">
        <f>ROUND(L107*K107,2)</f>
        <v>0</v>
      </c>
      <c r="O107" s="679"/>
      <c r="P107" s="679"/>
      <c r="Q107" s="679"/>
      <c r="R107" s="313" t="s">
        <v>3319</v>
      </c>
      <c r="S107" s="172"/>
      <c r="U107" s="354" t="s">
        <v>5</v>
      </c>
      <c r="V107" s="246" t="s">
        <v>31</v>
      </c>
      <c r="W107" s="248">
        <v>0</v>
      </c>
      <c r="X107" s="248">
        <f>W107*K107</f>
        <v>0</v>
      </c>
      <c r="Y107" s="248">
        <v>0</v>
      </c>
      <c r="Z107" s="248">
        <f>Y107*K107</f>
        <v>0</v>
      </c>
      <c r="AA107" s="248">
        <v>0</v>
      </c>
      <c r="AB107" s="355">
        <f>AA107*K107</f>
        <v>0</v>
      </c>
      <c r="AS107" s="192" t="s">
        <v>113</v>
      </c>
      <c r="AU107" s="192" t="s">
        <v>199</v>
      </c>
      <c r="AV107" s="192" t="s">
        <v>65</v>
      </c>
      <c r="AZ107" s="192" t="s">
        <v>198</v>
      </c>
      <c r="BF107" s="249">
        <f>IF(V107="základní",N107,0)</f>
        <v>0</v>
      </c>
      <c r="BG107" s="249">
        <f>IF(V107="snížená",N107,0)</f>
        <v>0</v>
      </c>
      <c r="BH107" s="249">
        <f>IF(V107="zákl. přenesená",N107,0)</f>
        <v>0</v>
      </c>
      <c r="BI107" s="249">
        <f>IF(V107="sníž. přenesená",N107,0)</f>
        <v>0</v>
      </c>
      <c r="BJ107" s="249">
        <f>IF(V107="nulová",N107,0)</f>
        <v>0</v>
      </c>
      <c r="BK107" s="192" t="s">
        <v>71</v>
      </c>
      <c r="BL107" s="249">
        <f>ROUND(L107*K107,2)</f>
        <v>0</v>
      </c>
      <c r="BM107" s="192" t="s">
        <v>113</v>
      </c>
      <c r="BN107" s="192" t="s">
        <v>1964</v>
      </c>
    </row>
    <row r="108" spans="2:48" s="198" customFormat="1" ht="98.1" customHeight="1">
      <c r="B108" s="168"/>
      <c r="C108" s="320"/>
      <c r="D108" s="320"/>
      <c r="E108" s="320"/>
      <c r="F108" s="680" t="s">
        <v>1229</v>
      </c>
      <c r="G108" s="681"/>
      <c r="H108" s="681"/>
      <c r="I108" s="681"/>
      <c r="J108" s="320"/>
      <c r="K108" s="320"/>
      <c r="L108" s="320"/>
      <c r="M108" s="320"/>
      <c r="N108" s="320"/>
      <c r="O108" s="320"/>
      <c r="P108" s="320"/>
      <c r="Q108" s="320"/>
      <c r="R108" s="320"/>
      <c r="S108" s="172"/>
      <c r="U108" s="331"/>
      <c r="V108" s="359"/>
      <c r="W108" s="359"/>
      <c r="X108" s="359"/>
      <c r="Y108" s="359"/>
      <c r="Z108" s="359"/>
      <c r="AA108" s="359"/>
      <c r="AB108" s="332"/>
      <c r="AU108" s="192" t="s">
        <v>271</v>
      </c>
      <c r="AV108" s="192" t="s">
        <v>65</v>
      </c>
    </row>
    <row r="109" spans="2:66" s="198" customFormat="1" ht="30" customHeight="1">
      <c r="B109" s="168"/>
      <c r="C109" s="309" t="s">
        <v>10</v>
      </c>
      <c r="D109" s="309" t="s">
        <v>199</v>
      </c>
      <c r="E109" s="310" t="s">
        <v>1242</v>
      </c>
      <c r="F109" s="678" t="s">
        <v>1243</v>
      </c>
      <c r="G109" s="678"/>
      <c r="H109" s="678"/>
      <c r="I109" s="678"/>
      <c r="J109" s="311" t="s">
        <v>268</v>
      </c>
      <c r="K109" s="375">
        <v>2</v>
      </c>
      <c r="L109" s="572"/>
      <c r="M109" s="572"/>
      <c r="N109" s="679">
        <f>ROUND(L109*K109,2)</f>
        <v>0</v>
      </c>
      <c r="O109" s="679"/>
      <c r="P109" s="679"/>
      <c r="Q109" s="679"/>
      <c r="R109" s="313" t="s">
        <v>3319</v>
      </c>
      <c r="S109" s="172"/>
      <c r="U109" s="354" t="s">
        <v>5</v>
      </c>
      <c r="V109" s="246" t="s">
        <v>31</v>
      </c>
      <c r="W109" s="248">
        <v>0</v>
      </c>
      <c r="X109" s="248">
        <f>W109*K109</f>
        <v>0</v>
      </c>
      <c r="Y109" s="248">
        <v>0</v>
      </c>
      <c r="Z109" s="248">
        <f>Y109*K109</f>
        <v>0</v>
      </c>
      <c r="AA109" s="248">
        <v>0</v>
      </c>
      <c r="AB109" s="355">
        <f>AA109*K109</f>
        <v>0</v>
      </c>
      <c r="AS109" s="192" t="s">
        <v>113</v>
      </c>
      <c r="AU109" s="192" t="s">
        <v>199</v>
      </c>
      <c r="AV109" s="192" t="s">
        <v>65</v>
      </c>
      <c r="AZ109" s="192" t="s">
        <v>198</v>
      </c>
      <c r="BF109" s="249">
        <f>IF(V109="základní",N109,0)</f>
        <v>0</v>
      </c>
      <c r="BG109" s="249">
        <f>IF(V109="snížená",N109,0)</f>
        <v>0</v>
      </c>
      <c r="BH109" s="249">
        <f>IF(V109="zákl. přenesená",N109,0)</f>
        <v>0</v>
      </c>
      <c r="BI109" s="249">
        <f>IF(V109="sníž. přenesená",N109,0)</f>
        <v>0</v>
      </c>
      <c r="BJ109" s="249">
        <f>IF(V109="nulová",N109,0)</f>
        <v>0</v>
      </c>
      <c r="BK109" s="192" t="s">
        <v>71</v>
      </c>
      <c r="BL109" s="249">
        <f>ROUND(L109*K109,2)</f>
        <v>0</v>
      </c>
      <c r="BM109" s="192" t="s">
        <v>113</v>
      </c>
      <c r="BN109" s="192" t="s">
        <v>1965</v>
      </c>
    </row>
    <row r="110" spans="2:48" s="198" customFormat="1" ht="98.1" customHeight="1">
      <c r="B110" s="168"/>
      <c r="C110" s="320"/>
      <c r="D110" s="320"/>
      <c r="E110" s="320"/>
      <c r="F110" s="680" t="s">
        <v>1229</v>
      </c>
      <c r="G110" s="681"/>
      <c r="H110" s="681"/>
      <c r="I110" s="681"/>
      <c r="J110" s="320"/>
      <c r="K110" s="320"/>
      <c r="L110" s="320"/>
      <c r="M110" s="320"/>
      <c r="N110" s="320"/>
      <c r="O110" s="320"/>
      <c r="P110" s="320"/>
      <c r="Q110" s="320"/>
      <c r="R110" s="320"/>
      <c r="S110" s="172"/>
      <c r="U110" s="331"/>
      <c r="V110" s="359"/>
      <c r="W110" s="359"/>
      <c r="X110" s="359"/>
      <c r="Y110" s="359"/>
      <c r="Z110" s="359"/>
      <c r="AA110" s="359"/>
      <c r="AB110" s="332"/>
      <c r="AU110" s="192" t="s">
        <v>271</v>
      </c>
      <c r="AV110" s="192" t="s">
        <v>65</v>
      </c>
    </row>
    <row r="111" spans="2:66" s="198" customFormat="1" ht="30" customHeight="1">
      <c r="B111" s="168"/>
      <c r="C111" s="309" t="s">
        <v>463</v>
      </c>
      <c r="D111" s="309" t="s">
        <v>199</v>
      </c>
      <c r="E111" s="310" t="s">
        <v>1966</v>
      </c>
      <c r="F111" s="678" t="s">
        <v>1967</v>
      </c>
      <c r="G111" s="678"/>
      <c r="H111" s="678"/>
      <c r="I111" s="678"/>
      <c r="J111" s="311" t="s">
        <v>268</v>
      </c>
      <c r="K111" s="375">
        <v>1</v>
      </c>
      <c r="L111" s="572"/>
      <c r="M111" s="572"/>
      <c r="N111" s="679">
        <f>ROUND(L111*K111,2)</f>
        <v>0</v>
      </c>
      <c r="O111" s="679"/>
      <c r="P111" s="679"/>
      <c r="Q111" s="679"/>
      <c r="R111" s="313" t="s">
        <v>3319</v>
      </c>
      <c r="S111" s="172"/>
      <c r="U111" s="354" t="s">
        <v>5</v>
      </c>
      <c r="V111" s="246" t="s">
        <v>31</v>
      </c>
      <c r="W111" s="248">
        <v>0</v>
      </c>
      <c r="X111" s="248">
        <f>W111*K111</f>
        <v>0</v>
      </c>
      <c r="Y111" s="248">
        <v>0</v>
      </c>
      <c r="Z111" s="248">
        <f>Y111*K111</f>
        <v>0</v>
      </c>
      <c r="AA111" s="248">
        <v>0</v>
      </c>
      <c r="AB111" s="355">
        <f>AA111*K111</f>
        <v>0</v>
      </c>
      <c r="AS111" s="192" t="s">
        <v>113</v>
      </c>
      <c r="AU111" s="192" t="s">
        <v>199</v>
      </c>
      <c r="AV111" s="192" t="s">
        <v>65</v>
      </c>
      <c r="AZ111" s="192" t="s">
        <v>198</v>
      </c>
      <c r="BF111" s="249">
        <f>IF(V111="základní",N111,0)</f>
        <v>0</v>
      </c>
      <c r="BG111" s="249">
        <f>IF(V111="snížená",N111,0)</f>
        <v>0</v>
      </c>
      <c r="BH111" s="249">
        <f>IF(V111="zákl. přenesená",N111,0)</f>
        <v>0</v>
      </c>
      <c r="BI111" s="249">
        <f>IF(V111="sníž. přenesená",N111,0)</f>
        <v>0</v>
      </c>
      <c r="BJ111" s="249">
        <f>IF(V111="nulová",N111,0)</f>
        <v>0</v>
      </c>
      <c r="BK111" s="192" t="s">
        <v>71</v>
      </c>
      <c r="BL111" s="249">
        <f>ROUND(L111*K111,2)</f>
        <v>0</v>
      </c>
      <c r="BM111" s="192" t="s">
        <v>113</v>
      </c>
      <c r="BN111" s="192" t="s">
        <v>1968</v>
      </c>
    </row>
    <row r="112" spans="2:48" s="198" customFormat="1" ht="98.1" customHeight="1">
      <c r="B112" s="168"/>
      <c r="C112" s="320"/>
      <c r="D112" s="320"/>
      <c r="E112" s="320"/>
      <c r="F112" s="680" t="s">
        <v>1229</v>
      </c>
      <c r="G112" s="681"/>
      <c r="H112" s="681"/>
      <c r="I112" s="681"/>
      <c r="J112" s="320"/>
      <c r="K112" s="320"/>
      <c r="L112" s="320"/>
      <c r="M112" s="320"/>
      <c r="N112" s="320"/>
      <c r="O112" s="320"/>
      <c r="P112" s="320"/>
      <c r="Q112" s="320"/>
      <c r="R112" s="320"/>
      <c r="S112" s="172"/>
      <c r="U112" s="331"/>
      <c r="V112" s="359"/>
      <c r="W112" s="359"/>
      <c r="X112" s="359"/>
      <c r="Y112" s="359"/>
      <c r="Z112" s="359"/>
      <c r="AA112" s="359"/>
      <c r="AB112" s="332"/>
      <c r="AU112" s="192" t="s">
        <v>271</v>
      </c>
      <c r="AV112" s="192" t="s">
        <v>65</v>
      </c>
    </row>
    <row r="113" spans="2:66" s="198" customFormat="1" ht="30" customHeight="1">
      <c r="B113" s="168"/>
      <c r="C113" s="309" t="s">
        <v>471</v>
      </c>
      <c r="D113" s="309" t="s">
        <v>199</v>
      </c>
      <c r="E113" s="310" t="s">
        <v>1969</v>
      </c>
      <c r="F113" s="678" t="s">
        <v>1970</v>
      </c>
      <c r="G113" s="678"/>
      <c r="H113" s="678"/>
      <c r="I113" s="678"/>
      <c r="J113" s="311" t="s">
        <v>268</v>
      </c>
      <c r="K113" s="375">
        <v>1</v>
      </c>
      <c r="L113" s="572"/>
      <c r="M113" s="572"/>
      <c r="N113" s="679">
        <f>ROUND(L113*K113,2)</f>
        <v>0</v>
      </c>
      <c r="O113" s="679"/>
      <c r="P113" s="679"/>
      <c r="Q113" s="679"/>
      <c r="R113" s="313" t="s">
        <v>3319</v>
      </c>
      <c r="S113" s="172"/>
      <c r="U113" s="354" t="s">
        <v>5</v>
      </c>
      <c r="V113" s="246" t="s">
        <v>31</v>
      </c>
      <c r="W113" s="248">
        <v>0</v>
      </c>
      <c r="X113" s="248">
        <f>W113*K113</f>
        <v>0</v>
      </c>
      <c r="Y113" s="248">
        <v>0</v>
      </c>
      <c r="Z113" s="248">
        <f>Y113*K113</f>
        <v>0</v>
      </c>
      <c r="AA113" s="248">
        <v>0</v>
      </c>
      <c r="AB113" s="355">
        <f>AA113*K113</f>
        <v>0</v>
      </c>
      <c r="AS113" s="192" t="s">
        <v>113</v>
      </c>
      <c r="AU113" s="192" t="s">
        <v>199</v>
      </c>
      <c r="AV113" s="192" t="s">
        <v>65</v>
      </c>
      <c r="AZ113" s="192" t="s">
        <v>198</v>
      </c>
      <c r="BF113" s="249">
        <f>IF(V113="základní",N113,0)</f>
        <v>0</v>
      </c>
      <c r="BG113" s="249">
        <f>IF(V113="snížená",N113,0)</f>
        <v>0</v>
      </c>
      <c r="BH113" s="249">
        <f>IF(V113="zákl. přenesená",N113,0)</f>
        <v>0</v>
      </c>
      <c r="BI113" s="249">
        <f>IF(V113="sníž. přenesená",N113,0)</f>
        <v>0</v>
      </c>
      <c r="BJ113" s="249">
        <f>IF(V113="nulová",N113,0)</f>
        <v>0</v>
      </c>
      <c r="BK113" s="192" t="s">
        <v>71</v>
      </c>
      <c r="BL113" s="249">
        <f>ROUND(L113*K113,2)</f>
        <v>0</v>
      </c>
      <c r="BM113" s="192" t="s">
        <v>113</v>
      </c>
      <c r="BN113" s="192" t="s">
        <v>1971</v>
      </c>
    </row>
    <row r="114" spans="2:48" s="198" customFormat="1" ht="98.1" customHeight="1">
      <c r="B114" s="168"/>
      <c r="C114" s="320"/>
      <c r="D114" s="320"/>
      <c r="E114" s="320"/>
      <c r="F114" s="680" t="s">
        <v>1229</v>
      </c>
      <c r="G114" s="681"/>
      <c r="H114" s="681"/>
      <c r="I114" s="681"/>
      <c r="J114" s="320"/>
      <c r="K114" s="320"/>
      <c r="L114" s="320"/>
      <c r="M114" s="320"/>
      <c r="N114" s="320"/>
      <c r="O114" s="320"/>
      <c r="P114" s="320"/>
      <c r="Q114" s="320"/>
      <c r="R114" s="320"/>
      <c r="S114" s="172"/>
      <c r="U114" s="331"/>
      <c r="V114" s="359"/>
      <c r="W114" s="359"/>
      <c r="X114" s="359"/>
      <c r="Y114" s="359"/>
      <c r="Z114" s="359"/>
      <c r="AA114" s="359"/>
      <c r="AB114" s="332"/>
      <c r="AU114" s="192" t="s">
        <v>271</v>
      </c>
      <c r="AV114" s="192" t="s">
        <v>65</v>
      </c>
    </row>
    <row r="115" spans="2:66" s="198" customFormat="1" ht="30" customHeight="1">
      <c r="B115" s="168"/>
      <c r="C115" s="309" t="s">
        <v>475</v>
      </c>
      <c r="D115" s="309" t="s">
        <v>199</v>
      </c>
      <c r="E115" s="310" t="s">
        <v>1972</v>
      </c>
      <c r="F115" s="678" t="s">
        <v>1973</v>
      </c>
      <c r="G115" s="678"/>
      <c r="H115" s="678"/>
      <c r="I115" s="678"/>
      <c r="J115" s="311" t="s">
        <v>268</v>
      </c>
      <c r="K115" s="375">
        <v>1</v>
      </c>
      <c r="L115" s="572"/>
      <c r="M115" s="572"/>
      <c r="N115" s="679">
        <f>ROUND(L115*K115,2)</f>
        <v>0</v>
      </c>
      <c r="O115" s="679"/>
      <c r="P115" s="679"/>
      <c r="Q115" s="679"/>
      <c r="R115" s="313" t="s">
        <v>3319</v>
      </c>
      <c r="S115" s="172"/>
      <c r="U115" s="354" t="s">
        <v>5</v>
      </c>
      <c r="V115" s="246" t="s">
        <v>31</v>
      </c>
      <c r="W115" s="248">
        <v>0</v>
      </c>
      <c r="X115" s="248">
        <f>W115*K115</f>
        <v>0</v>
      </c>
      <c r="Y115" s="248">
        <v>0</v>
      </c>
      <c r="Z115" s="248">
        <f>Y115*K115</f>
        <v>0</v>
      </c>
      <c r="AA115" s="248">
        <v>0</v>
      </c>
      <c r="AB115" s="355">
        <f>AA115*K115</f>
        <v>0</v>
      </c>
      <c r="AS115" s="192" t="s">
        <v>113</v>
      </c>
      <c r="AU115" s="192" t="s">
        <v>199</v>
      </c>
      <c r="AV115" s="192" t="s">
        <v>65</v>
      </c>
      <c r="AZ115" s="192" t="s">
        <v>198</v>
      </c>
      <c r="BF115" s="249">
        <f>IF(V115="základní",N115,0)</f>
        <v>0</v>
      </c>
      <c r="BG115" s="249">
        <f>IF(V115="snížená",N115,0)</f>
        <v>0</v>
      </c>
      <c r="BH115" s="249">
        <f>IF(V115="zákl. přenesená",N115,0)</f>
        <v>0</v>
      </c>
      <c r="BI115" s="249">
        <f>IF(V115="sníž. přenesená",N115,0)</f>
        <v>0</v>
      </c>
      <c r="BJ115" s="249">
        <f>IF(V115="nulová",N115,0)</f>
        <v>0</v>
      </c>
      <c r="BK115" s="192" t="s">
        <v>71</v>
      </c>
      <c r="BL115" s="249">
        <f>ROUND(L115*K115,2)</f>
        <v>0</v>
      </c>
      <c r="BM115" s="192" t="s">
        <v>113</v>
      </c>
      <c r="BN115" s="192" t="s">
        <v>1974</v>
      </c>
    </row>
    <row r="116" spans="2:48" s="198" customFormat="1" ht="98.1" customHeight="1">
      <c r="B116" s="168"/>
      <c r="C116" s="320"/>
      <c r="D116" s="320"/>
      <c r="E116" s="320"/>
      <c r="F116" s="680" t="s">
        <v>1229</v>
      </c>
      <c r="G116" s="681"/>
      <c r="H116" s="681"/>
      <c r="I116" s="681"/>
      <c r="J116" s="320"/>
      <c r="K116" s="320"/>
      <c r="L116" s="320"/>
      <c r="M116" s="320"/>
      <c r="N116" s="320"/>
      <c r="O116" s="320"/>
      <c r="P116" s="320"/>
      <c r="Q116" s="320"/>
      <c r="R116" s="320"/>
      <c r="S116" s="172"/>
      <c r="U116" s="331"/>
      <c r="V116" s="359"/>
      <c r="W116" s="359"/>
      <c r="X116" s="359"/>
      <c r="Y116" s="359"/>
      <c r="Z116" s="359"/>
      <c r="AA116" s="359"/>
      <c r="AB116" s="332"/>
      <c r="AU116" s="192" t="s">
        <v>271</v>
      </c>
      <c r="AV116" s="192" t="s">
        <v>65</v>
      </c>
    </row>
    <row r="117" spans="2:66" s="198" customFormat="1" ht="30" customHeight="1">
      <c r="B117" s="168"/>
      <c r="C117" s="309" t="s">
        <v>478</v>
      </c>
      <c r="D117" s="309" t="s">
        <v>199</v>
      </c>
      <c r="E117" s="310" t="s">
        <v>1975</v>
      </c>
      <c r="F117" s="678" t="s">
        <v>1976</v>
      </c>
      <c r="G117" s="678"/>
      <c r="H117" s="678"/>
      <c r="I117" s="678"/>
      <c r="J117" s="311" t="s">
        <v>268</v>
      </c>
      <c r="K117" s="375">
        <v>1</v>
      </c>
      <c r="L117" s="572"/>
      <c r="M117" s="572"/>
      <c r="N117" s="679">
        <f>ROUND(L117*K117,2)</f>
        <v>0</v>
      </c>
      <c r="O117" s="679"/>
      <c r="P117" s="679"/>
      <c r="Q117" s="679"/>
      <c r="R117" s="313" t="s">
        <v>3319</v>
      </c>
      <c r="S117" s="172"/>
      <c r="U117" s="354" t="s">
        <v>5</v>
      </c>
      <c r="V117" s="246" t="s">
        <v>31</v>
      </c>
      <c r="W117" s="248">
        <v>0</v>
      </c>
      <c r="X117" s="248">
        <f>W117*K117</f>
        <v>0</v>
      </c>
      <c r="Y117" s="248">
        <v>0</v>
      </c>
      <c r="Z117" s="248">
        <f>Y117*K117</f>
        <v>0</v>
      </c>
      <c r="AA117" s="248">
        <v>0</v>
      </c>
      <c r="AB117" s="355">
        <f>AA117*K117</f>
        <v>0</v>
      </c>
      <c r="AS117" s="192" t="s">
        <v>113</v>
      </c>
      <c r="AU117" s="192" t="s">
        <v>199</v>
      </c>
      <c r="AV117" s="192" t="s">
        <v>65</v>
      </c>
      <c r="AZ117" s="192" t="s">
        <v>198</v>
      </c>
      <c r="BF117" s="249">
        <f>IF(V117="základní",N117,0)</f>
        <v>0</v>
      </c>
      <c r="BG117" s="249">
        <f>IF(V117="snížená",N117,0)</f>
        <v>0</v>
      </c>
      <c r="BH117" s="249">
        <f>IF(V117="zákl. přenesená",N117,0)</f>
        <v>0</v>
      </c>
      <c r="BI117" s="249">
        <f>IF(V117="sníž. přenesená",N117,0)</f>
        <v>0</v>
      </c>
      <c r="BJ117" s="249">
        <f>IF(V117="nulová",N117,0)</f>
        <v>0</v>
      </c>
      <c r="BK117" s="192" t="s">
        <v>71</v>
      </c>
      <c r="BL117" s="249">
        <f>ROUND(L117*K117,2)</f>
        <v>0</v>
      </c>
      <c r="BM117" s="192" t="s">
        <v>113</v>
      </c>
      <c r="BN117" s="192" t="s">
        <v>1977</v>
      </c>
    </row>
    <row r="118" spans="2:48" s="198" customFormat="1" ht="98.1" customHeight="1">
      <c r="B118" s="168"/>
      <c r="C118" s="320"/>
      <c r="D118" s="320"/>
      <c r="E118" s="320"/>
      <c r="F118" s="680" t="s">
        <v>1229</v>
      </c>
      <c r="G118" s="681"/>
      <c r="H118" s="681"/>
      <c r="I118" s="681"/>
      <c r="J118" s="320"/>
      <c r="K118" s="320"/>
      <c r="L118" s="320"/>
      <c r="M118" s="320"/>
      <c r="N118" s="320"/>
      <c r="O118" s="320"/>
      <c r="P118" s="320"/>
      <c r="Q118" s="320"/>
      <c r="R118" s="320"/>
      <c r="S118" s="172"/>
      <c r="U118" s="331"/>
      <c r="V118" s="359"/>
      <c r="W118" s="359"/>
      <c r="X118" s="359"/>
      <c r="Y118" s="359"/>
      <c r="Z118" s="359"/>
      <c r="AA118" s="359"/>
      <c r="AB118" s="332"/>
      <c r="AU118" s="192" t="s">
        <v>271</v>
      </c>
      <c r="AV118" s="192" t="s">
        <v>65</v>
      </c>
    </row>
    <row r="119" spans="2:66" s="198" customFormat="1" ht="30" customHeight="1">
      <c r="B119" s="168"/>
      <c r="C119" s="309" t="s">
        <v>481</v>
      </c>
      <c r="D119" s="309" t="s">
        <v>199</v>
      </c>
      <c r="E119" s="310" t="s">
        <v>1251</v>
      </c>
      <c r="F119" s="678" t="s">
        <v>1252</v>
      </c>
      <c r="G119" s="678"/>
      <c r="H119" s="678"/>
      <c r="I119" s="678"/>
      <c r="J119" s="311" t="s">
        <v>268</v>
      </c>
      <c r="K119" s="375">
        <v>1</v>
      </c>
      <c r="L119" s="572"/>
      <c r="M119" s="572"/>
      <c r="N119" s="679">
        <f>ROUND(L119*K119,2)</f>
        <v>0</v>
      </c>
      <c r="O119" s="679"/>
      <c r="P119" s="679"/>
      <c r="Q119" s="679"/>
      <c r="R119" s="313" t="s">
        <v>3319</v>
      </c>
      <c r="S119" s="172"/>
      <c r="U119" s="354" t="s">
        <v>5</v>
      </c>
      <c r="V119" s="246" t="s">
        <v>31</v>
      </c>
      <c r="W119" s="248">
        <v>0</v>
      </c>
      <c r="X119" s="248">
        <f>W119*K119</f>
        <v>0</v>
      </c>
      <c r="Y119" s="248">
        <v>0</v>
      </c>
      <c r="Z119" s="248">
        <f>Y119*K119</f>
        <v>0</v>
      </c>
      <c r="AA119" s="248">
        <v>0</v>
      </c>
      <c r="AB119" s="355">
        <f>AA119*K119</f>
        <v>0</v>
      </c>
      <c r="AS119" s="192" t="s">
        <v>113</v>
      </c>
      <c r="AU119" s="192" t="s">
        <v>199</v>
      </c>
      <c r="AV119" s="192" t="s">
        <v>65</v>
      </c>
      <c r="AZ119" s="192" t="s">
        <v>198</v>
      </c>
      <c r="BF119" s="249">
        <f>IF(V119="základní",N119,0)</f>
        <v>0</v>
      </c>
      <c r="BG119" s="249">
        <f>IF(V119="snížená",N119,0)</f>
        <v>0</v>
      </c>
      <c r="BH119" s="249">
        <f>IF(V119="zákl. přenesená",N119,0)</f>
        <v>0</v>
      </c>
      <c r="BI119" s="249">
        <f>IF(V119="sníž. přenesená",N119,0)</f>
        <v>0</v>
      </c>
      <c r="BJ119" s="249">
        <f>IF(V119="nulová",N119,0)</f>
        <v>0</v>
      </c>
      <c r="BK119" s="192" t="s">
        <v>71</v>
      </c>
      <c r="BL119" s="249">
        <f>ROUND(L119*K119,2)</f>
        <v>0</v>
      </c>
      <c r="BM119" s="192" t="s">
        <v>113</v>
      </c>
      <c r="BN119" s="192" t="s">
        <v>1978</v>
      </c>
    </row>
    <row r="120" spans="2:48" s="198" customFormat="1" ht="98.1" customHeight="1">
      <c r="B120" s="168"/>
      <c r="C120" s="320"/>
      <c r="D120" s="320"/>
      <c r="E120" s="320"/>
      <c r="F120" s="680" t="s">
        <v>1229</v>
      </c>
      <c r="G120" s="681"/>
      <c r="H120" s="681"/>
      <c r="I120" s="681"/>
      <c r="J120" s="320"/>
      <c r="K120" s="320"/>
      <c r="L120" s="320"/>
      <c r="M120" s="320"/>
      <c r="N120" s="320"/>
      <c r="O120" s="320"/>
      <c r="P120" s="320"/>
      <c r="Q120" s="320"/>
      <c r="R120" s="320"/>
      <c r="S120" s="172"/>
      <c r="U120" s="331"/>
      <c r="V120" s="359"/>
      <c r="W120" s="359"/>
      <c r="X120" s="359"/>
      <c r="Y120" s="359"/>
      <c r="Z120" s="359"/>
      <c r="AA120" s="359"/>
      <c r="AB120" s="332"/>
      <c r="AU120" s="192" t="s">
        <v>271</v>
      </c>
      <c r="AV120" s="192" t="s">
        <v>65</v>
      </c>
    </row>
    <row r="121" spans="2:66" s="198" customFormat="1" ht="30" customHeight="1">
      <c r="B121" s="168"/>
      <c r="C121" s="309" t="s">
        <v>488</v>
      </c>
      <c r="D121" s="309" t="s">
        <v>199</v>
      </c>
      <c r="E121" s="310" t="s">
        <v>1254</v>
      </c>
      <c r="F121" s="678" t="s">
        <v>1255</v>
      </c>
      <c r="G121" s="678"/>
      <c r="H121" s="678"/>
      <c r="I121" s="678"/>
      <c r="J121" s="311" t="s">
        <v>268</v>
      </c>
      <c r="K121" s="375">
        <v>1</v>
      </c>
      <c r="L121" s="572"/>
      <c r="M121" s="572"/>
      <c r="N121" s="679">
        <f>ROUND(L121*K121,2)</f>
        <v>0</v>
      </c>
      <c r="O121" s="679"/>
      <c r="P121" s="679"/>
      <c r="Q121" s="679"/>
      <c r="R121" s="313" t="s">
        <v>3319</v>
      </c>
      <c r="S121" s="172"/>
      <c r="U121" s="354" t="s">
        <v>5</v>
      </c>
      <c r="V121" s="246" t="s">
        <v>31</v>
      </c>
      <c r="W121" s="248">
        <v>0</v>
      </c>
      <c r="X121" s="248">
        <f>W121*K121</f>
        <v>0</v>
      </c>
      <c r="Y121" s="248">
        <v>0</v>
      </c>
      <c r="Z121" s="248">
        <f>Y121*K121</f>
        <v>0</v>
      </c>
      <c r="AA121" s="248">
        <v>0</v>
      </c>
      <c r="AB121" s="355">
        <f>AA121*K121</f>
        <v>0</v>
      </c>
      <c r="AS121" s="192" t="s">
        <v>113</v>
      </c>
      <c r="AU121" s="192" t="s">
        <v>199</v>
      </c>
      <c r="AV121" s="192" t="s">
        <v>65</v>
      </c>
      <c r="AZ121" s="192" t="s">
        <v>198</v>
      </c>
      <c r="BF121" s="249">
        <f>IF(V121="základní",N121,0)</f>
        <v>0</v>
      </c>
      <c r="BG121" s="249">
        <f>IF(V121="snížená",N121,0)</f>
        <v>0</v>
      </c>
      <c r="BH121" s="249">
        <f>IF(V121="zákl. přenesená",N121,0)</f>
        <v>0</v>
      </c>
      <c r="BI121" s="249">
        <f>IF(V121="sníž. přenesená",N121,0)</f>
        <v>0</v>
      </c>
      <c r="BJ121" s="249">
        <f>IF(V121="nulová",N121,0)</f>
        <v>0</v>
      </c>
      <c r="BK121" s="192" t="s">
        <v>71</v>
      </c>
      <c r="BL121" s="249">
        <f>ROUND(L121*K121,2)</f>
        <v>0</v>
      </c>
      <c r="BM121" s="192" t="s">
        <v>113</v>
      </c>
      <c r="BN121" s="192" t="s">
        <v>1979</v>
      </c>
    </row>
    <row r="122" spans="2:48" s="198" customFormat="1" ht="98.1" customHeight="1">
      <c r="B122" s="168"/>
      <c r="C122" s="320"/>
      <c r="D122" s="320"/>
      <c r="E122" s="320"/>
      <c r="F122" s="680" t="s">
        <v>1229</v>
      </c>
      <c r="G122" s="681"/>
      <c r="H122" s="681"/>
      <c r="I122" s="681"/>
      <c r="J122" s="320"/>
      <c r="K122" s="320"/>
      <c r="L122" s="320"/>
      <c r="M122" s="320"/>
      <c r="N122" s="320"/>
      <c r="O122" s="320"/>
      <c r="P122" s="320"/>
      <c r="Q122" s="320"/>
      <c r="R122" s="320"/>
      <c r="S122" s="172"/>
      <c r="U122" s="331"/>
      <c r="V122" s="359"/>
      <c r="W122" s="359"/>
      <c r="X122" s="359"/>
      <c r="Y122" s="359"/>
      <c r="Z122" s="359"/>
      <c r="AA122" s="359"/>
      <c r="AB122" s="332"/>
      <c r="AU122" s="192" t="s">
        <v>271</v>
      </c>
      <c r="AV122" s="192" t="s">
        <v>65</v>
      </c>
    </row>
    <row r="123" spans="2:66" s="198" customFormat="1" ht="30" customHeight="1">
      <c r="B123" s="168"/>
      <c r="C123" s="309" t="s">
        <v>491</v>
      </c>
      <c r="D123" s="309" t="s">
        <v>199</v>
      </c>
      <c r="E123" s="310" t="s">
        <v>1980</v>
      </c>
      <c r="F123" s="678" t="s">
        <v>1981</v>
      </c>
      <c r="G123" s="678"/>
      <c r="H123" s="678"/>
      <c r="I123" s="678"/>
      <c r="J123" s="311" t="s">
        <v>268</v>
      </c>
      <c r="K123" s="375">
        <v>1</v>
      </c>
      <c r="L123" s="572"/>
      <c r="M123" s="572"/>
      <c r="N123" s="679">
        <f>ROUND(L123*K123,2)</f>
        <v>0</v>
      </c>
      <c r="O123" s="679"/>
      <c r="P123" s="679"/>
      <c r="Q123" s="679"/>
      <c r="R123" s="313" t="s">
        <v>3319</v>
      </c>
      <c r="S123" s="172"/>
      <c r="U123" s="354" t="s">
        <v>5</v>
      </c>
      <c r="V123" s="246" t="s">
        <v>31</v>
      </c>
      <c r="W123" s="248">
        <v>0</v>
      </c>
      <c r="X123" s="248">
        <f>W123*K123</f>
        <v>0</v>
      </c>
      <c r="Y123" s="248">
        <v>0</v>
      </c>
      <c r="Z123" s="248">
        <f>Y123*K123</f>
        <v>0</v>
      </c>
      <c r="AA123" s="248">
        <v>0</v>
      </c>
      <c r="AB123" s="355">
        <f>AA123*K123</f>
        <v>0</v>
      </c>
      <c r="AS123" s="192" t="s">
        <v>113</v>
      </c>
      <c r="AU123" s="192" t="s">
        <v>199</v>
      </c>
      <c r="AV123" s="192" t="s">
        <v>65</v>
      </c>
      <c r="AZ123" s="192" t="s">
        <v>198</v>
      </c>
      <c r="BF123" s="249">
        <f>IF(V123="základní",N123,0)</f>
        <v>0</v>
      </c>
      <c r="BG123" s="249">
        <f>IF(V123="snížená",N123,0)</f>
        <v>0</v>
      </c>
      <c r="BH123" s="249">
        <f>IF(V123="zákl. přenesená",N123,0)</f>
        <v>0</v>
      </c>
      <c r="BI123" s="249">
        <f>IF(V123="sníž. přenesená",N123,0)</f>
        <v>0</v>
      </c>
      <c r="BJ123" s="249">
        <f>IF(V123="nulová",N123,0)</f>
        <v>0</v>
      </c>
      <c r="BK123" s="192" t="s">
        <v>71</v>
      </c>
      <c r="BL123" s="249">
        <f>ROUND(L123*K123,2)</f>
        <v>0</v>
      </c>
      <c r="BM123" s="192" t="s">
        <v>113</v>
      </c>
      <c r="BN123" s="192" t="s">
        <v>1982</v>
      </c>
    </row>
    <row r="124" spans="2:48" s="198" customFormat="1" ht="98.1" customHeight="1">
      <c r="B124" s="168"/>
      <c r="C124" s="320"/>
      <c r="D124" s="320"/>
      <c r="E124" s="320"/>
      <c r="F124" s="680" t="s">
        <v>1229</v>
      </c>
      <c r="G124" s="681"/>
      <c r="H124" s="681"/>
      <c r="I124" s="681"/>
      <c r="J124" s="320"/>
      <c r="K124" s="320"/>
      <c r="L124" s="320"/>
      <c r="M124" s="320"/>
      <c r="N124" s="320"/>
      <c r="O124" s="320"/>
      <c r="P124" s="320"/>
      <c r="Q124" s="320"/>
      <c r="R124" s="320"/>
      <c r="S124" s="172"/>
      <c r="U124" s="331"/>
      <c r="V124" s="359"/>
      <c r="W124" s="359"/>
      <c r="X124" s="359"/>
      <c r="Y124" s="359"/>
      <c r="Z124" s="359"/>
      <c r="AA124" s="359"/>
      <c r="AB124" s="332"/>
      <c r="AU124" s="192" t="s">
        <v>271</v>
      </c>
      <c r="AV124" s="192" t="s">
        <v>65</v>
      </c>
    </row>
    <row r="125" spans="2:66" s="198" customFormat="1" ht="30" customHeight="1">
      <c r="B125" s="168"/>
      <c r="C125" s="309" t="s">
        <v>494</v>
      </c>
      <c r="D125" s="309" t="s">
        <v>199</v>
      </c>
      <c r="E125" s="310" t="s">
        <v>1257</v>
      </c>
      <c r="F125" s="678" t="s">
        <v>1258</v>
      </c>
      <c r="G125" s="678"/>
      <c r="H125" s="678"/>
      <c r="I125" s="678"/>
      <c r="J125" s="311" t="s">
        <v>268</v>
      </c>
      <c r="K125" s="375">
        <v>1</v>
      </c>
      <c r="L125" s="572"/>
      <c r="M125" s="572"/>
      <c r="N125" s="679">
        <f>ROUND(L125*K125,2)</f>
        <v>0</v>
      </c>
      <c r="O125" s="679"/>
      <c r="P125" s="679"/>
      <c r="Q125" s="679"/>
      <c r="R125" s="313" t="s">
        <v>3319</v>
      </c>
      <c r="S125" s="172"/>
      <c r="U125" s="354" t="s">
        <v>5</v>
      </c>
      <c r="V125" s="246" t="s">
        <v>31</v>
      </c>
      <c r="W125" s="248">
        <v>0</v>
      </c>
      <c r="X125" s="248">
        <f>W125*K125</f>
        <v>0</v>
      </c>
      <c r="Y125" s="248">
        <v>0</v>
      </c>
      <c r="Z125" s="248">
        <f>Y125*K125</f>
        <v>0</v>
      </c>
      <c r="AA125" s="248">
        <v>0</v>
      </c>
      <c r="AB125" s="355">
        <f>AA125*K125</f>
        <v>0</v>
      </c>
      <c r="AS125" s="192" t="s">
        <v>113</v>
      </c>
      <c r="AU125" s="192" t="s">
        <v>199</v>
      </c>
      <c r="AV125" s="192" t="s">
        <v>65</v>
      </c>
      <c r="AZ125" s="192" t="s">
        <v>198</v>
      </c>
      <c r="BF125" s="249">
        <f>IF(V125="základní",N125,0)</f>
        <v>0</v>
      </c>
      <c r="BG125" s="249">
        <f>IF(V125="snížená",N125,0)</f>
        <v>0</v>
      </c>
      <c r="BH125" s="249">
        <f>IF(V125="zákl. přenesená",N125,0)</f>
        <v>0</v>
      </c>
      <c r="BI125" s="249">
        <f>IF(V125="sníž. přenesená",N125,0)</f>
        <v>0</v>
      </c>
      <c r="BJ125" s="249">
        <f>IF(V125="nulová",N125,0)</f>
        <v>0</v>
      </c>
      <c r="BK125" s="192" t="s">
        <v>71</v>
      </c>
      <c r="BL125" s="249">
        <f>ROUND(L125*K125,2)</f>
        <v>0</v>
      </c>
      <c r="BM125" s="192" t="s">
        <v>113</v>
      </c>
      <c r="BN125" s="192" t="s">
        <v>1983</v>
      </c>
    </row>
    <row r="126" spans="2:48" s="198" customFormat="1" ht="69.95" customHeight="1">
      <c r="B126" s="168"/>
      <c r="C126" s="320"/>
      <c r="D126" s="320"/>
      <c r="E126" s="320"/>
      <c r="F126" s="680" t="s">
        <v>1260</v>
      </c>
      <c r="G126" s="681"/>
      <c r="H126" s="681"/>
      <c r="I126" s="681"/>
      <c r="J126" s="320"/>
      <c r="K126" s="320"/>
      <c r="L126" s="320"/>
      <c r="M126" s="320"/>
      <c r="N126" s="320"/>
      <c r="O126" s="320"/>
      <c r="P126" s="320"/>
      <c r="Q126" s="320"/>
      <c r="R126" s="320"/>
      <c r="S126" s="172"/>
      <c r="U126" s="331"/>
      <c r="V126" s="359"/>
      <c r="W126" s="359"/>
      <c r="X126" s="359"/>
      <c r="Y126" s="359"/>
      <c r="Z126" s="359"/>
      <c r="AA126" s="359"/>
      <c r="AB126" s="332"/>
      <c r="AU126" s="192" t="s">
        <v>271</v>
      </c>
      <c r="AV126" s="192" t="s">
        <v>65</v>
      </c>
    </row>
    <row r="127" spans="2:66" s="198" customFormat="1" ht="30" customHeight="1">
      <c r="B127" s="168"/>
      <c r="C127" s="309" t="s">
        <v>501</v>
      </c>
      <c r="D127" s="309" t="s">
        <v>199</v>
      </c>
      <c r="E127" s="310" t="s">
        <v>1261</v>
      </c>
      <c r="F127" s="678" t="s">
        <v>1262</v>
      </c>
      <c r="G127" s="678"/>
      <c r="H127" s="678"/>
      <c r="I127" s="678"/>
      <c r="J127" s="311" t="s">
        <v>268</v>
      </c>
      <c r="K127" s="375">
        <v>2</v>
      </c>
      <c r="L127" s="572"/>
      <c r="M127" s="572"/>
      <c r="N127" s="679">
        <f>ROUND(L127*K127,2)</f>
        <v>0</v>
      </c>
      <c r="O127" s="679"/>
      <c r="P127" s="679"/>
      <c r="Q127" s="679"/>
      <c r="R127" s="313" t="s">
        <v>3319</v>
      </c>
      <c r="S127" s="172"/>
      <c r="U127" s="354" t="s">
        <v>5</v>
      </c>
      <c r="V127" s="246" t="s">
        <v>31</v>
      </c>
      <c r="W127" s="248">
        <v>0</v>
      </c>
      <c r="X127" s="248">
        <f>W127*K127</f>
        <v>0</v>
      </c>
      <c r="Y127" s="248">
        <v>0</v>
      </c>
      <c r="Z127" s="248">
        <f>Y127*K127</f>
        <v>0</v>
      </c>
      <c r="AA127" s="248">
        <v>0</v>
      </c>
      <c r="AB127" s="355">
        <f>AA127*K127</f>
        <v>0</v>
      </c>
      <c r="AS127" s="192" t="s">
        <v>113</v>
      </c>
      <c r="AU127" s="192" t="s">
        <v>199</v>
      </c>
      <c r="AV127" s="192" t="s">
        <v>65</v>
      </c>
      <c r="AZ127" s="192" t="s">
        <v>198</v>
      </c>
      <c r="BF127" s="249">
        <f>IF(V127="základní",N127,0)</f>
        <v>0</v>
      </c>
      <c r="BG127" s="249">
        <f>IF(V127="snížená",N127,0)</f>
        <v>0</v>
      </c>
      <c r="BH127" s="249">
        <f>IF(V127="zákl. přenesená",N127,0)</f>
        <v>0</v>
      </c>
      <c r="BI127" s="249">
        <f>IF(V127="sníž. přenesená",N127,0)</f>
        <v>0</v>
      </c>
      <c r="BJ127" s="249">
        <f>IF(V127="nulová",N127,0)</f>
        <v>0</v>
      </c>
      <c r="BK127" s="192" t="s">
        <v>71</v>
      </c>
      <c r="BL127" s="249">
        <f>ROUND(L127*K127,2)</f>
        <v>0</v>
      </c>
      <c r="BM127" s="192" t="s">
        <v>113</v>
      </c>
      <c r="BN127" s="192" t="s">
        <v>1984</v>
      </c>
    </row>
    <row r="128" spans="2:48" s="198" customFormat="1" ht="69.95" customHeight="1">
      <c r="B128" s="168"/>
      <c r="C128" s="320"/>
      <c r="D128" s="320"/>
      <c r="E128" s="320"/>
      <c r="F128" s="680" t="s">
        <v>1264</v>
      </c>
      <c r="G128" s="681"/>
      <c r="H128" s="681"/>
      <c r="I128" s="681"/>
      <c r="J128" s="320"/>
      <c r="K128" s="320"/>
      <c r="L128" s="320"/>
      <c r="M128" s="320"/>
      <c r="N128" s="320"/>
      <c r="O128" s="320"/>
      <c r="P128" s="320"/>
      <c r="Q128" s="320"/>
      <c r="R128" s="320"/>
      <c r="S128" s="172"/>
      <c r="U128" s="331"/>
      <c r="V128" s="359"/>
      <c r="W128" s="359"/>
      <c r="X128" s="359"/>
      <c r="Y128" s="359"/>
      <c r="Z128" s="359"/>
      <c r="AA128" s="359"/>
      <c r="AB128" s="332"/>
      <c r="AU128" s="192" t="s">
        <v>271</v>
      </c>
      <c r="AV128" s="192" t="s">
        <v>65</v>
      </c>
    </row>
    <row r="129" spans="2:66" s="198" customFormat="1" ht="20.1" customHeight="1">
      <c r="B129" s="168"/>
      <c r="C129" s="309" t="s">
        <v>508</v>
      </c>
      <c r="D129" s="309" t="s">
        <v>199</v>
      </c>
      <c r="E129" s="310" t="s">
        <v>1265</v>
      </c>
      <c r="F129" s="678" t="s">
        <v>1266</v>
      </c>
      <c r="G129" s="678"/>
      <c r="H129" s="678"/>
      <c r="I129" s="678"/>
      <c r="J129" s="311" t="s">
        <v>377</v>
      </c>
      <c r="K129" s="375">
        <v>11</v>
      </c>
      <c r="L129" s="572"/>
      <c r="M129" s="572"/>
      <c r="N129" s="679">
        <f aca="true" t="shared" si="2" ref="N129:N137">ROUND(L129*K129,2)</f>
        <v>0</v>
      </c>
      <c r="O129" s="679"/>
      <c r="P129" s="679"/>
      <c r="Q129" s="679"/>
      <c r="R129" s="313" t="s">
        <v>3319</v>
      </c>
      <c r="S129" s="172"/>
      <c r="U129" s="354" t="s">
        <v>5</v>
      </c>
      <c r="V129" s="246" t="s">
        <v>31</v>
      </c>
      <c r="W129" s="248">
        <v>0</v>
      </c>
      <c r="X129" s="248">
        <f aca="true" t="shared" si="3" ref="X129:X135">W129*K129</f>
        <v>0</v>
      </c>
      <c r="Y129" s="248">
        <v>0</v>
      </c>
      <c r="Z129" s="248">
        <f aca="true" t="shared" si="4" ref="Z129:Z135">Y129*K129</f>
        <v>0</v>
      </c>
      <c r="AA129" s="248">
        <v>0</v>
      </c>
      <c r="AB129" s="355">
        <f aca="true" t="shared" si="5" ref="AB129:AB135">AA129*K129</f>
        <v>0</v>
      </c>
      <c r="AS129" s="192" t="s">
        <v>113</v>
      </c>
      <c r="AU129" s="192" t="s">
        <v>199</v>
      </c>
      <c r="AV129" s="192" t="s">
        <v>65</v>
      </c>
      <c r="AZ129" s="192" t="s">
        <v>198</v>
      </c>
      <c r="BF129" s="249">
        <f aca="true" t="shared" si="6" ref="BF129:BF135">IF(V129="základní",N129,0)</f>
        <v>0</v>
      </c>
      <c r="BG129" s="249">
        <f aca="true" t="shared" si="7" ref="BG129:BG135">IF(V129="snížená",N129,0)</f>
        <v>0</v>
      </c>
      <c r="BH129" s="249">
        <f aca="true" t="shared" si="8" ref="BH129:BH135">IF(V129="zákl. přenesená",N129,0)</f>
        <v>0</v>
      </c>
      <c r="BI129" s="249">
        <f aca="true" t="shared" si="9" ref="BI129:BI135">IF(V129="sníž. přenesená",N129,0)</f>
        <v>0</v>
      </c>
      <c r="BJ129" s="249">
        <f aca="true" t="shared" si="10" ref="BJ129:BJ135">IF(V129="nulová",N129,0)</f>
        <v>0</v>
      </c>
      <c r="BK129" s="192" t="s">
        <v>71</v>
      </c>
      <c r="BL129" s="249">
        <f aca="true" t="shared" si="11" ref="BL129:BL135">ROUND(L129*K129,2)</f>
        <v>0</v>
      </c>
      <c r="BM129" s="192" t="s">
        <v>113</v>
      </c>
      <c r="BN129" s="192" t="s">
        <v>1985</v>
      </c>
    </row>
    <row r="130" spans="2:66" s="198" customFormat="1" ht="20.1" customHeight="1">
      <c r="B130" s="168"/>
      <c r="C130" s="309" t="s">
        <v>511</v>
      </c>
      <c r="D130" s="309" t="s">
        <v>199</v>
      </c>
      <c r="E130" s="310" t="s">
        <v>1268</v>
      </c>
      <c r="F130" s="678" t="s">
        <v>1269</v>
      </c>
      <c r="G130" s="678"/>
      <c r="H130" s="678"/>
      <c r="I130" s="678"/>
      <c r="J130" s="311" t="s">
        <v>268</v>
      </c>
      <c r="K130" s="375">
        <v>20</v>
      </c>
      <c r="L130" s="572"/>
      <c r="M130" s="572"/>
      <c r="N130" s="679">
        <f t="shared" si="2"/>
        <v>0</v>
      </c>
      <c r="O130" s="679"/>
      <c r="P130" s="679"/>
      <c r="Q130" s="679"/>
      <c r="R130" s="327" t="s">
        <v>3765</v>
      </c>
      <c r="S130" s="172"/>
      <c r="U130" s="354" t="s">
        <v>5</v>
      </c>
      <c r="V130" s="246" t="s">
        <v>31</v>
      </c>
      <c r="W130" s="248">
        <v>0</v>
      </c>
      <c r="X130" s="248">
        <f t="shared" si="3"/>
        <v>0</v>
      </c>
      <c r="Y130" s="248">
        <v>0</v>
      </c>
      <c r="Z130" s="248">
        <f t="shared" si="4"/>
        <v>0</v>
      </c>
      <c r="AA130" s="248">
        <v>0</v>
      </c>
      <c r="AB130" s="355">
        <f t="shared" si="5"/>
        <v>0</v>
      </c>
      <c r="AS130" s="192" t="s">
        <v>113</v>
      </c>
      <c r="AU130" s="192" t="s">
        <v>199</v>
      </c>
      <c r="AV130" s="192" t="s">
        <v>65</v>
      </c>
      <c r="AZ130" s="192" t="s">
        <v>198</v>
      </c>
      <c r="BF130" s="249">
        <f t="shared" si="6"/>
        <v>0</v>
      </c>
      <c r="BG130" s="249">
        <f t="shared" si="7"/>
        <v>0</v>
      </c>
      <c r="BH130" s="249">
        <f t="shared" si="8"/>
        <v>0</v>
      </c>
      <c r="BI130" s="249">
        <f t="shared" si="9"/>
        <v>0</v>
      </c>
      <c r="BJ130" s="249">
        <f t="shared" si="10"/>
        <v>0</v>
      </c>
      <c r="BK130" s="192" t="s">
        <v>71</v>
      </c>
      <c r="BL130" s="249">
        <f t="shared" si="11"/>
        <v>0</v>
      </c>
      <c r="BM130" s="192" t="s">
        <v>113</v>
      </c>
      <c r="BN130" s="192" t="s">
        <v>1986</v>
      </c>
    </row>
    <row r="131" spans="2:66" s="198" customFormat="1" ht="20.1" customHeight="1">
      <c r="B131" s="168"/>
      <c r="C131" s="309" t="s">
        <v>519</v>
      </c>
      <c r="D131" s="309" t="s">
        <v>199</v>
      </c>
      <c r="E131" s="310" t="s">
        <v>1271</v>
      </c>
      <c r="F131" s="678" t="s">
        <v>1272</v>
      </c>
      <c r="G131" s="678"/>
      <c r="H131" s="678"/>
      <c r="I131" s="678"/>
      <c r="J131" s="311" t="s">
        <v>377</v>
      </c>
      <c r="K131" s="375">
        <v>11</v>
      </c>
      <c r="L131" s="572"/>
      <c r="M131" s="572"/>
      <c r="N131" s="679">
        <f t="shared" si="2"/>
        <v>0</v>
      </c>
      <c r="O131" s="679"/>
      <c r="P131" s="679"/>
      <c r="Q131" s="679"/>
      <c r="R131" s="327" t="s">
        <v>3765</v>
      </c>
      <c r="S131" s="172"/>
      <c r="U131" s="354" t="s">
        <v>5</v>
      </c>
      <c r="V131" s="246" t="s">
        <v>31</v>
      </c>
      <c r="W131" s="248">
        <v>0</v>
      </c>
      <c r="X131" s="248">
        <f t="shared" si="3"/>
        <v>0</v>
      </c>
      <c r="Y131" s="248">
        <v>0</v>
      </c>
      <c r="Z131" s="248">
        <f t="shared" si="4"/>
        <v>0</v>
      </c>
      <c r="AA131" s="248">
        <v>0</v>
      </c>
      <c r="AB131" s="355">
        <f t="shared" si="5"/>
        <v>0</v>
      </c>
      <c r="AS131" s="192" t="s">
        <v>113</v>
      </c>
      <c r="AU131" s="192" t="s">
        <v>199</v>
      </c>
      <c r="AV131" s="192" t="s">
        <v>65</v>
      </c>
      <c r="AZ131" s="192" t="s">
        <v>198</v>
      </c>
      <c r="BF131" s="249">
        <f t="shared" si="6"/>
        <v>0</v>
      </c>
      <c r="BG131" s="249">
        <f t="shared" si="7"/>
        <v>0</v>
      </c>
      <c r="BH131" s="249">
        <f t="shared" si="8"/>
        <v>0</v>
      </c>
      <c r="BI131" s="249">
        <f t="shared" si="9"/>
        <v>0</v>
      </c>
      <c r="BJ131" s="249">
        <f t="shared" si="10"/>
        <v>0</v>
      </c>
      <c r="BK131" s="192" t="s">
        <v>71</v>
      </c>
      <c r="BL131" s="249">
        <f t="shared" si="11"/>
        <v>0</v>
      </c>
      <c r="BM131" s="192" t="s">
        <v>113</v>
      </c>
      <c r="BN131" s="192" t="s">
        <v>1987</v>
      </c>
    </row>
    <row r="132" spans="2:66" s="198" customFormat="1" ht="20.1" customHeight="1">
      <c r="B132" s="168"/>
      <c r="C132" s="309" t="s">
        <v>523</v>
      </c>
      <c r="D132" s="309" t="s">
        <v>199</v>
      </c>
      <c r="E132" s="310" t="s">
        <v>1274</v>
      </c>
      <c r="F132" s="678" t="s">
        <v>1275</v>
      </c>
      <c r="G132" s="678"/>
      <c r="H132" s="678"/>
      <c r="I132" s="678"/>
      <c r="J132" s="311" t="s">
        <v>377</v>
      </c>
      <c r="K132" s="375">
        <v>11</v>
      </c>
      <c r="L132" s="572"/>
      <c r="M132" s="572"/>
      <c r="N132" s="679">
        <f t="shared" si="2"/>
        <v>0</v>
      </c>
      <c r="O132" s="679"/>
      <c r="P132" s="679"/>
      <c r="Q132" s="679"/>
      <c r="R132" s="313" t="s">
        <v>3319</v>
      </c>
      <c r="S132" s="172"/>
      <c r="U132" s="354" t="s">
        <v>5</v>
      </c>
      <c r="V132" s="246" t="s">
        <v>31</v>
      </c>
      <c r="W132" s="248">
        <v>0</v>
      </c>
      <c r="X132" s="248">
        <f t="shared" si="3"/>
        <v>0</v>
      </c>
      <c r="Y132" s="248">
        <v>0</v>
      </c>
      <c r="Z132" s="248">
        <f t="shared" si="4"/>
        <v>0</v>
      </c>
      <c r="AA132" s="248">
        <v>0</v>
      </c>
      <c r="AB132" s="355">
        <f t="shared" si="5"/>
        <v>0</v>
      </c>
      <c r="AS132" s="192" t="s">
        <v>113</v>
      </c>
      <c r="AU132" s="192" t="s">
        <v>199</v>
      </c>
      <c r="AV132" s="192" t="s">
        <v>65</v>
      </c>
      <c r="AZ132" s="192" t="s">
        <v>198</v>
      </c>
      <c r="BF132" s="249">
        <f t="shared" si="6"/>
        <v>0</v>
      </c>
      <c r="BG132" s="249">
        <f t="shared" si="7"/>
        <v>0</v>
      </c>
      <c r="BH132" s="249">
        <f t="shared" si="8"/>
        <v>0</v>
      </c>
      <c r="BI132" s="249">
        <f t="shared" si="9"/>
        <v>0</v>
      </c>
      <c r="BJ132" s="249">
        <f t="shared" si="10"/>
        <v>0</v>
      </c>
      <c r="BK132" s="192" t="s">
        <v>71</v>
      </c>
      <c r="BL132" s="249">
        <f t="shared" si="11"/>
        <v>0</v>
      </c>
      <c r="BM132" s="192" t="s">
        <v>113</v>
      </c>
      <c r="BN132" s="192" t="s">
        <v>1988</v>
      </c>
    </row>
    <row r="133" spans="2:66" s="198" customFormat="1" ht="20.1" customHeight="1">
      <c r="B133" s="168"/>
      <c r="C133" s="309" t="s">
        <v>527</v>
      </c>
      <c r="D133" s="309" t="s">
        <v>199</v>
      </c>
      <c r="E133" s="310" t="s">
        <v>1277</v>
      </c>
      <c r="F133" s="678" t="s">
        <v>1278</v>
      </c>
      <c r="G133" s="678"/>
      <c r="H133" s="678"/>
      <c r="I133" s="678"/>
      <c r="J133" s="311" t="s">
        <v>1279</v>
      </c>
      <c r="K133" s="375">
        <v>72</v>
      </c>
      <c r="L133" s="572"/>
      <c r="M133" s="572"/>
      <c r="N133" s="679">
        <f t="shared" si="2"/>
        <v>0</v>
      </c>
      <c r="O133" s="679"/>
      <c r="P133" s="679"/>
      <c r="Q133" s="679"/>
      <c r="R133" s="313" t="s">
        <v>3319</v>
      </c>
      <c r="S133" s="172"/>
      <c r="U133" s="354" t="s">
        <v>5</v>
      </c>
      <c r="V133" s="246" t="s">
        <v>31</v>
      </c>
      <c r="W133" s="248">
        <v>0</v>
      </c>
      <c r="X133" s="248">
        <f t="shared" si="3"/>
        <v>0</v>
      </c>
      <c r="Y133" s="248">
        <v>0</v>
      </c>
      <c r="Z133" s="248">
        <f t="shared" si="4"/>
        <v>0</v>
      </c>
      <c r="AA133" s="248">
        <v>0</v>
      </c>
      <c r="AB133" s="355">
        <f t="shared" si="5"/>
        <v>0</v>
      </c>
      <c r="AS133" s="192" t="s">
        <v>113</v>
      </c>
      <c r="AU133" s="192" t="s">
        <v>199</v>
      </c>
      <c r="AV133" s="192" t="s">
        <v>65</v>
      </c>
      <c r="AZ133" s="192" t="s">
        <v>198</v>
      </c>
      <c r="BF133" s="249">
        <f t="shared" si="6"/>
        <v>0</v>
      </c>
      <c r="BG133" s="249">
        <f t="shared" si="7"/>
        <v>0</v>
      </c>
      <c r="BH133" s="249">
        <f t="shared" si="8"/>
        <v>0</v>
      </c>
      <c r="BI133" s="249">
        <f t="shared" si="9"/>
        <v>0</v>
      </c>
      <c r="BJ133" s="249">
        <f t="shared" si="10"/>
        <v>0</v>
      </c>
      <c r="BK133" s="192" t="s">
        <v>71</v>
      </c>
      <c r="BL133" s="249">
        <f t="shared" si="11"/>
        <v>0</v>
      </c>
      <c r="BM133" s="192" t="s">
        <v>113</v>
      </c>
      <c r="BN133" s="192" t="s">
        <v>1989</v>
      </c>
    </row>
    <row r="134" spans="2:66" s="198" customFormat="1" ht="30" customHeight="1">
      <c r="B134" s="168"/>
      <c r="C134" s="309" t="s">
        <v>531</v>
      </c>
      <c r="D134" s="309" t="s">
        <v>199</v>
      </c>
      <c r="E134" s="310" t="s">
        <v>1281</v>
      </c>
      <c r="F134" s="678" t="s">
        <v>1282</v>
      </c>
      <c r="G134" s="678"/>
      <c r="H134" s="678"/>
      <c r="I134" s="678"/>
      <c r="J134" s="311" t="s">
        <v>1279</v>
      </c>
      <c r="K134" s="375">
        <v>32</v>
      </c>
      <c r="L134" s="572"/>
      <c r="M134" s="572"/>
      <c r="N134" s="679">
        <f t="shared" si="2"/>
        <v>0</v>
      </c>
      <c r="O134" s="679"/>
      <c r="P134" s="679"/>
      <c r="Q134" s="679"/>
      <c r="R134" s="313" t="s">
        <v>3319</v>
      </c>
      <c r="S134" s="172"/>
      <c r="U134" s="354" t="s">
        <v>5</v>
      </c>
      <c r="V134" s="246" t="s">
        <v>31</v>
      </c>
      <c r="W134" s="248">
        <v>0</v>
      </c>
      <c r="X134" s="248">
        <f t="shared" si="3"/>
        <v>0</v>
      </c>
      <c r="Y134" s="248">
        <v>0</v>
      </c>
      <c r="Z134" s="248">
        <f t="shared" si="4"/>
        <v>0</v>
      </c>
      <c r="AA134" s="248">
        <v>0</v>
      </c>
      <c r="AB134" s="355">
        <f t="shared" si="5"/>
        <v>0</v>
      </c>
      <c r="AS134" s="192" t="s">
        <v>113</v>
      </c>
      <c r="AU134" s="192" t="s">
        <v>199</v>
      </c>
      <c r="AV134" s="192" t="s">
        <v>65</v>
      </c>
      <c r="AZ134" s="192" t="s">
        <v>198</v>
      </c>
      <c r="BF134" s="249">
        <f t="shared" si="6"/>
        <v>0</v>
      </c>
      <c r="BG134" s="249">
        <f t="shared" si="7"/>
        <v>0</v>
      </c>
      <c r="BH134" s="249">
        <f t="shared" si="8"/>
        <v>0</v>
      </c>
      <c r="BI134" s="249">
        <f t="shared" si="9"/>
        <v>0</v>
      </c>
      <c r="BJ134" s="249">
        <f t="shared" si="10"/>
        <v>0</v>
      </c>
      <c r="BK134" s="192" t="s">
        <v>71</v>
      </c>
      <c r="BL134" s="249">
        <f t="shared" si="11"/>
        <v>0</v>
      </c>
      <c r="BM134" s="192" t="s">
        <v>113</v>
      </c>
      <c r="BN134" s="192" t="s">
        <v>1990</v>
      </c>
    </row>
    <row r="135" spans="2:66" s="198" customFormat="1" ht="20.1" customHeight="1">
      <c r="B135" s="168"/>
      <c r="C135" s="309" t="s">
        <v>539</v>
      </c>
      <c r="D135" s="309" t="s">
        <v>199</v>
      </c>
      <c r="E135" s="310" t="s">
        <v>1284</v>
      </c>
      <c r="F135" s="678" t="s">
        <v>1285</v>
      </c>
      <c r="G135" s="678"/>
      <c r="H135" s="678"/>
      <c r="I135" s="678"/>
      <c r="J135" s="311" t="s">
        <v>1279</v>
      </c>
      <c r="K135" s="375">
        <v>8</v>
      </c>
      <c r="L135" s="572"/>
      <c r="M135" s="572"/>
      <c r="N135" s="679">
        <f t="shared" si="2"/>
        <v>0</v>
      </c>
      <c r="O135" s="679"/>
      <c r="P135" s="679"/>
      <c r="Q135" s="679"/>
      <c r="R135" s="313" t="s">
        <v>3319</v>
      </c>
      <c r="S135" s="172"/>
      <c r="U135" s="354" t="s">
        <v>5</v>
      </c>
      <c r="V135" s="275" t="s">
        <v>31</v>
      </c>
      <c r="W135" s="277">
        <v>0</v>
      </c>
      <c r="X135" s="277">
        <f t="shared" si="3"/>
        <v>0</v>
      </c>
      <c r="Y135" s="277">
        <v>0</v>
      </c>
      <c r="Z135" s="277">
        <f t="shared" si="4"/>
        <v>0</v>
      </c>
      <c r="AA135" s="277">
        <v>0</v>
      </c>
      <c r="AB135" s="356">
        <f t="shared" si="5"/>
        <v>0</v>
      </c>
      <c r="AS135" s="192" t="s">
        <v>113</v>
      </c>
      <c r="AU135" s="192" t="s">
        <v>199</v>
      </c>
      <c r="AV135" s="192" t="s">
        <v>65</v>
      </c>
      <c r="AZ135" s="192" t="s">
        <v>198</v>
      </c>
      <c r="BF135" s="249">
        <f t="shared" si="6"/>
        <v>0</v>
      </c>
      <c r="BG135" s="249">
        <f t="shared" si="7"/>
        <v>0</v>
      </c>
      <c r="BH135" s="249">
        <f t="shared" si="8"/>
        <v>0</v>
      </c>
      <c r="BI135" s="249">
        <f t="shared" si="9"/>
        <v>0</v>
      </c>
      <c r="BJ135" s="249">
        <f t="shared" si="10"/>
        <v>0</v>
      </c>
      <c r="BK135" s="192" t="s">
        <v>71</v>
      </c>
      <c r="BL135" s="249">
        <f t="shared" si="11"/>
        <v>0</v>
      </c>
      <c r="BM135" s="192" t="s">
        <v>113</v>
      </c>
      <c r="BN135" s="192" t="s">
        <v>1991</v>
      </c>
    </row>
    <row r="136" spans="2:66" s="288" customFormat="1" ht="30" customHeight="1">
      <c r="B136" s="319"/>
      <c r="C136" s="328">
        <v>38</v>
      </c>
      <c r="D136" s="328" t="s">
        <v>199</v>
      </c>
      <c r="E136" s="329" t="s">
        <v>3666</v>
      </c>
      <c r="F136" s="689" t="s">
        <v>3667</v>
      </c>
      <c r="G136" s="689"/>
      <c r="H136" s="689"/>
      <c r="I136" s="689"/>
      <c r="J136" s="325" t="s">
        <v>3370</v>
      </c>
      <c r="K136" s="373">
        <v>2.39</v>
      </c>
      <c r="L136" s="572"/>
      <c r="M136" s="572"/>
      <c r="N136" s="688">
        <f t="shared" si="2"/>
        <v>0</v>
      </c>
      <c r="O136" s="688"/>
      <c r="P136" s="688"/>
      <c r="Q136" s="688"/>
      <c r="R136" s="313" t="s">
        <v>3765</v>
      </c>
      <c r="S136" s="314"/>
      <c r="U136" s="333"/>
      <c r="V136" s="316"/>
      <c r="W136" s="317"/>
      <c r="X136" s="317"/>
      <c r="Y136" s="317"/>
      <c r="Z136" s="317"/>
      <c r="AA136" s="317"/>
      <c r="AB136" s="318"/>
      <c r="AD136" s="324"/>
      <c r="AS136" s="323"/>
      <c r="AU136" s="323"/>
      <c r="AV136" s="323"/>
      <c r="AZ136" s="323"/>
      <c r="BF136" s="324"/>
      <c r="BG136" s="324"/>
      <c r="BH136" s="324"/>
      <c r="BI136" s="324"/>
      <c r="BJ136" s="324"/>
      <c r="BK136" s="323"/>
      <c r="BL136" s="324"/>
      <c r="BM136" s="323"/>
      <c r="BN136" s="323"/>
    </row>
    <row r="137" spans="2:66" s="288" customFormat="1" ht="30" customHeight="1">
      <c r="B137" s="319"/>
      <c r="C137" s="328">
        <v>39</v>
      </c>
      <c r="D137" s="328" t="s">
        <v>199</v>
      </c>
      <c r="E137" s="329" t="s">
        <v>3668</v>
      </c>
      <c r="F137" s="689" t="s">
        <v>3669</v>
      </c>
      <c r="G137" s="689"/>
      <c r="H137" s="689"/>
      <c r="I137" s="689"/>
      <c r="J137" s="325" t="s">
        <v>1218</v>
      </c>
      <c r="K137" s="373">
        <v>1</v>
      </c>
      <c r="L137" s="572"/>
      <c r="M137" s="572"/>
      <c r="N137" s="688">
        <f t="shared" si="2"/>
        <v>0</v>
      </c>
      <c r="O137" s="688"/>
      <c r="P137" s="688"/>
      <c r="Q137" s="688"/>
      <c r="R137" s="313" t="s">
        <v>3319</v>
      </c>
      <c r="S137" s="314"/>
      <c r="U137" s="333"/>
      <c r="V137" s="316"/>
      <c r="W137" s="317"/>
      <c r="X137" s="317"/>
      <c r="Y137" s="317"/>
      <c r="Z137" s="317"/>
      <c r="AA137" s="317"/>
      <c r="AB137" s="318"/>
      <c r="AS137" s="323"/>
      <c r="AU137" s="323"/>
      <c r="AV137" s="323"/>
      <c r="AZ137" s="323"/>
      <c r="BF137" s="324"/>
      <c r="BG137" s="324"/>
      <c r="BH137" s="324"/>
      <c r="BI137" s="324"/>
      <c r="BJ137" s="324"/>
      <c r="BK137" s="323"/>
      <c r="BL137" s="324"/>
      <c r="BM137" s="323"/>
      <c r="BN137" s="323"/>
    </row>
    <row r="138" spans="2:66" s="288" customFormat="1" ht="20.1" customHeight="1">
      <c r="B138" s="319"/>
      <c r="C138" s="341"/>
      <c r="D138" s="341"/>
      <c r="E138" s="342"/>
      <c r="F138" s="680" t="s">
        <v>3670</v>
      </c>
      <c r="G138" s="681"/>
      <c r="H138" s="681"/>
      <c r="I138" s="681"/>
      <c r="J138" s="343"/>
      <c r="K138" s="344"/>
      <c r="L138" s="344"/>
      <c r="M138" s="344"/>
      <c r="N138" s="344"/>
      <c r="O138" s="344"/>
      <c r="P138" s="344"/>
      <c r="Q138" s="344"/>
      <c r="R138" s="346"/>
      <c r="S138" s="314"/>
      <c r="U138" s="347"/>
      <c r="V138" s="316"/>
      <c r="W138" s="317"/>
      <c r="X138" s="317"/>
      <c r="Y138" s="317"/>
      <c r="Z138" s="317"/>
      <c r="AA138" s="317"/>
      <c r="AB138" s="317"/>
      <c r="AS138" s="323"/>
      <c r="AU138" s="323"/>
      <c r="AV138" s="323"/>
      <c r="AZ138" s="323"/>
      <c r="BF138" s="324"/>
      <c r="BG138" s="324"/>
      <c r="BH138" s="324"/>
      <c r="BI138" s="324"/>
      <c r="BJ138" s="324"/>
      <c r="BK138" s="323"/>
      <c r="BL138" s="324"/>
      <c r="BM138" s="323"/>
      <c r="BN138" s="323"/>
    </row>
    <row r="139" spans="2:19" s="198" customFormat="1" ht="6.95" customHeight="1">
      <c r="B139" s="201"/>
      <c r="C139" s="202"/>
      <c r="D139" s="202"/>
      <c r="E139" s="202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3"/>
    </row>
  </sheetData>
  <sheetProtection password="CDE4" sheet="1" objects="1" scenarios="1"/>
  <mergeCells count="193">
    <mergeCell ref="F137:I137"/>
    <mergeCell ref="L137:M137"/>
    <mergeCell ref="N137:Q137"/>
    <mergeCell ref="F138:I138"/>
    <mergeCell ref="F135:I135"/>
    <mergeCell ref="L135:M135"/>
    <mergeCell ref="N135:Q135"/>
    <mergeCell ref="F136:I136"/>
    <mergeCell ref="L136:M136"/>
    <mergeCell ref="N136:Q136"/>
    <mergeCell ref="F133:I133"/>
    <mergeCell ref="L133:M133"/>
    <mergeCell ref="N133:Q133"/>
    <mergeCell ref="F134:I134"/>
    <mergeCell ref="L134:M134"/>
    <mergeCell ref="N134:Q134"/>
    <mergeCell ref="F131:I131"/>
    <mergeCell ref="L131:M131"/>
    <mergeCell ref="N131:Q131"/>
    <mergeCell ref="F132:I132"/>
    <mergeCell ref="L132:M132"/>
    <mergeCell ref="N132:Q132"/>
    <mergeCell ref="F128:I128"/>
    <mergeCell ref="F129:I129"/>
    <mergeCell ref="L129:M129"/>
    <mergeCell ref="N129:Q129"/>
    <mergeCell ref="F130:I130"/>
    <mergeCell ref="L130:M130"/>
    <mergeCell ref="N130:Q130"/>
    <mergeCell ref="F124:I124"/>
    <mergeCell ref="F125:I125"/>
    <mergeCell ref="L125:M125"/>
    <mergeCell ref="N125:Q125"/>
    <mergeCell ref="F126:I126"/>
    <mergeCell ref="F127:I127"/>
    <mergeCell ref="L127:M127"/>
    <mergeCell ref="N127:Q127"/>
    <mergeCell ref="F120:I120"/>
    <mergeCell ref="F121:I121"/>
    <mergeCell ref="L121:M121"/>
    <mergeCell ref="N121:Q121"/>
    <mergeCell ref="F122:I122"/>
    <mergeCell ref="F123:I123"/>
    <mergeCell ref="L123:M123"/>
    <mergeCell ref="N123:Q123"/>
    <mergeCell ref="F116:I116"/>
    <mergeCell ref="F117:I117"/>
    <mergeCell ref="L117:M117"/>
    <mergeCell ref="N117:Q117"/>
    <mergeCell ref="F118:I118"/>
    <mergeCell ref="F119:I119"/>
    <mergeCell ref="L119:M119"/>
    <mergeCell ref="N119:Q119"/>
    <mergeCell ref="F112:I112"/>
    <mergeCell ref="F113:I113"/>
    <mergeCell ref="L113:M113"/>
    <mergeCell ref="N113:Q113"/>
    <mergeCell ref="F114:I114"/>
    <mergeCell ref="F115:I115"/>
    <mergeCell ref="L115:M115"/>
    <mergeCell ref="N115:Q115"/>
    <mergeCell ref="F108:I108"/>
    <mergeCell ref="F109:I109"/>
    <mergeCell ref="L109:M109"/>
    <mergeCell ref="N109:Q109"/>
    <mergeCell ref="F110:I110"/>
    <mergeCell ref="F111:I111"/>
    <mergeCell ref="L111:M111"/>
    <mergeCell ref="N111:Q111"/>
    <mergeCell ref="F104:I104"/>
    <mergeCell ref="F105:I105"/>
    <mergeCell ref="L105:M105"/>
    <mergeCell ref="N105:Q105"/>
    <mergeCell ref="F106:I106"/>
    <mergeCell ref="F107:I107"/>
    <mergeCell ref="L107:M107"/>
    <mergeCell ref="N107:Q107"/>
    <mergeCell ref="F101:I101"/>
    <mergeCell ref="L101:M101"/>
    <mergeCell ref="N101:Q101"/>
    <mergeCell ref="F102:I102"/>
    <mergeCell ref="F103:I103"/>
    <mergeCell ref="L103:M103"/>
    <mergeCell ref="N103:Q103"/>
    <mergeCell ref="F97:I97"/>
    <mergeCell ref="N98:Q98"/>
    <mergeCell ref="F99:I99"/>
    <mergeCell ref="L99:M99"/>
    <mergeCell ref="N99:Q99"/>
    <mergeCell ref="F100:I100"/>
    <mergeCell ref="L100:M100"/>
    <mergeCell ref="N100:Q100"/>
    <mergeCell ref="F95:I95"/>
    <mergeCell ref="L95:M95"/>
    <mergeCell ref="N95:Q95"/>
    <mergeCell ref="F96:I96"/>
    <mergeCell ref="L96:M96"/>
    <mergeCell ref="N96:Q96"/>
    <mergeCell ref="F93:I93"/>
    <mergeCell ref="L93:M93"/>
    <mergeCell ref="N93:Q93"/>
    <mergeCell ref="F94:I94"/>
    <mergeCell ref="L94:M94"/>
    <mergeCell ref="N94:Q94"/>
    <mergeCell ref="F89:I89"/>
    <mergeCell ref="F90:I90"/>
    <mergeCell ref="L90:M90"/>
    <mergeCell ref="N90:Q90"/>
    <mergeCell ref="F91:I91"/>
    <mergeCell ref="F92:I92"/>
    <mergeCell ref="L92:M92"/>
    <mergeCell ref="N92:Q92"/>
    <mergeCell ref="F86:I86"/>
    <mergeCell ref="L86:M86"/>
    <mergeCell ref="N86:Q86"/>
    <mergeCell ref="F87:I87"/>
    <mergeCell ref="F88:I88"/>
    <mergeCell ref="L88:M88"/>
    <mergeCell ref="N88:Q88"/>
    <mergeCell ref="F82:I82"/>
    <mergeCell ref="N83:Q83"/>
    <mergeCell ref="F84:I84"/>
    <mergeCell ref="L84:M84"/>
    <mergeCell ref="N84:Q84"/>
    <mergeCell ref="F85:I85"/>
    <mergeCell ref="F80:I80"/>
    <mergeCell ref="L80:M80"/>
    <mergeCell ref="N80:Q80"/>
    <mergeCell ref="F81:I81"/>
    <mergeCell ref="L81:M81"/>
    <mergeCell ref="N81:Q81"/>
    <mergeCell ref="F78:I78"/>
    <mergeCell ref="L78:M78"/>
    <mergeCell ref="N78:Q78"/>
    <mergeCell ref="F79:I79"/>
    <mergeCell ref="L79:M79"/>
    <mergeCell ref="N79:Q79"/>
    <mergeCell ref="N74:Q74"/>
    <mergeCell ref="N75:Q75"/>
    <mergeCell ref="F76:I76"/>
    <mergeCell ref="L76:M76"/>
    <mergeCell ref="N76:Q76"/>
    <mergeCell ref="F77:I77"/>
    <mergeCell ref="F65:P65"/>
    <mergeCell ref="F66:P66"/>
    <mergeCell ref="F73:I73"/>
    <mergeCell ref="L73:M73"/>
    <mergeCell ref="N73:Q73"/>
    <mergeCell ref="M68:P68"/>
    <mergeCell ref="M70:Q70"/>
    <mergeCell ref="M71:Q71"/>
    <mergeCell ref="M46:P46"/>
    <mergeCell ref="M48:Q48"/>
    <mergeCell ref="M49:Q49"/>
    <mergeCell ref="N55:Q55"/>
    <mergeCell ref="N56:Q56"/>
    <mergeCell ref="F64:P64"/>
    <mergeCell ref="C51:G51"/>
    <mergeCell ref="N51:Q51"/>
    <mergeCell ref="N53:Q53"/>
    <mergeCell ref="N54:Q54"/>
    <mergeCell ref="C62:R62"/>
    <mergeCell ref="H29:J29"/>
    <mergeCell ref="M29:P29"/>
    <mergeCell ref="L34:P34"/>
    <mergeCell ref="F42:P42"/>
    <mergeCell ref="F43:P43"/>
    <mergeCell ref="F44:P44"/>
    <mergeCell ref="H30:J30"/>
    <mergeCell ref="M30:P30"/>
    <mergeCell ref="H31:J31"/>
    <mergeCell ref="M31:P31"/>
    <mergeCell ref="H32:J32"/>
    <mergeCell ref="M32:P32"/>
    <mergeCell ref="C40:R40"/>
    <mergeCell ref="O13:P13"/>
    <mergeCell ref="O15:P15"/>
    <mergeCell ref="O16:P16"/>
    <mergeCell ref="O18:P18"/>
    <mergeCell ref="O19:P19"/>
    <mergeCell ref="E22:L22"/>
    <mergeCell ref="M25:P25"/>
    <mergeCell ref="H28:J28"/>
    <mergeCell ref="M28:P28"/>
    <mergeCell ref="F8:P8"/>
    <mergeCell ref="H1:K1"/>
    <mergeCell ref="C2:Q2"/>
    <mergeCell ref="T2:AD2"/>
    <mergeCell ref="F6:P6"/>
    <mergeCell ref="F7:P7"/>
    <mergeCell ref="C4:R4"/>
    <mergeCell ref="O10:P10"/>
    <mergeCell ref="O12:P12"/>
  </mergeCells>
  <hyperlinks>
    <hyperlink ref="F1:G1" location="C2" display="1) Krycí list rozpočtu"/>
    <hyperlink ref="H1:K1" location="C87" display="2) Rekapitulace rozpočtu"/>
    <hyperlink ref="L1" location="C113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2" manualBreakCount="2">
    <brk id="37" min="1" max="16383" man="1"/>
    <brk id="59" min="1" max="16383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O131"/>
  <sheetViews>
    <sheetView showGridLines="0" workbookViewId="0" topLeftCell="A1">
      <pane ySplit="1" topLeftCell="A2" activePane="bottomLeft" state="frozen"/>
      <selection pane="bottomLeft" activeCell="M25" sqref="M25:P25 M28:P29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9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7.3320312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1" style="362" customWidth="1"/>
    <col min="31" max="31" width="15" style="362" customWidth="1"/>
    <col min="32" max="32" width="16.33203125" style="362" customWidth="1"/>
    <col min="33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4" t="s">
        <v>168</v>
      </c>
      <c r="I1" s="604"/>
      <c r="J1" s="604"/>
      <c r="K1" s="604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0" t="s">
        <v>7</v>
      </c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372"/>
      <c r="T2" s="671" t="s">
        <v>8</v>
      </c>
      <c r="U2" s="668"/>
      <c r="V2" s="668"/>
      <c r="W2" s="668"/>
      <c r="X2" s="668"/>
      <c r="Y2" s="668"/>
      <c r="Z2" s="668"/>
      <c r="AA2" s="668"/>
      <c r="AB2" s="668"/>
      <c r="AC2" s="668"/>
      <c r="AD2" s="668"/>
      <c r="AU2" s="192" t="s">
        <v>106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2" t="s">
        <v>3734</v>
      </c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53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34" t="str">
        <f>'[1]Rekapitulace stavby'!K6</f>
        <v>Bezbariérové bydlení a centrum denních aktivit v Lednici - Srdce v domě, příspěvková organizace</v>
      </c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34" t="s">
        <v>1509</v>
      </c>
      <c r="G7" s="636"/>
      <c r="H7" s="636"/>
      <c r="I7" s="636"/>
      <c r="J7" s="636"/>
      <c r="K7" s="636"/>
      <c r="L7" s="636"/>
      <c r="M7" s="636"/>
      <c r="N7" s="636"/>
      <c r="O7" s="636"/>
      <c r="P7" s="636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2" t="s">
        <v>1992</v>
      </c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359"/>
      <c r="R8" s="35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576">
        <f>'Rekapitulace stavby'!AM8</f>
        <v>0</v>
      </c>
      <c r="P10" s="576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23" t="str">
        <f>IF('Rekapitulace stavby'!AN11="","",'Rekapitulace stavby'!AN11)</f>
        <v/>
      </c>
      <c r="P12" s="523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23" t="str">
        <f>IF('Rekapitulace stavby'!AN12="","",'Rekapitulace stavby'!AN12)</f>
        <v/>
      </c>
      <c r="P13" s="523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23" t="str">
        <f>IF('Rekapitulace stavby'!AM13="","",'Rekapitulace stavby'!AM13)</f>
        <v/>
      </c>
      <c r="P15" s="523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23" t="str">
        <f>IF('Rekapitulace stavby'!AM14="","",'Rekapitulace stavby'!AM14)</f>
        <v/>
      </c>
      <c r="P16" s="523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23" t="str">
        <f>IF('Rekapitulace stavby'!AN17="","",'Rekapitulace stavby'!AN17)</f>
        <v/>
      </c>
      <c r="P18" s="523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23" t="str">
        <f>IF('Rekapitulace stavby'!AN18="","",'Rekapitulace stavby'!AN18)</f>
        <v/>
      </c>
      <c r="P19" s="523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26" t="s">
        <v>5</v>
      </c>
      <c r="F22" s="526"/>
      <c r="G22" s="526"/>
      <c r="H22" s="526"/>
      <c r="I22" s="526"/>
      <c r="J22" s="526"/>
      <c r="K22" s="526"/>
      <c r="L22" s="526"/>
      <c r="M22" s="392"/>
      <c r="N22" s="392"/>
      <c r="O22" s="392"/>
      <c r="P22" s="392"/>
      <c r="Q22" s="392"/>
      <c r="R22" s="39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31">
        <f>ROUND(N53,2)</f>
        <v>0</v>
      </c>
      <c r="N25" s="632"/>
      <c r="O25" s="632"/>
      <c r="P25" s="632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56">
        <v>0</v>
      </c>
      <c r="I28" s="638"/>
      <c r="J28" s="638"/>
      <c r="K28" s="359"/>
      <c r="L28" s="359"/>
      <c r="M28" s="656">
        <f>ROUND(H28*0.21,2)</f>
        <v>0</v>
      </c>
      <c r="N28" s="672"/>
      <c r="O28" s="672"/>
      <c r="P28" s="672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56">
        <f>ROUND((SUM($M$25)),2)</f>
        <v>0</v>
      </c>
      <c r="I29" s="672"/>
      <c r="J29" s="672"/>
      <c r="K29" s="359"/>
      <c r="L29" s="359"/>
      <c r="M29" s="656">
        <f>ROUND(H29*0.15,2)</f>
        <v>0</v>
      </c>
      <c r="N29" s="672"/>
      <c r="O29" s="672"/>
      <c r="P29" s="672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56" t="e">
        <f>ROUND((SUM(#REF!)+SUM(BH72:BH130)),2)</f>
        <v>#REF!</v>
      </c>
      <c r="I30" s="638"/>
      <c r="J30" s="638"/>
      <c r="K30" s="359"/>
      <c r="L30" s="359"/>
      <c r="M30" s="656">
        <v>0</v>
      </c>
      <c r="N30" s="638"/>
      <c r="O30" s="638"/>
      <c r="P30" s="638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56" t="e">
        <f>ROUND((SUM(#REF!)+SUM(BI72:BI130)),2)</f>
        <v>#REF!</v>
      </c>
      <c r="I31" s="638"/>
      <c r="J31" s="638"/>
      <c r="K31" s="359"/>
      <c r="L31" s="359"/>
      <c r="M31" s="656">
        <v>0</v>
      </c>
      <c r="N31" s="638"/>
      <c r="O31" s="638"/>
      <c r="P31" s="638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56" t="e">
        <f>ROUND((SUM(#REF!)+SUM(BJ72:BJ130)),2)</f>
        <v>#REF!</v>
      </c>
      <c r="I32" s="638"/>
      <c r="J32" s="638"/>
      <c r="K32" s="359"/>
      <c r="L32" s="359"/>
      <c r="M32" s="656">
        <v>0</v>
      </c>
      <c r="N32" s="638"/>
      <c r="O32" s="638"/>
      <c r="P32" s="638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4">
        <f>M25+M28+M29</f>
        <v>0</v>
      </c>
      <c r="M34" s="654"/>
      <c r="N34" s="654"/>
      <c r="O34" s="654"/>
      <c r="P34" s="655"/>
      <c r="Q34" s="371"/>
      <c r="R34" s="371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2" t="s">
        <v>3735</v>
      </c>
      <c r="D40" s="643"/>
      <c r="E40" s="643"/>
      <c r="F40" s="643"/>
      <c r="G40" s="643"/>
      <c r="H40" s="643"/>
      <c r="I40" s="643"/>
      <c r="J40" s="643"/>
      <c r="K40" s="643"/>
      <c r="L40" s="643"/>
      <c r="M40" s="643"/>
      <c r="N40" s="643"/>
      <c r="O40" s="643"/>
      <c r="P40" s="643"/>
      <c r="Q40" s="643"/>
      <c r="R40" s="644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34" t="str">
        <f>F6</f>
        <v>Bezbariérové bydlení a centrum denních aktivit v Lednici - Srdce v domě, příspěvková organizace</v>
      </c>
      <c r="G42" s="635"/>
      <c r="H42" s="635"/>
      <c r="I42" s="635"/>
      <c r="J42" s="635"/>
      <c r="K42" s="635"/>
      <c r="L42" s="635"/>
      <c r="M42" s="635"/>
      <c r="N42" s="635"/>
      <c r="O42" s="635"/>
      <c r="P42" s="635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34" t="s">
        <v>1509</v>
      </c>
      <c r="G43" s="636"/>
      <c r="H43" s="636"/>
      <c r="I43" s="636"/>
      <c r="J43" s="636"/>
      <c r="K43" s="636"/>
      <c r="L43" s="636"/>
      <c r="M43" s="636"/>
      <c r="N43" s="636"/>
      <c r="O43" s="636"/>
      <c r="P43" s="636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37" t="str">
        <f>F8</f>
        <v>02-D.1.4.7. - 02-D.1.4.7. SILNOPROUD</v>
      </c>
      <c r="G44" s="638"/>
      <c r="H44" s="638"/>
      <c r="I44" s="638"/>
      <c r="J44" s="638"/>
      <c r="K44" s="638"/>
      <c r="L44" s="638"/>
      <c r="M44" s="638"/>
      <c r="N44" s="638"/>
      <c r="O44" s="638"/>
      <c r="P44" s="638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576">
        <f>IF(O10="","",O10)</f>
        <v>0</v>
      </c>
      <c r="N46" s="576"/>
      <c r="O46" s="576"/>
      <c r="P46" s="576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39"/>
      <c r="N48" s="639"/>
      <c r="O48" s="639"/>
      <c r="P48" s="639"/>
      <c r="Q48" s="639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39"/>
      <c r="N49" s="639"/>
      <c r="O49" s="639"/>
      <c r="P49" s="639"/>
      <c r="Q49" s="639"/>
      <c r="R49" s="395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40" t="s">
        <v>176</v>
      </c>
      <c r="D51" s="641"/>
      <c r="E51" s="641"/>
      <c r="F51" s="641"/>
      <c r="G51" s="641"/>
      <c r="H51" s="371"/>
      <c r="I51" s="371"/>
      <c r="J51" s="371"/>
      <c r="K51" s="371"/>
      <c r="L51" s="371"/>
      <c r="M51" s="371"/>
      <c r="N51" s="640" t="s">
        <v>177</v>
      </c>
      <c r="O51" s="641"/>
      <c r="P51" s="641"/>
      <c r="Q51" s="641"/>
      <c r="R51" s="371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31">
        <f>N72</f>
        <v>0</v>
      </c>
      <c r="O53" s="677"/>
      <c r="P53" s="677"/>
      <c r="Q53" s="677"/>
      <c r="R53" s="37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1288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75">
        <f>N73</f>
        <v>0</v>
      </c>
      <c r="O54" s="676"/>
      <c r="P54" s="676"/>
      <c r="Q54" s="676"/>
      <c r="R54" s="378"/>
      <c r="S54" s="210"/>
    </row>
    <row r="55" spans="2:19" s="198" customFormat="1" ht="6.95" customHeight="1">
      <c r="B55" s="201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3"/>
    </row>
    <row r="59" spans="2:19" s="198" customFormat="1" ht="6.95" customHeight="1">
      <c r="B59" s="204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6"/>
    </row>
    <row r="60" spans="2:19" s="198" customFormat="1" ht="36.95" customHeight="1">
      <c r="B60" s="168"/>
      <c r="C60" s="642" t="s">
        <v>3736</v>
      </c>
      <c r="D60" s="638"/>
      <c r="E60" s="638"/>
      <c r="F60" s="638"/>
      <c r="G60" s="638"/>
      <c r="H60" s="638"/>
      <c r="I60" s="638"/>
      <c r="J60" s="638"/>
      <c r="K60" s="638"/>
      <c r="L60" s="638"/>
      <c r="M60" s="638"/>
      <c r="N60" s="638"/>
      <c r="O60" s="638"/>
      <c r="P60" s="638"/>
      <c r="Q60" s="638"/>
      <c r="R60" s="644"/>
      <c r="S60" s="172"/>
    </row>
    <row r="61" spans="2:19" s="198" customFormat="1" ht="6.95" customHeight="1">
      <c r="B61" s="168"/>
      <c r="C61" s="359"/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172"/>
    </row>
    <row r="62" spans="2:19" s="198" customFormat="1" ht="30" customHeight="1">
      <c r="B62" s="168"/>
      <c r="C62" s="368" t="s">
        <v>15</v>
      </c>
      <c r="D62" s="359"/>
      <c r="E62" s="359"/>
      <c r="F62" s="634" t="str">
        <f>F6</f>
        <v>Bezbariérové bydlení a centrum denních aktivit v Lednici - Srdce v domě, příspěvková organizace</v>
      </c>
      <c r="G62" s="635"/>
      <c r="H62" s="635"/>
      <c r="I62" s="635"/>
      <c r="J62" s="635"/>
      <c r="K62" s="635"/>
      <c r="L62" s="635"/>
      <c r="M62" s="635"/>
      <c r="N62" s="635"/>
      <c r="O62" s="635"/>
      <c r="P62" s="635"/>
      <c r="Q62" s="359"/>
      <c r="R62" s="359"/>
      <c r="S62" s="172"/>
    </row>
    <row r="63" spans="2:19" ht="30" customHeight="1">
      <c r="B63" s="174"/>
      <c r="C63" s="368" t="s">
        <v>173</v>
      </c>
      <c r="D63" s="369"/>
      <c r="E63" s="369"/>
      <c r="F63" s="634" t="s">
        <v>1509</v>
      </c>
      <c r="G63" s="636"/>
      <c r="H63" s="636"/>
      <c r="I63" s="636"/>
      <c r="J63" s="636"/>
      <c r="K63" s="636"/>
      <c r="L63" s="636"/>
      <c r="M63" s="636"/>
      <c r="N63" s="636"/>
      <c r="O63" s="636"/>
      <c r="P63" s="636"/>
      <c r="Q63" s="369"/>
      <c r="R63" s="369"/>
      <c r="S63" s="176"/>
    </row>
    <row r="64" spans="2:19" s="198" customFormat="1" ht="36.95" customHeight="1">
      <c r="B64" s="168"/>
      <c r="C64" s="207" t="s">
        <v>245</v>
      </c>
      <c r="D64" s="359"/>
      <c r="E64" s="359"/>
      <c r="F64" s="637" t="str">
        <f>F8</f>
        <v>02-D.1.4.7. - 02-D.1.4.7. SILNOPROUD</v>
      </c>
      <c r="G64" s="638"/>
      <c r="H64" s="638"/>
      <c r="I64" s="638"/>
      <c r="J64" s="638"/>
      <c r="K64" s="638"/>
      <c r="L64" s="638"/>
      <c r="M64" s="638"/>
      <c r="N64" s="638"/>
      <c r="O64" s="638"/>
      <c r="P64" s="638"/>
      <c r="Q64" s="359"/>
      <c r="R64" s="359"/>
      <c r="S64" s="172"/>
    </row>
    <row r="65" spans="2:19" s="198" customFormat="1" ht="6.95" customHeight="1">
      <c r="B65" s="168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172"/>
    </row>
    <row r="66" spans="2:19" s="1" customFormat="1" ht="18" customHeight="1">
      <c r="B66" s="32"/>
      <c r="C66" s="391" t="s">
        <v>19</v>
      </c>
      <c r="D66" s="392"/>
      <c r="E66" s="392"/>
      <c r="F66" s="390"/>
      <c r="G66" s="392"/>
      <c r="H66" s="392"/>
      <c r="I66" s="392"/>
      <c r="J66" s="392"/>
      <c r="K66" s="391" t="s">
        <v>21</v>
      </c>
      <c r="L66" s="392"/>
      <c r="M66" s="576">
        <f>IF(O10="","",O10)</f>
        <v>0</v>
      </c>
      <c r="N66" s="576"/>
      <c r="O66" s="576"/>
      <c r="P66" s="576"/>
      <c r="Q66" s="392"/>
      <c r="R66" s="392"/>
      <c r="S66" s="34"/>
    </row>
    <row r="67" spans="2:19" s="1" customFormat="1" ht="6.95" customHeight="1">
      <c r="B67" s="32"/>
      <c r="C67" s="392"/>
      <c r="D67" s="392"/>
      <c r="E67" s="392"/>
      <c r="F67" s="392"/>
      <c r="G67" s="392"/>
      <c r="H67" s="392"/>
      <c r="I67" s="392"/>
      <c r="J67" s="392"/>
      <c r="K67" s="392"/>
      <c r="L67" s="392"/>
      <c r="M67" s="487"/>
      <c r="N67" s="392"/>
      <c r="O67" s="392"/>
      <c r="P67" s="392"/>
      <c r="Q67" s="392"/>
      <c r="R67" s="392"/>
      <c r="S67" s="34"/>
    </row>
    <row r="68" spans="2:19" s="1" customFormat="1" ht="15">
      <c r="B68" s="32"/>
      <c r="C68" s="391" t="s">
        <v>3741</v>
      </c>
      <c r="D68" s="392"/>
      <c r="E68" s="392"/>
      <c r="F68" s="390"/>
      <c r="G68" s="392"/>
      <c r="H68" s="392"/>
      <c r="I68" s="392"/>
      <c r="J68" s="392"/>
      <c r="K68" s="391" t="s">
        <v>24</v>
      </c>
      <c r="L68" s="392"/>
      <c r="M68" s="523"/>
      <c r="N68" s="523"/>
      <c r="O68" s="523"/>
      <c r="P68" s="523"/>
      <c r="Q68" s="523"/>
      <c r="R68" s="392"/>
      <c r="S68" s="34"/>
    </row>
    <row r="69" spans="2:19" s="1" customFormat="1" ht="14.45" customHeight="1">
      <c r="B69" s="32"/>
      <c r="C69" s="391" t="s">
        <v>3743</v>
      </c>
      <c r="D69" s="392"/>
      <c r="E69" s="392"/>
      <c r="F69" s="390" t="str">
        <f>IF(E16="","",E16)</f>
        <v/>
      </c>
      <c r="G69" s="392"/>
      <c r="H69" s="392"/>
      <c r="I69" s="392"/>
      <c r="J69" s="392"/>
      <c r="K69" s="391"/>
      <c r="L69" s="392"/>
      <c r="M69" s="523"/>
      <c r="N69" s="523"/>
      <c r="O69" s="523"/>
      <c r="P69" s="523"/>
      <c r="Q69" s="523"/>
      <c r="R69" s="392"/>
      <c r="S69" s="34"/>
    </row>
    <row r="70" spans="2:33" s="198" customFormat="1" ht="10.35" customHeight="1">
      <c r="B70" s="168"/>
      <c r="C70" s="359"/>
      <c r="D70" s="359"/>
      <c r="E70" s="359"/>
      <c r="F70" s="359"/>
      <c r="G70" s="359"/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S70" s="172"/>
      <c r="T70" s="288"/>
      <c r="U70" s="288"/>
      <c r="V70" s="288"/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  <c r="AG70" s="288"/>
    </row>
    <row r="71" spans="2:33" s="228" customFormat="1" ht="29.25" customHeight="1">
      <c r="B71" s="222"/>
      <c r="C71" s="223" t="s">
        <v>185</v>
      </c>
      <c r="D71" s="367" t="s">
        <v>186</v>
      </c>
      <c r="E71" s="367" t="s">
        <v>40</v>
      </c>
      <c r="F71" s="657" t="s">
        <v>187</v>
      </c>
      <c r="G71" s="657"/>
      <c r="H71" s="657"/>
      <c r="I71" s="657"/>
      <c r="J71" s="367" t="s">
        <v>188</v>
      </c>
      <c r="K71" s="367" t="s">
        <v>189</v>
      </c>
      <c r="L71" s="658" t="s">
        <v>190</v>
      </c>
      <c r="M71" s="658"/>
      <c r="N71" s="657" t="s">
        <v>177</v>
      </c>
      <c r="O71" s="657"/>
      <c r="P71" s="657"/>
      <c r="Q71" s="657"/>
      <c r="R71" s="226" t="s">
        <v>3318</v>
      </c>
      <c r="S71" s="290"/>
      <c r="T71" s="402"/>
      <c r="U71" s="403"/>
      <c r="V71" s="404"/>
      <c r="W71" s="404"/>
      <c r="X71" s="404"/>
      <c r="Y71" s="404"/>
      <c r="Z71" s="404"/>
      <c r="AA71" s="404"/>
      <c r="AB71" s="405"/>
      <c r="AC71" s="402"/>
      <c r="AD71" s="406"/>
      <c r="AE71" s="291"/>
      <c r="AF71" s="291"/>
      <c r="AG71" s="291"/>
    </row>
    <row r="72" spans="2:64" s="198" customFormat="1" ht="29.25" customHeight="1">
      <c r="B72" s="168"/>
      <c r="C72" s="209" t="s">
        <v>3737</v>
      </c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666">
        <f>N73</f>
        <v>0</v>
      </c>
      <c r="O72" s="667"/>
      <c r="P72" s="667"/>
      <c r="Q72" s="667"/>
      <c r="R72" s="296"/>
      <c r="S72" s="172"/>
      <c r="T72" s="288"/>
      <c r="U72" s="297"/>
      <c r="V72" s="374"/>
      <c r="W72" s="374"/>
      <c r="X72" s="299"/>
      <c r="Y72" s="374"/>
      <c r="Z72" s="299"/>
      <c r="AA72" s="374"/>
      <c r="AB72" s="300"/>
      <c r="AC72" s="288"/>
      <c r="AD72" s="301"/>
      <c r="AE72" s="288"/>
      <c r="AF72" s="288"/>
      <c r="AG72" s="288"/>
      <c r="AU72" s="192" t="s">
        <v>57</v>
      </c>
      <c r="AV72" s="192" t="s">
        <v>172</v>
      </c>
      <c r="BL72" s="230">
        <f>BL73</f>
        <v>0</v>
      </c>
    </row>
    <row r="73" spans="2:64" s="235" customFormat="1" ht="37.35" customHeight="1">
      <c r="B73" s="231"/>
      <c r="C73" s="232"/>
      <c r="D73" s="233" t="s">
        <v>1288</v>
      </c>
      <c r="E73" s="233"/>
      <c r="F73" s="233"/>
      <c r="G73" s="233"/>
      <c r="H73" s="233"/>
      <c r="I73" s="233"/>
      <c r="J73" s="233"/>
      <c r="K73" s="233"/>
      <c r="L73" s="233"/>
      <c r="M73" s="233"/>
      <c r="N73" s="609">
        <f>SUM(N74:Q130)</f>
        <v>0</v>
      </c>
      <c r="O73" s="610"/>
      <c r="P73" s="610"/>
      <c r="Q73" s="610"/>
      <c r="R73" s="377"/>
      <c r="S73" s="219"/>
      <c r="T73" s="303"/>
      <c r="U73" s="304"/>
      <c r="V73" s="305"/>
      <c r="W73" s="305"/>
      <c r="X73" s="306"/>
      <c r="Y73" s="305"/>
      <c r="Z73" s="306"/>
      <c r="AA73" s="305"/>
      <c r="AB73" s="307"/>
      <c r="AC73" s="303"/>
      <c r="AD73" s="308"/>
      <c r="AE73" s="303"/>
      <c r="AF73" s="303"/>
      <c r="AG73" s="303"/>
      <c r="AS73" s="237" t="s">
        <v>113</v>
      </c>
      <c r="AU73" s="238" t="s">
        <v>57</v>
      </c>
      <c r="AV73" s="238" t="s">
        <v>58</v>
      </c>
      <c r="AZ73" s="237" t="s">
        <v>198</v>
      </c>
      <c r="BL73" s="239">
        <f>SUM(BL74:BL130)</f>
        <v>0</v>
      </c>
    </row>
    <row r="74" spans="2:66" s="198" customFormat="1" ht="20.1" customHeight="1">
      <c r="B74" s="168"/>
      <c r="C74" s="309" t="s">
        <v>65</v>
      </c>
      <c r="D74" s="309" t="s">
        <v>199</v>
      </c>
      <c r="E74" s="310" t="s">
        <v>1993</v>
      </c>
      <c r="F74" s="678" t="s">
        <v>1994</v>
      </c>
      <c r="G74" s="678"/>
      <c r="H74" s="678"/>
      <c r="I74" s="678"/>
      <c r="J74" s="325" t="s">
        <v>1218</v>
      </c>
      <c r="K74" s="375">
        <v>1</v>
      </c>
      <c r="L74" s="572"/>
      <c r="M74" s="572"/>
      <c r="N74" s="679">
        <f>ROUND(L74*K74,2)</f>
        <v>0</v>
      </c>
      <c r="O74" s="679"/>
      <c r="P74" s="679"/>
      <c r="Q74" s="679"/>
      <c r="R74" s="313" t="s">
        <v>3319</v>
      </c>
      <c r="S74" s="172"/>
      <c r="T74" s="397"/>
      <c r="U74" s="315"/>
      <c r="V74" s="316"/>
      <c r="W74" s="317"/>
      <c r="X74" s="317"/>
      <c r="Y74" s="317"/>
      <c r="Z74" s="317"/>
      <c r="AA74" s="317"/>
      <c r="AB74" s="318"/>
      <c r="AC74" s="288"/>
      <c r="AD74" s="288"/>
      <c r="AE74" s="288"/>
      <c r="AF74" s="288"/>
      <c r="AG74" s="288"/>
      <c r="AS74" s="192" t="s">
        <v>113</v>
      </c>
      <c r="AU74" s="192" t="s">
        <v>199</v>
      </c>
      <c r="AV74" s="192" t="s">
        <v>65</v>
      </c>
      <c r="AZ74" s="192" t="s">
        <v>198</v>
      </c>
      <c r="BF74" s="249">
        <f>IF(V74="základní",N74,0)</f>
        <v>0</v>
      </c>
      <c r="BG74" s="249">
        <f>IF(V74="snížená",N74,0)</f>
        <v>0</v>
      </c>
      <c r="BH74" s="249">
        <f>IF(V74="zákl. přenesená",N74,0)</f>
        <v>0</v>
      </c>
      <c r="BI74" s="249">
        <f>IF(V74="sníž. přenesená",N74,0)</f>
        <v>0</v>
      </c>
      <c r="BJ74" s="249">
        <f>IF(V74="nulová",N74,0)</f>
        <v>0</v>
      </c>
      <c r="BK74" s="192" t="s">
        <v>71</v>
      </c>
      <c r="BL74" s="249">
        <f>ROUND(L74*K74,2)</f>
        <v>0</v>
      </c>
      <c r="BM74" s="192" t="s">
        <v>113</v>
      </c>
      <c r="BN74" s="192" t="s">
        <v>1995</v>
      </c>
    </row>
    <row r="75" spans="2:48" s="198" customFormat="1" ht="56.1" customHeight="1">
      <c r="B75" s="168"/>
      <c r="C75" s="320"/>
      <c r="D75" s="320"/>
      <c r="E75" s="320"/>
      <c r="F75" s="695" t="s">
        <v>1292</v>
      </c>
      <c r="G75" s="681"/>
      <c r="H75" s="681"/>
      <c r="I75" s="681"/>
      <c r="J75" s="320"/>
      <c r="K75" s="320"/>
      <c r="L75" s="320"/>
      <c r="M75" s="320"/>
      <c r="N75" s="320"/>
      <c r="O75" s="320"/>
      <c r="P75" s="320"/>
      <c r="Q75" s="320"/>
      <c r="R75" s="320"/>
      <c r="S75" s="172"/>
      <c r="T75" s="301"/>
      <c r="U75" s="321"/>
      <c r="V75" s="320"/>
      <c r="W75" s="320"/>
      <c r="X75" s="320"/>
      <c r="Y75" s="320"/>
      <c r="Z75" s="320"/>
      <c r="AA75" s="320"/>
      <c r="AB75" s="322"/>
      <c r="AC75" s="288"/>
      <c r="AD75" s="288"/>
      <c r="AE75" s="288"/>
      <c r="AF75" s="288"/>
      <c r="AG75" s="288"/>
      <c r="AU75" s="192" t="s">
        <v>271</v>
      </c>
      <c r="AV75" s="192" t="s">
        <v>65</v>
      </c>
    </row>
    <row r="76" spans="2:66" s="198" customFormat="1" ht="20.1" customHeight="1">
      <c r="B76" s="168"/>
      <c r="C76" s="309" t="s">
        <v>71</v>
      </c>
      <c r="D76" s="309" t="s">
        <v>199</v>
      </c>
      <c r="E76" s="310" t="s">
        <v>1996</v>
      </c>
      <c r="F76" s="678" t="s">
        <v>1294</v>
      </c>
      <c r="G76" s="678"/>
      <c r="H76" s="678"/>
      <c r="I76" s="678"/>
      <c r="J76" s="325" t="s">
        <v>1218</v>
      </c>
      <c r="K76" s="375">
        <v>1</v>
      </c>
      <c r="L76" s="572"/>
      <c r="M76" s="572"/>
      <c r="N76" s="679">
        <f>ROUND(L76*K76,2)</f>
        <v>0</v>
      </c>
      <c r="O76" s="679"/>
      <c r="P76" s="679"/>
      <c r="Q76" s="679"/>
      <c r="R76" s="313" t="s">
        <v>3319</v>
      </c>
      <c r="S76" s="172"/>
      <c r="T76" s="370"/>
      <c r="U76" s="354"/>
      <c r="V76" s="246"/>
      <c r="W76" s="248"/>
      <c r="X76" s="248"/>
      <c r="Y76" s="248"/>
      <c r="Z76" s="248"/>
      <c r="AA76" s="248"/>
      <c r="AB76" s="355"/>
      <c r="AS76" s="192" t="s">
        <v>113</v>
      </c>
      <c r="AU76" s="192" t="s">
        <v>199</v>
      </c>
      <c r="AV76" s="192" t="s">
        <v>65</v>
      </c>
      <c r="AZ76" s="192" t="s">
        <v>198</v>
      </c>
      <c r="BF76" s="249">
        <f>IF(V76="základní",N76,0)</f>
        <v>0</v>
      </c>
      <c r="BG76" s="249">
        <f>IF(V76="snížená",N76,0)</f>
        <v>0</v>
      </c>
      <c r="BH76" s="249">
        <f>IF(V76="zákl. přenesená",N76,0)</f>
        <v>0</v>
      </c>
      <c r="BI76" s="249">
        <f>IF(V76="sníž. přenesená",N76,0)</f>
        <v>0</v>
      </c>
      <c r="BJ76" s="249">
        <f>IF(V76="nulová",N76,0)</f>
        <v>0</v>
      </c>
      <c r="BK76" s="192" t="s">
        <v>71</v>
      </c>
      <c r="BL76" s="249">
        <f>ROUND(L76*K76,2)</f>
        <v>0</v>
      </c>
      <c r="BM76" s="192" t="s">
        <v>113</v>
      </c>
      <c r="BN76" s="192" t="s">
        <v>1997</v>
      </c>
    </row>
    <row r="77" spans="2:48" s="198" customFormat="1" ht="27.95" customHeight="1">
      <c r="B77" s="168"/>
      <c r="C77" s="320"/>
      <c r="D77" s="320"/>
      <c r="E77" s="320"/>
      <c r="F77" s="695" t="s">
        <v>1296</v>
      </c>
      <c r="G77" s="681"/>
      <c r="H77" s="681"/>
      <c r="I77" s="681"/>
      <c r="J77" s="320"/>
      <c r="K77" s="320"/>
      <c r="L77" s="320"/>
      <c r="M77" s="320"/>
      <c r="N77" s="320"/>
      <c r="O77" s="320"/>
      <c r="P77" s="320"/>
      <c r="Q77" s="320"/>
      <c r="R77" s="320"/>
      <c r="S77" s="172"/>
      <c r="U77" s="331"/>
      <c r="V77" s="359"/>
      <c r="W77" s="359"/>
      <c r="X77" s="359"/>
      <c r="Y77" s="359"/>
      <c r="Z77" s="359"/>
      <c r="AA77" s="359"/>
      <c r="AB77" s="332"/>
      <c r="AU77" s="192" t="s">
        <v>271</v>
      </c>
      <c r="AV77" s="192" t="s">
        <v>65</v>
      </c>
    </row>
    <row r="78" spans="2:66" s="198" customFormat="1" ht="30" customHeight="1">
      <c r="B78" s="168"/>
      <c r="C78" s="309" t="s">
        <v>213</v>
      </c>
      <c r="D78" s="309" t="s">
        <v>199</v>
      </c>
      <c r="E78" s="310" t="s">
        <v>1998</v>
      </c>
      <c r="F78" s="678" t="s">
        <v>1298</v>
      </c>
      <c r="G78" s="678"/>
      <c r="H78" s="678"/>
      <c r="I78" s="678"/>
      <c r="J78" s="311" t="s">
        <v>353</v>
      </c>
      <c r="K78" s="375">
        <v>1</v>
      </c>
      <c r="L78" s="572"/>
      <c r="M78" s="572"/>
      <c r="N78" s="679">
        <f>ROUND(L78*K78,2)</f>
        <v>0</v>
      </c>
      <c r="O78" s="679"/>
      <c r="P78" s="679"/>
      <c r="Q78" s="679"/>
      <c r="R78" s="313" t="s">
        <v>3319</v>
      </c>
      <c r="S78" s="172"/>
      <c r="T78" s="397"/>
      <c r="U78" s="354"/>
      <c r="V78" s="246"/>
      <c r="W78" s="248"/>
      <c r="X78" s="248"/>
      <c r="Y78" s="248"/>
      <c r="Z78" s="248"/>
      <c r="AA78" s="248"/>
      <c r="AB78" s="355"/>
      <c r="AS78" s="192" t="s">
        <v>113</v>
      </c>
      <c r="AU78" s="192" t="s">
        <v>199</v>
      </c>
      <c r="AV78" s="192" t="s">
        <v>65</v>
      </c>
      <c r="AZ78" s="192" t="s">
        <v>198</v>
      </c>
      <c r="BF78" s="249">
        <f>IF(V78="základní",N78,0)</f>
        <v>0</v>
      </c>
      <c r="BG78" s="249">
        <f>IF(V78="snížená",N78,0)</f>
        <v>0</v>
      </c>
      <c r="BH78" s="249">
        <f>IF(V78="zákl. přenesená",N78,0)</f>
        <v>0</v>
      </c>
      <c r="BI78" s="249">
        <f>IF(V78="sníž. přenesená",N78,0)</f>
        <v>0</v>
      </c>
      <c r="BJ78" s="249">
        <f>IF(V78="nulová",N78,0)</f>
        <v>0</v>
      </c>
      <c r="BK78" s="192" t="s">
        <v>71</v>
      </c>
      <c r="BL78" s="249">
        <f>ROUND(L78*K78,2)</f>
        <v>0</v>
      </c>
      <c r="BM78" s="192" t="s">
        <v>113</v>
      </c>
      <c r="BN78" s="192" t="s">
        <v>1999</v>
      </c>
    </row>
    <row r="79" spans="2:48" s="198" customFormat="1" ht="56.1" customHeight="1">
      <c r="B79" s="168"/>
      <c r="C79" s="320"/>
      <c r="D79" s="320"/>
      <c r="E79" s="320"/>
      <c r="F79" s="695" t="s">
        <v>1300</v>
      </c>
      <c r="G79" s="681"/>
      <c r="H79" s="681"/>
      <c r="I79" s="681"/>
      <c r="J79" s="320"/>
      <c r="K79" s="320"/>
      <c r="L79" s="407"/>
      <c r="M79" s="407"/>
      <c r="N79" s="320"/>
      <c r="O79" s="320"/>
      <c r="P79" s="320"/>
      <c r="Q79" s="320"/>
      <c r="R79" s="320"/>
      <c r="S79" s="172"/>
      <c r="U79" s="331"/>
      <c r="V79" s="359"/>
      <c r="W79" s="359"/>
      <c r="X79" s="359"/>
      <c r="Y79" s="359"/>
      <c r="Z79" s="359"/>
      <c r="AA79" s="359"/>
      <c r="AB79" s="332"/>
      <c r="AU79" s="192" t="s">
        <v>271</v>
      </c>
      <c r="AV79" s="192" t="s">
        <v>65</v>
      </c>
    </row>
    <row r="80" spans="2:66" s="198" customFormat="1" ht="45" customHeight="1">
      <c r="B80" s="168"/>
      <c r="C80" s="309" t="s">
        <v>113</v>
      </c>
      <c r="D80" s="309" t="s">
        <v>199</v>
      </c>
      <c r="E80" s="310" t="s">
        <v>2000</v>
      </c>
      <c r="F80" s="678" t="s">
        <v>1302</v>
      </c>
      <c r="G80" s="678"/>
      <c r="H80" s="678"/>
      <c r="I80" s="678"/>
      <c r="J80" s="311" t="s">
        <v>353</v>
      </c>
      <c r="K80" s="375">
        <v>430</v>
      </c>
      <c r="L80" s="572"/>
      <c r="M80" s="572"/>
      <c r="N80" s="679">
        <f>ROUND(L80*K80,2)</f>
        <v>0</v>
      </c>
      <c r="O80" s="679"/>
      <c r="P80" s="679"/>
      <c r="Q80" s="679"/>
      <c r="R80" s="313" t="s">
        <v>3319</v>
      </c>
      <c r="S80" s="172"/>
      <c r="T80" s="397"/>
      <c r="U80" s="354"/>
      <c r="V80" s="246"/>
      <c r="W80" s="248"/>
      <c r="X80" s="248"/>
      <c r="Y80" s="248"/>
      <c r="Z80" s="248"/>
      <c r="AA80" s="248"/>
      <c r="AB80" s="355"/>
      <c r="AS80" s="192" t="s">
        <v>113</v>
      </c>
      <c r="AU80" s="192" t="s">
        <v>199</v>
      </c>
      <c r="AV80" s="192" t="s">
        <v>65</v>
      </c>
      <c r="AZ80" s="192" t="s">
        <v>198</v>
      </c>
      <c r="BF80" s="249">
        <f>IF(V80="základní",N80,0)</f>
        <v>0</v>
      </c>
      <c r="BG80" s="249">
        <f>IF(V80="snížená",N80,0)</f>
        <v>0</v>
      </c>
      <c r="BH80" s="249">
        <f>IF(V80="zákl. přenesená",N80,0)</f>
        <v>0</v>
      </c>
      <c r="BI80" s="249">
        <f>IF(V80="sníž. přenesená",N80,0)</f>
        <v>0</v>
      </c>
      <c r="BJ80" s="249">
        <f>IF(V80="nulová",N80,0)</f>
        <v>0</v>
      </c>
      <c r="BK80" s="192" t="s">
        <v>71</v>
      </c>
      <c r="BL80" s="249">
        <f>ROUND(L80*K80,2)</f>
        <v>0</v>
      </c>
      <c r="BM80" s="192" t="s">
        <v>113</v>
      </c>
      <c r="BN80" s="192" t="s">
        <v>2001</v>
      </c>
    </row>
    <row r="81" spans="2:48" s="198" customFormat="1" ht="27.95" customHeight="1">
      <c r="B81" s="168"/>
      <c r="C81" s="320"/>
      <c r="D81" s="320"/>
      <c r="E81" s="320"/>
      <c r="F81" s="695" t="s">
        <v>1304</v>
      </c>
      <c r="G81" s="681"/>
      <c r="H81" s="681"/>
      <c r="I81" s="681"/>
      <c r="J81" s="320"/>
      <c r="K81" s="320"/>
      <c r="L81" s="407"/>
      <c r="M81" s="407"/>
      <c r="N81" s="320"/>
      <c r="O81" s="320"/>
      <c r="P81" s="320"/>
      <c r="Q81" s="320"/>
      <c r="R81" s="320"/>
      <c r="S81" s="172"/>
      <c r="U81" s="331"/>
      <c r="V81" s="359"/>
      <c r="W81" s="359"/>
      <c r="X81" s="359"/>
      <c r="Y81" s="359"/>
      <c r="Z81" s="359"/>
      <c r="AA81" s="359"/>
      <c r="AB81" s="332"/>
      <c r="AU81" s="192" t="s">
        <v>271</v>
      </c>
      <c r="AV81" s="192" t="s">
        <v>65</v>
      </c>
    </row>
    <row r="82" spans="2:66" s="198" customFormat="1" ht="45" customHeight="1">
      <c r="B82" s="168"/>
      <c r="C82" s="309" t="s">
        <v>116</v>
      </c>
      <c r="D82" s="309" t="s">
        <v>199</v>
      </c>
      <c r="E82" s="310" t="s">
        <v>2002</v>
      </c>
      <c r="F82" s="678" t="s">
        <v>1306</v>
      </c>
      <c r="G82" s="678"/>
      <c r="H82" s="678"/>
      <c r="I82" s="678"/>
      <c r="J82" s="311" t="s">
        <v>353</v>
      </c>
      <c r="K82" s="375">
        <v>480</v>
      </c>
      <c r="L82" s="572"/>
      <c r="M82" s="572"/>
      <c r="N82" s="679">
        <f>ROUND(L82*K82,2)</f>
        <v>0</v>
      </c>
      <c r="O82" s="679"/>
      <c r="P82" s="679"/>
      <c r="Q82" s="679"/>
      <c r="R82" s="313" t="s">
        <v>3319</v>
      </c>
      <c r="S82" s="172"/>
      <c r="T82" s="397"/>
      <c r="U82" s="354"/>
      <c r="V82" s="246"/>
      <c r="W82" s="248"/>
      <c r="X82" s="248"/>
      <c r="Y82" s="248"/>
      <c r="Z82" s="248"/>
      <c r="AA82" s="248"/>
      <c r="AB82" s="355"/>
      <c r="AS82" s="192" t="s">
        <v>113</v>
      </c>
      <c r="AU82" s="192" t="s">
        <v>199</v>
      </c>
      <c r="AV82" s="192" t="s">
        <v>65</v>
      </c>
      <c r="AZ82" s="192" t="s">
        <v>198</v>
      </c>
      <c r="BF82" s="249">
        <f>IF(V82="základní",N82,0)</f>
        <v>0</v>
      </c>
      <c r="BG82" s="249">
        <f>IF(V82="snížená",N82,0)</f>
        <v>0</v>
      </c>
      <c r="BH82" s="249">
        <f>IF(V82="zákl. přenesená",N82,0)</f>
        <v>0</v>
      </c>
      <c r="BI82" s="249">
        <f>IF(V82="sníž. přenesená",N82,0)</f>
        <v>0</v>
      </c>
      <c r="BJ82" s="249">
        <f>IF(V82="nulová",N82,0)</f>
        <v>0</v>
      </c>
      <c r="BK82" s="192" t="s">
        <v>71</v>
      </c>
      <c r="BL82" s="249">
        <f>ROUND(L82*K82,2)</f>
        <v>0</v>
      </c>
      <c r="BM82" s="192" t="s">
        <v>113</v>
      </c>
      <c r="BN82" s="192" t="s">
        <v>2003</v>
      </c>
    </row>
    <row r="83" spans="2:48" s="198" customFormat="1" ht="27.95" customHeight="1">
      <c r="B83" s="168"/>
      <c r="C83" s="320"/>
      <c r="D83" s="320"/>
      <c r="E83" s="320"/>
      <c r="F83" s="695" t="s">
        <v>1308</v>
      </c>
      <c r="G83" s="681"/>
      <c r="H83" s="681"/>
      <c r="I83" s="681"/>
      <c r="J83" s="320"/>
      <c r="K83" s="320"/>
      <c r="L83" s="407"/>
      <c r="M83" s="407"/>
      <c r="N83" s="320"/>
      <c r="O83" s="320"/>
      <c r="P83" s="320"/>
      <c r="Q83" s="320"/>
      <c r="R83" s="320"/>
      <c r="S83" s="172"/>
      <c r="U83" s="331"/>
      <c r="V83" s="359"/>
      <c r="W83" s="359"/>
      <c r="X83" s="359"/>
      <c r="Y83" s="359"/>
      <c r="Z83" s="359"/>
      <c r="AA83" s="359"/>
      <c r="AB83" s="332"/>
      <c r="AU83" s="192" t="s">
        <v>271</v>
      </c>
      <c r="AV83" s="192" t="s">
        <v>65</v>
      </c>
    </row>
    <row r="84" spans="2:66" s="198" customFormat="1" ht="45" customHeight="1">
      <c r="B84" s="168"/>
      <c r="C84" s="309" t="s">
        <v>128</v>
      </c>
      <c r="D84" s="309" t="s">
        <v>199</v>
      </c>
      <c r="E84" s="310" t="s">
        <v>2004</v>
      </c>
      <c r="F84" s="678" t="s">
        <v>1310</v>
      </c>
      <c r="G84" s="678"/>
      <c r="H84" s="678"/>
      <c r="I84" s="678"/>
      <c r="J84" s="311" t="s">
        <v>353</v>
      </c>
      <c r="K84" s="375">
        <v>25</v>
      </c>
      <c r="L84" s="572"/>
      <c r="M84" s="572"/>
      <c r="N84" s="679">
        <f>ROUND(L84*K84,2)</f>
        <v>0</v>
      </c>
      <c r="O84" s="679"/>
      <c r="P84" s="679"/>
      <c r="Q84" s="679"/>
      <c r="R84" s="313" t="s">
        <v>3319</v>
      </c>
      <c r="S84" s="172"/>
      <c r="T84" s="397"/>
      <c r="U84" s="354"/>
      <c r="V84" s="246"/>
      <c r="W84" s="248"/>
      <c r="X84" s="248"/>
      <c r="Y84" s="248"/>
      <c r="Z84" s="248"/>
      <c r="AA84" s="248"/>
      <c r="AB84" s="355"/>
      <c r="AS84" s="192" t="s">
        <v>113</v>
      </c>
      <c r="AU84" s="192" t="s">
        <v>199</v>
      </c>
      <c r="AV84" s="192" t="s">
        <v>65</v>
      </c>
      <c r="AZ84" s="192" t="s">
        <v>198</v>
      </c>
      <c r="BF84" s="249">
        <f>IF(V84="základní",N84,0)</f>
        <v>0</v>
      </c>
      <c r="BG84" s="249">
        <f>IF(V84="snížená",N84,0)</f>
        <v>0</v>
      </c>
      <c r="BH84" s="249">
        <f>IF(V84="zákl. přenesená",N84,0)</f>
        <v>0</v>
      </c>
      <c r="BI84" s="249">
        <f>IF(V84="sníž. přenesená",N84,0)</f>
        <v>0</v>
      </c>
      <c r="BJ84" s="249">
        <f>IF(V84="nulová",N84,0)</f>
        <v>0</v>
      </c>
      <c r="BK84" s="192" t="s">
        <v>71</v>
      </c>
      <c r="BL84" s="249">
        <f>ROUND(L84*K84,2)</f>
        <v>0</v>
      </c>
      <c r="BM84" s="192" t="s">
        <v>113</v>
      </c>
      <c r="BN84" s="192" t="s">
        <v>2005</v>
      </c>
    </row>
    <row r="85" spans="2:48" s="198" customFormat="1" ht="27.95" customHeight="1">
      <c r="B85" s="168"/>
      <c r="C85" s="320"/>
      <c r="D85" s="320"/>
      <c r="E85" s="320"/>
      <c r="F85" s="695" t="s">
        <v>1308</v>
      </c>
      <c r="G85" s="681"/>
      <c r="H85" s="681"/>
      <c r="I85" s="681"/>
      <c r="J85" s="320"/>
      <c r="K85" s="320"/>
      <c r="L85" s="407"/>
      <c r="M85" s="407"/>
      <c r="N85" s="320"/>
      <c r="O85" s="320"/>
      <c r="P85" s="320"/>
      <c r="Q85" s="320"/>
      <c r="R85" s="320"/>
      <c r="S85" s="172"/>
      <c r="U85" s="331"/>
      <c r="V85" s="359"/>
      <c r="W85" s="359"/>
      <c r="X85" s="359"/>
      <c r="Y85" s="359"/>
      <c r="Z85" s="359"/>
      <c r="AA85" s="359"/>
      <c r="AB85" s="332"/>
      <c r="AU85" s="192" t="s">
        <v>271</v>
      </c>
      <c r="AV85" s="192" t="s">
        <v>65</v>
      </c>
    </row>
    <row r="86" spans="2:66" s="198" customFormat="1" ht="30" customHeight="1">
      <c r="B86" s="168"/>
      <c r="C86" s="309" t="s">
        <v>137</v>
      </c>
      <c r="D86" s="309" t="s">
        <v>199</v>
      </c>
      <c r="E86" s="310" t="s">
        <v>2006</v>
      </c>
      <c r="F86" s="678" t="s">
        <v>1313</v>
      </c>
      <c r="G86" s="678"/>
      <c r="H86" s="678"/>
      <c r="I86" s="678"/>
      <c r="J86" s="311" t="s">
        <v>353</v>
      </c>
      <c r="K86" s="375">
        <v>14</v>
      </c>
      <c r="L86" s="572"/>
      <c r="M86" s="572"/>
      <c r="N86" s="679">
        <f>ROUND(L86*K86,2)</f>
        <v>0</v>
      </c>
      <c r="O86" s="679"/>
      <c r="P86" s="679"/>
      <c r="Q86" s="679"/>
      <c r="R86" s="313" t="s">
        <v>3319</v>
      </c>
      <c r="S86" s="172"/>
      <c r="T86" s="397"/>
      <c r="U86" s="354"/>
      <c r="V86" s="246"/>
      <c r="W86" s="248"/>
      <c r="X86" s="248"/>
      <c r="Y86" s="248"/>
      <c r="Z86" s="248"/>
      <c r="AA86" s="248"/>
      <c r="AB86" s="355"/>
      <c r="AS86" s="192" t="s">
        <v>113</v>
      </c>
      <c r="AU86" s="192" t="s">
        <v>199</v>
      </c>
      <c r="AV86" s="192" t="s">
        <v>65</v>
      </c>
      <c r="AZ86" s="192" t="s">
        <v>198</v>
      </c>
      <c r="BF86" s="249">
        <f>IF(V86="základní",N86,0)</f>
        <v>0</v>
      </c>
      <c r="BG86" s="249">
        <f>IF(V86="snížená",N86,0)</f>
        <v>0</v>
      </c>
      <c r="BH86" s="249">
        <f>IF(V86="zákl. přenesená",N86,0)</f>
        <v>0</v>
      </c>
      <c r="BI86" s="249">
        <f>IF(V86="sníž. přenesená",N86,0)</f>
        <v>0</v>
      </c>
      <c r="BJ86" s="249">
        <f>IF(V86="nulová",N86,0)</f>
        <v>0</v>
      </c>
      <c r="BK86" s="192" t="s">
        <v>71</v>
      </c>
      <c r="BL86" s="249">
        <f>ROUND(L86*K86,2)</f>
        <v>0</v>
      </c>
      <c r="BM86" s="192" t="s">
        <v>113</v>
      </c>
      <c r="BN86" s="192" t="s">
        <v>2007</v>
      </c>
    </row>
    <row r="87" spans="2:48" s="198" customFormat="1" ht="30" customHeight="1">
      <c r="B87" s="168"/>
      <c r="C87" s="320"/>
      <c r="D87" s="320"/>
      <c r="E87" s="320"/>
      <c r="F87" s="695" t="s">
        <v>1315</v>
      </c>
      <c r="G87" s="681"/>
      <c r="H87" s="681"/>
      <c r="I87" s="681"/>
      <c r="J87" s="320"/>
      <c r="K87" s="320"/>
      <c r="L87" s="407"/>
      <c r="M87" s="407"/>
      <c r="N87" s="320"/>
      <c r="O87" s="320"/>
      <c r="P87" s="320"/>
      <c r="Q87" s="320"/>
      <c r="R87" s="320"/>
      <c r="S87" s="172"/>
      <c r="U87" s="331"/>
      <c r="V87" s="359"/>
      <c r="W87" s="359"/>
      <c r="X87" s="359"/>
      <c r="Y87" s="359"/>
      <c r="Z87" s="359"/>
      <c r="AA87" s="359"/>
      <c r="AB87" s="332"/>
      <c r="AU87" s="192" t="s">
        <v>271</v>
      </c>
      <c r="AV87" s="192" t="s">
        <v>65</v>
      </c>
    </row>
    <row r="88" spans="2:66" s="198" customFormat="1" ht="20.1" customHeight="1">
      <c r="B88" s="168"/>
      <c r="C88" s="309" t="s">
        <v>146</v>
      </c>
      <c r="D88" s="309" t="s">
        <v>199</v>
      </c>
      <c r="E88" s="310" t="s">
        <v>2008</v>
      </c>
      <c r="F88" s="678" t="s">
        <v>1317</v>
      </c>
      <c r="G88" s="678"/>
      <c r="H88" s="678"/>
      <c r="I88" s="678"/>
      <c r="J88" s="311" t="s">
        <v>1318</v>
      </c>
      <c r="K88" s="375">
        <v>8</v>
      </c>
      <c r="L88" s="572"/>
      <c r="M88" s="572"/>
      <c r="N88" s="679">
        <f>ROUND(L88*K88,2)</f>
        <v>0</v>
      </c>
      <c r="O88" s="679"/>
      <c r="P88" s="679"/>
      <c r="Q88" s="679"/>
      <c r="R88" s="313" t="s">
        <v>3319</v>
      </c>
      <c r="S88" s="172"/>
      <c r="T88" s="397"/>
      <c r="U88" s="354"/>
      <c r="V88" s="246"/>
      <c r="W88" s="248"/>
      <c r="X88" s="248"/>
      <c r="Y88" s="248"/>
      <c r="Z88" s="248"/>
      <c r="AA88" s="248"/>
      <c r="AB88" s="355"/>
      <c r="AS88" s="192" t="s">
        <v>113</v>
      </c>
      <c r="AU88" s="192" t="s">
        <v>199</v>
      </c>
      <c r="AV88" s="192" t="s">
        <v>65</v>
      </c>
      <c r="AZ88" s="192" t="s">
        <v>198</v>
      </c>
      <c r="BF88" s="249">
        <f>IF(V88="základní",N88,0)</f>
        <v>0</v>
      </c>
      <c r="BG88" s="249">
        <f>IF(V88="snížená",N88,0)</f>
        <v>0</v>
      </c>
      <c r="BH88" s="249">
        <f>IF(V88="zákl. přenesená",N88,0)</f>
        <v>0</v>
      </c>
      <c r="BI88" s="249">
        <f>IF(V88="sníž. přenesená",N88,0)</f>
        <v>0</v>
      </c>
      <c r="BJ88" s="249">
        <f>IF(V88="nulová",N88,0)</f>
        <v>0</v>
      </c>
      <c r="BK88" s="192" t="s">
        <v>71</v>
      </c>
      <c r="BL88" s="249">
        <f>ROUND(L88*K88,2)</f>
        <v>0</v>
      </c>
      <c r="BM88" s="192" t="s">
        <v>113</v>
      </c>
      <c r="BN88" s="192" t="s">
        <v>2009</v>
      </c>
    </row>
    <row r="89" spans="2:48" s="198" customFormat="1" ht="27.95" customHeight="1">
      <c r="B89" s="168"/>
      <c r="C89" s="320"/>
      <c r="D89" s="320"/>
      <c r="E89" s="320"/>
      <c r="F89" s="695" t="s">
        <v>1320</v>
      </c>
      <c r="G89" s="681"/>
      <c r="H89" s="681"/>
      <c r="I89" s="681"/>
      <c r="J89" s="320"/>
      <c r="K89" s="320"/>
      <c r="L89" s="407"/>
      <c r="M89" s="407"/>
      <c r="N89" s="320"/>
      <c r="O89" s="320"/>
      <c r="P89" s="320"/>
      <c r="Q89" s="320"/>
      <c r="R89" s="320"/>
      <c r="S89" s="172"/>
      <c r="U89" s="331"/>
      <c r="V89" s="359"/>
      <c r="W89" s="359"/>
      <c r="X89" s="359"/>
      <c r="Y89" s="359"/>
      <c r="Z89" s="359"/>
      <c r="AA89" s="359"/>
      <c r="AB89" s="332"/>
      <c r="AU89" s="192" t="s">
        <v>271</v>
      </c>
      <c r="AV89" s="192" t="s">
        <v>65</v>
      </c>
    </row>
    <row r="90" spans="2:66" s="198" customFormat="1" ht="20.1" customHeight="1">
      <c r="B90" s="168"/>
      <c r="C90" s="309" t="s">
        <v>158</v>
      </c>
      <c r="D90" s="309" t="s">
        <v>199</v>
      </c>
      <c r="E90" s="310" t="s">
        <v>2010</v>
      </c>
      <c r="F90" s="678" t="s">
        <v>1322</v>
      </c>
      <c r="G90" s="678"/>
      <c r="H90" s="678"/>
      <c r="I90" s="678"/>
      <c r="J90" s="311" t="s">
        <v>1318</v>
      </c>
      <c r="K90" s="375">
        <v>8</v>
      </c>
      <c r="L90" s="572"/>
      <c r="M90" s="572"/>
      <c r="N90" s="679">
        <f>ROUND(L90*K90,2)</f>
        <v>0</v>
      </c>
      <c r="O90" s="679"/>
      <c r="P90" s="679"/>
      <c r="Q90" s="679"/>
      <c r="R90" s="313" t="s">
        <v>3319</v>
      </c>
      <c r="S90" s="172"/>
      <c r="T90" s="397"/>
      <c r="U90" s="354"/>
      <c r="V90" s="246"/>
      <c r="W90" s="248"/>
      <c r="X90" s="248"/>
      <c r="Y90" s="248"/>
      <c r="Z90" s="248"/>
      <c r="AA90" s="248"/>
      <c r="AB90" s="355"/>
      <c r="AS90" s="192" t="s">
        <v>113</v>
      </c>
      <c r="AU90" s="192" t="s">
        <v>199</v>
      </c>
      <c r="AV90" s="192" t="s">
        <v>65</v>
      </c>
      <c r="AZ90" s="192" t="s">
        <v>198</v>
      </c>
      <c r="BF90" s="249">
        <f>IF(V90="základní",N90,0)</f>
        <v>0</v>
      </c>
      <c r="BG90" s="249">
        <f>IF(V90="snížená",N90,0)</f>
        <v>0</v>
      </c>
      <c r="BH90" s="249">
        <f>IF(V90="zákl. přenesená",N90,0)</f>
        <v>0</v>
      </c>
      <c r="BI90" s="249">
        <f>IF(V90="sníž. přenesená",N90,0)</f>
        <v>0</v>
      </c>
      <c r="BJ90" s="249">
        <f>IF(V90="nulová",N90,0)</f>
        <v>0</v>
      </c>
      <c r="BK90" s="192" t="s">
        <v>71</v>
      </c>
      <c r="BL90" s="249">
        <f>ROUND(L90*K90,2)</f>
        <v>0</v>
      </c>
      <c r="BM90" s="192" t="s">
        <v>113</v>
      </c>
      <c r="BN90" s="192" t="s">
        <v>2011</v>
      </c>
    </row>
    <row r="91" spans="2:48" s="198" customFormat="1" ht="27.95" customHeight="1">
      <c r="B91" s="168"/>
      <c r="C91" s="320"/>
      <c r="D91" s="320"/>
      <c r="E91" s="320"/>
      <c r="F91" s="695" t="s">
        <v>1320</v>
      </c>
      <c r="G91" s="681"/>
      <c r="H91" s="681"/>
      <c r="I91" s="681"/>
      <c r="J91" s="320"/>
      <c r="K91" s="320"/>
      <c r="L91" s="407"/>
      <c r="M91" s="407"/>
      <c r="N91" s="320"/>
      <c r="O91" s="320"/>
      <c r="P91" s="320"/>
      <c r="Q91" s="320"/>
      <c r="R91" s="320"/>
      <c r="S91" s="172"/>
      <c r="U91" s="331"/>
      <c r="V91" s="359"/>
      <c r="W91" s="359"/>
      <c r="X91" s="359"/>
      <c r="Y91" s="359"/>
      <c r="Z91" s="359"/>
      <c r="AA91" s="359"/>
      <c r="AB91" s="332"/>
      <c r="AU91" s="192" t="s">
        <v>271</v>
      </c>
      <c r="AV91" s="192" t="s">
        <v>65</v>
      </c>
    </row>
    <row r="92" spans="2:66" s="198" customFormat="1" ht="20.1" customHeight="1">
      <c r="B92" s="168"/>
      <c r="C92" s="309" t="s">
        <v>161</v>
      </c>
      <c r="D92" s="309" t="s">
        <v>199</v>
      </c>
      <c r="E92" s="310" t="s">
        <v>2012</v>
      </c>
      <c r="F92" s="678" t="s">
        <v>1325</v>
      </c>
      <c r="G92" s="678"/>
      <c r="H92" s="678"/>
      <c r="I92" s="678"/>
      <c r="J92" s="311" t="s">
        <v>1318</v>
      </c>
      <c r="K92" s="375">
        <v>6</v>
      </c>
      <c r="L92" s="572"/>
      <c r="M92" s="572"/>
      <c r="N92" s="679">
        <f>ROUND(L92*K92,2)</f>
        <v>0</v>
      </c>
      <c r="O92" s="679"/>
      <c r="P92" s="679"/>
      <c r="Q92" s="679"/>
      <c r="R92" s="313" t="s">
        <v>3319</v>
      </c>
      <c r="S92" s="172"/>
      <c r="T92" s="397"/>
      <c r="U92" s="354"/>
      <c r="V92" s="246"/>
      <c r="W92" s="248"/>
      <c r="X92" s="248"/>
      <c r="Y92" s="248"/>
      <c r="Z92" s="248"/>
      <c r="AA92" s="248"/>
      <c r="AB92" s="355"/>
      <c r="AS92" s="192" t="s">
        <v>113</v>
      </c>
      <c r="AU92" s="192" t="s">
        <v>199</v>
      </c>
      <c r="AV92" s="192" t="s">
        <v>65</v>
      </c>
      <c r="AZ92" s="192" t="s">
        <v>198</v>
      </c>
      <c r="BF92" s="249">
        <f>IF(V92="základní",N92,0)</f>
        <v>0</v>
      </c>
      <c r="BG92" s="249">
        <f>IF(V92="snížená",N92,0)</f>
        <v>0</v>
      </c>
      <c r="BH92" s="249">
        <f>IF(V92="zákl. přenesená",N92,0)</f>
        <v>0</v>
      </c>
      <c r="BI92" s="249">
        <f>IF(V92="sníž. přenesená",N92,0)</f>
        <v>0</v>
      </c>
      <c r="BJ92" s="249">
        <f>IF(V92="nulová",N92,0)</f>
        <v>0</v>
      </c>
      <c r="BK92" s="192" t="s">
        <v>71</v>
      </c>
      <c r="BL92" s="249">
        <f>ROUND(L92*K92,2)</f>
        <v>0</v>
      </c>
      <c r="BM92" s="192" t="s">
        <v>113</v>
      </c>
      <c r="BN92" s="192" t="s">
        <v>2013</v>
      </c>
    </row>
    <row r="93" spans="2:48" s="198" customFormat="1" ht="27.95" customHeight="1">
      <c r="B93" s="168"/>
      <c r="C93" s="320"/>
      <c r="D93" s="320"/>
      <c r="E93" s="320"/>
      <c r="F93" s="695" t="s">
        <v>1320</v>
      </c>
      <c r="G93" s="681"/>
      <c r="H93" s="681"/>
      <c r="I93" s="681"/>
      <c r="J93" s="320"/>
      <c r="K93" s="320"/>
      <c r="L93" s="407"/>
      <c r="M93" s="407"/>
      <c r="N93" s="320"/>
      <c r="O93" s="320"/>
      <c r="P93" s="320"/>
      <c r="Q93" s="320"/>
      <c r="R93" s="320"/>
      <c r="S93" s="172"/>
      <c r="U93" s="331"/>
      <c r="V93" s="359"/>
      <c r="W93" s="359"/>
      <c r="X93" s="359"/>
      <c r="Y93" s="359"/>
      <c r="Z93" s="359"/>
      <c r="AA93" s="359"/>
      <c r="AB93" s="332"/>
      <c r="AU93" s="192" t="s">
        <v>271</v>
      </c>
      <c r="AV93" s="192" t="s">
        <v>65</v>
      </c>
    </row>
    <row r="94" spans="2:66" s="198" customFormat="1" ht="20.1" customHeight="1">
      <c r="B94" s="168"/>
      <c r="C94" s="309" t="s">
        <v>164</v>
      </c>
      <c r="D94" s="309" t="s">
        <v>199</v>
      </c>
      <c r="E94" s="310" t="s">
        <v>2014</v>
      </c>
      <c r="F94" s="678" t="s">
        <v>1328</v>
      </c>
      <c r="G94" s="678"/>
      <c r="H94" s="678"/>
      <c r="I94" s="678"/>
      <c r="J94" s="311" t="s">
        <v>1318</v>
      </c>
      <c r="K94" s="375">
        <v>12</v>
      </c>
      <c r="L94" s="572"/>
      <c r="M94" s="572"/>
      <c r="N94" s="679">
        <f>ROUND(L94*K94,2)</f>
        <v>0</v>
      </c>
      <c r="O94" s="679"/>
      <c r="P94" s="679"/>
      <c r="Q94" s="679"/>
      <c r="R94" s="313" t="s">
        <v>3319</v>
      </c>
      <c r="S94" s="172"/>
      <c r="T94" s="397"/>
      <c r="U94" s="354"/>
      <c r="V94" s="246"/>
      <c r="W94" s="248"/>
      <c r="X94" s="248"/>
      <c r="Y94" s="248"/>
      <c r="Z94" s="248"/>
      <c r="AA94" s="248"/>
      <c r="AB94" s="355"/>
      <c r="AS94" s="192" t="s">
        <v>113</v>
      </c>
      <c r="AU94" s="192" t="s">
        <v>199</v>
      </c>
      <c r="AV94" s="192" t="s">
        <v>65</v>
      </c>
      <c r="AZ94" s="192" t="s">
        <v>198</v>
      </c>
      <c r="BF94" s="249">
        <f>IF(V94="základní",N94,0)</f>
        <v>0</v>
      </c>
      <c r="BG94" s="249">
        <f>IF(V94="snížená",N94,0)</f>
        <v>0</v>
      </c>
      <c r="BH94" s="249">
        <f>IF(V94="zákl. přenesená",N94,0)</f>
        <v>0</v>
      </c>
      <c r="BI94" s="249">
        <f>IF(V94="sníž. přenesená",N94,0)</f>
        <v>0</v>
      </c>
      <c r="BJ94" s="249">
        <f>IF(V94="nulová",N94,0)</f>
        <v>0</v>
      </c>
      <c r="BK94" s="192" t="s">
        <v>71</v>
      </c>
      <c r="BL94" s="249">
        <f>ROUND(L94*K94,2)</f>
        <v>0</v>
      </c>
      <c r="BM94" s="192" t="s">
        <v>113</v>
      </c>
      <c r="BN94" s="192" t="s">
        <v>2015</v>
      </c>
    </row>
    <row r="95" spans="2:48" s="198" customFormat="1" ht="27.95" customHeight="1">
      <c r="B95" s="168"/>
      <c r="C95" s="320"/>
      <c r="D95" s="320"/>
      <c r="E95" s="320"/>
      <c r="F95" s="695" t="s">
        <v>1320</v>
      </c>
      <c r="G95" s="681"/>
      <c r="H95" s="681"/>
      <c r="I95" s="681"/>
      <c r="J95" s="320"/>
      <c r="K95" s="320"/>
      <c r="L95" s="407"/>
      <c r="M95" s="407"/>
      <c r="N95" s="320"/>
      <c r="O95" s="320"/>
      <c r="P95" s="320"/>
      <c r="Q95" s="320"/>
      <c r="R95" s="320"/>
      <c r="S95" s="172"/>
      <c r="U95" s="331"/>
      <c r="V95" s="359"/>
      <c r="W95" s="359"/>
      <c r="X95" s="359"/>
      <c r="Y95" s="359"/>
      <c r="Z95" s="359"/>
      <c r="AA95" s="359"/>
      <c r="AB95" s="332"/>
      <c r="AU95" s="192" t="s">
        <v>271</v>
      </c>
      <c r="AV95" s="192" t="s">
        <v>65</v>
      </c>
    </row>
    <row r="96" spans="2:66" s="198" customFormat="1" ht="20.1" customHeight="1">
      <c r="B96" s="168"/>
      <c r="C96" s="309" t="s">
        <v>397</v>
      </c>
      <c r="D96" s="309" t="s">
        <v>199</v>
      </c>
      <c r="E96" s="310" t="s">
        <v>2016</v>
      </c>
      <c r="F96" s="678" t="s">
        <v>1331</v>
      </c>
      <c r="G96" s="678"/>
      <c r="H96" s="678"/>
      <c r="I96" s="678"/>
      <c r="J96" s="311" t="s">
        <v>1318</v>
      </c>
      <c r="K96" s="375">
        <v>2</v>
      </c>
      <c r="L96" s="572"/>
      <c r="M96" s="572"/>
      <c r="N96" s="679">
        <f>ROUND(L96*K96,2)</f>
        <v>0</v>
      </c>
      <c r="O96" s="679"/>
      <c r="P96" s="679"/>
      <c r="Q96" s="679"/>
      <c r="R96" s="313" t="s">
        <v>3319</v>
      </c>
      <c r="S96" s="172"/>
      <c r="T96" s="397"/>
      <c r="U96" s="354"/>
      <c r="V96" s="246"/>
      <c r="W96" s="248"/>
      <c r="X96" s="248"/>
      <c r="Y96" s="248"/>
      <c r="Z96" s="248"/>
      <c r="AA96" s="248"/>
      <c r="AB96" s="355"/>
      <c r="AS96" s="192" t="s">
        <v>113</v>
      </c>
      <c r="AU96" s="192" t="s">
        <v>199</v>
      </c>
      <c r="AV96" s="192" t="s">
        <v>65</v>
      </c>
      <c r="AZ96" s="192" t="s">
        <v>198</v>
      </c>
      <c r="BF96" s="249">
        <f>IF(V96="základní",N96,0)</f>
        <v>0</v>
      </c>
      <c r="BG96" s="249">
        <f>IF(V96="snížená",N96,0)</f>
        <v>0</v>
      </c>
      <c r="BH96" s="249">
        <f>IF(V96="zákl. přenesená",N96,0)</f>
        <v>0</v>
      </c>
      <c r="BI96" s="249">
        <f>IF(V96="sníž. přenesená",N96,0)</f>
        <v>0</v>
      </c>
      <c r="BJ96" s="249">
        <f>IF(V96="nulová",N96,0)</f>
        <v>0</v>
      </c>
      <c r="BK96" s="192" t="s">
        <v>71</v>
      </c>
      <c r="BL96" s="249">
        <f>ROUND(L96*K96,2)</f>
        <v>0</v>
      </c>
      <c r="BM96" s="192" t="s">
        <v>113</v>
      </c>
      <c r="BN96" s="192" t="s">
        <v>2017</v>
      </c>
    </row>
    <row r="97" spans="2:48" s="198" customFormat="1" ht="27.95" customHeight="1">
      <c r="B97" s="168"/>
      <c r="C97" s="320"/>
      <c r="D97" s="320"/>
      <c r="E97" s="320"/>
      <c r="F97" s="695" t="s">
        <v>1320</v>
      </c>
      <c r="G97" s="681"/>
      <c r="H97" s="681"/>
      <c r="I97" s="681"/>
      <c r="J97" s="320"/>
      <c r="K97" s="320"/>
      <c r="L97" s="407"/>
      <c r="M97" s="407"/>
      <c r="N97" s="320"/>
      <c r="O97" s="320"/>
      <c r="P97" s="320"/>
      <c r="Q97" s="320"/>
      <c r="R97" s="320"/>
      <c r="S97" s="172"/>
      <c r="U97" s="331"/>
      <c r="V97" s="359"/>
      <c r="W97" s="359"/>
      <c r="X97" s="359"/>
      <c r="Y97" s="359"/>
      <c r="Z97" s="359"/>
      <c r="AA97" s="359"/>
      <c r="AB97" s="332"/>
      <c r="AU97" s="192" t="s">
        <v>271</v>
      </c>
      <c r="AV97" s="192" t="s">
        <v>65</v>
      </c>
    </row>
    <row r="98" spans="2:66" s="198" customFormat="1" ht="20.1" customHeight="1">
      <c r="B98" s="168"/>
      <c r="C98" s="309" t="s">
        <v>403</v>
      </c>
      <c r="D98" s="309" t="s">
        <v>199</v>
      </c>
      <c r="E98" s="310" t="s">
        <v>2018</v>
      </c>
      <c r="F98" s="678" t="s">
        <v>1334</v>
      </c>
      <c r="G98" s="678"/>
      <c r="H98" s="678"/>
      <c r="I98" s="678"/>
      <c r="J98" s="311" t="s">
        <v>1318</v>
      </c>
      <c r="K98" s="375">
        <v>4</v>
      </c>
      <c r="L98" s="572"/>
      <c r="M98" s="572"/>
      <c r="N98" s="679">
        <f>ROUND(L98*K98,2)</f>
        <v>0</v>
      </c>
      <c r="O98" s="679"/>
      <c r="P98" s="679"/>
      <c r="Q98" s="679"/>
      <c r="R98" s="313" t="s">
        <v>3319</v>
      </c>
      <c r="S98" s="172"/>
      <c r="T98" s="397"/>
      <c r="U98" s="354"/>
      <c r="V98" s="246"/>
      <c r="W98" s="248"/>
      <c r="X98" s="248"/>
      <c r="Y98" s="248"/>
      <c r="Z98" s="248"/>
      <c r="AA98" s="248"/>
      <c r="AB98" s="355"/>
      <c r="AS98" s="192" t="s">
        <v>113</v>
      </c>
      <c r="AU98" s="192" t="s">
        <v>199</v>
      </c>
      <c r="AV98" s="192" t="s">
        <v>65</v>
      </c>
      <c r="AZ98" s="192" t="s">
        <v>198</v>
      </c>
      <c r="BF98" s="249">
        <f>IF(V98="základní",N98,0)</f>
        <v>0</v>
      </c>
      <c r="BG98" s="249">
        <f>IF(V98="snížená",N98,0)</f>
        <v>0</v>
      </c>
      <c r="BH98" s="249">
        <f>IF(V98="zákl. přenesená",N98,0)</f>
        <v>0</v>
      </c>
      <c r="BI98" s="249">
        <f>IF(V98="sníž. přenesená",N98,0)</f>
        <v>0</v>
      </c>
      <c r="BJ98" s="249">
        <f>IF(V98="nulová",N98,0)</f>
        <v>0</v>
      </c>
      <c r="BK98" s="192" t="s">
        <v>71</v>
      </c>
      <c r="BL98" s="249">
        <f>ROUND(L98*K98,2)</f>
        <v>0</v>
      </c>
      <c r="BM98" s="192" t="s">
        <v>113</v>
      </c>
      <c r="BN98" s="192" t="s">
        <v>2019</v>
      </c>
    </row>
    <row r="99" spans="2:48" s="198" customFormat="1" ht="27.95" customHeight="1">
      <c r="B99" s="168"/>
      <c r="C99" s="320"/>
      <c r="D99" s="320"/>
      <c r="E99" s="320"/>
      <c r="F99" s="695" t="s">
        <v>1320</v>
      </c>
      <c r="G99" s="681"/>
      <c r="H99" s="681"/>
      <c r="I99" s="681"/>
      <c r="J99" s="320"/>
      <c r="K99" s="320"/>
      <c r="L99" s="407"/>
      <c r="M99" s="407"/>
      <c r="N99" s="320"/>
      <c r="O99" s="320"/>
      <c r="P99" s="320"/>
      <c r="Q99" s="320"/>
      <c r="R99" s="320"/>
      <c r="S99" s="172"/>
      <c r="U99" s="331"/>
      <c r="V99" s="359"/>
      <c r="W99" s="359"/>
      <c r="X99" s="359"/>
      <c r="Y99" s="359"/>
      <c r="Z99" s="359"/>
      <c r="AA99" s="359"/>
      <c r="AB99" s="332"/>
      <c r="AU99" s="192" t="s">
        <v>271</v>
      </c>
      <c r="AV99" s="192" t="s">
        <v>65</v>
      </c>
    </row>
    <row r="100" spans="2:66" s="198" customFormat="1" ht="20.1" customHeight="1">
      <c r="B100" s="168"/>
      <c r="C100" s="309" t="s">
        <v>410</v>
      </c>
      <c r="D100" s="309" t="s">
        <v>199</v>
      </c>
      <c r="E100" s="310" t="s">
        <v>2020</v>
      </c>
      <c r="F100" s="678" t="s">
        <v>1337</v>
      </c>
      <c r="G100" s="678"/>
      <c r="H100" s="678"/>
      <c r="I100" s="678"/>
      <c r="J100" s="311" t="s">
        <v>1318</v>
      </c>
      <c r="K100" s="375">
        <v>8</v>
      </c>
      <c r="L100" s="572"/>
      <c r="M100" s="572"/>
      <c r="N100" s="679">
        <f>ROUND(L100*K100,2)</f>
        <v>0</v>
      </c>
      <c r="O100" s="679"/>
      <c r="P100" s="679"/>
      <c r="Q100" s="679"/>
      <c r="R100" s="313" t="s">
        <v>3319</v>
      </c>
      <c r="S100" s="172"/>
      <c r="T100" s="397"/>
      <c r="U100" s="354"/>
      <c r="V100" s="246"/>
      <c r="W100" s="248"/>
      <c r="X100" s="248"/>
      <c r="Y100" s="248"/>
      <c r="Z100" s="248"/>
      <c r="AA100" s="248"/>
      <c r="AB100" s="355"/>
      <c r="AS100" s="192" t="s">
        <v>113</v>
      </c>
      <c r="AU100" s="192" t="s">
        <v>199</v>
      </c>
      <c r="AV100" s="192" t="s">
        <v>65</v>
      </c>
      <c r="AZ100" s="192" t="s">
        <v>198</v>
      </c>
      <c r="BF100" s="249">
        <f>IF(V100="základní",N100,0)</f>
        <v>0</v>
      </c>
      <c r="BG100" s="249">
        <f>IF(V100="snížená",N100,0)</f>
        <v>0</v>
      </c>
      <c r="BH100" s="249">
        <f>IF(V100="zákl. přenesená",N100,0)</f>
        <v>0</v>
      </c>
      <c r="BI100" s="249">
        <f>IF(V100="sníž. přenesená",N100,0)</f>
        <v>0</v>
      </c>
      <c r="BJ100" s="249">
        <f>IF(V100="nulová",N100,0)</f>
        <v>0</v>
      </c>
      <c r="BK100" s="192" t="s">
        <v>71</v>
      </c>
      <c r="BL100" s="249">
        <f>ROUND(L100*K100,2)</f>
        <v>0</v>
      </c>
      <c r="BM100" s="192" t="s">
        <v>113</v>
      </c>
      <c r="BN100" s="192" t="s">
        <v>2021</v>
      </c>
    </row>
    <row r="101" spans="2:48" s="198" customFormat="1" ht="27.95" customHeight="1">
      <c r="B101" s="168"/>
      <c r="C101" s="320"/>
      <c r="D101" s="320"/>
      <c r="E101" s="320"/>
      <c r="F101" s="695" t="s">
        <v>1320</v>
      </c>
      <c r="G101" s="681"/>
      <c r="H101" s="681"/>
      <c r="I101" s="681"/>
      <c r="J101" s="320"/>
      <c r="K101" s="320"/>
      <c r="L101" s="407"/>
      <c r="M101" s="407"/>
      <c r="N101" s="320"/>
      <c r="O101" s="320"/>
      <c r="P101" s="320"/>
      <c r="Q101" s="320"/>
      <c r="R101" s="320"/>
      <c r="S101" s="172"/>
      <c r="U101" s="331"/>
      <c r="V101" s="359"/>
      <c r="W101" s="359"/>
      <c r="X101" s="359"/>
      <c r="Y101" s="359"/>
      <c r="Z101" s="359"/>
      <c r="AA101" s="359"/>
      <c r="AB101" s="332"/>
      <c r="AU101" s="192" t="s">
        <v>271</v>
      </c>
      <c r="AV101" s="192" t="s">
        <v>65</v>
      </c>
    </row>
    <row r="102" spans="2:66" s="198" customFormat="1" ht="20.1" customHeight="1">
      <c r="B102" s="168"/>
      <c r="C102" s="309" t="s">
        <v>11</v>
      </c>
      <c r="D102" s="309" t="s">
        <v>199</v>
      </c>
      <c r="E102" s="310" t="s">
        <v>2022</v>
      </c>
      <c r="F102" s="678" t="s">
        <v>1340</v>
      </c>
      <c r="G102" s="678"/>
      <c r="H102" s="678"/>
      <c r="I102" s="678"/>
      <c r="J102" s="311" t="s">
        <v>1318</v>
      </c>
      <c r="K102" s="375">
        <v>12</v>
      </c>
      <c r="L102" s="572"/>
      <c r="M102" s="572"/>
      <c r="N102" s="679">
        <f>ROUND(L102*K102,2)</f>
        <v>0</v>
      </c>
      <c r="O102" s="679"/>
      <c r="P102" s="679"/>
      <c r="Q102" s="679"/>
      <c r="R102" s="313" t="s">
        <v>3319</v>
      </c>
      <c r="S102" s="172"/>
      <c r="T102" s="397"/>
      <c r="U102" s="354"/>
      <c r="V102" s="246"/>
      <c r="W102" s="248"/>
      <c r="X102" s="248"/>
      <c r="Y102" s="248"/>
      <c r="Z102" s="248"/>
      <c r="AA102" s="248"/>
      <c r="AB102" s="355"/>
      <c r="AS102" s="192" t="s">
        <v>113</v>
      </c>
      <c r="AU102" s="192" t="s">
        <v>199</v>
      </c>
      <c r="AV102" s="192" t="s">
        <v>65</v>
      </c>
      <c r="AZ102" s="192" t="s">
        <v>198</v>
      </c>
      <c r="BF102" s="249">
        <f>IF(V102="základní",N102,0)</f>
        <v>0</v>
      </c>
      <c r="BG102" s="249">
        <f>IF(V102="snížená",N102,0)</f>
        <v>0</v>
      </c>
      <c r="BH102" s="249">
        <f>IF(V102="zákl. přenesená",N102,0)</f>
        <v>0</v>
      </c>
      <c r="BI102" s="249">
        <f>IF(V102="sníž. přenesená",N102,0)</f>
        <v>0</v>
      </c>
      <c r="BJ102" s="249">
        <f>IF(V102="nulová",N102,0)</f>
        <v>0</v>
      </c>
      <c r="BK102" s="192" t="s">
        <v>71</v>
      </c>
      <c r="BL102" s="249">
        <f>ROUND(L102*K102,2)</f>
        <v>0</v>
      </c>
      <c r="BM102" s="192" t="s">
        <v>113</v>
      </c>
      <c r="BN102" s="192" t="s">
        <v>2023</v>
      </c>
    </row>
    <row r="103" spans="2:48" s="198" customFormat="1" ht="27.95" customHeight="1">
      <c r="B103" s="168"/>
      <c r="C103" s="320"/>
      <c r="D103" s="320"/>
      <c r="E103" s="320"/>
      <c r="F103" s="695" t="s">
        <v>1320</v>
      </c>
      <c r="G103" s="681"/>
      <c r="H103" s="681"/>
      <c r="I103" s="681"/>
      <c r="J103" s="320"/>
      <c r="K103" s="320"/>
      <c r="L103" s="407"/>
      <c r="M103" s="407"/>
      <c r="N103" s="320"/>
      <c r="O103" s="320"/>
      <c r="P103" s="320"/>
      <c r="Q103" s="320"/>
      <c r="R103" s="320"/>
      <c r="S103" s="172"/>
      <c r="U103" s="331"/>
      <c r="V103" s="359"/>
      <c r="W103" s="359"/>
      <c r="X103" s="359"/>
      <c r="Y103" s="359"/>
      <c r="Z103" s="359"/>
      <c r="AA103" s="359"/>
      <c r="AB103" s="332"/>
      <c r="AU103" s="192" t="s">
        <v>271</v>
      </c>
      <c r="AV103" s="192" t="s">
        <v>65</v>
      </c>
    </row>
    <row r="104" spans="2:66" s="198" customFormat="1" ht="20.1" customHeight="1">
      <c r="B104" s="168"/>
      <c r="C104" s="309" t="s">
        <v>421</v>
      </c>
      <c r="D104" s="309" t="s">
        <v>199</v>
      </c>
      <c r="E104" s="310" t="s">
        <v>2024</v>
      </c>
      <c r="F104" s="678" t="s">
        <v>1343</v>
      </c>
      <c r="G104" s="678"/>
      <c r="H104" s="678"/>
      <c r="I104" s="678"/>
      <c r="J104" s="311" t="s">
        <v>1318</v>
      </c>
      <c r="K104" s="375">
        <v>2</v>
      </c>
      <c r="L104" s="572"/>
      <c r="M104" s="572"/>
      <c r="N104" s="679">
        <f>ROUND(L104*K104,2)</f>
        <v>0</v>
      </c>
      <c r="O104" s="679"/>
      <c r="P104" s="679"/>
      <c r="Q104" s="679"/>
      <c r="R104" s="313" t="s">
        <v>3319</v>
      </c>
      <c r="S104" s="172"/>
      <c r="T104" s="397"/>
      <c r="U104" s="354"/>
      <c r="V104" s="246"/>
      <c r="W104" s="248"/>
      <c r="X104" s="248"/>
      <c r="Y104" s="248"/>
      <c r="Z104" s="248"/>
      <c r="AA104" s="248"/>
      <c r="AB104" s="355"/>
      <c r="AS104" s="192" t="s">
        <v>113</v>
      </c>
      <c r="AU104" s="192" t="s">
        <v>199</v>
      </c>
      <c r="AV104" s="192" t="s">
        <v>65</v>
      </c>
      <c r="AZ104" s="192" t="s">
        <v>198</v>
      </c>
      <c r="BF104" s="249">
        <f>IF(V104="základní",N104,0)</f>
        <v>0</v>
      </c>
      <c r="BG104" s="249">
        <f>IF(V104="snížená",N104,0)</f>
        <v>0</v>
      </c>
      <c r="BH104" s="249">
        <f>IF(V104="zákl. přenesená",N104,0)</f>
        <v>0</v>
      </c>
      <c r="BI104" s="249">
        <f>IF(V104="sníž. přenesená",N104,0)</f>
        <v>0</v>
      </c>
      <c r="BJ104" s="249">
        <f>IF(V104="nulová",N104,0)</f>
        <v>0</v>
      </c>
      <c r="BK104" s="192" t="s">
        <v>71</v>
      </c>
      <c r="BL104" s="249">
        <f>ROUND(L104*K104,2)</f>
        <v>0</v>
      </c>
      <c r="BM104" s="192" t="s">
        <v>113</v>
      </c>
      <c r="BN104" s="192" t="s">
        <v>2025</v>
      </c>
    </row>
    <row r="105" spans="2:48" s="198" customFormat="1" ht="27.95" customHeight="1">
      <c r="B105" s="168"/>
      <c r="C105" s="320"/>
      <c r="D105" s="320"/>
      <c r="E105" s="320"/>
      <c r="F105" s="695" t="s">
        <v>1320</v>
      </c>
      <c r="G105" s="681"/>
      <c r="H105" s="681"/>
      <c r="I105" s="681"/>
      <c r="J105" s="320"/>
      <c r="K105" s="320"/>
      <c r="L105" s="407"/>
      <c r="M105" s="407"/>
      <c r="N105" s="320"/>
      <c r="O105" s="320"/>
      <c r="P105" s="320"/>
      <c r="Q105" s="320"/>
      <c r="R105" s="320"/>
      <c r="S105" s="172"/>
      <c r="U105" s="331"/>
      <c r="V105" s="359"/>
      <c r="W105" s="359"/>
      <c r="X105" s="359"/>
      <c r="Y105" s="359"/>
      <c r="Z105" s="359"/>
      <c r="AA105" s="359"/>
      <c r="AB105" s="332"/>
      <c r="AU105" s="192" t="s">
        <v>271</v>
      </c>
      <c r="AV105" s="192" t="s">
        <v>65</v>
      </c>
    </row>
    <row r="106" spans="2:66" s="198" customFormat="1" ht="20.1" customHeight="1">
      <c r="B106" s="168"/>
      <c r="C106" s="309" t="s">
        <v>430</v>
      </c>
      <c r="D106" s="309" t="s">
        <v>199</v>
      </c>
      <c r="E106" s="310" t="s">
        <v>2026</v>
      </c>
      <c r="F106" s="678" t="s">
        <v>1346</v>
      </c>
      <c r="G106" s="678"/>
      <c r="H106" s="678"/>
      <c r="I106" s="678"/>
      <c r="J106" s="311" t="s">
        <v>1318</v>
      </c>
      <c r="K106" s="375">
        <v>3</v>
      </c>
      <c r="L106" s="572"/>
      <c r="M106" s="572"/>
      <c r="N106" s="679">
        <f>ROUND(L106*K106,2)</f>
        <v>0</v>
      </c>
      <c r="O106" s="679"/>
      <c r="P106" s="679"/>
      <c r="Q106" s="679"/>
      <c r="R106" s="313" t="s">
        <v>3319</v>
      </c>
      <c r="S106" s="172"/>
      <c r="T106" s="397"/>
      <c r="U106" s="354"/>
      <c r="V106" s="246"/>
      <c r="W106" s="248"/>
      <c r="X106" s="248"/>
      <c r="Y106" s="248"/>
      <c r="Z106" s="248"/>
      <c r="AA106" s="248"/>
      <c r="AB106" s="355"/>
      <c r="AS106" s="192" t="s">
        <v>113</v>
      </c>
      <c r="AU106" s="192" t="s">
        <v>199</v>
      </c>
      <c r="AV106" s="192" t="s">
        <v>65</v>
      </c>
      <c r="AZ106" s="192" t="s">
        <v>198</v>
      </c>
      <c r="BF106" s="249">
        <f>IF(V106="základní",N106,0)</f>
        <v>0</v>
      </c>
      <c r="BG106" s="249">
        <f>IF(V106="snížená",N106,0)</f>
        <v>0</v>
      </c>
      <c r="BH106" s="249">
        <f>IF(V106="zákl. přenesená",N106,0)</f>
        <v>0</v>
      </c>
      <c r="BI106" s="249">
        <f>IF(V106="sníž. přenesená",N106,0)</f>
        <v>0</v>
      </c>
      <c r="BJ106" s="249">
        <f>IF(V106="nulová",N106,0)</f>
        <v>0</v>
      </c>
      <c r="BK106" s="192" t="s">
        <v>71</v>
      </c>
      <c r="BL106" s="249">
        <f>ROUND(L106*K106,2)</f>
        <v>0</v>
      </c>
      <c r="BM106" s="192" t="s">
        <v>113</v>
      </c>
      <c r="BN106" s="192" t="s">
        <v>2027</v>
      </c>
    </row>
    <row r="107" spans="2:48" s="198" customFormat="1" ht="27.95" customHeight="1">
      <c r="B107" s="168"/>
      <c r="C107" s="320"/>
      <c r="D107" s="320"/>
      <c r="E107" s="320"/>
      <c r="F107" s="695" t="s">
        <v>1320</v>
      </c>
      <c r="G107" s="681"/>
      <c r="H107" s="681"/>
      <c r="I107" s="681"/>
      <c r="J107" s="320"/>
      <c r="K107" s="320"/>
      <c r="L107" s="407"/>
      <c r="M107" s="407"/>
      <c r="N107" s="320"/>
      <c r="O107" s="320"/>
      <c r="P107" s="320"/>
      <c r="Q107" s="320"/>
      <c r="R107" s="320"/>
      <c r="S107" s="172"/>
      <c r="U107" s="331"/>
      <c r="V107" s="359"/>
      <c r="W107" s="359"/>
      <c r="X107" s="359"/>
      <c r="Y107" s="359"/>
      <c r="Z107" s="359"/>
      <c r="AA107" s="359"/>
      <c r="AB107" s="332"/>
      <c r="AU107" s="192" t="s">
        <v>271</v>
      </c>
      <c r="AV107" s="192" t="s">
        <v>65</v>
      </c>
    </row>
    <row r="108" spans="2:66" s="198" customFormat="1" ht="20.1" customHeight="1">
      <c r="B108" s="168"/>
      <c r="C108" s="309" t="s">
        <v>437</v>
      </c>
      <c r="D108" s="309" t="s">
        <v>199</v>
      </c>
      <c r="E108" s="310" t="s">
        <v>2028</v>
      </c>
      <c r="F108" s="678" t="s">
        <v>1343</v>
      </c>
      <c r="G108" s="678"/>
      <c r="H108" s="678"/>
      <c r="I108" s="678"/>
      <c r="J108" s="311" t="s">
        <v>1318</v>
      </c>
      <c r="K108" s="375">
        <v>2</v>
      </c>
      <c r="L108" s="572"/>
      <c r="M108" s="572"/>
      <c r="N108" s="679">
        <f>ROUND(L108*K108,2)</f>
        <v>0</v>
      </c>
      <c r="O108" s="679"/>
      <c r="P108" s="679"/>
      <c r="Q108" s="679"/>
      <c r="R108" s="313" t="s">
        <v>3319</v>
      </c>
      <c r="S108" s="172"/>
      <c r="T108" s="397"/>
      <c r="U108" s="354"/>
      <c r="V108" s="246"/>
      <c r="W108" s="248"/>
      <c r="X108" s="248"/>
      <c r="Y108" s="248"/>
      <c r="Z108" s="248"/>
      <c r="AA108" s="248"/>
      <c r="AB108" s="355"/>
      <c r="AS108" s="192" t="s">
        <v>113</v>
      </c>
      <c r="AU108" s="192" t="s">
        <v>199</v>
      </c>
      <c r="AV108" s="192" t="s">
        <v>65</v>
      </c>
      <c r="AZ108" s="192" t="s">
        <v>198</v>
      </c>
      <c r="BF108" s="249">
        <f>IF(V108="základní",N108,0)</f>
        <v>0</v>
      </c>
      <c r="BG108" s="249">
        <f>IF(V108="snížená",N108,0)</f>
        <v>0</v>
      </c>
      <c r="BH108" s="249">
        <f>IF(V108="zákl. přenesená",N108,0)</f>
        <v>0</v>
      </c>
      <c r="BI108" s="249">
        <f>IF(V108="sníž. přenesená",N108,0)</f>
        <v>0</v>
      </c>
      <c r="BJ108" s="249">
        <f>IF(V108="nulová",N108,0)</f>
        <v>0</v>
      </c>
      <c r="BK108" s="192" t="s">
        <v>71</v>
      </c>
      <c r="BL108" s="249">
        <f>ROUND(L108*K108,2)</f>
        <v>0</v>
      </c>
      <c r="BM108" s="192" t="s">
        <v>113</v>
      </c>
      <c r="BN108" s="192" t="s">
        <v>2029</v>
      </c>
    </row>
    <row r="109" spans="2:48" s="198" customFormat="1" ht="27.95" customHeight="1">
      <c r="B109" s="168"/>
      <c r="C109" s="320"/>
      <c r="D109" s="320"/>
      <c r="E109" s="320"/>
      <c r="F109" s="695" t="s">
        <v>1320</v>
      </c>
      <c r="G109" s="681"/>
      <c r="H109" s="681"/>
      <c r="I109" s="681"/>
      <c r="J109" s="320"/>
      <c r="K109" s="320"/>
      <c r="L109" s="407"/>
      <c r="M109" s="407"/>
      <c r="N109" s="320"/>
      <c r="O109" s="320"/>
      <c r="P109" s="320"/>
      <c r="Q109" s="320"/>
      <c r="R109" s="320"/>
      <c r="S109" s="172"/>
      <c r="U109" s="331"/>
      <c r="V109" s="359"/>
      <c r="W109" s="359"/>
      <c r="X109" s="359"/>
      <c r="Y109" s="359"/>
      <c r="Z109" s="359"/>
      <c r="AA109" s="359"/>
      <c r="AB109" s="332"/>
      <c r="AU109" s="192" t="s">
        <v>271</v>
      </c>
      <c r="AV109" s="192" t="s">
        <v>65</v>
      </c>
    </row>
    <row r="110" spans="2:66" s="198" customFormat="1" ht="20.1" customHeight="1">
      <c r="B110" s="168"/>
      <c r="C110" s="309" t="s">
        <v>445</v>
      </c>
      <c r="D110" s="309" t="s">
        <v>199</v>
      </c>
      <c r="E110" s="310" t="s">
        <v>2030</v>
      </c>
      <c r="F110" s="678" t="s">
        <v>1346</v>
      </c>
      <c r="G110" s="678"/>
      <c r="H110" s="678"/>
      <c r="I110" s="678"/>
      <c r="J110" s="311" t="s">
        <v>1318</v>
      </c>
      <c r="K110" s="375">
        <v>3</v>
      </c>
      <c r="L110" s="572"/>
      <c r="M110" s="572"/>
      <c r="N110" s="679">
        <f>ROUND(L110*K110,2)</f>
        <v>0</v>
      </c>
      <c r="O110" s="679"/>
      <c r="P110" s="679"/>
      <c r="Q110" s="679"/>
      <c r="R110" s="313" t="s">
        <v>3319</v>
      </c>
      <c r="S110" s="172"/>
      <c r="T110" s="397"/>
      <c r="U110" s="354"/>
      <c r="V110" s="246"/>
      <c r="W110" s="248"/>
      <c r="X110" s="248"/>
      <c r="Y110" s="248"/>
      <c r="Z110" s="248"/>
      <c r="AA110" s="248"/>
      <c r="AB110" s="355"/>
      <c r="AS110" s="192" t="s">
        <v>113</v>
      </c>
      <c r="AU110" s="192" t="s">
        <v>199</v>
      </c>
      <c r="AV110" s="192" t="s">
        <v>65</v>
      </c>
      <c r="AZ110" s="192" t="s">
        <v>198</v>
      </c>
      <c r="BF110" s="249">
        <f>IF(V110="základní",N110,0)</f>
        <v>0</v>
      </c>
      <c r="BG110" s="249">
        <f>IF(V110="snížená",N110,0)</f>
        <v>0</v>
      </c>
      <c r="BH110" s="249">
        <f>IF(V110="zákl. přenesená",N110,0)</f>
        <v>0</v>
      </c>
      <c r="BI110" s="249">
        <f>IF(V110="sníž. přenesená",N110,0)</f>
        <v>0</v>
      </c>
      <c r="BJ110" s="249">
        <f>IF(V110="nulová",N110,0)</f>
        <v>0</v>
      </c>
      <c r="BK110" s="192" t="s">
        <v>71</v>
      </c>
      <c r="BL110" s="249">
        <f>ROUND(L110*K110,2)</f>
        <v>0</v>
      </c>
      <c r="BM110" s="192" t="s">
        <v>113</v>
      </c>
      <c r="BN110" s="192" t="s">
        <v>2031</v>
      </c>
    </row>
    <row r="111" spans="2:48" s="198" customFormat="1" ht="27.95" customHeight="1">
      <c r="B111" s="168"/>
      <c r="C111" s="320"/>
      <c r="D111" s="320"/>
      <c r="E111" s="320"/>
      <c r="F111" s="695" t="s">
        <v>1320</v>
      </c>
      <c r="G111" s="681"/>
      <c r="H111" s="681"/>
      <c r="I111" s="681"/>
      <c r="J111" s="320"/>
      <c r="K111" s="320"/>
      <c r="L111" s="407"/>
      <c r="M111" s="407"/>
      <c r="N111" s="320"/>
      <c r="O111" s="320"/>
      <c r="P111" s="320"/>
      <c r="Q111" s="320"/>
      <c r="R111" s="320"/>
      <c r="S111" s="172"/>
      <c r="U111" s="331"/>
      <c r="V111" s="359"/>
      <c r="W111" s="359"/>
      <c r="X111" s="359"/>
      <c r="Y111" s="359"/>
      <c r="Z111" s="359"/>
      <c r="AA111" s="359"/>
      <c r="AB111" s="332"/>
      <c r="AU111" s="192" t="s">
        <v>271</v>
      </c>
      <c r="AV111" s="192" t="s">
        <v>65</v>
      </c>
    </row>
    <row r="112" spans="2:66" s="198" customFormat="1" ht="20.1" customHeight="1">
      <c r="B112" s="168"/>
      <c r="C112" s="309" t="s">
        <v>452</v>
      </c>
      <c r="D112" s="309" t="s">
        <v>199</v>
      </c>
      <c r="E112" s="310" t="s">
        <v>2032</v>
      </c>
      <c r="F112" s="678" t="s">
        <v>1353</v>
      </c>
      <c r="G112" s="678"/>
      <c r="H112" s="678"/>
      <c r="I112" s="678"/>
      <c r="J112" s="311" t="s">
        <v>1318</v>
      </c>
      <c r="K112" s="375">
        <v>4</v>
      </c>
      <c r="L112" s="572"/>
      <c r="M112" s="572"/>
      <c r="N112" s="679">
        <f>ROUND(L112*K112,2)</f>
        <v>0</v>
      </c>
      <c r="O112" s="679"/>
      <c r="P112" s="679"/>
      <c r="Q112" s="679"/>
      <c r="R112" s="313" t="s">
        <v>3319</v>
      </c>
      <c r="S112" s="172"/>
      <c r="T112" s="397"/>
      <c r="U112" s="354"/>
      <c r="V112" s="246"/>
      <c r="W112" s="248"/>
      <c r="X112" s="248"/>
      <c r="Y112" s="248"/>
      <c r="Z112" s="248"/>
      <c r="AA112" s="248"/>
      <c r="AB112" s="355"/>
      <c r="AS112" s="192" t="s">
        <v>113</v>
      </c>
      <c r="AU112" s="192" t="s">
        <v>199</v>
      </c>
      <c r="AV112" s="192" t="s">
        <v>65</v>
      </c>
      <c r="AZ112" s="192" t="s">
        <v>198</v>
      </c>
      <c r="BF112" s="249">
        <f>IF(V112="základní",N112,0)</f>
        <v>0</v>
      </c>
      <c r="BG112" s="249">
        <f>IF(V112="snížená",N112,0)</f>
        <v>0</v>
      </c>
      <c r="BH112" s="249">
        <f>IF(V112="zákl. přenesená",N112,0)</f>
        <v>0</v>
      </c>
      <c r="BI112" s="249">
        <f>IF(V112="sníž. přenesená",N112,0)</f>
        <v>0</v>
      </c>
      <c r="BJ112" s="249">
        <f>IF(V112="nulová",N112,0)</f>
        <v>0</v>
      </c>
      <c r="BK112" s="192" t="s">
        <v>71</v>
      </c>
      <c r="BL112" s="249">
        <f>ROUND(L112*K112,2)</f>
        <v>0</v>
      </c>
      <c r="BM112" s="192" t="s">
        <v>113</v>
      </c>
      <c r="BN112" s="192" t="s">
        <v>2033</v>
      </c>
    </row>
    <row r="113" spans="2:48" s="198" customFormat="1" ht="27.95" customHeight="1">
      <c r="B113" s="168"/>
      <c r="C113" s="320"/>
      <c r="D113" s="320"/>
      <c r="E113" s="320"/>
      <c r="F113" s="695" t="s">
        <v>1320</v>
      </c>
      <c r="G113" s="681"/>
      <c r="H113" s="681"/>
      <c r="I113" s="681"/>
      <c r="J113" s="320"/>
      <c r="K113" s="320"/>
      <c r="L113" s="407"/>
      <c r="M113" s="407"/>
      <c r="N113" s="320"/>
      <c r="O113" s="320"/>
      <c r="P113" s="320"/>
      <c r="Q113" s="320"/>
      <c r="R113" s="320"/>
      <c r="S113" s="172"/>
      <c r="U113" s="331"/>
      <c r="V113" s="359"/>
      <c r="W113" s="359"/>
      <c r="X113" s="359"/>
      <c r="Y113" s="359"/>
      <c r="Z113" s="359"/>
      <c r="AA113" s="359"/>
      <c r="AB113" s="332"/>
      <c r="AU113" s="192" t="s">
        <v>271</v>
      </c>
      <c r="AV113" s="192" t="s">
        <v>65</v>
      </c>
    </row>
    <row r="114" spans="2:66" s="198" customFormat="1" ht="30" customHeight="1">
      <c r="B114" s="168"/>
      <c r="C114" s="309" t="s">
        <v>10</v>
      </c>
      <c r="D114" s="309" t="s">
        <v>199</v>
      </c>
      <c r="E114" s="310" t="s">
        <v>2034</v>
      </c>
      <c r="F114" s="678" t="s">
        <v>1356</v>
      </c>
      <c r="G114" s="678"/>
      <c r="H114" s="678"/>
      <c r="I114" s="678"/>
      <c r="J114" s="311" t="s">
        <v>1318</v>
      </c>
      <c r="K114" s="375">
        <v>6</v>
      </c>
      <c r="L114" s="572"/>
      <c r="M114" s="572"/>
      <c r="N114" s="679">
        <f>ROUND(L114*K114,2)</f>
        <v>0</v>
      </c>
      <c r="O114" s="679"/>
      <c r="P114" s="679"/>
      <c r="Q114" s="679"/>
      <c r="R114" s="313" t="s">
        <v>3319</v>
      </c>
      <c r="S114" s="172"/>
      <c r="T114" s="397"/>
      <c r="U114" s="354"/>
      <c r="V114" s="246"/>
      <c r="W114" s="248"/>
      <c r="X114" s="248"/>
      <c r="Y114" s="248"/>
      <c r="Z114" s="248"/>
      <c r="AA114" s="248"/>
      <c r="AB114" s="355"/>
      <c r="AS114" s="192" t="s">
        <v>113</v>
      </c>
      <c r="AU114" s="192" t="s">
        <v>199</v>
      </c>
      <c r="AV114" s="192" t="s">
        <v>65</v>
      </c>
      <c r="AZ114" s="192" t="s">
        <v>198</v>
      </c>
      <c r="BF114" s="249">
        <f>IF(V114="základní",N114,0)</f>
        <v>0</v>
      </c>
      <c r="BG114" s="249">
        <f>IF(V114="snížená",N114,0)</f>
        <v>0</v>
      </c>
      <c r="BH114" s="249">
        <f>IF(V114="zákl. přenesená",N114,0)</f>
        <v>0</v>
      </c>
      <c r="BI114" s="249">
        <f>IF(V114="sníž. přenesená",N114,0)</f>
        <v>0</v>
      </c>
      <c r="BJ114" s="249">
        <f>IF(V114="nulová",N114,0)</f>
        <v>0</v>
      </c>
      <c r="BK114" s="192" t="s">
        <v>71</v>
      </c>
      <c r="BL114" s="249">
        <f>ROUND(L114*K114,2)</f>
        <v>0</v>
      </c>
      <c r="BM114" s="192" t="s">
        <v>113</v>
      </c>
      <c r="BN114" s="192" t="s">
        <v>2035</v>
      </c>
    </row>
    <row r="115" spans="2:48" s="198" customFormat="1" ht="27.95" customHeight="1">
      <c r="B115" s="168"/>
      <c r="C115" s="320"/>
      <c r="D115" s="320"/>
      <c r="E115" s="320"/>
      <c r="F115" s="695" t="s">
        <v>1358</v>
      </c>
      <c r="G115" s="681"/>
      <c r="H115" s="681"/>
      <c r="I115" s="681"/>
      <c r="J115" s="320"/>
      <c r="K115" s="320"/>
      <c r="L115" s="407"/>
      <c r="M115" s="407"/>
      <c r="N115" s="320"/>
      <c r="O115" s="320"/>
      <c r="P115" s="320"/>
      <c r="Q115" s="320"/>
      <c r="R115" s="320"/>
      <c r="S115" s="172"/>
      <c r="U115" s="331"/>
      <c r="V115" s="359"/>
      <c r="W115" s="359"/>
      <c r="X115" s="359"/>
      <c r="Y115" s="359"/>
      <c r="Z115" s="359"/>
      <c r="AA115" s="359"/>
      <c r="AB115" s="332"/>
      <c r="AU115" s="192" t="s">
        <v>271</v>
      </c>
      <c r="AV115" s="192" t="s">
        <v>65</v>
      </c>
    </row>
    <row r="116" spans="2:66" s="198" customFormat="1" ht="30" customHeight="1">
      <c r="B116" s="168"/>
      <c r="C116" s="309" t="s">
        <v>463</v>
      </c>
      <c r="D116" s="309" t="s">
        <v>199</v>
      </c>
      <c r="E116" s="310" t="s">
        <v>2036</v>
      </c>
      <c r="F116" s="678" t="s">
        <v>1360</v>
      </c>
      <c r="G116" s="678"/>
      <c r="H116" s="678"/>
      <c r="I116" s="678"/>
      <c r="J116" s="311" t="s">
        <v>1318</v>
      </c>
      <c r="K116" s="375">
        <v>12</v>
      </c>
      <c r="L116" s="572"/>
      <c r="M116" s="572"/>
      <c r="N116" s="679">
        <f>ROUND(L116*K116,2)</f>
        <v>0</v>
      </c>
      <c r="O116" s="679"/>
      <c r="P116" s="679"/>
      <c r="Q116" s="679"/>
      <c r="R116" s="313" t="s">
        <v>3319</v>
      </c>
      <c r="S116" s="172"/>
      <c r="T116" s="397"/>
      <c r="U116" s="354"/>
      <c r="V116" s="246"/>
      <c r="W116" s="248"/>
      <c r="X116" s="248"/>
      <c r="Y116" s="248"/>
      <c r="Z116" s="248"/>
      <c r="AA116" s="248"/>
      <c r="AB116" s="355"/>
      <c r="AS116" s="192" t="s">
        <v>113</v>
      </c>
      <c r="AU116" s="192" t="s">
        <v>199</v>
      </c>
      <c r="AV116" s="192" t="s">
        <v>65</v>
      </c>
      <c r="AZ116" s="192" t="s">
        <v>198</v>
      </c>
      <c r="BF116" s="249">
        <f>IF(V116="základní",N116,0)</f>
        <v>0</v>
      </c>
      <c r="BG116" s="249">
        <f>IF(V116="snížená",N116,0)</f>
        <v>0</v>
      </c>
      <c r="BH116" s="249">
        <f>IF(V116="zákl. přenesená",N116,0)</f>
        <v>0</v>
      </c>
      <c r="BI116" s="249">
        <f>IF(V116="sníž. přenesená",N116,0)</f>
        <v>0</v>
      </c>
      <c r="BJ116" s="249">
        <f>IF(V116="nulová",N116,0)</f>
        <v>0</v>
      </c>
      <c r="BK116" s="192" t="s">
        <v>71</v>
      </c>
      <c r="BL116" s="249">
        <f>ROUND(L116*K116,2)</f>
        <v>0</v>
      </c>
      <c r="BM116" s="192" t="s">
        <v>113</v>
      </c>
      <c r="BN116" s="192" t="s">
        <v>2037</v>
      </c>
    </row>
    <row r="117" spans="2:48" s="198" customFormat="1" ht="27.95" customHeight="1">
      <c r="B117" s="168"/>
      <c r="C117" s="320"/>
      <c r="D117" s="320"/>
      <c r="E117" s="320"/>
      <c r="F117" s="695" t="s">
        <v>1362</v>
      </c>
      <c r="G117" s="681"/>
      <c r="H117" s="681"/>
      <c r="I117" s="681"/>
      <c r="J117" s="320"/>
      <c r="K117" s="320"/>
      <c r="L117" s="407"/>
      <c r="M117" s="407"/>
      <c r="N117" s="320"/>
      <c r="O117" s="320"/>
      <c r="P117" s="320"/>
      <c r="Q117" s="320"/>
      <c r="R117" s="320"/>
      <c r="S117" s="172"/>
      <c r="U117" s="331"/>
      <c r="V117" s="359"/>
      <c r="W117" s="359"/>
      <c r="X117" s="359"/>
      <c r="Y117" s="359"/>
      <c r="Z117" s="359"/>
      <c r="AA117" s="359"/>
      <c r="AB117" s="332"/>
      <c r="AU117" s="192" t="s">
        <v>271</v>
      </c>
      <c r="AV117" s="192" t="s">
        <v>65</v>
      </c>
    </row>
    <row r="118" spans="2:66" s="198" customFormat="1" ht="20.1" customHeight="1">
      <c r="B118" s="168"/>
      <c r="C118" s="309" t="s">
        <v>471</v>
      </c>
      <c r="D118" s="309" t="s">
        <v>199</v>
      </c>
      <c r="E118" s="310" t="s">
        <v>2038</v>
      </c>
      <c r="F118" s="678" t="s">
        <v>1364</v>
      </c>
      <c r="G118" s="678"/>
      <c r="H118" s="678"/>
      <c r="I118" s="678"/>
      <c r="J118" s="311" t="s">
        <v>1318</v>
      </c>
      <c r="K118" s="375">
        <v>42</v>
      </c>
      <c r="L118" s="572"/>
      <c r="M118" s="572"/>
      <c r="N118" s="679">
        <f>ROUND(L118*K118,2)</f>
        <v>0</v>
      </c>
      <c r="O118" s="679"/>
      <c r="P118" s="679"/>
      <c r="Q118" s="679"/>
      <c r="R118" s="313" t="s">
        <v>3319</v>
      </c>
      <c r="S118" s="172"/>
      <c r="T118" s="397"/>
      <c r="U118" s="354"/>
      <c r="V118" s="246"/>
      <c r="W118" s="248"/>
      <c r="X118" s="248"/>
      <c r="Y118" s="248"/>
      <c r="Z118" s="248"/>
      <c r="AA118" s="248"/>
      <c r="AB118" s="355"/>
      <c r="AS118" s="192" t="s">
        <v>113</v>
      </c>
      <c r="AU118" s="192" t="s">
        <v>199</v>
      </c>
      <c r="AV118" s="192" t="s">
        <v>65</v>
      </c>
      <c r="AZ118" s="192" t="s">
        <v>198</v>
      </c>
      <c r="BF118" s="249">
        <f>IF(V118="základní",N118,0)</f>
        <v>0</v>
      </c>
      <c r="BG118" s="249">
        <f>IF(V118="snížená",N118,0)</f>
        <v>0</v>
      </c>
      <c r="BH118" s="249">
        <f>IF(V118="zákl. přenesená",N118,0)</f>
        <v>0</v>
      </c>
      <c r="BI118" s="249">
        <f>IF(V118="sníž. přenesená",N118,0)</f>
        <v>0</v>
      </c>
      <c r="BJ118" s="249">
        <f>IF(V118="nulová",N118,0)</f>
        <v>0</v>
      </c>
      <c r="BK118" s="192" t="s">
        <v>71</v>
      </c>
      <c r="BL118" s="249">
        <f>ROUND(L118*K118,2)</f>
        <v>0</v>
      </c>
      <c r="BM118" s="192" t="s">
        <v>113</v>
      </c>
      <c r="BN118" s="192" t="s">
        <v>2039</v>
      </c>
    </row>
    <row r="119" spans="2:48" s="198" customFormat="1" ht="20.1" customHeight="1">
      <c r="B119" s="168"/>
      <c r="C119" s="320"/>
      <c r="D119" s="320"/>
      <c r="E119" s="320"/>
      <c r="F119" s="695" t="s">
        <v>1366</v>
      </c>
      <c r="G119" s="681"/>
      <c r="H119" s="681"/>
      <c r="I119" s="681"/>
      <c r="J119" s="320"/>
      <c r="K119" s="320"/>
      <c r="L119" s="407"/>
      <c r="M119" s="407"/>
      <c r="N119" s="320"/>
      <c r="O119" s="320"/>
      <c r="P119" s="320"/>
      <c r="Q119" s="320"/>
      <c r="R119" s="320"/>
      <c r="S119" s="172"/>
      <c r="U119" s="331"/>
      <c r="V119" s="359"/>
      <c r="W119" s="359"/>
      <c r="X119" s="359"/>
      <c r="Y119" s="359"/>
      <c r="Z119" s="359"/>
      <c r="AA119" s="359"/>
      <c r="AB119" s="332"/>
      <c r="AU119" s="192" t="s">
        <v>271</v>
      </c>
      <c r="AV119" s="192" t="s">
        <v>65</v>
      </c>
    </row>
    <row r="120" spans="2:66" s="198" customFormat="1" ht="30" customHeight="1">
      <c r="B120" s="168"/>
      <c r="C120" s="309" t="s">
        <v>475</v>
      </c>
      <c r="D120" s="309" t="s">
        <v>199</v>
      </c>
      <c r="E120" s="310" t="s">
        <v>2040</v>
      </c>
      <c r="F120" s="678" t="s">
        <v>1368</v>
      </c>
      <c r="G120" s="678"/>
      <c r="H120" s="678"/>
      <c r="I120" s="678"/>
      <c r="J120" s="311" t="s">
        <v>1318</v>
      </c>
      <c r="K120" s="375">
        <v>10</v>
      </c>
      <c r="L120" s="572"/>
      <c r="M120" s="572"/>
      <c r="N120" s="679">
        <f>ROUND(L120*K120,2)</f>
        <v>0</v>
      </c>
      <c r="O120" s="679"/>
      <c r="P120" s="679"/>
      <c r="Q120" s="679"/>
      <c r="R120" s="313" t="s">
        <v>3319</v>
      </c>
      <c r="S120" s="172"/>
      <c r="T120" s="397"/>
      <c r="U120" s="354"/>
      <c r="V120" s="246"/>
      <c r="W120" s="248"/>
      <c r="X120" s="248"/>
      <c r="Y120" s="248"/>
      <c r="Z120" s="248"/>
      <c r="AA120" s="248"/>
      <c r="AB120" s="355"/>
      <c r="AS120" s="192" t="s">
        <v>113</v>
      </c>
      <c r="AU120" s="192" t="s">
        <v>199</v>
      </c>
      <c r="AV120" s="192" t="s">
        <v>65</v>
      </c>
      <c r="AZ120" s="192" t="s">
        <v>198</v>
      </c>
      <c r="BF120" s="249">
        <f>IF(V120="základní",N120,0)</f>
        <v>0</v>
      </c>
      <c r="BG120" s="249">
        <f>IF(V120="snížená",N120,0)</f>
        <v>0</v>
      </c>
      <c r="BH120" s="249">
        <f>IF(V120="zákl. přenesená",N120,0)</f>
        <v>0</v>
      </c>
      <c r="BI120" s="249">
        <f>IF(V120="sníž. přenesená",N120,0)</f>
        <v>0</v>
      </c>
      <c r="BJ120" s="249">
        <f>IF(V120="nulová",N120,0)</f>
        <v>0</v>
      </c>
      <c r="BK120" s="192" t="s">
        <v>71</v>
      </c>
      <c r="BL120" s="249">
        <f>ROUND(L120*K120,2)</f>
        <v>0</v>
      </c>
      <c r="BM120" s="192" t="s">
        <v>113</v>
      </c>
      <c r="BN120" s="192" t="s">
        <v>2041</v>
      </c>
    </row>
    <row r="121" spans="2:48" s="198" customFormat="1" ht="20.1" customHeight="1">
      <c r="B121" s="168"/>
      <c r="C121" s="320"/>
      <c r="D121" s="320"/>
      <c r="E121" s="320"/>
      <c r="F121" s="695" t="s">
        <v>1366</v>
      </c>
      <c r="G121" s="681"/>
      <c r="H121" s="681"/>
      <c r="I121" s="681"/>
      <c r="J121" s="320"/>
      <c r="K121" s="320"/>
      <c r="L121" s="407"/>
      <c r="M121" s="407"/>
      <c r="N121" s="320"/>
      <c r="O121" s="320"/>
      <c r="P121" s="320"/>
      <c r="Q121" s="320"/>
      <c r="R121" s="320"/>
      <c r="S121" s="172"/>
      <c r="U121" s="331"/>
      <c r="V121" s="359"/>
      <c r="W121" s="359"/>
      <c r="X121" s="359"/>
      <c r="Y121" s="359"/>
      <c r="Z121" s="359"/>
      <c r="AA121" s="359"/>
      <c r="AB121" s="332"/>
      <c r="AU121" s="192" t="s">
        <v>271</v>
      </c>
      <c r="AV121" s="192" t="s">
        <v>65</v>
      </c>
    </row>
    <row r="122" spans="2:66" s="198" customFormat="1" ht="30" customHeight="1">
      <c r="B122" s="168"/>
      <c r="C122" s="309" t="s">
        <v>478</v>
      </c>
      <c r="D122" s="309" t="s">
        <v>199</v>
      </c>
      <c r="E122" s="310" t="s">
        <v>2042</v>
      </c>
      <c r="F122" s="678" t="s">
        <v>1371</v>
      </c>
      <c r="G122" s="678"/>
      <c r="H122" s="678"/>
      <c r="I122" s="678"/>
      <c r="J122" s="311" t="s">
        <v>1318</v>
      </c>
      <c r="K122" s="375">
        <v>64</v>
      </c>
      <c r="L122" s="572"/>
      <c r="M122" s="572"/>
      <c r="N122" s="679">
        <f>ROUND(L122*K122,2)</f>
        <v>0</v>
      </c>
      <c r="O122" s="679"/>
      <c r="P122" s="679"/>
      <c r="Q122" s="679"/>
      <c r="R122" s="313" t="s">
        <v>3319</v>
      </c>
      <c r="S122" s="172"/>
      <c r="T122" s="397"/>
      <c r="U122" s="354"/>
      <c r="V122" s="246"/>
      <c r="W122" s="248"/>
      <c r="X122" s="248"/>
      <c r="Y122" s="248"/>
      <c r="Z122" s="248"/>
      <c r="AA122" s="248"/>
      <c r="AB122" s="355"/>
      <c r="AS122" s="192" t="s">
        <v>113</v>
      </c>
      <c r="AU122" s="192" t="s">
        <v>199</v>
      </c>
      <c r="AV122" s="192" t="s">
        <v>65</v>
      </c>
      <c r="AZ122" s="192" t="s">
        <v>198</v>
      </c>
      <c r="BF122" s="249">
        <f>IF(V122="základní",N122,0)</f>
        <v>0</v>
      </c>
      <c r="BG122" s="249">
        <f>IF(V122="snížená",N122,0)</f>
        <v>0</v>
      </c>
      <c r="BH122" s="249">
        <f>IF(V122="zákl. přenesená",N122,0)</f>
        <v>0</v>
      </c>
      <c r="BI122" s="249">
        <f>IF(V122="sníž. přenesená",N122,0)</f>
        <v>0</v>
      </c>
      <c r="BJ122" s="249">
        <f>IF(V122="nulová",N122,0)</f>
        <v>0</v>
      </c>
      <c r="BK122" s="192" t="s">
        <v>71</v>
      </c>
      <c r="BL122" s="249">
        <f>ROUND(L122*K122,2)</f>
        <v>0</v>
      </c>
      <c r="BM122" s="192" t="s">
        <v>113</v>
      </c>
      <c r="BN122" s="192" t="s">
        <v>2043</v>
      </c>
    </row>
    <row r="123" spans="2:48" s="198" customFormat="1" ht="27.95" customHeight="1">
      <c r="B123" s="168"/>
      <c r="C123" s="320"/>
      <c r="D123" s="320"/>
      <c r="E123" s="320"/>
      <c r="F123" s="695" t="s">
        <v>1373</v>
      </c>
      <c r="G123" s="681"/>
      <c r="H123" s="681"/>
      <c r="I123" s="681"/>
      <c r="J123" s="320"/>
      <c r="K123" s="320"/>
      <c r="L123" s="407"/>
      <c r="M123" s="407"/>
      <c r="N123" s="320"/>
      <c r="O123" s="320"/>
      <c r="P123" s="320"/>
      <c r="Q123" s="320"/>
      <c r="R123" s="320"/>
      <c r="S123" s="172"/>
      <c r="U123" s="331"/>
      <c r="V123" s="359"/>
      <c r="W123" s="359"/>
      <c r="X123" s="359"/>
      <c r="Y123" s="359"/>
      <c r="Z123" s="359"/>
      <c r="AA123" s="359"/>
      <c r="AB123" s="332"/>
      <c r="AU123" s="192" t="s">
        <v>271</v>
      </c>
      <c r="AV123" s="192" t="s">
        <v>65</v>
      </c>
    </row>
    <row r="124" spans="2:66" s="198" customFormat="1" ht="30" customHeight="1">
      <c r="B124" s="168"/>
      <c r="C124" s="309" t="s">
        <v>481</v>
      </c>
      <c r="D124" s="309" t="s">
        <v>199</v>
      </c>
      <c r="E124" s="310" t="s">
        <v>2044</v>
      </c>
      <c r="F124" s="678" t="s">
        <v>1375</v>
      </c>
      <c r="G124" s="678"/>
      <c r="H124" s="678"/>
      <c r="I124" s="678"/>
      <c r="J124" s="311" t="s">
        <v>353</v>
      </c>
      <c r="K124" s="375">
        <v>120</v>
      </c>
      <c r="L124" s="572"/>
      <c r="M124" s="572"/>
      <c r="N124" s="679">
        <f>ROUND(L124*K124,2)</f>
        <v>0</v>
      </c>
      <c r="O124" s="679"/>
      <c r="P124" s="679"/>
      <c r="Q124" s="679"/>
      <c r="R124" s="313" t="s">
        <v>3319</v>
      </c>
      <c r="S124" s="172"/>
      <c r="T124" s="397"/>
      <c r="U124" s="354"/>
      <c r="V124" s="246"/>
      <c r="W124" s="248"/>
      <c r="X124" s="248"/>
      <c r="Y124" s="248"/>
      <c r="Z124" s="248"/>
      <c r="AA124" s="248"/>
      <c r="AB124" s="355"/>
      <c r="AS124" s="192" t="s">
        <v>113</v>
      </c>
      <c r="AU124" s="192" t="s">
        <v>199</v>
      </c>
      <c r="AV124" s="192" t="s">
        <v>65</v>
      </c>
      <c r="AZ124" s="192" t="s">
        <v>198</v>
      </c>
      <c r="BF124" s="249">
        <f>IF(V124="základní",N124,0)</f>
        <v>0</v>
      </c>
      <c r="BG124" s="249">
        <f>IF(V124="snížená",N124,0)</f>
        <v>0</v>
      </c>
      <c r="BH124" s="249">
        <f>IF(V124="zákl. přenesená",N124,0)</f>
        <v>0</v>
      </c>
      <c r="BI124" s="249">
        <f>IF(V124="sníž. přenesená",N124,0)</f>
        <v>0</v>
      </c>
      <c r="BJ124" s="249">
        <f>IF(V124="nulová",N124,0)</f>
        <v>0</v>
      </c>
      <c r="BK124" s="192" t="s">
        <v>71</v>
      </c>
      <c r="BL124" s="249">
        <f>ROUND(L124*K124,2)</f>
        <v>0</v>
      </c>
      <c r="BM124" s="192" t="s">
        <v>113</v>
      </c>
      <c r="BN124" s="192" t="s">
        <v>2045</v>
      </c>
    </row>
    <row r="125" spans="2:48" s="198" customFormat="1" ht="42" customHeight="1">
      <c r="B125" s="168"/>
      <c r="C125" s="320"/>
      <c r="D125" s="320"/>
      <c r="E125" s="320"/>
      <c r="F125" s="695" t="s">
        <v>1377</v>
      </c>
      <c r="G125" s="681"/>
      <c r="H125" s="681"/>
      <c r="I125" s="681"/>
      <c r="J125" s="320"/>
      <c r="K125" s="320"/>
      <c r="L125" s="407"/>
      <c r="M125" s="407"/>
      <c r="N125" s="320"/>
      <c r="O125" s="320"/>
      <c r="P125" s="320"/>
      <c r="Q125" s="320"/>
      <c r="R125" s="320"/>
      <c r="S125" s="172"/>
      <c r="U125" s="331"/>
      <c r="V125" s="359"/>
      <c r="W125" s="359"/>
      <c r="X125" s="359"/>
      <c r="Y125" s="359"/>
      <c r="Z125" s="359"/>
      <c r="AA125" s="359"/>
      <c r="AB125" s="332"/>
      <c r="AU125" s="192" t="s">
        <v>271</v>
      </c>
      <c r="AV125" s="192" t="s">
        <v>65</v>
      </c>
    </row>
    <row r="126" spans="2:66" s="198" customFormat="1" ht="30" customHeight="1">
      <c r="B126" s="168"/>
      <c r="C126" s="309" t="s">
        <v>488</v>
      </c>
      <c r="D126" s="309" t="s">
        <v>199</v>
      </c>
      <c r="E126" s="310" t="s">
        <v>2046</v>
      </c>
      <c r="F126" s="678" t="s">
        <v>1379</v>
      </c>
      <c r="G126" s="678"/>
      <c r="H126" s="678"/>
      <c r="I126" s="678"/>
      <c r="J126" s="311" t="s">
        <v>353</v>
      </c>
      <c r="K126" s="375">
        <v>110</v>
      </c>
      <c r="L126" s="572"/>
      <c r="M126" s="572"/>
      <c r="N126" s="679">
        <f>ROUND(L126*K126,2)</f>
        <v>0</v>
      </c>
      <c r="O126" s="679"/>
      <c r="P126" s="679"/>
      <c r="Q126" s="679"/>
      <c r="R126" s="313" t="s">
        <v>3319</v>
      </c>
      <c r="S126" s="172"/>
      <c r="T126" s="397"/>
      <c r="U126" s="354"/>
      <c r="V126" s="246"/>
      <c r="W126" s="248"/>
      <c r="X126" s="248"/>
      <c r="Y126" s="248"/>
      <c r="Z126" s="248"/>
      <c r="AA126" s="248"/>
      <c r="AB126" s="355"/>
      <c r="AS126" s="192" t="s">
        <v>113</v>
      </c>
      <c r="AU126" s="192" t="s">
        <v>199</v>
      </c>
      <c r="AV126" s="192" t="s">
        <v>65</v>
      </c>
      <c r="AZ126" s="192" t="s">
        <v>198</v>
      </c>
      <c r="BF126" s="249">
        <f>IF(V126="základní",N126,0)</f>
        <v>0</v>
      </c>
      <c r="BG126" s="249">
        <f>IF(V126="snížená",N126,0)</f>
        <v>0</v>
      </c>
      <c r="BH126" s="249">
        <f>IF(V126="zákl. přenesená",N126,0)</f>
        <v>0</v>
      </c>
      <c r="BI126" s="249">
        <f>IF(V126="sníž. přenesená",N126,0)</f>
        <v>0</v>
      </c>
      <c r="BJ126" s="249">
        <f>IF(V126="nulová",N126,0)</f>
        <v>0</v>
      </c>
      <c r="BK126" s="192" t="s">
        <v>71</v>
      </c>
      <c r="BL126" s="249">
        <f>ROUND(L126*K126,2)</f>
        <v>0</v>
      </c>
      <c r="BM126" s="192" t="s">
        <v>113</v>
      </c>
      <c r="BN126" s="192" t="s">
        <v>2047</v>
      </c>
    </row>
    <row r="127" spans="2:48" s="198" customFormat="1" ht="42" customHeight="1">
      <c r="B127" s="168"/>
      <c r="C127" s="320"/>
      <c r="D127" s="320"/>
      <c r="E127" s="320"/>
      <c r="F127" s="695" t="s">
        <v>1381</v>
      </c>
      <c r="G127" s="681"/>
      <c r="H127" s="681"/>
      <c r="I127" s="681"/>
      <c r="J127" s="320"/>
      <c r="K127" s="320"/>
      <c r="L127" s="407"/>
      <c r="M127" s="407"/>
      <c r="N127" s="320"/>
      <c r="O127" s="320"/>
      <c r="P127" s="320"/>
      <c r="Q127" s="320"/>
      <c r="R127" s="320"/>
      <c r="S127" s="172"/>
      <c r="U127" s="331"/>
      <c r="V127" s="359"/>
      <c r="W127" s="359"/>
      <c r="X127" s="359"/>
      <c r="Y127" s="359"/>
      <c r="Z127" s="359"/>
      <c r="AA127" s="359"/>
      <c r="AB127" s="332"/>
      <c r="AU127" s="192" t="s">
        <v>271</v>
      </c>
      <c r="AV127" s="192" t="s">
        <v>65</v>
      </c>
    </row>
    <row r="128" spans="2:66" s="198" customFormat="1" ht="30" customHeight="1">
      <c r="B128" s="168"/>
      <c r="C128" s="309" t="s">
        <v>491</v>
      </c>
      <c r="D128" s="309" t="s">
        <v>199</v>
      </c>
      <c r="E128" s="310" t="s">
        <v>2048</v>
      </c>
      <c r="F128" s="678" t="s">
        <v>1383</v>
      </c>
      <c r="G128" s="678"/>
      <c r="H128" s="678"/>
      <c r="I128" s="678"/>
      <c r="J128" s="311" t="s">
        <v>1318</v>
      </c>
      <c r="K128" s="375">
        <v>212</v>
      </c>
      <c r="L128" s="572"/>
      <c r="M128" s="572"/>
      <c r="N128" s="679">
        <f>ROUND(L128*K128,2)</f>
        <v>0</v>
      </c>
      <c r="O128" s="679"/>
      <c r="P128" s="679"/>
      <c r="Q128" s="679"/>
      <c r="R128" s="313" t="s">
        <v>3319</v>
      </c>
      <c r="S128" s="172"/>
      <c r="T128" s="397"/>
      <c r="U128" s="354"/>
      <c r="V128" s="246"/>
      <c r="W128" s="248"/>
      <c r="X128" s="248"/>
      <c r="Y128" s="248"/>
      <c r="Z128" s="248"/>
      <c r="AA128" s="248"/>
      <c r="AB128" s="355"/>
      <c r="AS128" s="192" t="s">
        <v>113</v>
      </c>
      <c r="AU128" s="192" t="s">
        <v>199</v>
      </c>
      <c r="AV128" s="192" t="s">
        <v>65</v>
      </c>
      <c r="AZ128" s="192" t="s">
        <v>198</v>
      </c>
      <c r="BF128" s="249">
        <f>IF(V128="základní",N128,0)</f>
        <v>0</v>
      </c>
      <c r="BG128" s="249">
        <f>IF(V128="snížená",N128,0)</f>
        <v>0</v>
      </c>
      <c r="BH128" s="249">
        <f>IF(V128="zákl. přenesená",N128,0)</f>
        <v>0</v>
      </c>
      <c r="BI128" s="249">
        <f>IF(V128="sníž. přenesená",N128,0)</f>
        <v>0</v>
      </c>
      <c r="BJ128" s="249">
        <f>IF(V128="nulová",N128,0)</f>
        <v>0</v>
      </c>
      <c r="BK128" s="192" t="s">
        <v>71</v>
      </c>
      <c r="BL128" s="249">
        <f>ROUND(L128*K128,2)</f>
        <v>0</v>
      </c>
      <c r="BM128" s="192" t="s">
        <v>113</v>
      </c>
      <c r="BN128" s="192" t="s">
        <v>2049</v>
      </c>
    </row>
    <row r="129" spans="2:48" s="198" customFormat="1" ht="20.1" customHeight="1">
      <c r="B129" s="168"/>
      <c r="C129" s="320"/>
      <c r="D129" s="320"/>
      <c r="E129" s="320"/>
      <c r="F129" s="695" t="s">
        <v>1385</v>
      </c>
      <c r="G129" s="681"/>
      <c r="H129" s="681"/>
      <c r="I129" s="681"/>
      <c r="J129" s="320"/>
      <c r="K129" s="320"/>
      <c r="L129" s="407"/>
      <c r="M129" s="407"/>
      <c r="N129" s="320"/>
      <c r="O129" s="320"/>
      <c r="P129" s="320"/>
      <c r="Q129" s="320"/>
      <c r="R129" s="320"/>
      <c r="S129" s="172"/>
      <c r="U129" s="331"/>
      <c r="V129" s="359"/>
      <c r="W129" s="359"/>
      <c r="X129" s="359"/>
      <c r="Y129" s="359"/>
      <c r="Z129" s="359"/>
      <c r="AA129" s="359"/>
      <c r="AB129" s="332"/>
      <c r="AU129" s="192" t="s">
        <v>271</v>
      </c>
      <c r="AV129" s="192" t="s">
        <v>65</v>
      </c>
    </row>
    <row r="130" spans="2:66" s="198" customFormat="1" ht="20.1" customHeight="1">
      <c r="B130" s="168"/>
      <c r="C130" s="309" t="s">
        <v>494</v>
      </c>
      <c r="D130" s="309" t="s">
        <v>199</v>
      </c>
      <c r="E130" s="310" t="s">
        <v>2050</v>
      </c>
      <c r="F130" s="678" t="s">
        <v>1387</v>
      </c>
      <c r="G130" s="678"/>
      <c r="H130" s="678"/>
      <c r="I130" s="678"/>
      <c r="J130" s="311" t="s">
        <v>1318</v>
      </c>
      <c r="K130" s="375">
        <v>15</v>
      </c>
      <c r="L130" s="572"/>
      <c r="M130" s="572"/>
      <c r="N130" s="679">
        <f>ROUND(L130*K130,2)</f>
        <v>0</v>
      </c>
      <c r="O130" s="679"/>
      <c r="P130" s="679"/>
      <c r="Q130" s="679"/>
      <c r="R130" s="313" t="s">
        <v>3319</v>
      </c>
      <c r="S130" s="172"/>
      <c r="T130" s="397"/>
      <c r="U130" s="354"/>
      <c r="V130" s="275"/>
      <c r="W130" s="277"/>
      <c r="X130" s="277"/>
      <c r="Y130" s="277"/>
      <c r="Z130" s="277"/>
      <c r="AA130" s="277"/>
      <c r="AB130" s="356"/>
      <c r="AS130" s="192" t="s">
        <v>113</v>
      </c>
      <c r="AU130" s="192" t="s">
        <v>199</v>
      </c>
      <c r="AV130" s="192" t="s">
        <v>65</v>
      </c>
      <c r="AZ130" s="192" t="s">
        <v>198</v>
      </c>
      <c r="BF130" s="249">
        <f>IF(V130="základní",N130,0)</f>
        <v>0</v>
      </c>
      <c r="BG130" s="249">
        <f>IF(V130="snížená",N130,0)</f>
        <v>0</v>
      </c>
      <c r="BH130" s="249">
        <f>IF(V130="zákl. přenesená",N130,0)</f>
        <v>0</v>
      </c>
      <c r="BI130" s="249">
        <f>IF(V130="sníž. přenesená",N130,0)</f>
        <v>0</v>
      </c>
      <c r="BJ130" s="249">
        <f>IF(V130="nulová",N130,0)</f>
        <v>0</v>
      </c>
      <c r="BK130" s="192" t="s">
        <v>71</v>
      </c>
      <c r="BL130" s="249">
        <f>ROUND(L130*K130,2)</f>
        <v>0</v>
      </c>
      <c r="BM130" s="192" t="s">
        <v>113</v>
      </c>
      <c r="BN130" s="192" t="s">
        <v>2051</v>
      </c>
    </row>
    <row r="131" spans="2:19" s="198" customFormat="1" ht="6.95" customHeight="1">
      <c r="B131" s="201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3"/>
    </row>
  </sheetData>
  <sheetProtection password="CDE4" sheet="1" objects="1" scenarios="1"/>
  <mergeCells count="165">
    <mergeCell ref="F127:I127"/>
    <mergeCell ref="F128:I128"/>
    <mergeCell ref="L128:M128"/>
    <mergeCell ref="N128:Q128"/>
    <mergeCell ref="F129:I129"/>
    <mergeCell ref="F130:I130"/>
    <mergeCell ref="L130:M130"/>
    <mergeCell ref="N130:Q130"/>
    <mergeCell ref="F123:I123"/>
    <mergeCell ref="F124:I124"/>
    <mergeCell ref="L124:M124"/>
    <mergeCell ref="N124:Q124"/>
    <mergeCell ref="F125:I125"/>
    <mergeCell ref="F126:I126"/>
    <mergeCell ref="L126:M126"/>
    <mergeCell ref="N126:Q126"/>
    <mergeCell ref="F119:I119"/>
    <mergeCell ref="F120:I120"/>
    <mergeCell ref="L120:M120"/>
    <mergeCell ref="N120:Q120"/>
    <mergeCell ref="F121:I121"/>
    <mergeCell ref="F122:I122"/>
    <mergeCell ref="L122:M122"/>
    <mergeCell ref="N122:Q122"/>
    <mergeCell ref="F115:I115"/>
    <mergeCell ref="F116:I116"/>
    <mergeCell ref="L116:M116"/>
    <mergeCell ref="N116:Q116"/>
    <mergeCell ref="F117:I117"/>
    <mergeCell ref="F118:I118"/>
    <mergeCell ref="L118:M118"/>
    <mergeCell ref="N118:Q118"/>
    <mergeCell ref="F111:I111"/>
    <mergeCell ref="F112:I112"/>
    <mergeCell ref="L112:M112"/>
    <mergeCell ref="N112:Q112"/>
    <mergeCell ref="F113:I113"/>
    <mergeCell ref="F114:I114"/>
    <mergeCell ref="L114:M114"/>
    <mergeCell ref="N114:Q114"/>
    <mergeCell ref="F107:I107"/>
    <mergeCell ref="F108:I108"/>
    <mergeCell ref="L108:M108"/>
    <mergeCell ref="N108:Q108"/>
    <mergeCell ref="F109:I109"/>
    <mergeCell ref="F110:I110"/>
    <mergeCell ref="L110:M110"/>
    <mergeCell ref="N110:Q110"/>
    <mergeCell ref="F103:I103"/>
    <mergeCell ref="F104:I104"/>
    <mergeCell ref="L104:M104"/>
    <mergeCell ref="N104:Q104"/>
    <mergeCell ref="F105:I105"/>
    <mergeCell ref="F106:I106"/>
    <mergeCell ref="L106:M106"/>
    <mergeCell ref="N106:Q106"/>
    <mergeCell ref="F99:I99"/>
    <mergeCell ref="F100:I100"/>
    <mergeCell ref="L100:M100"/>
    <mergeCell ref="N100:Q100"/>
    <mergeCell ref="F101:I101"/>
    <mergeCell ref="F102:I102"/>
    <mergeCell ref="L102:M102"/>
    <mergeCell ref="N102:Q102"/>
    <mergeCell ref="F95:I95"/>
    <mergeCell ref="F96:I96"/>
    <mergeCell ref="L96:M96"/>
    <mergeCell ref="N96:Q96"/>
    <mergeCell ref="F97:I97"/>
    <mergeCell ref="F98:I98"/>
    <mergeCell ref="L98:M98"/>
    <mergeCell ref="N98:Q98"/>
    <mergeCell ref="F91:I91"/>
    <mergeCell ref="F92:I92"/>
    <mergeCell ref="L92:M92"/>
    <mergeCell ref="N92:Q92"/>
    <mergeCell ref="F93:I93"/>
    <mergeCell ref="F94:I94"/>
    <mergeCell ref="L94:M94"/>
    <mergeCell ref="N94:Q94"/>
    <mergeCell ref="F87:I87"/>
    <mergeCell ref="F88:I88"/>
    <mergeCell ref="L88:M88"/>
    <mergeCell ref="N88:Q88"/>
    <mergeCell ref="F89:I89"/>
    <mergeCell ref="F90:I90"/>
    <mergeCell ref="L90:M90"/>
    <mergeCell ref="N90:Q90"/>
    <mergeCell ref="F83:I83"/>
    <mergeCell ref="F84:I84"/>
    <mergeCell ref="L84:M84"/>
    <mergeCell ref="N84:Q84"/>
    <mergeCell ref="F85:I85"/>
    <mergeCell ref="F86:I86"/>
    <mergeCell ref="L86:M86"/>
    <mergeCell ref="N86:Q86"/>
    <mergeCell ref="F79:I79"/>
    <mergeCell ref="F80:I80"/>
    <mergeCell ref="L80:M80"/>
    <mergeCell ref="N80:Q80"/>
    <mergeCell ref="F81:I81"/>
    <mergeCell ref="F82:I82"/>
    <mergeCell ref="L82:M82"/>
    <mergeCell ref="N82:Q82"/>
    <mergeCell ref="F76:I76"/>
    <mergeCell ref="L76:M76"/>
    <mergeCell ref="N76:Q76"/>
    <mergeCell ref="F77:I77"/>
    <mergeCell ref="F78:I78"/>
    <mergeCell ref="L78:M78"/>
    <mergeCell ref="N78:Q78"/>
    <mergeCell ref="N72:Q72"/>
    <mergeCell ref="N73:Q73"/>
    <mergeCell ref="F74:I74"/>
    <mergeCell ref="L74:M74"/>
    <mergeCell ref="N74:Q74"/>
    <mergeCell ref="F75:I75"/>
    <mergeCell ref="F71:I71"/>
    <mergeCell ref="L71:M71"/>
    <mergeCell ref="N71:Q71"/>
    <mergeCell ref="M46:P46"/>
    <mergeCell ref="M48:Q48"/>
    <mergeCell ref="M49:Q49"/>
    <mergeCell ref="F62:P62"/>
    <mergeCell ref="F63:P63"/>
    <mergeCell ref="F64:P64"/>
    <mergeCell ref="C51:G51"/>
    <mergeCell ref="N51:Q51"/>
    <mergeCell ref="N53:Q53"/>
    <mergeCell ref="N54:Q54"/>
    <mergeCell ref="C60:R60"/>
    <mergeCell ref="F42:P42"/>
    <mergeCell ref="F43:P43"/>
    <mergeCell ref="F44:P44"/>
    <mergeCell ref="H30:J30"/>
    <mergeCell ref="M30:P30"/>
    <mergeCell ref="H31:J31"/>
    <mergeCell ref="M31:P31"/>
    <mergeCell ref="H32:J32"/>
    <mergeCell ref="M32:P32"/>
    <mergeCell ref="C40:R40"/>
    <mergeCell ref="M66:P66"/>
    <mergeCell ref="M68:Q68"/>
    <mergeCell ref="M69:Q69"/>
    <mergeCell ref="F8:P8"/>
    <mergeCell ref="H1:K1"/>
    <mergeCell ref="C2:Q2"/>
    <mergeCell ref="T2:AD2"/>
    <mergeCell ref="F6:P6"/>
    <mergeCell ref="F7:P7"/>
    <mergeCell ref="C4:R4"/>
    <mergeCell ref="O10:P10"/>
    <mergeCell ref="O12:P12"/>
    <mergeCell ref="O13:P13"/>
    <mergeCell ref="O15:P15"/>
    <mergeCell ref="O16:P16"/>
    <mergeCell ref="O18:P18"/>
    <mergeCell ref="O19:P19"/>
    <mergeCell ref="E22:L22"/>
    <mergeCell ref="M25:P25"/>
    <mergeCell ref="H28:J28"/>
    <mergeCell ref="M28:P28"/>
    <mergeCell ref="H29:J29"/>
    <mergeCell ref="M29:P29"/>
    <mergeCell ref="L34:P34"/>
  </mergeCells>
  <hyperlinks>
    <hyperlink ref="F1:G1" location="C2" display="1) Krycí list rozpočtu"/>
    <hyperlink ref="H1:K1" location="C87" display="2) Rekapitulace rozpočtu"/>
    <hyperlink ref="L1" location="C111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2" manualBreakCount="2">
    <brk id="37" min="1" max="16383" man="1"/>
    <brk id="57" min="1" max="16383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O157"/>
  <sheetViews>
    <sheetView showGridLines="0" workbookViewId="0" topLeftCell="A1">
      <pane ySplit="1" topLeftCell="A8" activePane="bottomLeft" state="frozen"/>
      <selection pane="bottomLeft" activeCell="M25" sqref="M25:P25 M28:P29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9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7.3320312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4.33203125" style="362" customWidth="1"/>
    <col min="31" max="31" width="15" style="362" customWidth="1"/>
    <col min="32" max="32" width="16.33203125" style="362" customWidth="1"/>
    <col min="33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4" t="s">
        <v>168</v>
      </c>
      <c r="I1" s="604"/>
      <c r="J1" s="604"/>
      <c r="K1" s="604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0" t="s">
        <v>7</v>
      </c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372"/>
      <c r="T2" s="671" t="s">
        <v>8</v>
      </c>
      <c r="U2" s="668"/>
      <c r="V2" s="668"/>
      <c r="W2" s="668"/>
      <c r="X2" s="668"/>
      <c r="Y2" s="668"/>
      <c r="Z2" s="668"/>
      <c r="AA2" s="668"/>
      <c r="AB2" s="668"/>
      <c r="AC2" s="668"/>
      <c r="AD2" s="668"/>
      <c r="AU2" s="192" t="s">
        <v>109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2" t="s">
        <v>3734</v>
      </c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53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34" t="str">
        <f>'[1]Rekapitulace stavby'!K6</f>
        <v>Bezbariérové bydlení a centrum denních aktivit v Lednici - Srdce v domě, příspěvková organizace</v>
      </c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34" t="s">
        <v>1509</v>
      </c>
      <c r="G7" s="636"/>
      <c r="H7" s="636"/>
      <c r="I7" s="636"/>
      <c r="J7" s="636"/>
      <c r="K7" s="636"/>
      <c r="L7" s="636"/>
      <c r="M7" s="636"/>
      <c r="N7" s="636"/>
      <c r="O7" s="636"/>
      <c r="P7" s="636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2" t="s">
        <v>2052</v>
      </c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359"/>
      <c r="R8" s="35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576">
        <f>'Rekapitulace stavby'!AM8</f>
        <v>0</v>
      </c>
      <c r="P10" s="576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23" t="str">
        <f>IF('Rekapitulace stavby'!AN11="","",'Rekapitulace stavby'!AN11)</f>
        <v/>
      </c>
      <c r="P12" s="523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23" t="str">
        <f>IF('Rekapitulace stavby'!AN12="","",'Rekapitulace stavby'!AN12)</f>
        <v/>
      </c>
      <c r="P13" s="523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23" t="str">
        <f>IF('Rekapitulace stavby'!AM13="","",'Rekapitulace stavby'!AM13)</f>
        <v/>
      </c>
      <c r="P15" s="523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23" t="str">
        <f>IF('Rekapitulace stavby'!AM14="","",'Rekapitulace stavby'!AM14)</f>
        <v/>
      </c>
      <c r="P16" s="523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23" t="str">
        <f>IF('Rekapitulace stavby'!AN17="","",'Rekapitulace stavby'!AN17)</f>
        <v/>
      </c>
      <c r="P18" s="523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23" t="str">
        <f>IF('Rekapitulace stavby'!AN18="","",'Rekapitulace stavby'!AN18)</f>
        <v/>
      </c>
      <c r="P19" s="523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26" t="s">
        <v>5</v>
      </c>
      <c r="F22" s="526"/>
      <c r="G22" s="526"/>
      <c r="H22" s="526"/>
      <c r="I22" s="526"/>
      <c r="J22" s="526"/>
      <c r="K22" s="526"/>
      <c r="L22" s="526"/>
      <c r="M22" s="392"/>
      <c r="N22" s="392"/>
      <c r="O22" s="392"/>
      <c r="P22" s="392"/>
      <c r="Q22" s="392"/>
      <c r="R22" s="39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31">
        <f>ROUND(N53,2)</f>
        <v>0</v>
      </c>
      <c r="N25" s="632"/>
      <c r="O25" s="632"/>
      <c r="P25" s="632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56">
        <v>0</v>
      </c>
      <c r="I28" s="638"/>
      <c r="J28" s="638"/>
      <c r="K28" s="359"/>
      <c r="L28" s="359"/>
      <c r="M28" s="656">
        <f>ROUND(H28*0.21,2)</f>
        <v>0</v>
      </c>
      <c r="N28" s="672"/>
      <c r="O28" s="672"/>
      <c r="P28" s="672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56">
        <f>ROUND((SUM($M$25)),2)</f>
        <v>0</v>
      </c>
      <c r="I29" s="672"/>
      <c r="J29" s="672"/>
      <c r="K29" s="359"/>
      <c r="L29" s="359"/>
      <c r="M29" s="656">
        <f>ROUND(H29*0.15,2)</f>
        <v>0</v>
      </c>
      <c r="N29" s="672"/>
      <c r="O29" s="672"/>
      <c r="P29" s="672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56" t="e">
        <f>ROUND((SUM(#REF!)+SUM(BH76:BH156)),2)</f>
        <v>#REF!</v>
      </c>
      <c r="I30" s="638"/>
      <c r="J30" s="638"/>
      <c r="K30" s="359"/>
      <c r="L30" s="359"/>
      <c r="M30" s="656">
        <v>0</v>
      </c>
      <c r="N30" s="638"/>
      <c r="O30" s="638"/>
      <c r="P30" s="638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56" t="e">
        <f>ROUND((SUM(#REF!)+SUM(BI76:BI156)),2)</f>
        <v>#REF!</v>
      </c>
      <c r="I31" s="638"/>
      <c r="J31" s="638"/>
      <c r="K31" s="359"/>
      <c r="L31" s="359"/>
      <c r="M31" s="656">
        <v>0</v>
      </c>
      <c r="N31" s="638"/>
      <c r="O31" s="638"/>
      <c r="P31" s="638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56" t="e">
        <f>ROUND((SUM(#REF!)+SUM(BJ76:BJ156)),2)</f>
        <v>#REF!</v>
      </c>
      <c r="I32" s="638"/>
      <c r="J32" s="638"/>
      <c r="K32" s="359"/>
      <c r="L32" s="359"/>
      <c r="M32" s="656">
        <v>0</v>
      </c>
      <c r="N32" s="638"/>
      <c r="O32" s="638"/>
      <c r="P32" s="638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4">
        <f>M25+M28+M29</f>
        <v>0</v>
      </c>
      <c r="M34" s="654"/>
      <c r="N34" s="654"/>
      <c r="O34" s="654"/>
      <c r="P34" s="655"/>
      <c r="Q34" s="371"/>
      <c r="R34" s="371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2" t="s">
        <v>3735</v>
      </c>
      <c r="D40" s="643"/>
      <c r="E40" s="643"/>
      <c r="F40" s="643"/>
      <c r="G40" s="643"/>
      <c r="H40" s="643"/>
      <c r="I40" s="643"/>
      <c r="J40" s="643"/>
      <c r="K40" s="643"/>
      <c r="L40" s="643"/>
      <c r="M40" s="643"/>
      <c r="N40" s="643"/>
      <c r="O40" s="643"/>
      <c r="P40" s="643"/>
      <c r="Q40" s="643"/>
      <c r="R40" s="644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34" t="str">
        <f>F6</f>
        <v>Bezbariérové bydlení a centrum denních aktivit v Lednici - Srdce v domě, příspěvková organizace</v>
      </c>
      <c r="G42" s="635"/>
      <c r="H42" s="635"/>
      <c r="I42" s="635"/>
      <c r="J42" s="635"/>
      <c r="K42" s="635"/>
      <c r="L42" s="635"/>
      <c r="M42" s="635"/>
      <c r="N42" s="635"/>
      <c r="O42" s="635"/>
      <c r="P42" s="635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34" t="s">
        <v>1509</v>
      </c>
      <c r="G43" s="636"/>
      <c r="H43" s="636"/>
      <c r="I43" s="636"/>
      <c r="J43" s="636"/>
      <c r="K43" s="636"/>
      <c r="L43" s="636"/>
      <c r="M43" s="636"/>
      <c r="N43" s="636"/>
      <c r="O43" s="636"/>
      <c r="P43" s="636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37" t="str">
        <f>F8</f>
        <v>02- - D.1.4.8. Slaboporoud</v>
      </c>
      <c r="G44" s="638"/>
      <c r="H44" s="638"/>
      <c r="I44" s="638"/>
      <c r="J44" s="638"/>
      <c r="K44" s="638"/>
      <c r="L44" s="638"/>
      <c r="M44" s="638"/>
      <c r="N44" s="638"/>
      <c r="O44" s="638"/>
      <c r="P44" s="638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576">
        <f>IF(O10="","",O10)</f>
        <v>0</v>
      </c>
      <c r="N46" s="576"/>
      <c r="O46" s="576"/>
      <c r="P46" s="576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39"/>
      <c r="N48" s="639"/>
      <c r="O48" s="639"/>
      <c r="P48" s="639"/>
      <c r="Q48" s="639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39"/>
      <c r="N49" s="639"/>
      <c r="O49" s="639"/>
      <c r="P49" s="639"/>
      <c r="Q49" s="639"/>
      <c r="R49" s="395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40" t="s">
        <v>176</v>
      </c>
      <c r="D51" s="641"/>
      <c r="E51" s="641"/>
      <c r="F51" s="641"/>
      <c r="G51" s="641"/>
      <c r="H51" s="371"/>
      <c r="I51" s="371"/>
      <c r="J51" s="371"/>
      <c r="K51" s="371"/>
      <c r="L51" s="371"/>
      <c r="M51" s="371"/>
      <c r="N51" s="640" t="s">
        <v>177</v>
      </c>
      <c r="O51" s="641"/>
      <c r="P51" s="641"/>
      <c r="Q51" s="641"/>
      <c r="R51" s="371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31">
        <f>N76</f>
        <v>0</v>
      </c>
      <c r="O53" s="677"/>
      <c r="P53" s="677"/>
      <c r="Q53" s="677"/>
      <c r="R53" s="37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1390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75">
        <f>N77</f>
        <v>0</v>
      </c>
      <c r="O54" s="676"/>
      <c r="P54" s="676"/>
      <c r="Q54" s="676"/>
      <c r="R54" s="378"/>
      <c r="S54" s="210"/>
    </row>
    <row r="55" spans="2:19" s="215" customFormat="1" ht="24.95" customHeight="1">
      <c r="B55" s="211"/>
      <c r="C55" s="378"/>
      <c r="D55" s="283" t="s">
        <v>1391</v>
      </c>
      <c r="E55" s="378"/>
      <c r="F55" s="378"/>
      <c r="G55" s="378"/>
      <c r="H55" s="378"/>
      <c r="I55" s="378"/>
      <c r="J55" s="378"/>
      <c r="K55" s="378"/>
      <c r="L55" s="378"/>
      <c r="M55" s="378"/>
      <c r="N55" s="675">
        <f>N80</f>
        <v>0</v>
      </c>
      <c r="O55" s="676"/>
      <c r="P55" s="676"/>
      <c r="Q55" s="676"/>
      <c r="R55" s="378"/>
      <c r="S55" s="210"/>
    </row>
    <row r="56" spans="2:19" s="215" customFormat="1" ht="24.95" customHeight="1">
      <c r="B56" s="211"/>
      <c r="C56" s="378"/>
      <c r="D56" s="283" t="s">
        <v>1392</v>
      </c>
      <c r="E56" s="378"/>
      <c r="F56" s="378"/>
      <c r="G56" s="378"/>
      <c r="H56" s="378"/>
      <c r="I56" s="378"/>
      <c r="J56" s="378"/>
      <c r="K56" s="378"/>
      <c r="L56" s="378"/>
      <c r="M56" s="378"/>
      <c r="N56" s="675">
        <f>N115</f>
        <v>0</v>
      </c>
      <c r="O56" s="676"/>
      <c r="P56" s="676"/>
      <c r="Q56" s="676"/>
      <c r="R56" s="378"/>
      <c r="S56" s="210"/>
    </row>
    <row r="57" spans="2:19" s="215" customFormat="1" ht="24.95" customHeight="1">
      <c r="B57" s="211"/>
      <c r="C57" s="378"/>
      <c r="D57" s="283" t="s">
        <v>1393</v>
      </c>
      <c r="E57" s="378"/>
      <c r="F57" s="378"/>
      <c r="G57" s="378"/>
      <c r="H57" s="378"/>
      <c r="I57" s="378"/>
      <c r="J57" s="378"/>
      <c r="K57" s="378"/>
      <c r="L57" s="378"/>
      <c r="M57" s="378"/>
      <c r="N57" s="675">
        <f>N142</f>
        <v>0</v>
      </c>
      <c r="O57" s="676"/>
      <c r="P57" s="676"/>
      <c r="Q57" s="676"/>
      <c r="R57" s="378"/>
      <c r="S57" s="210"/>
    </row>
    <row r="58" spans="2:19" s="215" customFormat="1" ht="24.95" customHeight="1">
      <c r="B58" s="211"/>
      <c r="C58" s="378"/>
      <c r="D58" s="283" t="s">
        <v>2053</v>
      </c>
      <c r="E58" s="378"/>
      <c r="F58" s="378"/>
      <c r="G58" s="378"/>
      <c r="H58" s="378"/>
      <c r="I58" s="378"/>
      <c r="J58" s="378"/>
      <c r="K58" s="378"/>
      <c r="L58" s="378"/>
      <c r="M58" s="378"/>
      <c r="N58" s="675">
        <f>N153</f>
        <v>0</v>
      </c>
      <c r="O58" s="676"/>
      <c r="P58" s="676"/>
      <c r="Q58" s="676"/>
      <c r="R58" s="378"/>
      <c r="S58" s="210"/>
    </row>
    <row r="59" spans="2:19" s="198" customFormat="1" ht="6.95" customHeight="1">
      <c r="B59" s="201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3"/>
    </row>
    <row r="63" spans="2:19" s="198" customFormat="1" ht="6.95" customHeight="1">
      <c r="B63" s="204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6"/>
    </row>
    <row r="64" spans="2:19" s="198" customFormat="1" ht="36.95" customHeight="1">
      <c r="B64" s="168"/>
      <c r="C64" s="642" t="s">
        <v>3736</v>
      </c>
      <c r="D64" s="638"/>
      <c r="E64" s="638"/>
      <c r="F64" s="638"/>
      <c r="G64" s="638"/>
      <c r="H64" s="638"/>
      <c r="I64" s="638"/>
      <c r="J64" s="638"/>
      <c r="K64" s="638"/>
      <c r="L64" s="638"/>
      <c r="M64" s="638"/>
      <c r="N64" s="638"/>
      <c r="O64" s="638"/>
      <c r="P64" s="638"/>
      <c r="Q64" s="638"/>
      <c r="R64" s="644"/>
      <c r="S64" s="172"/>
    </row>
    <row r="65" spans="2:19" s="198" customFormat="1" ht="6.95" customHeight="1">
      <c r="B65" s="168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172"/>
    </row>
    <row r="66" spans="2:19" s="198" customFormat="1" ht="30" customHeight="1">
      <c r="B66" s="168"/>
      <c r="C66" s="368" t="s">
        <v>15</v>
      </c>
      <c r="D66" s="359"/>
      <c r="E66" s="359"/>
      <c r="F66" s="634" t="str">
        <f>F6</f>
        <v>Bezbariérové bydlení a centrum denních aktivit v Lednici - Srdce v domě, příspěvková organizace</v>
      </c>
      <c r="G66" s="635"/>
      <c r="H66" s="635"/>
      <c r="I66" s="635"/>
      <c r="J66" s="635"/>
      <c r="K66" s="635"/>
      <c r="L66" s="635"/>
      <c r="M66" s="635"/>
      <c r="N66" s="635"/>
      <c r="O66" s="635"/>
      <c r="P66" s="635"/>
      <c r="Q66" s="359"/>
      <c r="R66" s="359"/>
      <c r="S66" s="172"/>
    </row>
    <row r="67" spans="2:19" ht="30" customHeight="1">
      <c r="B67" s="174"/>
      <c r="C67" s="368" t="s">
        <v>173</v>
      </c>
      <c r="D67" s="369"/>
      <c r="E67" s="369"/>
      <c r="F67" s="634" t="s">
        <v>1509</v>
      </c>
      <c r="G67" s="636"/>
      <c r="H67" s="636"/>
      <c r="I67" s="636"/>
      <c r="J67" s="636"/>
      <c r="K67" s="636"/>
      <c r="L67" s="636"/>
      <c r="M67" s="636"/>
      <c r="N67" s="636"/>
      <c r="O67" s="636"/>
      <c r="P67" s="636"/>
      <c r="Q67" s="369"/>
      <c r="R67" s="369"/>
      <c r="S67" s="176"/>
    </row>
    <row r="68" spans="2:19" s="198" customFormat="1" ht="36.95" customHeight="1">
      <c r="B68" s="168"/>
      <c r="C68" s="207" t="s">
        <v>245</v>
      </c>
      <c r="D68" s="359"/>
      <c r="E68" s="359"/>
      <c r="F68" s="637" t="str">
        <f>F8</f>
        <v>02- - D.1.4.8. Slaboporoud</v>
      </c>
      <c r="G68" s="638"/>
      <c r="H68" s="638"/>
      <c r="I68" s="638"/>
      <c r="J68" s="638"/>
      <c r="K68" s="638"/>
      <c r="L68" s="638"/>
      <c r="M68" s="638"/>
      <c r="N68" s="638"/>
      <c r="O68" s="638"/>
      <c r="P68" s="638"/>
      <c r="Q68" s="359"/>
      <c r="R68" s="359"/>
      <c r="S68" s="172"/>
    </row>
    <row r="69" spans="2:19" s="198" customFormat="1" ht="6.95" customHeight="1">
      <c r="B69" s="168"/>
      <c r="C69" s="359"/>
      <c r="D69" s="359"/>
      <c r="E69" s="359"/>
      <c r="F69" s="359"/>
      <c r="G69" s="359"/>
      <c r="H69" s="359"/>
      <c r="I69" s="359"/>
      <c r="J69" s="359"/>
      <c r="K69" s="359"/>
      <c r="L69" s="359"/>
      <c r="M69" s="359"/>
      <c r="N69" s="359"/>
      <c r="O69" s="359"/>
      <c r="P69" s="359"/>
      <c r="Q69" s="359"/>
      <c r="R69" s="359"/>
      <c r="S69" s="172"/>
    </row>
    <row r="70" spans="2:19" s="1" customFormat="1" ht="18" customHeight="1">
      <c r="B70" s="32"/>
      <c r="C70" s="391" t="s">
        <v>19</v>
      </c>
      <c r="D70" s="392"/>
      <c r="E70" s="392"/>
      <c r="F70" s="390"/>
      <c r="G70" s="392"/>
      <c r="H70" s="392"/>
      <c r="I70" s="392"/>
      <c r="J70" s="392"/>
      <c r="K70" s="391" t="s">
        <v>21</v>
      </c>
      <c r="L70" s="392"/>
      <c r="M70" s="576">
        <f>IF(O10="","",O10)</f>
        <v>0</v>
      </c>
      <c r="N70" s="576"/>
      <c r="O70" s="576"/>
      <c r="P70" s="576"/>
      <c r="Q70" s="392"/>
      <c r="R70" s="392"/>
      <c r="S70" s="34"/>
    </row>
    <row r="71" spans="2:19" s="1" customFormat="1" ht="6.95" customHeight="1">
      <c r="B71" s="32"/>
      <c r="C71" s="392"/>
      <c r="D71" s="392"/>
      <c r="E71" s="392"/>
      <c r="F71" s="392"/>
      <c r="G71" s="392"/>
      <c r="H71" s="392"/>
      <c r="I71" s="392"/>
      <c r="J71" s="392"/>
      <c r="K71" s="392"/>
      <c r="L71" s="392"/>
      <c r="M71" s="487"/>
      <c r="N71" s="392"/>
      <c r="O71" s="392"/>
      <c r="P71" s="392"/>
      <c r="Q71" s="392"/>
      <c r="R71" s="392"/>
      <c r="S71" s="34"/>
    </row>
    <row r="72" spans="2:19" s="1" customFormat="1" ht="15">
      <c r="B72" s="32"/>
      <c r="C72" s="391" t="s">
        <v>3741</v>
      </c>
      <c r="D72" s="392"/>
      <c r="E72" s="392"/>
      <c r="F72" s="390"/>
      <c r="G72" s="392"/>
      <c r="H72" s="392"/>
      <c r="I72" s="392"/>
      <c r="J72" s="392"/>
      <c r="K72" s="391" t="s">
        <v>24</v>
      </c>
      <c r="L72" s="392"/>
      <c r="M72" s="523"/>
      <c r="N72" s="523"/>
      <c r="O72" s="523"/>
      <c r="P72" s="523"/>
      <c r="Q72" s="523"/>
      <c r="R72" s="392"/>
      <c r="S72" s="34"/>
    </row>
    <row r="73" spans="2:19" s="1" customFormat="1" ht="14.45" customHeight="1">
      <c r="B73" s="32"/>
      <c r="C73" s="391" t="s">
        <v>3743</v>
      </c>
      <c r="D73" s="392"/>
      <c r="E73" s="392"/>
      <c r="F73" s="390" t="str">
        <f>IF(E16="","",E16)</f>
        <v/>
      </c>
      <c r="G73" s="392"/>
      <c r="H73" s="392"/>
      <c r="I73" s="392"/>
      <c r="J73" s="392"/>
      <c r="K73" s="391"/>
      <c r="L73" s="392"/>
      <c r="M73" s="523"/>
      <c r="N73" s="523"/>
      <c r="O73" s="523"/>
      <c r="P73" s="523"/>
      <c r="Q73" s="523"/>
      <c r="R73" s="392"/>
      <c r="S73" s="34"/>
    </row>
    <row r="74" spans="2:34" s="198" customFormat="1" ht="10.35" customHeight="1">
      <c r="B74" s="168"/>
      <c r="C74" s="359"/>
      <c r="D74" s="359"/>
      <c r="E74" s="359"/>
      <c r="F74" s="359"/>
      <c r="G74" s="359"/>
      <c r="H74" s="359"/>
      <c r="I74" s="359"/>
      <c r="J74" s="359"/>
      <c r="K74" s="359"/>
      <c r="L74" s="359"/>
      <c r="M74" s="359"/>
      <c r="N74" s="359"/>
      <c r="O74" s="359"/>
      <c r="P74" s="359"/>
      <c r="Q74" s="359"/>
      <c r="R74" s="359"/>
      <c r="S74" s="172"/>
      <c r="T74" s="288"/>
      <c r="U74" s="288"/>
      <c r="V74" s="288"/>
      <c r="W74" s="288"/>
      <c r="X74" s="288"/>
      <c r="Y74" s="288"/>
      <c r="Z74" s="288"/>
      <c r="AA74" s="288"/>
      <c r="AB74" s="288"/>
      <c r="AC74" s="288"/>
      <c r="AD74" s="288"/>
      <c r="AE74" s="288"/>
      <c r="AF74" s="288"/>
      <c r="AG74" s="288"/>
      <c r="AH74" s="288"/>
    </row>
    <row r="75" spans="2:34" s="228" customFormat="1" ht="29.25" customHeight="1">
      <c r="B75" s="222"/>
      <c r="C75" s="223" t="s">
        <v>185</v>
      </c>
      <c r="D75" s="367" t="s">
        <v>186</v>
      </c>
      <c r="E75" s="367" t="s">
        <v>40</v>
      </c>
      <c r="F75" s="657" t="s">
        <v>187</v>
      </c>
      <c r="G75" s="657"/>
      <c r="H75" s="657"/>
      <c r="I75" s="657"/>
      <c r="J75" s="367" t="s">
        <v>188</v>
      </c>
      <c r="K75" s="367" t="s">
        <v>189</v>
      </c>
      <c r="L75" s="658" t="s">
        <v>190</v>
      </c>
      <c r="M75" s="658"/>
      <c r="N75" s="657" t="s">
        <v>177</v>
      </c>
      <c r="O75" s="657"/>
      <c r="P75" s="657"/>
      <c r="Q75" s="657"/>
      <c r="R75" s="226" t="s">
        <v>3318</v>
      </c>
      <c r="S75" s="290"/>
      <c r="T75" s="291"/>
      <c r="U75" s="292"/>
      <c r="V75" s="293"/>
      <c r="W75" s="293"/>
      <c r="X75" s="293"/>
      <c r="Y75" s="293"/>
      <c r="Z75" s="293"/>
      <c r="AA75" s="293"/>
      <c r="AB75" s="294"/>
      <c r="AC75" s="291"/>
      <c r="AD75" s="295"/>
      <c r="AE75" s="291"/>
      <c r="AF75" s="291"/>
      <c r="AG75" s="291"/>
      <c r="AH75" s="291"/>
    </row>
    <row r="76" spans="2:64" s="198" customFormat="1" ht="29.25" customHeight="1">
      <c r="B76" s="168"/>
      <c r="C76" s="209" t="s">
        <v>3737</v>
      </c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666">
        <f>N77+N80+N115+N142+N153</f>
        <v>0</v>
      </c>
      <c r="O76" s="667"/>
      <c r="P76" s="667"/>
      <c r="Q76" s="667"/>
      <c r="R76" s="296"/>
      <c r="S76" s="172"/>
      <c r="T76" s="288"/>
      <c r="U76" s="297"/>
      <c r="V76" s="374"/>
      <c r="W76" s="374"/>
      <c r="X76" s="299"/>
      <c r="Y76" s="374"/>
      <c r="Z76" s="299"/>
      <c r="AA76" s="374"/>
      <c r="AB76" s="300"/>
      <c r="AC76" s="288"/>
      <c r="AD76" s="301"/>
      <c r="AE76" s="288"/>
      <c r="AF76" s="288"/>
      <c r="AG76" s="288"/>
      <c r="AH76" s="288"/>
      <c r="AU76" s="192" t="s">
        <v>57</v>
      </c>
      <c r="AV76" s="192" t="s">
        <v>172</v>
      </c>
      <c r="BL76" s="230" t="e">
        <f>BL77+BL80+BL115+BL142+BL153+#REF!</f>
        <v>#REF!</v>
      </c>
    </row>
    <row r="77" spans="2:64" s="235" customFormat="1" ht="37.35" customHeight="1">
      <c r="B77" s="231"/>
      <c r="C77" s="232"/>
      <c r="D77" s="233" t="s">
        <v>1390</v>
      </c>
      <c r="E77" s="233"/>
      <c r="F77" s="233"/>
      <c r="G77" s="233"/>
      <c r="H77" s="233"/>
      <c r="I77" s="233"/>
      <c r="J77" s="233"/>
      <c r="K77" s="233"/>
      <c r="L77" s="233"/>
      <c r="M77" s="233"/>
      <c r="N77" s="609">
        <f>SUM(N78)</f>
        <v>0</v>
      </c>
      <c r="O77" s="610"/>
      <c r="P77" s="610"/>
      <c r="Q77" s="610"/>
      <c r="R77" s="377"/>
      <c r="S77" s="219"/>
      <c r="T77" s="303"/>
      <c r="U77" s="304"/>
      <c r="V77" s="305"/>
      <c r="W77" s="305"/>
      <c r="X77" s="306"/>
      <c r="Y77" s="305"/>
      <c r="Z77" s="306"/>
      <c r="AA77" s="305"/>
      <c r="AB77" s="307"/>
      <c r="AC77" s="303"/>
      <c r="AD77" s="308"/>
      <c r="AE77" s="303"/>
      <c r="AF77" s="303"/>
      <c r="AG77" s="303"/>
      <c r="AH77" s="303"/>
      <c r="AS77" s="237" t="s">
        <v>113</v>
      </c>
      <c r="AU77" s="238" t="s">
        <v>57</v>
      </c>
      <c r="AV77" s="238" t="s">
        <v>58</v>
      </c>
      <c r="AZ77" s="237" t="s">
        <v>198</v>
      </c>
      <c r="BL77" s="239">
        <f>SUM(BL78:BL79)</f>
        <v>0</v>
      </c>
    </row>
    <row r="78" spans="2:66" s="198" customFormat="1" ht="20.1" customHeight="1">
      <c r="B78" s="168"/>
      <c r="C78" s="309" t="s">
        <v>65</v>
      </c>
      <c r="D78" s="309" t="s">
        <v>199</v>
      </c>
      <c r="E78" s="310" t="s">
        <v>1394</v>
      </c>
      <c r="F78" s="678" t="s">
        <v>1395</v>
      </c>
      <c r="G78" s="678"/>
      <c r="H78" s="678"/>
      <c r="I78" s="678"/>
      <c r="J78" s="311" t="s">
        <v>1318</v>
      </c>
      <c r="K78" s="375">
        <v>9</v>
      </c>
      <c r="L78" s="572"/>
      <c r="M78" s="572"/>
      <c r="N78" s="679">
        <f>ROUND(L78*K78,2)</f>
        <v>0</v>
      </c>
      <c r="O78" s="679"/>
      <c r="P78" s="679"/>
      <c r="Q78" s="679"/>
      <c r="R78" s="313" t="s">
        <v>3319</v>
      </c>
      <c r="S78" s="172"/>
      <c r="T78" s="301"/>
      <c r="U78" s="315"/>
      <c r="V78" s="316"/>
      <c r="W78" s="317"/>
      <c r="X78" s="317"/>
      <c r="Y78" s="317"/>
      <c r="Z78" s="317"/>
      <c r="AA78" s="317"/>
      <c r="AB78" s="318"/>
      <c r="AC78" s="288"/>
      <c r="AD78" s="288"/>
      <c r="AE78" s="288"/>
      <c r="AF78" s="288"/>
      <c r="AG78" s="288"/>
      <c r="AH78" s="288"/>
      <c r="AS78" s="192" t="s">
        <v>113</v>
      </c>
      <c r="AU78" s="192" t="s">
        <v>199</v>
      </c>
      <c r="AV78" s="192" t="s">
        <v>65</v>
      </c>
      <c r="AZ78" s="192" t="s">
        <v>198</v>
      </c>
      <c r="BF78" s="249">
        <f>IF(V78="základní",N78,0)</f>
        <v>0</v>
      </c>
      <c r="BG78" s="249">
        <f>IF(V78="snížená",N78,0)</f>
        <v>0</v>
      </c>
      <c r="BH78" s="249">
        <f>IF(V78="zákl. přenesená",N78,0)</f>
        <v>0</v>
      </c>
      <c r="BI78" s="249">
        <f>IF(V78="sníž. přenesená",N78,0)</f>
        <v>0</v>
      </c>
      <c r="BJ78" s="249">
        <f>IF(V78="nulová",N78,0)</f>
        <v>0</v>
      </c>
      <c r="BK78" s="192" t="s">
        <v>71</v>
      </c>
      <c r="BL78" s="249">
        <f>ROUND(L78*K78,2)</f>
        <v>0</v>
      </c>
      <c r="BM78" s="192" t="s">
        <v>113</v>
      </c>
      <c r="BN78" s="192" t="s">
        <v>2054</v>
      </c>
    </row>
    <row r="79" spans="2:48" s="198" customFormat="1" ht="27.95" customHeight="1">
      <c r="B79" s="168"/>
      <c r="C79" s="320"/>
      <c r="D79" s="320"/>
      <c r="E79" s="320"/>
      <c r="F79" s="695" t="s">
        <v>1397</v>
      </c>
      <c r="G79" s="681"/>
      <c r="H79" s="681"/>
      <c r="I79" s="681"/>
      <c r="J79" s="320"/>
      <c r="K79" s="320"/>
      <c r="L79" s="320"/>
      <c r="M79" s="320"/>
      <c r="N79" s="320"/>
      <c r="O79" s="320"/>
      <c r="P79" s="320"/>
      <c r="Q79" s="320"/>
      <c r="R79" s="320"/>
      <c r="S79" s="172"/>
      <c r="T79" s="301"/>
      <c r="U79" s="321"/>
      <c r="V79" s="320"/>
      <c r="W79" s="320"/>
      <c r="X79" s="320"/>
      <c r="Y79" s="320"/>
      <c r="Z79" s="320"/>
      <c r="AA79" s="320"/>
      <c r="AB79" s="322"/>
      <c r="AC79" s="288"/>
      <c r="AD79" s="288"/>
      <c r="AE79" s="288"/>
      <c r="AF79" s="288"/>
      <c r="AG79" s="288"/>
      <c r="AH79" s="288"/>
      <c r="AU79" s="192" t="s">
        <v>271</v>
      </c>
      <c r="AV79" s="192" t="s">
        <v>65</v>
      </c>
    </row>
    <row r="80" spans="2:64" s="235" customFormat="1" ht="37.35" customHeight="1">
      <c r="B80" s="231"/>
      <c r="C80" s="305"/>
      <c r="D80" s="408" t="s">
        <v>1391</v>
      </c>
      <c r="E80" s="408"/>
      <c r="F80" s="408"/>
      <c r="G80" s="408"/>
      <c r="H80" s="408"/>
      <c r="I80" s="408"/>
      <c r="J80" s="408"/>
      <c r="K80" s="408"/>
      <c r="L80" s="408"/>
      <c r="M80" s="408"/>
      <c r="N80" s="700">
        <f>SUM(N81:Q113)</f>
        <v>0</v>
      </c>
      <c r="O80" s="701"/>
      <c r="P80" s="701"/>
      <c r="Q80" s="701"/>
      <c r="R80" s="409"/>
      <c r="S80" s="219"/>
      <c r="U80" s="348"/>
      <c r="V80" s="232"/>
      <c r="W80" s="232"/>
      <c r="X80" s="234">
        <f>SUM(X81:X114)</f>
        <v>0</v>
      </c>
      <c r="Y80" s="232"/>
      <c r="Z80" s="234">
        <f>SUM(Z81:Z114)</f>
        <v>0</v>
      </c>
      <c r="AA80" s="232"/>
      <c r="AB80" s="349">
        <f>SUM(AB81:AB114)</f>
        <v>0</v>
      </c>
      <c r="AS80" s="237" t="s">
        <v>113</v>
      </c>
      <c r="AU80" s="238" t="s">
        <v>57</v>
      </c>
      <c r="AV80" s="238" t="s">
        <v>58</v>
      </c>
      <c r="AZ80" s="237" t="s">
        <v>198</v>
      </c>
      <c r="BL80" s="239">
        <f>SUM(BL81:BL114)</f>
        <v>0</v>
      </c>
    </row>
    <row r="81" spans="2:66" s="198" customFormat="1" ht="30" customHeight="1">
      <c r="B81" s="168"/>
      <c r="C81" s="309" t="s">
        <v>71</v>
      </c>
      <c r="D81" s="309" t="s">
        <v>199</v>
      </c>
      <c r="E81" s="310" t="s">
        <v>2055</v>
      </c>
      <c r="F81" s="678" t="s">
        <v>2056</v>
      </c>
      <c r="G81" s="678"/>
      <c r="H81" s="678"/>
      <c r="I81" s="678"/>
      <c r="J81" s="311" t="s">
        <v>1318</v>
      </c>
      <c r="K81" s="375">
        <v>1</v>
      </c>
      <c r="L81" s="572"/>
      <c r="M81" s="572"/>
      <c r="N81" s="679">
        <f>ROUND(L81*K81,2)</f>
        <v>0</v>
      </c>
      <c r="O81" s="679"/>
      <c r="P81" s="679"/>
      <c r="Q81" s="679"/>
      <c r="R81" s="313" t="s">
        <v>3319</v>
      </c>
      <c r="S81" s="172"/>
      <c r="U81" s="354" t="s">
        <v>5</v>
      </c>
      <c r="V81" s="246" t="s">
        <v>31</v>
      </c>
      <c r="W81" s="248">
        <v>0</v>
      </c>
      <c r="X81" s="248">
        <f>W81*K81</f>
        <v>0</v>
      </c>
      <c r="Y81" s="248">
        <v>0</v>
      </c>
      <c r="Z81" s="248">
        <f>Y81*K81</f>
        <v>0</v>
      </c>
      <c r="AA81" s="248">
        <v>0</v>
      </c>
      <c r="AB81" s="355">
        <f>AA81*K81</f>
        <v>0</v>
      </c>
      <c r="AS81" s="192" t="s">
        <v>113</v>
      </c>
      <c r="AU81" s="192" t="s">
        <v>199</v>
      </c>
      <c r="AV81" s="192" t="s">
        <v>65</v>
      </c>
      <c r="AZ81" s="192" t="s">
        <v>198</v>
      </c>
      <c r="BF81" s="249">
        <f>IF(V81="základní",N81,0)</f>
        <v>0</v>
      </c>
      <c r="BG81" s="249">
        <f>IF(V81="snížená",N81,0)</f>
        <v>0</v>
      </c>
      <c r="BH81" s="249">
        <f>IF(V81="zákl. přenesená",N81,0)</f>
        <v>0</v>
      </c>
      <c r="BI81" s="249">
        <f>IF(V81="sníž. přenesená",N81,0)</f>
        <v>0</v>
      </c>
      <c r="BJ81" s="249">
        <f>IF(V81="nulová",N81,0)</f>
        <v>0</v>
      </c>
      <c r="BK81" s="192" t="s">
        <v>71</v>
      </c>
      <c r="BL81" s="249">
        <f>ROUND(L81*K81,2)</f>
        <v>0</v>
      </c>
      <c r="BM81" s="192" t="s">
        <v>113</v>
      </c>
      <c r="BN81" s="192" t="s">
        <v>2057</v>
      </c>
    </row>
    <row r="82" spans="2:48" s="198" customFormat="1" ht="20.1" customHeight="1">
      <c r="B82" s="168"/>
      <c r="C82" s="320"/>
      <c r="D82" s="320"/>
      <c r="E82" s="320"/>
      <c r="F82" s="695" t="s">
        <v>1401</v>
      </c>
      <c r="G82" s="681"/>
      <c r="H82" s="681"/>
      <c r="I82" s="681"/>
      <c r="J82" s="320"/>
      <c r="K82" s="320"/>
      <c r="L82" s="320"/>
      <c r="M82" s="320"/>
      <c r="N82" s="320"/>
      <c r="O82" s="320"/>
      <c r="P82" s="320"/>
      <c r="Q82" s="320"/>
      <c r="R82" s="320"/>
      <c r="S82" s="172"/>
      <c r="U82" s="331"/>
      <c r="V82" s="359"/>
      <c r="W82" s="359"/>
      <c r="X82" s="359"/>
      <c r="Y82" s="359"/>
      <c r="Z82" s="359"/>
      <c r="AA82" s="359"/>
      <c r="AB82" s="332"/>
      <c r="AU82" s="192" t="s">
        <v>271</v>
      </c>
      <c r="AV82" s="192" t="s">
        <v>65</v>
      </c>
    </row>
    <row r="83" spans="2:66" s="198" customFormat="1" ht="20.1" customHeight="1">
      <c r="B83" s="168"/>
      <c r="C83" s="309" t="s">
        <v>213</v>
      </c>
      <c r="D83" s="309" t="s">
        <v>199</v>
      </c>
      <c r="E83" s="310" t="s">
        <v>2058</v>
      </c>
      <c r="F83" s="678" t="s">
        <v>2059</v>
      </c>
      <c r="G83" s="678"/>
      <c r="H83" s="678"/>
      <c r="I83" s="678"/>
      <c r="J83" s="311" t="s">
        <v>1318</v>
      </c>
      <c r="K83" s="375">
        <v>1</v>
      </c>
      <c r="L83" s="572"/>
      <c r="M83" s="572"/>
      <c r="N83" s="679">
        <f>ROUND(L83*K83,2)</f>
        <v>0</v>
      </c>
      <c r="O83" s="679"/>
      <c r="P83" s="679"/>
      <c r="Q83" s="679"/>
      <c r="R83" s="313" t="s">
        <v>3319</v>
      </c>
      <c r="S83" s="172"/>
      <c r="U83" s="354" t="s">
        <v>5</v>
      </c>
      <c r="V83" s="246" t="s">
        <v>31</v>
      </c>
      <c r="W83" s="248">
        <v>0</v>
      </c>
      <c r="X83" s="248">
        <f>W83*K83</f>
        <v>0</v>
      </c>
      <c r="Y83" s="248">
        <v>0</v>
      </c>
      <c r="Z83" s="248">
        <f>Y83*K83</f>
        <v>0</v>
      </c>
      <c r="AA83" s="248">
        <v>0</v>
      </c>
      <c r="AB83" s="355">
        <f>AA83*K83</f>
        <v>0</v>
      </c>
      <c r="AS83" s="192" t="s">
        <v>113</v>
      </c>
      <c r="AU83" s="192" t="s">
        <v>199</v>
      </c>
      <c r="AV83" s="192" t="s">
        <v>65</v>
      </c>
      <c r="AZ83" s="192" t="s">
        <v>198</v>
      </c>
      <c r="BF83" s="249">
        <f>IF(V83="základní",N83,0)</f>
        <v>0</v>
      </c>
      <c r="BG83" s="249">
        <f>IF(V83="snížená",N83,0)</f>
        <v>0</v>
      </c>
      <c r="BH83" s="249">
        <f>IF(V83="zákl. přenesená",N83,0)</f>
        <v>0</v>
      </c>
      <c r="BI83" s="249">
        <f>IF(V83="sníž. přenesená",N83,0)</f>
        <v>0</v>
      </c>
      <c r="BJ83" s="249">
        <f>IF(V83="nulová",N83,0)</f>
        <v>0</v>
      </c>
      <c r="BK83" s="192" t="s">
        <v>71</v>
      </c>
      <c r="BL83" s="249">
        <f>ROUND(L83*K83,2)</f>
        <v>0</v>
      </c>
      <c r="BM83" s="192" t="s">
        <v>113</v>
      </c>
      <c r="BN83" s="192" t="s">
        <v>2060</v>
      </c>
    </row>
    <row r="84" spans="2:48" s="198" customFormat="1" ht="30" customHeight="1">
      <c r="B84" s="168"/>
      <c r="C84" s="320"/>
      <c r="D84" s="320"/>
      <c r="E84" s="320"/>
      <c r="F84" s="695" t="s">
        <v>2061</v>
      </c>
      <c r="G84" s="681"/>
      <c r="H84" s="681"/>
      <c r="I84" s="681"/>
      <c r="J84" s="320"/>
      <c r="K84" s="320"/>
      <c r="L84" s="320"/>
      <c r="M84" s="320"/>
      <c r="N84" s="320"/>
      <c r="O84" s="320"/>
      <c r="P84" s="320"/>
      <c r="Q84" s="320"/>
      <c r="R84" s="320"/>
      <c r="S84" s="172"/>
      <c r="U84" s="331"/>
      <c r="V84" s="359"/>
      <c r="W84" s="359"/>
      <c r="X84" s="359"/>
      <c r="Y84" s="359"/>
      <c r="Z84" s="359"/>
      <c r="AA84" s="359"/>
      <c r="AB84" s="332"/>
      <c r="AU84" s="192" t="s">
        <v>271</v>
      </c>
      <c r="AV84" s="192" t="s">
        <v>65</v>
      </c>
    </row>
    <row r="85" spans="2:66" s="198" customFormat="1" ht="30" customHeight="1">
      <c r="B85" s="168"/>
      <c r="C85" s="309" t="s">
        <v>113</v>
      </c>
      <c r="D85" s="309" t="s">
        <v>199</v>
      </c>
      <c r="E85" s="310" t="s">
        <v>2062</v>
      </c>
      <c r="F85" s="678" t="s">
        <v>2063</v>
      </c>
      <c r="G85" s="678"/>
      <c r="H85" s="678"/>
      <c r="I85" s="678"/>
      <c r="J85" s="311" t="s">
        <v>1318</v>
      </c>
      <c r="K85" s="375">
        <v>1</v>
      </c>
      <c r="L85" s="572"/>
      <c r="M85" s="572"/>
      <c r="N85" s="679">
        <f>ROUND(L85*K85,2)</f>
        <v>0</v>
      </c>
      <c r="O85" s="679"/>
      <c r="P85" s="679"/>
      <c r="Q85" s="679"/>
      <c r="R85" s="313" t="s">
        <v>3319</v>
      </c>
      <c r="S85" s="172"/>
      <c r="U85" s="354" t="s">
        <v>5</v>
      </c>
      <c r="V85" s="246" t="s">
        <v>31</v>
      </c>
      <c r="W85" s="248">
        <v>0</v>
      </c>
      <c r="X85" s="248">
        <f>W85*K85</f>
        <v>0</v>
      </c>
      <c r="Y85" s="248">
        <v>0</v>
      </c>
      <c r="Z85" s="248">
        <f>Y85*K85</f>
        <v>0</v>
      </c>
      <c r="AA85" s="248">
        <v>0</v>
      </c>
      <c r="AB85" s="355">
        <f>AA85*K85</f>
        <v>0</v>
      </c>
      <c r="AS85" s="192" t="s">
        <v>113</v>
      </c>
      <c r="AU85" s="192" t="s">
        <v>199</v>
      </c>
      <c r="AV85" s="192" t="s">
        <v>65</v>
      </c>
      <c r="AZ85" s="192" t="s">
        <v>198</v>
      </c>
      <c r="BF85" s="249">
        <f>IF(V85="základní",N85,0)</f>
        <v>0</v>
      </c>
      <c r="BG85" s="249">
        <f>IF(V85="snížená",N85,0)</f>
        <v>0</v>
      </c>
      <c r="BH85" s="249">
        <f>IF(V85="zákl. přenesená",N85,0)</f>
        <v>0</v>
      </c>
      <c r="BI85" s="249">
        <f>IF(V85="sníž. přenesená",N85,0)</f>
        <v>0</v>
      </c>
      <c r="BJ85" s="249">
        <f>IF(V85="nulová",N85,0)</f>
        <v>0</v>
      </c>
      <c r="BK85" s="192" t="s">
        <v>71</v>
      </c>
      <c r="BL85" s="249">
        <f>ROUND(L85*K85,2)</f>
        <v>0</v>
      </c>
      <c r="BM85" s="192" t="s">
        <v>113</v>
      </c>
      <c r="BN85" s="192" t="s">
        <v>2064</v>
      </c>
    </row>
    <row r="86" spans="2:48" s="198" customFormat="1" ht="20.1" customHeight="1">
      <c r="B86" s="168"/>
      <c r="C86" s="320"/>
      <c r="D86" s="320"/>
      <c r="E86" s="320"/>
      <c r="F86" s="695" t="s">
        <v>2065</v>
      </c>
      <c r="G86" s="681"/>
      <c r="H86" s="681"/>
      <c r="I86" s="681"/>
      <c r="J86" s="320"/>
      <c r="K86" s="320"/>
      <c r="L86" s="320"/>
      <c r="M86" s="320"/>
      <c r="N86" s="320"/>
      <c r="O86" s="320"/>
      <c r="P86" s="320"/>
      <c r="Q86" s="320"/>
      <c r="R86" s="320"/>
      <c r="S86" s="172"/>
      <c r="U86" s="331"/>
      <c r="V86" s="359"/>
      <c r="W86" s="359"/>
      <c r="X86" s="359"/>
      <c r="Y86" s="359"/>
      <c r="Z86" s="359"/>
      <c r="AA86" s="359"/>
      <c r="AB86" s="332"/>
      <c r="AU86" s="192" t="s">
        <v>271</v>
      </c>
      <c r="AV86" s="192" t="s">
        <v>65</v>
      </c>
    </row>
    <row r="87" spans="2:66" s="198" customFormat="1" ht="30" customHeight="1">
      <c r="B87" s="168"/>
      <c r="C87" s="309" t="s">
        <v>116</v>
      </c>
      <c r="D87" s="309" t="s">
        <v>199</v>
      </c>
      <c r="E87" s="310" t="s">
        <v>2066</v>
      </c>
      <c r="F87" s="678" t="s">
        <v>2067</v>
      </c>
      <c r="G87" s="678"/>
      <c r="H87" s="678"/>
      <c r="I87" s="678"/>
      <c r="J87" s="311" t="s">
        <v>1318</v>
      </c>
      <c r="K87" s="375">
        <v>1</v>
      </c>
      <c r="L87" s="572"/>
      <c r="M87" s="572"/>
      <c r="N87" s="679">
        <f>ROUND(L87*K87,2)</f>
        <v>0</v>
      </c>
      <c r="O87" s="679"/>
      <c r="P87" s="679"/>
      <c r="Q87" s="679"/>
      <c r="R87" s="313" t="s">
        <v>3319</v>
      </c>
      <c r="S87" s="172"/>
      <c r="U87" s="354" t="s">
        <v>5</v>
      </c>
      <c r="V87" s="246" t="s">
        <v>31</v>
      </c>
      <c r="W87" s="248">
        <v>0</v>
      </c>
      <c r="X87" s="248">
        <f>W87*K87</f>
        <v>0</v>
      </c>
      <c r="Y87" s="248">
        <v>0</v>
      </c>
      <c r="Z87" s="248">
        <f>Y87*K87</f>
        <v>0</v>
      </c>
      <c r="AA87" s="248">
        <v>0</v>
      </c>
      <c r="AB87" s="355">
        <f>AA87*K87</f>
        <v>0</v>
      </c>
      <c r="AS87" s="192" t="s">
        <v>113</v>
      </c>
      <c r="AU87" s="192" t="s">
        <v>199</v>
      </c>
      <c r="AV87" s="192" t="s">
        <v>65</v>
      </c>
      <c r="AZ87" s="192" t="s">
        <v>198</v>
      </c>
      <c r="BF87" s="249">
        <f>IF(V87="základní",N87,0)</f>
        <v>0</v>
      </c>
      <c r="BG87" s="249">
        <f>IF(V87="snížená",N87,0)</f>
        <v>0</v>
      </c>
      <c r="BH87" s="249">
        <f>IF(V87="zákl. přenesená",N87,0)</f>
        <v>0</v>
      </c>
      <c r="BI87" s="249">
        <f>IF(V87="sníž. přenesená",N87,0)</f>
        <v>0</v>
      </c>
      <c r="BJ87" s="249">
        <f>IF(V87="nulová",N87,0)</f>
        <v>0</v>
      </c>
      <c r="BK87" s="192" t="s">
        <v>71</v>
      </c>
      <c r="BL87" s="249">
        <f>ROUND(L87*K87,2)</f>
        <v>0</v>
      </c>
      <c r="BM87" s="192" t="s">
        <v>113</v>
      </c>
      <c r="BN87" s="192" t="s">
        <v>2068</v>
      </c>
    </row>
    <row r="88" spans="2:48" s="198" customFormat="1" ht="20.1" customHeight="1">
      <c r="B88" s="168"/>
      <c r="C88" s="320"/>
      <c r="D88" s="320"/>
      <c r="E88" s="320"/>
      <c r="F88" s="695" t="s">
        <v>1412</v>
      </c>
      <c r="G88" s="681"/>
      <c r="H88" s="681"/>
      <c r="I88" s="681"/>
      <c r="J88" s="320"/>
      <c r="K88" s="320"/>
      <c r="L88" s="320"/>
      <c r="M88" s="320"/>
      <c r="N88" s="320"/>
      <c r="O88" s="320"/>
      <c r="P88" s="320"/>
      <c r="Q88" s="320"/>
      <c r="R88" s="320"/>
      <c r="S88" s="172"/>
      <c r="U88" s="331"/>
      <c r="V88" s="359"/>
      <c r="W88" s="359"/>
      <c r="X88" s="359"/>
      <c r="Y88" s="359"/>
      <c r="Z88" s="359"/>
      <c r="AA88" s="359"/>
      <c r="AB88" s="332"/>
      <c r="AU88" s="192" t="s">
        <v>271</v>
      </c>
      <c r="AV88" s="192" t="s">
        <v>65</v>
      </c>
    </row>
    <row r="89" spans="2:66" s="198" customFormat="1" ht="30" customHeight="1">
      <c r="B89" s="168"/>
      <c r="C89" s="309" t="s">
        <v>128</v>
      </c>
      <c r="D89" s="309" t="s">
        <v>199</v>
      </c>
      <c r="E89" s="310" t="s">
        <v>1413</v>
      </c>
      <c r="F89" s="678" t="s">
        <v>1414</v>
      </c>
      <c r="G89" s="678"/>
      <c r="H89" s="678"/>
      <c r="I89" s="678"/>
      <c r="J89" s="311" t="s">
        <v>1318</v>
      </c>
      <c r="K89" s="375">
        <v>1</v>
      </c>
      <c r="L89" s="572"/>
      <c r="M89" s="572"/>
      <c r="N89" s="679">
        <f>ROUND(L89*K89,2)</f>
        <v>0</v>
      </c>
      <c r="O89" s="679"/>
      <c r="P89" s="679"/>
      <c r="Q89" s="679"/>
      <c r="R89" s="313" t="s">
        <v>3319</v>
      </c>
      <c r="S89" s="172"/>
      <c r="U89" s="354"/>
      <c r="V89" s="246"/>
      <c r="W89" s="248"/>
      <c r="X89" s="248"/>
      <c r="Y89" s="248"/>
      <c r="Z89" s="248"/>
      <c r="AA89" s="248"/>
      <c r="AB89" s="355"/>
      <c r="AS89" s="192" t="s">
        <v>113</v>
      </c>
      <c r="AU89" s="192" t="s">
        <v>199</v>
      </c>
      <c r="AV89" s="192" t="s">
        <v>65</v>
      </c>
      <c r="AZ89" s="192" t="s">
        <v>198</v>
      </c>
      <c r="BF89" s="249">
        <f>IF(V89="základní",N89,0)</f>
        <v>0</v>
      </c>
      <c r="BG89" s="249">
        <f>IF(V89="snížená",N89,0)</f>
        <v>0</v>
      </c>
      <c r="BH89" s="249">
        <f>IF(V89="zákl. přenesená",N89,0)</f>
        <v>0</v>
      </c>
      <c r="BI89" s="249">
        <f>IF(V89="sníž. přenesená",N89,0)</f>
        <v>0</v>
      </c>
      <c r="BJ89" s="249">
        <f>IF(V89="nulová",N89,0)</f>
        <v>0</v>
      </c>
      <c r="BK89" s="192" t="s">
        <v>71</v>
      </c>
      <c r="BL89" s="249">
        <f>ROUND(L89*K89,2)</f>
        <v>0</v>
      </c>
      <c r="BM89" s="192" t="s">
        <v>113</v>
      </c>
      <c r="BN89" s="192" t="s">
        <v>2069</v>
      </c>
    </row>
    <row r="90" spans="2:48" s="198" customFormat="1" ht="20.1" customHeight="1">
      <c r="B90" s="168"/>
      <c r="C90" s="320"/>
      <c r="D90" s="320"/>
      <c r="E90" s="320"/>
      <c r="F90" s="695" t="s">
        <v>1416</v>
      </c>
      <c r="G90" s="681"/>
      <c r="H90" s="681"/>
      <c r="I90" s="681"/>
      <c r="J90" s="320"/>
      <c r="K90" s="320"/>
      <c r="L90" s="320"/>
      <c r="M90" s="320"/>
      <c r="N90" s="320"/>
      <c r="O90" s="320"/>
      <c r="P90" s="320"/>
      <c r="Q90" s="320"/>
      <c r="R90" s="320"/>
      <c r="S90" s="172"/>
      <c r="U90" s="331"/>
      <c r="V90" s="359"/>
      <c r="W90" s="359"/>
      <c r="X90" s="359"/>
      <c r="Y90" s="359"/>
      <c r="Z90" s="359"/>
      <c r="AA90" s="359"/>
      <c r="AB90" s="332"/>
      <c r="AU90" s="192" t="s">
        <v>271</v>
      </c>
      <c r="AV90" s="192" t="s">
        <v>65</v>
      </c>
    </row>
    <row r="91" spans="2:66" s="198" customFormat="1" ht="20.1" customHeight="1">
      <c r="B91" s="168"/>
      <c r="C91" s="309" t="s">
        <v>137</v>
      </c>
      <c r="D91" s="309" t="s">
        <v>199</v>
      </c>
      <c r="E91" s="310" t="s">
        <v>2070</v>
      </c>
      <c r="F91" s="678" t="s">
        <v>1403</v>
      </c>
      <c r="G91" s="678"/>
      <c r="H91" s="678"/>
      <c r="I91" s="678"/>
      <c r="J91" s="311" t="s">
        <v>1318</v>
      </c>
      <c r="K91" s="375">
        <v>1</v>
      </c>
      <c r="L91" s="572"/>
      <c r="M91" s="572"/>
      <c r="N91" s="679">
        <f>ROUND(L91*K91,2)</f>
        <v>0</v>
      </c>
      <c r="O91" s="679"/>
      <c r="P91" s="679"/>
      <c r="Q91" s="679"/>
      <c r="R91" s="313" t="s">
        <v>3319</v>
      </c>
      <c r="S91" s="172"/>
      <c r="T91" s="287"/>
      <c r="U91" s="354"/>
      <c r="V91" s="246"/>
      <c r="W91" s="248"/>
      <c r="X91" s="248"/>
      <c r="Y91" s="248"/>
      <c r="Z91" s="248"/>
      <c r="AA91" s="248"/>
      <c r="AB91" s="355"/>
      <c r="AS91" s="192" t="s">
        <v>113</v>
      </c>
      <c r="AU91" s="192" t="s">
        <v>199</v>
      </c>
      <c r="AV91" s="192" t="s">
        <v>65</v>
      </c>
      <c r="AZ91" s="192" t="s">
        <v>198</v>
      </c>
      <c r="BF91" s="249">
        <f>IF(V91="základní",N91,0)</f>
        <v>0</v>
      </c>
      <c r="BG91" s="249">
        <f>IF(V91="snížená",N91,0)</f>
        <v>0</v>
      </c>
      <c r="BH91" s="249">
        <f>IF(V91="zákl. přenesená",N91,0)</f>
        <v>0</v>
      </c>
      <c r="BI91" s="249">
        <f>IF(V91="sníž. přenesená",N91,0)</f>
        <v>0</v>
      </c>
      <c r="BJ91" s="249">
        <f>IF(V91="nulová",N91,0)</f>
        <v>0</v>
      </c>
      <c r="BK91" s="192" t="s">
        <v>71</v>
      </c>
      <c r="BL91" s="249">
        <f>ROUND(L91*K91,2)</f>
        <v>0</v>
      </c>
      <c r="BM91" s="192" t="s">
        <v>113</v>
      </c>
      <c r="BN91" s="192" t="s">
        <v>2071</v>
      </c>
    </row>
    <row r="92" spans="2:48" s="198" customFormat="1" ht="20.1" customHeight="1">
      <c r="B92" s="168"/>
      <c r="C92" s="320"/>
      <c r="D92" s="320"/>
      <c r="E92" s="320"/>
      <c r="F92" s="695" t="s">
        <v>1412</v>
      </c>
      <c r="G92" s="681"/>
      <c r="H92" s="681"/>
      <c r="I92" s="681"/>
      <c r="J92" s="320"/>
      <c r="K92" s="320"/>
      <c r="L92" s="320"/>
      <c r="M92" s="320"/>
      <c r="N92" s="320"/>
      <c r="O92" s="320"/>
      <c r="P92" s="320"/>
      <c r="Q92" s="320"/>
      <c r="R92" s="320"/>
      <c r="S92" s="172"/>
      <c r="U92" s="331"/>
      <c r="V92" s="359"/>
      <c r="W92" s="359"/>
      <c r="X92" s="359"/>
      <c r="Y92" s="359"/>
      <c r="Z92" s="359"/>
      <c r="AA92" s="359"/>
      <c r="AB92" s="332"/>
      <c r="AU92" s="192" t="s">
        <v>271</v>
      </c>
      <c r="AV92" s="192" t="s">
        <v>65</v>
      </c>
    </row>
    <row r="93" spans="2:66" s="198" customFormat="1" ht="20.1" customHeight="1">
      <c r="B93" s="168"/>
      <c r="C93" s="309" t="s">
        <v>146</v>
      </c>
      <c r="D93" s="309" t="s">
        <v>199</v>
      </c>
      <c r="E93" s="310" t="s">
        <v>2072</v>
      </c>
      <c r="F93" s="678" t="s">
        <v>2073</v>
      </c>
      <c r="G93" s="678"/>
      <c r="H93" s="678"/>
      <c r="I93" s="678"/>
      <c r="J93" s="311" t="s">
        <v>1318</v>
      </c>
      <c r="K93" s="375">
        <v>1</v>
      </c>
      <c r="L93" s="572"/>
      <c r="M93" s="572"/>
      <c r="N93" s="679">
        <f>ROUND(L93*K93,2)</f>
        <v>0</v>
      </c>
      <c r="O93" s="679"/>
      <c r="P93" s="679"/>
      <c r="Q93" s="679"/>
      <c r="R93" s="313" t="s">
        <v>3319</v>
      </c>
      <c r="S93" s="172"/>
      <c r="U93" s="354"/>
      <c r="V93" s="246"/>
      <c r="W93" s="248"/>
      <c r="X93" s="248"/>
      <c r="Y93" s="248"/>
      <c r="Z93" s="248"/>
      <c r="AA93" s="248"/>
      <c r="AB93" s="355"/>
      <c r="AS93" s="192" t="s">
        <v>113</v>
      </c>
      <c r="AU93" s="192" t="s">
        <v>199</v>
      </c>
      <c r="AV93" s="192" t="s">
        <v>65</v>
      </c>
      <c r="AZ93" s="192" t="s">
        <v>198</v>
      </c>
      <c r="BF93" s="249">
        <f>IF(V93="základní",N93,0)</f>
        <v>0</v>
      </c>
      <c r="BG93" s="249">
        <f>IF(V93="snížená",N93,0)</f>
        <v>0</v>
      </c>
      <c r="BH93" s="249">
        <f>IF(V93="zákl. přenesená",N93,0)</f>
        <v>0</v>
      </c>
      <c r="BI93" s="249">
        <f>IF(V93="sníž. přenesená",N93,0)</f>
        <v>0</v>
      </c>
      <c r="BJ93" s="249">
        <f>IF(V93="nulová",N93,0)</f>
        <v>0</v>
      </c>
      <c r="BK93" s="192" t="s">
        <v>71</v>
      </c>
      <c r="BL93" s="249">
        <f>ROUND(L93*K93,2)</f>
        <v>0</v>
      </c>
      <c r="BM93" s="192" t="s">
        <v>113</v>
      </c>
      <c r="BN93" s="192" t="s">
        <v>2074</v>
      </c>
    </row>
    <row r="94" spans="2:48" s="198" customFormat="1" ht="20.1" customHeight="1">
      <c r="B94" s="168"/>
      <c r="C94" s="320"/>
      <c r="D94" s="320"/>
      <c r="E94" s="320"/>
      <c r="F94" s="695" t="s">
        <v>1412</v>
      </c>
      <c r="G94" s="681"/>
      <c r="H94" s="681"/>
      <c r="I94" s="681"/>
      <c r="J94" s="320"/>
      <c r="K94" s="320"/>
      <c r="L94" s="320"/>
      <c r="M94" s="320"/>
      <c r="N94" s="320"/>
      <c r="O94" s="320"/>
      <c r="P94" s="320"/>
      <c r="Q94" s="320"/>
      <c r="R94" s="320"/>
      <c r="S94" s="172"/>
      <c r="U94" s="331"/>
      <c r="V94" s="359"/>
      <c r="W94" s="359"/>
      <c r="X94" s="359"/>
      <c r="Y94" s="359"/>
      <c r="Z94" s="359"/>
      <c r="AA94" s="359"/>
      <c r="AB94" s="332"/>
      <c r="AU94" s="192" t="s">
        <v>271</v>
      </c>
      <c r="AV94" s="192" t="s">
        <v>65</v>
      </c>
    </row>
    <row r="95" spans="2:66" s="198" customFormat="1" ht="30" customHeight="1">
      <c r="B95" s="168"/>
      <c r="C95" s="309" t="s">
        <v>158</v>
      </c>
      <c r="D95" s="309" t="s">
        <v>199</v>
      </c>
      <c r="E95" s="310" t="s">
        <v>2075</v>
      </c>
      <c r="F95" s="678" t="s">
        <v>1410</v>
      </c>
      <c r="G95" s="678"/>
      <c r="H95" s="678"/>
      <c r="I95" s="678"/>
      <c r="J95" s="311" t="s">
        <v>1318</v>
      </c>
      <c r="K95" s="375">
        <v>1</v>
      </c>
      <c r="L95" s="572"/>
      <c r="M95" s="572"/>
      <c r="N95" s="679">
        <f>ROUND(L95*K95,2)</f>
        <v>0</v>
      </c>
      <c r="O95" s="679"/>
      <c r="P95" s="679"/>
      <c r="Q95" s="679"/>
      <c r="R95" s="313" t="s">
        <v>3319</v>
      </c>
      <c r="S95" s="172"/>
      <c r="U95" s="354"/>
      <c r="V95" s="246"/>
      <c r="W95" s="248"/>
      <c r="X95" s="248"/>
      <c r="Y95" s="248"/>
      <c r="Z95" s="248"/>
      <c r="AA95" s="248"/>
      <c r="AB95" s="355"/>
      <c r="AS95" s="192" t="s">
        <v>113</v>
      </c>
      <c r="AU95" s="192" t="s">
        <v>199</v>
      </c>
      <c r="AV95" s="192" t="s">
        <v>65</v>
      </c>
      <c r="AZ95" s="192" t="s">
        <v>198</v>
      </c>
      <c r="BF95" s="249">
        <f>IF(V95="základní",N95,0)</f>
        <v>0</v>
      </c>
      <c r="BG95" s="249">
        <f>IF(V95="snížená",N95,0)</f>
        <v>0</v>
      </c>
      <c r="BH95" s="249">
        <f>IF(V95="zákl. přenesená",N95,0)</f>
        <v>0</v>
      </c>
      <c r="BI95" s="249">
        <f>IF(V95="sníž. přenesená",N95,0)</f>
        <v>0</v>
      </c>
      <c r="BJ95" s="249">
        <f>IF(V95="nulová",N95,0)</f>
        <v>0</v>
      </c>
      <c r="BK95" s="192" t="s">
        <v>71</v>
      </c>
      <c r="BL95" s="249">
        <f>ROUND(L95*K95,2)</f>
        <v>0</v>
      </c>
      <c r="BM95" s="192" t="s">
        <v>113</v>
      </c>
      <c r="BN95" s="192" t="s">
        <v>2076</v>
      </c>
    </row>
    <row r="96" spans="2:48" s="198" customFormat="1" ht="20.1" customHeight="1">
      <c r="B96" s="168"/>
      <c r="C96" s="320"/>
      <c r="D96" s="320"/>
      <c r="E96" s="320"/>
      <c r="F96" s="695" t="s">
        <v>1412</v>
      </c>
      <c r="G96" s="681"/>
      <c r="H96" s="681"/>
      <c r="I96" s="681"/>
      <c r="J96" s="320"/>
      <c r="K96" s="320"/>
      <c r="L96" s="320"/>
      <c r="M96" s="320"/>
      <c r="N96" s="320"/>
      <c r="O96" s="320"/>
      <c r="P96" s="320"/>
      <c r="Q96" s="320"/>
      <c r="R96" s="320"/>
      <c r="S96" s="172"/>
      <c r="U96" s="331"/>
      <c r="V96" s="359"/>
      <c r="W96" s="359"/>
      <c r="X96" s="359"/>
      <c r="Y96" s="359"/>
      <c r="Z96" s="359"/>
      <c r="AA96" s="359"/>
      <c r="AB96" s="332"/>
      <c r="AU96" s="192" t="s">
        <v>271</v>
      </c>
      <c r="AV96" s="192" t="s">
        <v>65</v>
      </c>
    </row>
    <row r="97" spans="2:66" s="198" customFormat="1" ht="20.1" customHeight="1">
      <c r="B97" s="168"/>
      <c r="C97" s="309" t="s">
        <v>161</v>
      </c>
      <c r="D97" s="309" t="s">
        <v>199</v>
      </c>
      <c r="E97" s="310" t="s">
        <v>2077</v>
      </c>
      <c r="F97" s="678" t="s">
        <v>1418</v>
      </c>
      <c r="G97" s="678"/>
      <c r="H97" s="678"/>
      <c r="I97" s="678"/>
      <c r="J97" s="311" t="s">
        <v>1318</v>
      </c>
      <c r="K97" s="375">
        <v>12</v>
      </c>
      <c r="L97" s="572"/>
      <c r="M97" s="572"/>
      <c r="N97" s="679">
        <f>ROUND(L97*K97,2)</f>
        <v>0</v>
      </c>
      <c r="O97" s="679"/>
      <c r="P97" s="679"/>
      <c r="Q97" s="679"/>
      <c r="R97" s="313" t="s">
        <v>3319</v>
      </c>
      <c r="S97" s="172"/>
      <c r="U97" s="354" t="s">
        <v>5</v>
      </c>
      <c r="V97" s="246" t="s">
        <v>31</v>
      </c>
      <c r="W97" s="248">
        <v>0</v>
      </c>
      <c r="X97" s="248">
        <f>W97*K97</f>
        <v>0</v>
      </c>
      <c r="Y97" s="248">
        <v>0</v>
      </c>
      <c r="Z97" s="248">
        <f>Y97*K97</f>
        <v>0</v>
      </c>
      <c r="AA97" s="248">
        <v>0</v>
      </c>
      <c r="AB97" s="355">
        <f>AA97*K97</f>
        <v>0</v>
      </c>
      <c r="AS97" s="192" t="s">
        <v>113</v>
      </c>
      <c r="AU97" s="192" t="s">
        <v>199</v>
      </c>
      <c r="AV97" s="192" t="s">
        <v>65</v>
      </c>
      <c r="AZ97" s="192" t="s">
        <v>198</v>
      </c>
      <c r="BF97" s="249">
        <f>IF(V97="základní",N97,0)</f>
        <v>0</v>
      </c>
      <c r="BG97" s="249">
        <f>IF(V97="snížená",N97,0)</f>
        <v>0</v>
      </c>
      <c r="BH97" s="249">
        <f>IF(V97="zákl. přenesená",N97,0)</f>
        <v>0</v>
      </c>
      <c r="BI97" s="249">
        <f>IF(V97="sníž. přenesená",N97,0)</f>
        <v>0</v>
      </c>
      <c r="BJ97" s="249">
        <f>IF(V97="nulová",N97,0)</f>
        <v>0</v>
      </c>
      <c r="BK97" s="192" t="s">
        <v>71</v>
      </c>
      <c r="BL97" s="249">
        <f>ROUND(L97*K97,2)</f>
        <v>0</v>
      </c>
      <c r="BM97" s="192" t="s">
        <v>113</v>
      </c>
      <c r="BN97" s="192" t="s">
        <v>2078</v>
      </c>
    </row>
    <row r="98" spans="2:48" s="198" customFormat="1" ht="20.1" customHeight="1">
      <c r="B98" s="168"/>
      <c r="C98" s="320"/>
      <c r="D98" s="320"/>
      <c r="E98" s="320"/>
      <c r="F98" s="695" t="s">
        <v>1412</v>
      </c>
      <c r="G98" s="681"/>
      <c r="H98" s="681"/>
      <c r="I98" s="681"/>
      <c r="J98" s="320"/>
      <c r="K98" s="320"/>
      <c r="L98" s="320"/>
      <c r="M98" s="320"/>
      <c r="N98" s="320"/>
      <c r="O98" s="320"/>
      <c r="P98" s="320"/>
      <c r="Q98" s="320"/>
      <c r="R98" s="320"/>
      <c r="S98" s="172"/>
      <c r="U98" s="331"/>
      <c r="V98" s="359"/>
      <c r="W98" s="359"/>
      <c r="X98" s="359"/>
      <c r="Y98" s="359"/>
      <c r="Z98" s="359"/>
      <c r="AA98" s="359"/>
      <c r="AB98" s="332"/>
      <c r="AU98" s="192" t="s">
        <v>271</v>
      </c>
      <c r="AV98" s="192" t="s">
        <v>65</v>
      </c>
    </row>
    <row r="99" spans="2:66" s="198" customFormat="1" ht="20.1" customHeight="1">
      <c r="B99" s="168"/>
      <c r="C99" s="309" t="s">
        <v>164</v>
      </c>
      <c r="D99" s="309" t="s">
        <v>199</v>
      </c>
      <c r="E99" s="310" t="s">
        <v>2079</v>
      </c>
      <c r="F99" s="678" t="s">
        <v>1421</v>
      </c>
      <c r="G99" s="678"/>
      <c r="H99" s="678"/>
      <c r="I99" s="678"/>
      <c r="J99" s="311" t="s">
        <v>1318</v>
      </c>
      <c r="K99" s="375">
        <v>12</v>
      </c>
      <c r="L99" s="572"/>
      <c r="M99" s="572"/>
      <c r="N99" s="679">
        <f>ROUND(L99*K99,2)</f>
        <v>0</v>
      </c>
      <c r="O99" s="679"/>
      <c r="P99" s="679"/>
      <c r="Q99" s="679"/>
      <c r="R99" s="313" t="s">
        <v>3319</v>
      </c>
      <c r="S99" s="172"/>
      <c r="U99" s="354" t="s">
        <v>5</v>
      </c>
      <c r="V99" s="246" t="s">
        <v>31</v>
      </c>
      <c r="W99" s="248">
        <v>0</v>
      </c>
      <c r="X99" s="248">
        <f>W99*K99</f>
        <v>0</v>
      </c>
      <c r="Y99" s="248">
        <v>0</v>
      </c>
      <c r="Z99" s="248">
        <f>Y99*K99</f>
        <v>0</v>
      </c>
      <c r="AA99" s="248">
        <v>0</v>
      </c>
      <c r="AB99" s="355">
        <f>AA99*K99</f>
        <v>0</v>
      </c>
      <c r="AS99" s="192" t="s">
        <v>113</v>
      </c>
      <c r="AU99" s="192" t="s">
        <v>199</v>
      </c>
      <c r="AV99" s="192" t="s">
        <v>65</v>
      </c>
      <c r="AZ99" s="192" t="s">
        <v>198</v>
      </c>
      <c r="BF99" s="249">
        <f>IF(V99="základní",N99,0)</f>
        <v>0</v>
      </c>
      <c r="BG99" s="249">
        <f>IF(V99="snížená",N99,0)</f>
        <v>0</v>
      </c>
      <c r="BH99" s="249">
        <f>IF(V99="zákl. přenesená",N99,0)</f>
        <v>0</v>
      </c>
      <c r="BI99" s="249">
        <f>IF(V99="sníž. přenesená",N99,0)</f>
        <v>0</v>
      </c>
      <c r="BJ99" s="249">
        <f>IF(V99="nulová",N99,0)</f>
        <v>0</v>
      </c>
      <c r="BK99" s="192" t="s">
        <v>71</v>
      </c>
      <c r="BL99" s="249">
        <f>ROUND(L99*K99,2)</f>
        <v>0</v>
      </c>
      <c r="BM99" s="192" t="s">
        <v>113</v>
      </c>
      <c r="BN99" s="192" t="s">
        <v>2080</v>
      </c>
    </row>
    <row r="100" spans="2:48" s="198" customFormat="1" ht="20.1" customHeight="1">
      <c r="B100" s="168"/>
      <c r="C100" s="320"/>
      <c r="D100" s="320"/>
      <c r="E100" s="320"/>
      <c r="F100" s="695" t="s">
        <v>1412</v>
      </c>
      <c r="G100" s="681"/>
      <c r="H100" s="681"/>
      <c r="I100" s="681"/>
      <c r="J100" s="320"/>
      <c r="K100" s="320"/>
      <c r="L100" s="320"/>
      <c r="M100" s="320"/>
      <c r="N100" s="320"/>
      <c r="O100" s="320"/>
      <c r="P100" s="320"/>
      <c r="Q100" s="320"/>
      <c r="R100" s="320"/>
      <c r="S100" s="172"/>
      <c r="U100" s="331"/>
      <c r="V100" s="359"/>
      <c r="W100" s="359"/>
      <c r="X100" s="359"/>
      <c r="Y100" s="359"/>
      <c r="Z100" s="359"/>
      <c r="AA100" s="359"/>
      <c r="AB100" s="332"/>
      <c r="AU100" s="192" t="s">
        <v>271</v>
      </c>
      <c r="AV100" s="192" t="s">
        <v>65</v>
      </c>
    </row>
    <row r="101" spans="2:66" s="198" customFormat="1" ht="30" customHeight="1">
      <c r="B101" s="168"/>
      <c r="C101" s="309" t="s">
        <v>397</v>
      </c>
      <c r="D101" s="309" t="s">
        <v>199</v>
      </c>
      <c r="E101" s="310" t="s">
        <v>2081</v>
      </c>
      <c r="F101" s="678" t="s">
        <v>1424</v>
      </c>
      <c r="G101" s="678"/>
      <c r="H101" s="678"/>
      <c r="I101" s="678"/>
      <c r="J101" s="311" t="s">
        <v>1318</v>
      </c>
      <c r="K101" s="375">
        <v>1</v>
      </c>
      <c r="L101" s="572"/>
      <c r="M101" s="572"/>
      <c r="N101" s="679">
        <f>ROUND(L101*K101,2)</f>
        <v>0</v>
      </c>
      <c r="O101" s="679"/>
      <c r="P101" s="679"/>
      <c r="Q101" s="679"/>
      <c r="R101" s="313" t="s">
        <v>3319</v>
      </c>
      <c r="S101" s="172"/>
      <c r="U101" s="354" t="s">
        <v>5</v>
      </c>
      <c r="V101" s="246" t="s">
        <v>31</v>
      </c>
      <c r="W101" s="248">
        <v>0</v>
      </c>
      <c r="X101" s="248">
        <f>W101*K101</f>
        <v>0</v>
      </c>
      <c r="Y101" s="248">
        <v>0</v>
      </c>
      <c r="Z101" s="248">
        <f>Y101*K101</f>
        <v>0</v>
      </c>
      <c r="AA101" s="248">
        <v>0</v>
      </c>
      <c r="AB101" s="355">
        <f>AA101*K101</f>
        <v>0</v>
      </c>
      <c r="AS101" s="192" t="s">
        <v>113</v>
      </c>
      <c r="AU101" s="192" t="s">
        <v>199</v>
      </c>
      <c r="AV101" s="192" t="s">
        <v>65</v>
      </c>
      <c r="AZ101" s="192" t="s">
        <v>198</v>
      </c>
      <c r="BF101" s="249">
        <f>IF(V101="základní",N101,0)</f>
        <v>0</v>
      </c>
      <c r="BG101" s="249">
        <f>IF(V101="snížená",N101,0)</f>
        <v>0</v>
      </c>
      <c r="BH101" s="249">
        <f>IF(V101="zákl. přenesená",N101,0)</f>
        <v>0</v>
      </c>
      <c r="BI101" s="249">
        <f>IF(V101="sníž. přenesená",N101,0)</f>
        <v>0</v>
      </c>
      <c r="BJ101" s="249">
        <f>IF(V101="nulová",N101,0)</f>
        <v>0</v>
      </c>
      <c r="BK101" s="192" t="s">
        <v>71</v>
      </c>
      <c r="BL101" s="249">
        <f>ROUND(L101*K101,2)</f>
        <v>0</v>
      </c>
      <c r="BM101" s="192" t="s">
        <v>113</v>
      </c>
      <c r="BN101" s="192" t="s">
        <v>2082</v>
      </c>
    </row>
    <row r="102" spans="2:48" s="198" customFormat="1" ht="20.1" customHeight="1">
      <c r="B102" s="168"/>
      <c r="C102" s="320"/>
      <c r="D102" s="320"/>
      <c r="E102" s="320"/>
      <c r="F102" s="695" t="s">
        <v>1412</v>
      </c>
      <c r="G102" s="681"/>
      <c r="H102" s="681"/>
      <c r="I102" s="681"/>
      <c r="J102" s="320"/>
      <c r="K102" s="320"/>
      <c r="L102" s="320"/>
      <c r="M102" s="320"/>
      <c r="N102" s="320"/>
      <c r="O102" s="320"/>
      <c r="P102" s="320"/>
      <c r="Q102" s="320"/>
      <c r="R102" s="320"/>
      <c r="S102" s="172"/>
      <c r="U102" s="331"/>
      <c r="V102" s="359"/>
      <c r="W102" s="359"/>
      <c r="X102" s="359"/>
      <c r="Y102" s="359"/>
      <c r="Z102" s="359"/>
      <c r="AA102" s="359"/>
      <c r="AB102" s="332"/>
      <c r="AU102" s="192" t="s">
        <v>271</v>
      </c>
      <c r="AV102" s="192" t="s">
        <v>65</v>
      </c>
    </row>
    <row r="103" spans="2:66" s="198" customFormat="1" ht="30" customHeight="1">
      <c r="B103" s="168"/>
      <c r="C103" s="309" t="s">
        <v>403</v>
      </c>
      <c r="D103" s="309" t="s">
        <v>199</v>
      </c>
      <c r="E103" s="310" t="s">
        <v>2083</v>
      </c>
      <c r="F103" s="678" t="s">
        <v>1427</v>
      </c>
      <c r="G103" s="678"/>
      <c r="H103" s="678"/>
      <c r="I103" s="678"/>
      <c r="J103" s="325" t="s">
        <v>1318</v>
      </c>
      <c r="K103" s="375">
        <v>3</v>
      </c>
      <c r="L103" s="572"/>
      <c r="M103" s="572"/>
      <c r="N103" s="679">
        <f>ROUND(L103*K103,2)</f>
        <v>0</v>
      </c>
      <c r="O103" s="679"/>
      <c r="P103" s="679"/>
      <c r="Q103" s="679"/>
      <c r="R103" s="313" t="s">
        <v>3319</v>
      </c>
      <c r="S103" s="172"/>
      <c r="U103" s="354" t="s">
        <v>5</v>
      </c>
      <c r="V103" s="246" t="s">
        <v>31</v>
      </c>
      <c r="W103" s="248">
        <v>0</v>
      </c>
      <c r="X103" s="248">
        <f>W103*K103</f>
        <v>0</v>
      </c>
      <c r="Y103" s="248">
        <v>0</v>
      </c>
      <c r="Z103" s="248">
        <f>Y103*K103</f>
        <v>0</v>
      </c>
      <c r="AA103" s="248">
        <v>0</v>
      </c>
      <c r="AB103" s="355">
        <f>AA103*K103</f>
        <v>0</v>
      </c>
      <c r="AS103" s="192" t="s">
        <v>113</v>
      </c>
      <c r="AU103" s="192" t="s">
        <v>199</v>
      </c>
      <c r="AV103" s="192" t="s">
        <v>65</v>
      </c>
      <c r="AZ103" s="192" t="s">
        <v>198</v>
      </c>
      <c r="BF103" s="249">
        <f>IF(V103="základní",N103,0)</f>
        <v>0</v>
      </c>
      <c r="BG103" s="249">
        <f>IF(V103="snížená",N103,0)</f>
        <v>0</v>
      </c>
      <c r="BH103" s="249">
        <f>IF(V103="zákl. přenesená",N103,0)</f>
        <v>0</v>
      </c>
      <c r="BI103" s="249">
        <f>IF(V103="sníž. přenesená",N103,0)</f>
        <v>0</v>
      </c>
      <c r="BJ103" s="249">
        <f>IF(V103="nulová",N103,0)</f>
        <v>0</v>
      </c>
      <c r="BK103" s="192" t="s">
        <v>71</v>
      </c>
      <c r="BL103" s="249">
        <f>ROUND(L103*K103,2)</f>
        <v>0</v>
      </c>
      <c r="BM103" s="192" t="s">
        <v>113</v>
      </c>
      <c r="BN103" s="192" t="s">
        <v>2084</v>
      </c>
    </row>
    <row r="104" spans="2:48" s="198" customFormat="1" ht="20.1" customHeight="1">
      <c r="B104" s="168"/>
      <c r="C104" s="320"/>
      <c r="D104" s="320"/>
      <c r="E104" s="320"/>
      <c r="F104" s="695" t="s">
        <v>1412</v>
      </c>
      <c r="G104" s="681"/>
      <c r="H104" s="681"/>
      <c r="I104" s="681"/>
      <c r="J104" s="320"/>
      <c r="K104" s="320"/>
      <c r="L104" s="320"/>
      <c r="M104" s="320"/>
      <c r="N104" s="320"/>
      <c r="O104" s="320"/>
      <c r="P104" s="320"/>
      <c r="Q104" s="320"/>
      <c r="R104" s="320"/>
      <c r="S104" s="172"/>
      <c r="U104" s="331"/>
      <c r="V104" s="359"/>
      <c r="W104" s="359"/>
      <c r="X104" s="359"/>
      <c r="Y104" s="359"/>
      <c r="Z104" s="359"/>
      <c r="AA104" s="359"/>
      <c r="AB104" s="332"/>
      <c r="AU104" s="192" t="s">
        <v>271</v>
      </c>
      <c r="AV104" s="192" t="s">
        <v>65</v>
      </c>
    </row>
    <row r="105" spans="2:66" s="198" customFormat="1" ht="20.1" customHeight="1">
      <c r="B105" s="168"/>
      <c r="C105" s="309" t="s">
        <v>410</v>
      </c>
      <c r="D105" s="309" t="s">
        <v>199</v>
      </c>
      <c r="E105" s="310" t="s">
        <v>2085</v>
      </c>
      <c r="F105" s="678" t="s">
        <v>2086</v>
      </c>
      <c r="G105" s="678"/>
      <c r="H105" s="678"/>
      <c r="I105" s="678"/>
      <c r="J105" s="311" t="s">
        <v>1318</v>
      </c>
      <c r="K105" s="375">
        <v>1</v>
      </c>
      <c r="L105" s="572"/>
      <c r="M105" s="572"/>
      <c r="N105" s="679">
        <f>ROUND(L105*K105,2)</f>
        <v>0</v>
      </c>
      <c r="O105" s="679"/>
      <c r="P105" s="679"/>
      <c r="Q105" s="679"/>
      <c r="R105" s="313" t="s">
        <v>3319</v>
      </c>
      <c r="S105" s="172"/>
      <c r="U105" s="354" t="s">
        <v>5</v>
      </c>
      <c r="V105" s="246" t="s">
        <v>31</v>
      </c>
      <c r="W105" s="248">
        <v>0</v>
      </c>
      <c r="X105" s="248">
        <f>W105*K105</f>
        <v>0</v>
      </c>
      <c r="Y105" s="248">
        <v>0</v>
      </c>
      <c r="Z105" s="248">
        <f>Y105*K105</f>
        <v>0</v>
      </c>
      <c r="AA105" s="248">
        <v>0</v>
      </c>
      <c r="AB105" s="355">
        <f>AA105*K105</f>
        <v>0</v>
      </c>
      <c r="AS105" s="192" t="s">
        <v>113</v>
      </c>
      <c r="AU105" s="192" t="s">
        <v>199</v>
      </c>
      <c r="AV105" s="192" t="s">
        <v>65</v>
      </c>
      <c r="AZ105" s="192" t="s">
        <v>198</v>
      </c>
      <c r="BF105" s="249">
        <f>IF(V105="základní",N105,0)</f>
        <v>0</v>
      </c>
      <c r="BG105" s="249">
        <f>IF(V105="snížená",N105,0)</f>
        <v>0</v>
      </c>
      <c r="BH105" s="249">
        <f>IF(V105="zákl. přenesená",N105,0)</f>
        <v>0</v>
      </c>
      <c r="BI105" s="249">
        <f>IF(V105="sníž. přenesená",N105,0)</f>
        <v>0</v>
      </c>
      <c r="BJ105" s="249">
        <f>IF(V105="nulová",N105,0)</f>
        <v>0</v>
      </c>
      <c r="BK105" s="192" t="s">
        <v>71</v>
      </c>
      <c r="BL105" s="249">
        <f>ROUND(L105*K105,2)</f>
        <v>0</v>
      </c>
      <c r="BM105" s="192" t="s">
        <v>113</v>
      </c>
      <c r="BN105" s="192" t="s">
        <v>2087</v>
      </c>
    </row>
    <row r="106" spans="2:48" s="198" customFormat="1" ht="20.1" customHeight="1">
      <c r="B106" s="168"/>
      <c r="C106" s="320"/>
      <c r="D106" s="320"/>
      <c r="E106" s="320"/>
      <c r="F106" s="695" t="s">
        <v>1412</v>
      </c>
      <c r="G106" s="681"/>
      <c r="H106" s="681"/>
      <c r="I106" s="681"/>
      <c r="J106" s="320"/>
      <c r="K106" s="320"/>
      <c r="L106" s="320"/>
      <c r="M106" s="320"/>
      <c r="N106" s="320"/>
      <c r="O106" s="320"/>
      <c r="P106" s="320"/>
      <c r="Q106" s="320"/>
      <c r="R106" s="320"/>
      <c r="S106" s="172"/>
      <c r="U106" s="331"/>
      <c r="V106" s="359"/>
      <c r="W106" s="359"/>
      <c r="X106" s="359"/>
      <c r="Y106" s="359"/>
      <c r="Z106" s="359"/>
      <c r="AA106" s="359"/>
      <c r="AB106" s="332"/>
      <c r="AU106" s="192" t="s">
        <v>271</v>
      </c>
      <c r="AV106" s="192" t="s">
        <v>65</v>
      </c>
    </row>
    <row r="107" spans="2:66" s="198" customFormat="1" ht="20.1" customHeight="1">
      <c r="B107" s="168"/>
      <c r="C107" s="309" t="s">
        <v>11</v>
      </c>
      <c r="D107" s="309" t="s">
        <v>199</v>
      </c>
      <c r="E107" s="310" t="s">
        <v>2088</v>
      </c>
      <c r="F107" s="678" t="s">
        <v>1430</v>
      </c>
      <c r="G107" s="678"/>
      <c r="H107" s="678"/>
      <c r="I107" s="678"/>
      <c r="J107" s="311" t="s">
        <v>1318</v>
      </c>
      <c r="K107" s="375">
        <v>12</v>
      </c>
      <c r="L107" s="572"/>
      <c r="M107" s="572"/>
      <c r="N107" s="679">
        <f>ROUND(L107*K107,2)</f>
        <v>0</v>
      </c>
      <c r="O107" s="679"/>
      <c r="P107" s="679"/>
      <c r="Q107" s="679"/>
      <c r="R107" s="313" t="s">
        <v>3319</v>
      </c>
      <c r="S107" s="172"/>
      <c r="U107" s="354" t="s">
        <v>5</v>
      </c>
      <c r="V107" s="246" t="s">
        <v>31</v>
      </c>
      <c r="W107" s="248">
        <v>0</v>
      </c>
      <c r="X107" s="248">
        <f>W107*K107</f>
        <v>0</v>
      </c>
      <c r="Y107" s="248">
        <v>0</v>
      </c>
      <c r="Z107" s="248">
        <f>Y107*K107</f>
        <v>0</v>
      </c>
      <c r="AA107" s="248">
        <v>0</v>
      </c>
      <c r="AB107" s="355">
        <f>AA107*K107</f>
        <v>0</v>
      </c>
      <c r="AS107" s="192" t="s">
        <v>113</v>
      </c>
      <c r="AU107" s="192" t="s">
        <v>199</v>
      </c>
      <c r="AV107" s="192" t="s">
        <v>65</v>
      </c>
      <c r="AZ107" s="192" t="s">
        <v>198</v>
      </c>
      <c r="BF107" s="249">
        <f>IF(V107="základní",N107,0)</f>
        <v>0</v>
      </c>
      <c r="BG107" s="249">
        <f>IF(V107="snížená",N107,0)</f>
        <v>0</v>
      </c>
      <c r="BH107" s="249">
        <f>IF(V107="zákl. přenesená",N107,0)</f>
        <v>0</v>
      </c>
      <c r="BI107" s="249">
        <f>IF(V107="sníž. přenesená",N107,0)</f>
        <v>0</v>
      </c>
      <c r="BJ107" s="249">
        <f>IF(V107="nulová",N107,0)</f>
        <v>0</v>
      </c>
      <c r="BK107" s="192" t="s">
        <v>71</v>
      </c>
      <c r="BL107" s="249">
        <f>ROUND(L107*K107,2)</f>
        <v>0</v>
      </c>
      <c r="BM107" s="192" t="s">
        <v>113</v>
      </c>
      <c r="BN107" s="192" t="s">
        <v>2089</v>
      </c>
    </row>
    <row r="108" spans="2:48" s="198" customFormat="1" ht="27.95" customHeight="1">
      <c r="B108" s="168"/>
      <c r="C108" s="320"/>
      <c r="D108" s="320"/>
      <c r="E108" s="320"/>
      <c r="F108" s="695" t="s">
        <v>1432</v>
      </c>
      <c r="G108" s="681"/>
      <c r="H108" s="681"/>
      <c r="I108" s="681"/>
      <c r="J108" s="320"/>
      <c r="K108" s="320"/>
      <c r="L108" s="320"/>
      <c r="M108" s="320"/>
      <c r="N108" s="320"/>
      <c r="O108" s="320"/>
      <c r="P108" s="320"/>
      <c r="Q108" s="320"/>
      <c r="R108" s="320"/>
      <c r="S108" s="172"/>
      <c r="U108" s="331"/>
      <c r="V108" s="359"/>
      <c r="W108" s="359"/>
      <c r="X108" s="359"/>
      <c r="Y108" s="359"/>
      <c r="Z108" s="359"/>
      <c r="AA108" s="359"/>
      <c r="AB108" s="332"/>
      <c r="AU108" s="192" t="s">
        <v>271</v>
      </c>
      <c r="AV108" s="192" t="s">
        <v>65</v>
      </c>
    </row>
    <row r="109" spans="2:66" s="198" customFormat="1" ht="20.1" customHeight="1">
      <c r="B109" s="168"/>
      <c r="C109" s="309" t="s">
        <v>421</v>
      </c>
      <c r="D109" s="309" t="s">
        <v>199</v>
      </c>
      <c r="E109" s="310" t="s">
        <v>2090</v>
      </c>
      <c r="F109" s="678" t="s">
        <v>2091</v>
      </c>
      <c r="G109" s="678"/>
      <c r="H109" s="678"/>
      <c r="I109" s="678"/>
      <c r="J109" s="311" t="s">
        <v>1318</v>
      </c>
      <c r="K109" s="375">
        <v>2</v>
      </c>
      <c r="L109" s="572"/>
      <c r="M109" s="572"/>
      <c r="N109" s="679">
        <f>ROUND(L109*K109,2)</f>
        <v>0</v>
      </c>
      <c r="O109" s="679"/>
      <c r="P109" s="679"/>
      <c r="Q109" s="679"/>
      <c r="R109" s="313" t="s">
        <v>3319</v>
      </c>
      <c r="S109" s="172"/>
      <c r="U109" s="354" t="s">
        <v>5</v>
      </c>
      <c r="V109" s="246" t="s">
        <v>31</v>
      </c>
      <c r="W109" s="248">
        <v>0</v>
      </c>
      <c r="X109" s="248">
        <f>W109*K109</f>
        <v>0</v>
      </c>
      <c r="Y109" s="248">
        <v>0</v>
      </c>
      <c r="Z109" s="248">
        <f>Y109*K109</f>
        <v>0</v>
      </c>
      <c r="AA109" s="248">
        <v>0</v>
      </c>
      <c r="AB109" s="355">
        <f>AA109*K109</f>
        <v>0</v>
      </c>
      <c r="AS109" s="192" t="s">
        <v>113</v>
      </c>
      <c r="AU109" s="192" t="s">
        <v>199</v>
      </c>
      <c r="AV109" s="192" t="s">
        <v>65</v>
      </c>
      <c r="AZ109" s="192" t="s">
        <v>198</v>
      </c>
      <c r="BF109" s="249">
        <f>IF(V109="základní",N109,0)</f>
        <v>0</v>
      </c>
      <c r="BG109" s="249">
        <f>IF(V109="snížená",N109,0)</f>
        <v>0</v>
      </c>
      <c r="BH109" s="249">
        <f>IF(V109="zákl. přenesená",N109,0)</f>
        <v>0</v>
      </c>
      <c r="BI109" s="249">
        <f>IF(V109="sníž. přenesená",N109,0)</f>
        <v>0</v>
      </c>
      <c r="BJ109" s="249">
        <f>IF(V109="nulová",N109,0)</f>
        <v>0</v>
      </c>
      <c r="BK109" s="192" t="s">
        <v>71</v>
      </c>
      <c r="BL109" s="249">
        <f>ROUND(L109*K109,2)</f>
        <v>0</v>
      </c>
      <c r="BM109" s="192" t="s">
        <v>113</v>
      </c>
      <c r="BN109" s="192" t="s">
        <v>2092</v>
      </c>
    </row>
    <row r="110" spans="2:48" s="198" customFormat="1" ht="20.1" customHeight="1">
      <c r="B110" s="168"/>
      <c r="C110" s="320"/>
      <c r="D110" s="320"/>
      <c r="E110" s="320"/>
      <c r="F110" s="695" t="s">
        <v>2093</v>
      </c>
      <c r="G110" s="681"/>
      <c r="H110" s="681"/>
      <c r="I110" s="681"/>
      <c r="J110" s="320"/>
      <c r="K110" s="320"/>
      <c r="L110" s="320"/>
      <c r="M110" s="320"/>
      <c r="N110" s="320"/>
      <c r="O110" s="320"/>
      <c r="P110" s="320"/>
      <c r="Q110" s="320"/>
      <c r="R110" s="320"/>
      <c r="S110" s="172"/>
      <c r="U110" s="331"/>
      <c r="V110" s="359"/>
      <c r="W110" s="359"/>
      <c r="X110" s="359"/>
      <c r="Y110" s="359"/>
      <c r="Z110" s="359"/>
      <c r="AA110" s="359"/>
      <c r="AB110" s="332"/>
      <c r="AU110" s="192" t="s">
        <v>271</v>
      </c>
      <c r="AV110" s="192" t="s">
        <v>65</v>
      </c>
    </row>
    <row r="111" spans="2:66" s="198" customFormat="1" ht="20.1" customHeight="1">
      <c r="B111" s="168"/>
      <c r="C111" s="309" t="s">
        <v>430</v>
      </c>
      <c r="D111" s="309" t="s">
        <v>199</v>
      </c>
      <c r="E111" s="310" t="s">
        <v>2094</v>
      </c>
      <c r="F111" s="678" t="s">
        <v>1434</v>
      </c>
      <c r="G111" s="678"/>
      <c r="H111" s="678"/>
      <c r="I111" s="678"/>
      <c r="J111" s="311" t="s">
        <v>353</v>
      </c>
      <c r="K111" s="375">
        <v>1350</v>
      </c>
      <c r="L111" s="572"/>
      <c r="M111" s="572"/>
      <c r="N111" s="679">
        <f>ROUND(L111*K111,2)</f>
        <v>0</v>
      </c>
      <c r="O111" s="679"/>
      <c r="P111" s="679"/>
      <c r="Q111" s="679"/>
      <c r="R111" s="313" t="s">
        <v>3319</v>
      </c>
      <c r="S111" s="172"/>
      <c r="U111" s="354" t="s">
        <v>5</v>
      </c>
      <c r="V111" s="246" t="s">
        <v>31</v>
      </c>
      <c r="W111" s="248">
        <v>0</v>
      </c>
      <c r="X111" s="248">
        <f>W111*K111</f>
        <v>0</v>
      </c>
      <c r="Y111" s="248">
        <v>0</v>
      </c>
      <c r="Z111" s="248">
        <f>Y111*K111</f>
        <v>0</v>
      </c>
      <c r="AA111" s="248">
        <v>0</v>
      </c>
      <c r="AB111" s="355">
        <f>AA111*K111</f>
        <v>0</v>
      </c>
      <c r="AS111" s="192" t="s">
        <v>113</v>
      </c>
      <c r="AU111" s="192" t="s">
        <v>199</v>
      </c>
      <c r="AV111" s="192" t="s">
        <v>65</v>
      </c>
      <c r="AZ111" s="192" t="s">
        <v>198</v>
      </c>
      <c r="BF111" s="249">
        <f>IF(V111="základní",N111,0)</f>
        <v>0</v>
      </c>
      <c r="BG111" s="249">
        <f>IF(V111="snížená",N111,0)</f>
        <v>0</v>
      </c>
      <c r="BH111" s="249">
        <f>IF(V111="zákl. přenesená",N111,0)</f>
        <v>0</v>
      </c>
      <c r="BI111" s="249">
        <f>IF(V111="sníž. přenesená",N111,0)</f>
        <v>0</v>
      </c>
      <c r="BJ111" s="249">
        <f>IF(V111="nulová",N111,0)</f>
        <v>0</v>
      </c>
      <c r="BK111" s="192" t="s">
        <v>71</v>
      </c>
      <c r="BL111" s="249">
        <f>ROUND(L111*K111,2)</f>
        <v>0</v>
      </c>
      <c r="BM111" s="192" t="s">
        <v>113</v>
      </c>
      <c r="BN111" s="192" t="s">
        <v>2095</v>
      </c>
    </row>
    <row r="112" spans="2:48" s="198" customFormat="1" ht="20.1" customHeight="1">
      <c r="B112" s="168"/>
      <c r="C112" s="320"/>
      <c r="D112" s="320"/>
      <c r="E112" s="320"/>
      <c r="F112" s="695" t="s">
        <v>1436</v>
      </c>
      <c r="G112" s="681"/>
      <c r="H112" s="681"/>
      <c r="I112" s="681"/>
      <c r="J112" s="320"/>
      <c r="K112" s="320"/>
      <c r="L112" s="320"/>
      <c r="M112" s="320"/>
      <c r="N112" s="320"/>
      <c r="O112" s="320"/>
      <c r="P112" s="320"/>
      <c r="Q112" s="320"/>
      <c r="R112" s="320"/>
      <c r="S112" s="172"/>
      <c r="U112" s="331"/>
      <c r="V112" s="359"/>
      <c r="W112" s="359"/>
      <c r="X112" s="359"/>
      <c r="Y112" s="359"/>
      <c r="Z112" s="359"/>
      <c r="AA112" s="359"/>
      <c r="AB112" s="332"/>
      <c r="AU112" s="192" t="s">
        <v>271</v>
      </c>
      <c r="AV112" s="192" t="s">
        <v>65</v>
      </c>
    </row>
    <row r="113" spans="2:66" s="198" customFormat="1" ht="20.1" customHeight="1">
      <c r="B113" s="168"/>
      <c r="C113" s="309" t="s">
        <v>437</v>
      </c>
      <c r="D113" s="309" t="s">
        <v>199</v>
      </c>
      <c r="E113" s="310" t="s">
        <v>2096</v>
      </c>
      <c r="F113" s="678" t="s">
        <v>1441</v>
      </c>
      <c r="G113" s="678"/>
      <c r="H113" s="678"/>
      <c r="I113" s="678"/>
      <c r="J113" s="311" t="s">
        <v>353</v>
      </c>
      <c r="K113" s="375">
        <v>180</v>
      </c>
      <c r="L113" s="572"/>
      <c r="M113" s="572"/>
      <c r="N113" s="679">
        <f>ROUND(L113*K113,2)</f>
        <v>0</v>
      </c>
      <c r="O113" s="679"/>
      <c r="P113" s="679"/>
      <c r="Q113" s="679"/>
      <c r="R113" s="313" t="s">
        <v>3319</v>
      </c>
      <c r="S113" s="172"/>
      <c r="U113" s="354" t="s">
        <v>5</v>
      </c>
      <c r="V113" s="246" t="s">
        <v>31</v>
      </c>
      <c r="W113" s="248">
        <v>0</v>
      </c>
      <c r="X113" s="248">
        <f>W113*K113</f>
        <v>0</v>
      </c>
      <c r="Y113" s="248">
        <v>0</v>
      </c>
      <c r="Z113" s="248">
        <f>Y113*K113</f>
        <v>0</v>
      </c>
      <c r="AA113" s="248">
        <v>0</v>
      </c>
      <c r="AB113" s="355">
        <f>AA113*K113</f>
        <v>0</v>
      </c>
      <c r="AS113" s="192" t="s">
        <v>113</v>
      </c>
      <c r="AU113" s="192" t="s">
        <v>199</v>
      </c>
      <c r="AV113" s="192" t="s">
        <v>65</v>
      </c>
      <c r="AZ113" s="192" t="s">
        <v>198</v>
      </c>
      <c r="BF113" s="249">
        <f>IF(V113="základní",N113,0)</f>
        <v>0</v>
      </c>
      <c r="BG113" s="249">
        <f>IF(V113="snížená",N113,0)</f>
        <v>0</v>
      </c>
      <c r="BH113" s="249">
        <f>IF(V113="zákl. přenesená",N113,0)</f>
        <v>0</v>
      </c>
      <c r="BI113" s="249">
        <f>IF(V113="sníž. přenesená",N113,0)</f>
        <v>0</v>
      </c>
      <c r="BJ113" s="249">
        <f>IF(V113="nulová",N113,0)</f>
        <v>0</v>
      </c>
      <c r="BK113" s="192" t="s">
        <v>71</v>
      </c>
      <c r="BL113" s="249">
        <f>ROUND(L113*K113,2)</f>
        <v>0</v>
      </c>
      <c r="BM113" s="192" t="s">
        <v>113</v>
      </c>
      <c r="BN113" s="192" t="s">
        <v>2097</v>
      </c>
    </row>
    <row r="114" spans="2:48" s="198" customFormat="1" ht="27.95" customHeight="1">
      <c r="B114" s="168"/>
      <c r="C114" s="320"/>
      <c r="D114" s="320"/>
      <c r="E114" s="320"/>
      <c r="F114" s="695" t="s">
        <v>2098</v>
      </c>
      <c r="G114" s="681"/>
      <c r="H114" s="681"/>
      <c r="I114" s="681"/>
      <c r="J114" s="320"/>
      <c r="K114" s="320"/>
      <c r="L114" s="320"/>
      <c r="M114" s="320"/>
      <c r="N114" s="320"/>
      <c r="O114" s="320"/>
      <c r="P114" s="320"/>
      <c r="Q114" s="320"/>
      <c r="R114" s="320"/>
      <c r="S114" s="172"/>
      <c r="U114" s="331"/>
      <c r="V114" s="359"/>
      <c r="W114" s="359"/>
      <c r="X114" s="359"/>
      <c r="Y114" s="359"/>
      <c r="Z114" s="359"/>
      <c r="AA114" s="359"/>
      <c r="AB114" s="332"/>
      <c r="AU114" s="192" t="s">
        <v>271</v>
      </c>
      <c r="AV114" s="192" t="s">
        <v>65</v>
      </c>
    </row>
    <row r="115" spans="2:64" s="235" customFormat="1" ht="37.35" customHeight="1">
      <c r="B115" s="231"/>
      <c r="C115" s="305"/>
      <c r="D115" s="408" t="s">
        <v>1392</v>
      </c>
      <c r="E115" s="408"/>
      <c r="F115" s="408"/>
      <c r="G115" s="408"/>
      <c r="H115" s="408"/>
      <c r="I115" s="408"/>
      <c r="J115" s="408"/>
      <c r="K115" s="408"/>
      <c r="L115" s="408"/>
      <c r="M115" s="408"/>
      <c r="N115" s="700">
        <f>SUM(N116:Q140)</f>
        <v>0</v>
      </c>
      <c r="O115" s="701"/>
      <c r="P115" s="701"/>
      <c r="Q115" s="701"/>
      <c r="R115" s="409"/>
      <c r="S115" s="219"/>
      <c r="U115" s="348"/>
      <c r="V115" s="232"/>
      <c r="W115" s="232"/>
      <c r="X115" s="234">
        <f>SUM(X116:X141)</f>
        <v>0</v>
      </c>
      <c r="Y115" s="232"/>
      <c r="Z115" s="234">
        <f>SUM(Z116:Z141)</f>
        <v>0</v>
      </c>
      <c r="AA115" s="232"/>
      <c r="AB115" s="349">
        <f>SUM(AB116:AB141)</f>
        <v>0</v>
      </c>
      <c r="AS115" s="237" t="s">
        <v>113</v>
      </c>
      <c r="AU115" s="238" t="s">
        <v>57</v>
      </c>
      <c r="AV115" s="238" t="s">
        <v>58</v>
      </c>
      <c r="AZ115" s="237" t="s">
        <v>198</v>
      </c>
      <c r="BL115" s="239">
        <f>SUM(BL116:BL141)</f>
        <v>0</v>
      </c>
    </row>
    <row r="116" spans="2:66" s="198" customFormat="1" ht="20.1" customHeight="1">
      <c r="B116" s="168"/>
      <c r="C116" s="309" t="s">
        <v>445</v>
      </c>
      <c r="D116" s="309" t="s">
        <v>199</v>
      </c>
      <c r="E116" s="310" t="s">
        <v>2099</v>
      </c>
      <c r="F116" s="678" t="s">
        <v>2100</v>
      </c>
      <c r="G116" s="678"/>
      <c r="H116" s="678"/>
      <c r="I116" s="678"/>
      <c r="J116" s="311" t="s">
        <v>1318</v>
      </c>
      <c r="K116" s="375">
        <v>1</v>
      </c>
      <c r="L116" s="572"/>
      <c r="M116" s="572"/>
      <c r="N116" s="679">
        <f>ROUND(L116*K116,2)</f>
        <v>0</v>
      </c>
      <c r="O116" s="679"/>
      <c r="P116" s="679"/>
      <c r="Q116" s="679"/>
      <c r="R116" s="313" t="s">
        <v>3319</v>
      </c>
      <c r="S116" s="172"/>
      <c r="U116" s="354" t="s">
        <v>5</v>
      </c>
      <c r="V116" s="246" t="s">
        <v>31</v>
      </c>
      <c r="W116" s="248">
        <v>0</v>
      </c>
      <c r="X116" s="248">
        <f>W116*K116</f>
        <v>0</v>
      </c>
      <c r="Y116" s="248">
        <v>0</v>
      </c>
      <c r="Z116" s="248">
        <f>Y116*K116</f>
        <v>0</v>
      </c>
      <c r="AA116" s="248">
        <v>0</v>
      </c>
      <c r="AB116" s="355">
        <f>AA116*K116</f>
        <v>0</v>
      </c>
      <c r="AS116" s="192" t="s">
        <v>113</v>
      </c>
      <c r="AU116" s="192" t="s">
        <v>199</v>
      </c>
      <c r="AV116" s="192" t="s">
        <v>65</v>
      </c>
      <c r="AZ116" s="192" t="s">
        <v>198</v>
      </c>
      <c r="BF116" s="249">
        <f>IF(V116="základní",N116,0)</f>
        <v>0</v>
      </c>
      <c r="BG116" s="249">
        <f>IF(V116="snížená",N116,0)</f>
        <v>0</v>
      </c>
      <c r="BH116" s="249">
        <f>IF(V116="zákl. přenesená",N116,0)</f>
        <v>0</v>
      </c>
      <c r="BI116" s="249">
        <f>IF(V116="sníž. přenesená",N116,0)</f>
        <v>0</v>
      </c>
      <c r="BJ116" s="249">
        <f>IF(V116="nulová",N116,0)</f>
        <v>0</v>
      </c>
      <c r="BK116" s="192" t="s">
        <v>71</v>
      </c>
      <c r="BL116" s="249">
        <f>ROUND(L116*K116,2)</f>
        <v>0</v>
      </c>
      <c r="BM116" s="192" t="s">
        <v>113</v>
      </c>
      <c r="BN116" s="192" t="s">
        <v>2101</v>
      </c>
    </row>
    <row r="117" spans="2:48" s="198" customFormat="1" ht="42" customHeight="1">
      <c r="B117" s="168"/>
      <c r="C117" s="320"/>
      <c r="D117" s="320"/>
      <c r="E117" s="320"/>
      <c r="F117" s="695" t="s">
        <v>2102</v>
      </c>
      <c r="G117" s="681"/>
      <c r="H117" s="681"/>
      <c r="I117" s="681"/>
      <c r="J117" s="320"/>
      <c r="K117" s="320"/>
      <c r="L117" s="320"/>
      <c r="M117" s="320"/>
      <c r="N117" s="320"/>
      <c r="O117" s="320"/>
      <c r="P117" s="320"/>
      <c r="Q117" s="320"/>
      <c r="R117" s="320"/>
      <c r="S117" s="172"/>
      <c r="U117" s="331"/>
      <c r="V117" s="359"/>
      <c r="W117" s="359"/>
      <c r="X117" s="359"/>
      <c r="Y117" s="359"/>
      <c r="Z117" s="359"/>
      <c r="AA117" s="359"/>
      <c r="AB117" s="332"/>
      <c r="AU117" s="192" t="s">
        <v>271</v>
      </c>
      <c r="AV117" s="192" t="s">
        <v>65</v>
      </c>
    </row>
    <row r="118" spans="2:66" s="198" customFormat="1" ht="20.1" customHeight="1">
      <c r="B118" s="168"/>
      <c r="C118" s="309" t="s">
        <v>452</v>
      </c>
      <c r="D118" s="309" t="s">
        <v>199</v>
      </c>
      <c r="E118" s="310" t="s">
        <v>1448</v>
      </c>
      <c r="F118" s="678" t="s">
        <v>1449</v>
      </c>
      <c r="G118" s="678"/>
      <c r="H118" s="678"/>
      <c r="I118" s="678"/>
      <c r="J118" s="311" t="s">
        <v>1318</v>
      </c>
      <c r="K118" s="375">
        <v>1</v>
      </c>
      <c r="L118" s="572"/>
      <c r="M118" s="572"/>
      <c r="N118" s="679">
        <f>ROUND(L118*K118,2)</f>
        <v>0</v>
      </c>
      <c r="O118" s="679"/>
      <c r="P118" s="679"/>
      <c r="Q118" s="679"/>
      <c r="R118" s="313" t="s">
        <v>3319</v>
      </c>
      <c r="S118" s="172"/>
      <c r="U118" s="354" t="s">
        <v>5</v>
      </c>
      <c r="V118" s="246" t="s">
        <v>31</v>
      </c>
      <c r="W118" s="248">
        <v>0</v>
      </c>
      <c r="X118" s="248">
        <f>W118*K118</f>
        <v>0</v>
      </c>
      <c r="Y118" s="248">
        <v>0</v>
      </c>
      <c r="Z118" s="248">
        <f>Y118*K118</f>
        <v>0</v>
      </c>
      <c r="AA118" s="248">
        <v>0</v>
      </c>
      <c r="AB118" s="355">
        <f>AA118*K118</f>
        <v>0</v>
      </c>
      <c r="AS118" s="192" t="s">
        <v>113</v>
      </c>
      <c r="AU118" s="192" t="s">
        <v>199</v>
      </c>
      <c r="AV118" s="192" t="s">
        <v>65</v>
      </c>
      <c r="AZ118" s="192" t="s">
        <v>198</v>
      </c>
      <c r="BF118" s="249">
        <f>IF(V118="základní",N118,0)</f>
        <v>0</v>
      </c>
      <c r="BG118" s="249">
        <f>IF(V118="snížená",N118,0)</f>
        <v>0</v>
      </c>
      <c r="BH118" s="249">
        <f>IF(V118="zákl. přenesená",N118,0)</f>
        <v>0</v>
      </c>
      <c r="BI118" s="249">
        <f>IF(V118="sníž. přenesená",N118,0)</f>
        <v>0</v>
      </c>
      <c r="BJ118" s="249">
        <f>IF(V118="nulová",N118,0)</f>
        <v>0</v>
      </c>
      <c r="BK118" s="192" t="s">
        <v>71</v>
      </c>
      <c r="BL118" s="249">
        <f>ROUND(L118*K118,2)</f>
        <v>0</v>
      </c>
      <c r="BM118" s="192" t="s">
        <v>113</v>
      </c>
      <c r="BN118" s="192" t="s">
        <v>2103</v>
      </c>
    </row>
    <row r="119" spans="2:48" s="198" customFormat="1" ht="42" customHeight="1">
      <c r="B119" s="168"/>
      <c r="C119" s="320"/>
      <c r="D119" s="320"/>
      <c r="E119" s="320"/>
      <c r="F119" s="695" t="s">
        <v>1451</v>
      </c>
      <c r="G119" s="681"/>
      <c r="H119" s="681"/>
      <c r="I119" s="681"/>
      <c r="J119" s="320"/>
      <c r="K119" s="320"/>
      <c r="L119" s="320"/>
      <c r="M119" s="320"/>
      <c r="N119" s="320"/>
      <c r="O119" s="320"/>
      <c r="P119" s="320"/>
      <c r="Q119" s="320"/>
      <c r="R119" s="320"/>
      <c r="S119" s="172"/>
      <c r="U119" s="331"/>
      <c r="V119" s="359"/>
      <c r="W119" s="359"/>
      <c r="X119" s="359"/>
      <c r="Y119" s="359"/>
      <c r="Z119" s="359"/>
      <c r="AA119" s="359"/>
      <c r="AB119" s="332"/>
      <c r="AU119" s="192" t="s">
        <v>271</v>
      </c>
      <c r="AV119" s="192" t="s">
        <v>65</v>
      </c>
    </row>
    <row r="120" spans="2:66" s="198" customFormat="1" ht="20.1" customHeight="1">
      <c r="B120" s="168"/>
      <c r="C120" s="309" t="s">
        <v>10</v>
      </c>
      <c r="D120" s="309" t="s">
        <v>199</v>
      </c>
      <c r="E120" s="310" t="s">
        <v>2104</v>
      </c>
      <c r="F120" s="678" t="s">
        <v>2105</v>
      </c>
      <c r="G120" s="678"/>
      <c r="H120" s="678"/>
      <c r="I120" s="678"/>
      <c r="J120" s="311" t="s">
        <v>1318</v>
      </c>
      <c r="K120" s="375">
        <v>1</v>
      </c>
      <c r="L120" s="572"/>
      <c r="M120" s="572"/>
      <c r="N120" s="679">
        <f>ROUND(L120*K120,2)</f>
        <v>0</v>
      </c>
      <c r="O120" s="679"/>
      <c r="P120" s="679"/>
      <c r="Q120" s="679"/>
      <c r="R120" s="313" t="s">
        <v>3319</v>
      </c>
      <c r="S120" s="172"/>
      <c r="U120" s="354" t="s">
        <v>5</v>
      </c>
      <c r="V120" s="246" t="s">
        <v>31</v>
      </c>
      <c r="W120" s="248">
        <v>0</v>
      </c>
      <c r="X120" s="248">
        <f>W120*K120</f>
        <v>0</v>
      </c>
      <c r="Y120" s="248">
        <v>0</v>
      </c>
      <c r="Z120" s="248">
        <f>Y120*K120</f>
        <v>0</v>
      </c>
      <c r="AA120" s="248">
        <v>0</v>
      </c>
      <c r="AB120" s="355">
        <f>AA120*K120</f>
        <v>0</v>
      </c>
      <c r="AS120" s="192" t="s">
        <v>113</v>
      </c>
      <c r="AU120" s="192" t="s">
        <v>199</v>
      </c>
      <c r="AV120" s="192" t="s">
        <v>65</v>
      </c>
      <c r="AZ120" s="192" t="s">
        <v>198</v>
      </c>
      <c r="BF120" s="249">
        <f>IF(V120="základní",N120,0)</f>
        <v>0</v>
      </c>
      <c r="BG120" s="249">
        <f>IF(V120="snížená",N120,0)</f>
        <v>0</v>
      </c>
      <c r="BH120" s="249">
        <f>IF(V120="zákl. přenesená",N120,0)</f>
        <v>0</v>
      </c>
      <c r="BI120" s="249">
        <f>IF(V120="sníž. přenesená",N120,0)</f>
        <v>0</v>
      </c>
      <c r="BJ120" s="249">
        <f>IF(V120="nulová",N120,0)</f>
        <v>0</v>
      </c>
      <c r="BK120" s="192" t="s">
        <v>71</v>
      </c>
      <c r="BL120" s="249">
        <f>ROUND(L120*K120,2)</f>
        <v>0</v>
      </c>
      <c r="BM120" s="192" t="s">
        <v>113</v>
      </c>
      <c r="BN120" s="192" t="s">
        <v>2106</v>
      </c>
    </row>
    <row r="121" spans="2:48" s="198" customFormat="1" ht="56.1" customHeight="1">
      <c r="B121" s="168"/>
      <c r="C121" s="320"/>
      <c r="D121" s="320"/>
      <c r="E121" s="320"/>
      <c r="F121" s="695" t="s">
        <v>2107</v>
      </c>
      <c r="G121" s="681"/>
      <c r="H121" s="681"/>
      <c r="I121" s="681"/>
      <c r="J121" s="320"/>
      <c r="K121" s="320"/>
      <c r="L121" s="320"/>
      <c r="M121" s="320"/>
      <c r="N121" s="320"/>
      <c r="O121" s="320"/>
      <c r="P121" s="320"/>
      <c r="Q121" s="320"/>
      <c r="R121" s="320"/>
      <c r="S121" s="172"/>
      <c r="U121" s="331"/>
      <c r="V121" s="359"/>
      <c r="W121" s="359"/>
      <c r="X121" s="359"/>
      <c r="Y121" s="359"/>
      <c r="Z121" s="359"/>
      <c r="AA121" s="359"/>
      <c r="AB121" s="332"/>
      <c r="AU121" s="192" t="s">
        <v>271</v>
      </c>
      <c r="AV121" s="192" t="s">
        <v>65</v>
      </c>
    </row>
    <row r="122" spans="2:66" s="198" customFormat="1" ht="20.1" customHeight="1">
      <c r="B122" s="168"/>
      <c r="C122" s="309" t="s">
        <v>463</v>
      </c>
      <c r="D122" s="309" t="s">
        <v>199</v>
      </c>
      <c r="E122" s="310" t="s">
        <v>1456</v>
      </c>
      <c r="F122" s="678" t="s">
        <v>1457</v>
      </c>
      <c r="G122" s="678"/>
      <c r="H122" s="678"/>
      <c r="I122" s="678"/>
      <c r="J122" s="311" t="s">
        <v>1318</v>
      </c>
      <c r="K122" s="375">
        <v>2</v>
      </c>
      <c r="L122" s="572"/>
      <c r="M122" s="572"/>
      <c r="N122" s="679">
        <f>ROUND(L122*K122,2)</f>
        <v>0</v>
      </c>
      <c r="O122" s="679"/>
      <c r="P122" s="679"/>
      <c r="Q122" s="679"/>
      <c r="R122" s="313" t="s">
        <v>3319</v>
      </c>
      <c r="S122" s="172"/>
      <c r="U122" s="354" t="s">
        <v>5</v>
      </c>
      <c r="V122" s="246" t="s">
        <v>31</v>
      </c>
      <c r="W122" s="248">
        <v>0</v>
      </c>
      <c r="X122" s="248">
        <f>W122*K122</f>
        <v>0</v>
      </c>
      <c r="Y122" s="248">
        <v>0</v>
      </c>
      <c r="Z122" s="248">
        <f>Y122*K122</f>
        <v>0</v>
      </c>
      <c r="AA122" s="248">
        <v>0</v>
      </c>
      <c r="AB122" s="355">
        <f>AA122*K122</f>
        <v>0</v>
      </c>
      <c r="AS122" s="192" t="s">
        <v>113</v>
      </c>
      <c r="AU122" s="192" t="s">
        <v>199</v>
      </c>
      <c r="AV122" s="192" t="s">
        <v>65</v>
      </c>
      <c r="AZ122" s="192" t="s">
        <v>198</v>
      </c>
      <c r="BF122" s="249">
        <f>IF(V122="základní",N122,0)</f>
        <v>0</v>
      </c>
      <c r="BG122" s="249">
        <f>IF(V122="snížená",N122,0)</f>
        <v>0</v>
      </c>
      <c r="BH122" s="249">
        <f>IF(V122="zákl. přenesená",N122,0)</f>
        <v>0</v>
      </c>
      <c r="BI122" s="249">
        <f>IF(V122="sníž. přenesená",N122,0)</f>
        <v>0</v>
      </c>
      <c r="BJ122" s="249">
        <f>IF(V122="nulová",N122,0)</f>
        <v>0</v>
      </c>
      <c r="BK122" s="192" t="s">
        <v>71</v>
      </c>
      <c r="BL122" s="249">
        <f>ROUND(L122*K122,2)</f>
        <v>0</v>
      </c>
      <c r="BM122" s="192" t="s">
        <v>113</v>
      </c>
      <c r="BN122" s="192" t="s">
        <v>2108</v>
      </c>
    </row>
    <row r="123" spans="2:48" s="198" customFormat="1" ht="20.1" customHeight="1">
      <c r="B123" s="168"/>
      <c r="C123" s="320"/>
      <c r="D123" s="320"/>
      <c r="E123" s="320"/>
      <c r="F123" s="695" t="s">
        <v>1459</v>
      </c>
      <c r="G123" s="681"/>
      <c r="H123" s="681"/>
      <c r="I123" s="681"/>
      <c r="J123" s="320"/>
      <c r="K123" s="320"/>
      <c r="L123" s="320"/>
      <c r="M123" s="320"/>
      <c r="N123" s="320"/>
      <c r="O123" s="320"/>
      <c r="P123" s="320"/>
      <c r="Q123" s="320"/>
      <c r="R123" s="320"/>
      <c r="S123" s="172"/>
      <c r="U123" s="331"/>
      <c r="V123" s="359"/>
      <c r="W123" s="359"/>
      <c r="X123" s="359"/>
      <c r="Y123" s="359"/>
      <c r="Z123" s="359"/>
      <c r="AA123" s="359"/>
      <c r="AB123" s="332"/>
      <c r="AU123" s="192" t="s">
        <v>271</v>
      </c>
      <c r="AV123" s="192" t="s">
        <v>65</v>
      </c>
    </row>
    <row r="124" spans="2:66" s="198" customFormat="1" ht="20.1" customHeight="1">
      <c r="B124" s="168"/>
      <c r="C124" s="309" t="s">
        <v>471</v>
      </c>
      <c r="D124" s="309" t="s">
        <v>199</v>
      </c>
      <c r="E124" s="310" t="s">
        <v>1460</v>
      </c>
      <c r="F124" s="678" t="s">
        <v>1461</v>
      </c>
      <c r="G124" s="678"/>
      <c r="H124" s="678"/>
      <c r="I124" s="678"/>
      <c r="J124" s="311" t="s">
        <v>1318</v>
      </c>
      <c r="K124" s="375">
        <v>8</v>
      </c>
      <c r="L124" s="572"/>
      <c r="M124" s="572"/>
      <c r="N124" s="679">
        <f>ROUND(L124*K124,2)</f>
        <v>0</v>
      </c>
      <c r="O124" s="679"/>
      <c r="P124" s="679"/>
      <c r="Q124" s="679"/>
      <c r="R124" s="313" t="s">
        <v>3319</v>
      </c>
      <c r="S124" s="172"/>
      <c r="U124" s="354" t="s">
        <v>5</v>
      </c>
      <c r="V124" s="246" t="s">
        <v>31</v>
      </c>
      <c r="W124" s="248">
        <v>0</v>
      </c>
      <c r="X124" s="248">
        <f>W124*K124</f>
        <v>0</v>
      </c>
      <c r="Y124" s="248">
        <v>0</v>
      </c>
      <c r="Z124" s="248">
        <f>Y124*K124</f>
        <v>0</v>
      </c>
      <c r="AA124" s="248">
        <v>0</v>
      </c>
      <c r="AB124" s="355">
        <f>AA124*K124</f>
        <v>0</v>
      </c>
      <c r="AS124" s="192" t="s">
        <v>113</v>
      </c>
      <c r="AU124" s="192" t="s">
        <v>199</v>
      </c>
      <c r="AV124" s="192" t="s">
        <v>65</v>
      </c>
      <c r="AZ124" s="192" t="s">
        <v>198</v>
      </c>
      <c r="BF124" s="249">
        <f>IF(V124="základní",N124,0)</f>
        <v>0</v>
      </c>
      <c r="BG124" s="249">
        <f>IF(V124="snížená",N124,0)</f>
        <v>0</v>
      </c>
      <c r="BH124" s="249">
        <f>IF(V124="zákl. přenesená",N124,0)</f>
        <v>0</v>
      </c>
      <c r="BI124" s="249">
        <f>IF(V124="sníž. přenesená",N124,0)</f>
        <v>0</v>
      </c>
      <c r="BJ124" s="249">
        <f>IF(V124="nulová",N124,0)</f>
        <v>0</v>
      </c>
      <c r="BK124" s="192" t="s">
        <v>71</v>
      </c>
      <c r="BL124" s="249">
        <f>ROUND(L124*K124,2)</f>
        <v>0</v>
      </c>
      <c r="BM124" s="192" t="s">
        <v>113</v>
      </c>
      <c r="BN124" s="192" t="s">
        <v>2109</v>
      </c>
    </row>
    <row r="125" spans="2:48" s="198" customFormat="1" ht="27.95" customHeight="1">
      <c r="B125" s="168"/>
      <c r="C125" s="320"/>
      <c r="D125" s="320"/>
      <c r="E125" s="320"/>
      <c r="F125" s="695" t="s">
        <v>1463</v>
      </c>
      <c r="G125" s="681"/>
      <c r="H125" s="681"/>
      <c r="I125" s="681"/>
      <c r="J125" s="320"/>
      <c r="K125" s="320"/>
      <c r="L125" s="320"/>
      <c r="M125" s="320"/>
      <c r="N125" s="320"/>
      <c r="O125" s="320"/>
      <c r="P125" s="320"/>
      <c r="Q125" s="320"/>
      <c r="R125" s="320"/>
      <c r="S125" s="172"/>
      <c r="U125" s="331"/>
      <c r="V125" s="359"/>
      <c r="W125" s="359"/>
      <c r="X125" s="359"/>
      <c r="Y125" s="359"/>
      <c r="Z125" s="359"/>
      <c r="AA125" s="359"/>
      <c r="AB125" s="332"/>
      <c r="AU125" s="192" t="s">
        <v>271</v>
      </c>
      <c r="AV125" s="192" t="s">
        <v>65</v>
      </c>
    </row>
    <row r="126" spans="2:66" s="198" customFormat="1" ht="20.1" customHeight="1">
      <c r="B126" s="168"/>
      <c r="C126" s="309" t="s">
        <v>475</v>
      </c>
      <c r="D126" s="309" t="s">
        <v>199</v>
      </c>
      <c r="E126" s="310" t="s">
        <v>1464</v>
      </c>
      <c r="F126" s="678" t="s">
        <v>1465</v>
      </c>
      <c r="G126" s="678"/>
      <c r="H126" s="678"/>
      <c r="I126" s="678"/>
      <c r="J126" s="311" t="s">
        <v>1318</v>
      </c>
      <c r="K126" s="375">
        <v>1</v>
      </c>
      <c r="L126" s="572"/>
      <c r="M126" s="572"/>
      <c r="N126" s="679">
        <f>ROUND(L126*K126,2)</f>
        <v>0</v>
      </c>
      <c r="O126" s="679"/>
      <c r="P126" s="679"/>
      <c r="Q126" s="679"/>
      <c r="R126" s="313" t="s">
        <v>3319</v>
      </c>
      <c r="S126" s="172"/>
      <c r="U126" s="354" t="s">
        <v>5</v>
      </c>
      <c r="V126" s="246" t="s">
        <v>31</v>
      </c>
      <c r="W126" s="248">
        <v>0</v>
      </c>
      <c r="X126" s="248">
        <f>W126*K126</f>
        <v>0</v>
      </c>
      <c r="Y126" s="248">
        <v>0</v>
      </c>
      <c r="Z126" s="248">
        <f>Y126*K126</f>
        <v>0</v>
      </c>
      <c r="AA126" s="248">
        <v>0</v>
      </c>
      <c r="AB126" s="355">
        <f>AA126*K126</f>
        <v>0</v>
      </c>
      <c r="AS126" s="192" t="s">
        <v>113</v>
      </c>
      <c r="AU126" s="192" t="s">
        <v>199</v>
      </c>
      <c r="AV126" s="192" t="s">
        <v>65</v>
      </c>
      <c r="AZ126" s="192" t="s">
        <v>198</v>
      </c>
      <c r="BF126" s="249">
        <f>IF(V126="základní",N126,0)</f>
        <v>0</v>
      </c>
      <c r="BG126" s="249">
        <f>IF(V126="snížená",N126,0)</f>
        <v>0</v>
      </c>
      <c r="BH126" s="249">
        <f>IF(V126="zákl. přenesená",N126,0)</f>
        <v>0</v>
      </c>
      <c r="BI126" s="249">
        <f>IF(V126="sníž. přenesená",N126,0)</f>
        <v>0</v>
      </c>
      <c r="BJ126" s="249">
        <f>IF(V126="nulová",N126,0)</f>
        <v>0</v>
      </c>
      <c r="BK126" s="192" t="s">
        <v>71</v>
      </c>
      <c r="BL126" s="249">
        <f>ROUND(L126*K126,2)</f>
        <v>0</v>
      </c>
      <c r="BM126" s="192" t="s">
        <v>113</v>
      </c>
      <c r="BN126" s="192" t="s">
        <v>2110</v>
      </c>
    </row>
    <row r="127" spans="2:48" s="198" customFormat="1" ht="20.1" customHeight="1">
      <c r="B127" s="168"/>
      <c r="C127" s="320"/>
      <c r="D127" s="320"/>
      <c r="E127" s="320"/>
      <c r="F127" s="695" t="s">
        <v>1467</v>
      </c>
      <c r="G127" s="681"/>
      <c r="H127" s="681"/>
      <c r="I127" s="681"/>
      <c r="J127" s="320"/>
      <c r="K127" s="320"/>
      <c r="L127" s="320"/>
      <c r="M127" s="320"/>
      <c r="N127" s="320"/>
      <c r="O127" s="320"/>
      <c r="P127" s="320"/>
      <c r="Q127" s="320"/>
      <c r="R127" s="320"/>
      <c r="S127" s="172"/>
      <c r="U127" s="331"/>
      <c r="V127" s="359"/>
      <c r="W127" s="359"/>
      <c r="X127" s="359"/>
      <c r="Y127" s="359"/>
      <c r="Z127" s="359"/>
      <c r="AA127" s="359"/>
      <c r="AB127" s="332"/>
      <c r="AU127" s="192" t="s">
        <v>271</v>
      </c>
      <c r="AV127" s="192" t="s">
        <v>65</v>
      </c>
    </row>
    <row r="128" spans="2:66" s="198" customFormat="1" ht="20.1" customHeight="1">
      <c r="B128" s="168"/>
      <c r="C128" s="309" t="s">
        <v>478</v>
      </c>
      <c r="D128" s="309" t="s">
        <v>199</v>
      </c>
      <c r="E128" s="310" t="s">
        <v>1468</v>
      </c>
      <c r="F128" s="678" t="s">
        <v>1469</v>
      </c>
      <c r="G128" s="678"/>
      <c r="H128" s="678"/>
      <c r="I128" s="678"/>
      <c r="J128" s="311" t="s">
        <v>1318</v>
      </c>
      <c r="K128" s="375">
        <v>2</v>
      </c>
      <c r="L128" s="572"/>
      <c r="M128" s="572"/>
      <c r="N128" s="679">
        <f>ROUND(L128*K128,2)</f>
        <v>0</v>
      </c>
      <c r="O128" s="679"/>
      <c r="P128" s="679"/>
      <c r="Q128" s="679"/>
      <c r="R128" s="313" t="s">
        <v>3319</v>
      </c>
      <c r="S128" s="172"/>
      <c r="U128" s="354" t="s">
        <v>5</v>
      </c>
      <c r="V128" s="246" t="s">
        <v>31</v>
      </c>
      <c r="W128" s="248">
        <v>0</v>
      </c>
      <c r="X128" s="248">
        <f>W128*K128</f>
        <v>0</v>
      </c>
      <c r="Y128" s="248">
        <v>0</v>
      </c>
      <c r="Z128" s="248">
        <f>Y128*K128</f>
        <v>0</v>
      </c>
      <c r="AA128" s="248">
        <v>0</v>
      </c>
      <c r="AB128" s="355">
        <f>AA128*K128</f>
        <v>0</v>
      </c>
      <c r="AS128" s="192" t="s">
        <v>113</v>
      </c>
      <c r="AU128" s="192" t="s">
        <v>199</v>
      </c>
      <c r="AV128" s="192" t="s">
        <v>65</v>
      </c>
      <c r="AZ128" s="192" t="s">
        <v>198</v>
      </c>
      <c r="BF128" s="249">
        <f>IF(V128="základní",N128,0)</f>
        <v>0</v>
      </c>
      <c r="BG128" s="249">
        <f>IF(V128="snížená",N128,0)</f>
        <v>0</v>
      </c>
      <c r="BH128" s="249">
        <f>IF(V128="zákl. přenesená",N128,0)</f>
        <v>0</v>
      </c>
      <c r="BI128" s="249">
        <f>IF(V128="sníž. přenesená",N128,0)</f>
        <v>0</v>
      </c>
      <c r="BJ128" s="249">
        <f>IF(V128="nulová",N128,0)</f>
        <v>0</v>
      </c>
      <c r="BK128" s="192" t="s">
        <v>71</v>
      </c>
      <c r="BL128" s="249">
        <f>ROUND(L128*K128,2)</f>
        <v>0</v>
      </c>
      <c r="BM128" s="192" t="s">
        <v>113</v>
      </c>
      <c r="BN128" s="192" t="s">
        <v>2111</v>
      </c>
    </row>
    <row r="129" spans="2:48" s="198" customFormat="1" ht="20.1" customHeight="1">
      <c r="B129" s="168"/>
      <c r="C129" s="320"/>
      <c r="D129" s="320"/>
      <c r="E129" s="320"/>
      <c r="F129" s="695" t="s">
        <v>1471</v>
      </c>
      <c r="G129" s="681"/>
      <c r="H129" s="681"/>
      <c r="I129" s="681"/>
      <c r="J129" s="320"/>
      <c r="K129" s="320"/>
      <c r="L129" s="320"/>
      <c r="M129" s="320"/>
      <c r="N129" s="320"/>
      <c r="O129" s="320"/>
      <c r="P129" s="320"/>
      <c r="Q129" s="320"/>
      <c r="R129" s="320"/>
      <c r="S129" s="172"/>
      <c r="U129" s="331"/>
      <c r="V129" s="359"/>
      <c r="W129" s="359"/>
      <c r="X129" s="359"/>
      <c r="Y129" s="359"/>
      <c r="Z129" s="359"/>
      <c r="AA129" s="359"/>
      <c r="AB129" s="332"/>
      <c r="AU129" s="192" t="s">
        <v>271</v>
      </c>
      <c r="AV129" s="192" t="s">
        <v>65</v>
      </c>
    </row>
    <row r="130" spans="2:66" s="198" customFormat="1" ht="20.1" customHeight="1">
      <c r="B130" s="168"/>
      <c r="C130" s="309" t="s">
        <v>481</v>
      </c>
      <c r="D130" s="309" t="s">
        <v>199</v>
      </c>
      <c r="E130" s="310" t="s">
        <v>1472</v>
      </c>
      <c r="F130" s="678" t="s">
        <v>1473</v>
      </c>
      <c r="G130" s="678"/>
      <c r="H130" s="678"/>
      <c r="I130" s="678"/>
      <c r="J130" s="311" t="s">
        <v>353</v>
      </c>
      <c r="K130" s="375">
        <v>85</v>
      </c>
      <c r="L130" s="572"/>
      <c r="M130" s="572"/>
      <c r="N130" s="679">
        <f>ROUND(L130*K130,2)</f>
        <v>0</v>
      </c>
      <c r="O130" s="679"/>
      <c r="P130" s="679"/>
      <c r="Q130" s="679"/>
      <c r="R130" s="313" t="s">
        <v>3319</v>
      </c>
      <c r="S130" s="172"/>
      <c r="U130" s="354" t="s">
        <v>5</v>
      </c>
      <c r="V130" s="246" t="s">
        <v>31</v>
      </c>
      <c r="W130" s="248">
        <v>0</v>
      </c>
      <c r="X130" s="248">
        <f>W130*K130</f>
        <v>0</v>
      </c>
      <c r="Y130" s="248">
        <v>0</v>
      </c>
      <c r="Z130" s="248">
        <f>Y130*K130</f>
        <v>0</v>
      </c>
      <c r="AA130" s="248">
        <v>0</v>
      </c>
      <c r="AB130" s="355">
        <f>AA130*K130</f>
        <v>0</v>
      </c>
      <c r="AS130" s="192" t="s">
        <v>113</v>
      </c>
      <c r="AU130" s="192" t="s">
        <v>199</v>
      </c>
      <c r="AV130" s="192" t="s">
        <v>65</v>
      </c>
      <c r="AZ130" s="192" t="s">
        <v>198</v>
      </c>
      <c r="BF130" s="249">
        <f>IF(V130="základní",N130,0)</f>
        <v>0</v>
      </c>
      <c r="BG130" s="249">
        <f>IF(V130="snížená",N130,0)</f>
        <v>0</v>
      </c>
      <c r="BH130" s="249">
        <f>IF(V130="zákl. přenesená",N130,0)</f>
        <v>0</v>
      </c>
      <c r="BI130" s="249">
        <f>IF(V130="sníž. přenesená",N130,0)</f>
        <v>0</v>
      </c>
      <c r="BJ130" s="249">
        <f>IF(V130="nulová",N130,0)</f>
        <v>0</v>
      </c>
      <c r="BK130" s="192" t="s">
        <v>71</v>
      </c>
      <c r="BL130" s="249">
        <f>ROUND(L130*K130,2)</f>
        <v>0</v>
      </c>
      <c r="BM130" s="192" t="s">
        <v>113</v>
      </c>
      <c r="BN130" s="192" t="s">
        <v>2112</v>
      </c>
    </row>
    <row r="131" spans="2:48" s="198" customFormat="1" ht="20.1" customHeight="1">
      <c r="B131" s="168"/>
      <c r="C131" s="320"/>
      <c r="D131" s="320"/>
      <c r="E131" s="320"/>
      <c r="F131" s="695" t="s">
        <v>1475</v>
      </c>
      <c r="G131" s="681"/>
      <c r="H131" s="681"/>
      <c r="I131" s="681"/>
      <c r="J131" s="320"/>
      <c r="K131" s="320"/>
      <c r="L131" s="320"/>
      <c r="M131" s="320"/>
      <c r="N131" s="320"/>
      <c r="O131" s="320"/>
      <c r="P131" s="320"/>
      <c r="Q131" s="320"/>
      <c r="R131" s="320"/>
      <c r="S131" s="172"/>
      <c r="U131" s="331"/>
      <c r="V131" s="359"/>
      <c r="W131" s="359"/>
      <c r="X131" s="359"/>
      <c r="Y131" s="359"/>
      <c r="Z131" s="359"/>
      <c r="AA131" s="359"/>
      <c r="AB131" s="332"/>
      <c r="AU131" s="192" t="s">
        <v>271</v>
      </c>
      <c r="AV131" s="192" t="s">
        <v>65</v>
      </c>
    </row>
    <row r="132" spans="2:66" s="198" customFormat="1" ht="20.1" customHeight="1">
      <c r="B132" s="168"/>
      <c r="C132" s="309" t="s">
        <v>488</v>
      </c>
      <c r="D132" s="309" t="s">
        <v>199</v>
      </c>
      <c r="E132" s="310" t="s">
        <v>1476</v>
      </c>
      <c r="F132" s="678" t="s">
        <v>1477</v>
      </c>
      <c r="G132" s="678"/>
      <c r="H132" s="678"/>
      <c r="I132" s="678"/>
      <c r="J132" s="311" t="s">
        <v>353</v>
      </c>
      <c r="K132" s="375">
        <v>110</v>
      </c>
      <c r="L132" s="572"/>
      <c r="M132" s="572"/>
      <c r="N132" s="679">
        <f>ROUND(L132*K132,2)</f>
        <v>0</v>
      </c>
      <c r="O132" s="679"/>
      <c r="P132" s="679"/>
      <c r="Q132" s="679"/>
      <c r="R132" s="313" t="s">
        <v>3319</v>
      </c>
      <c r="S132" s="172"/>
      <c r="U132" s="354" t="s">
        <v>5</v>
      </c>
      <c r="V132" s="246" t="s">
        <v>31</v>
      </c>
      <c r="W132" s="248">
        <v>0</v>
      </c>
      <c r="X132" s="248">
        <f>W132*K132</f>
        <v>0</v>
      </c>
      <c r="Y132" s="248">
        <v>0</v>
      </c>
      <c r="Z132" s="248">
        <f>Y132*K132</f>
        <v>0</v>
      </c>
      <c r="AA132" s="248">
        <v>0</v>
      </c>
      <c r="AB132" s="355">
        <f>AA132*K132</f>
        <v>0</v>
      </c>
      <c r="AS132" s="192" t="s">
        <v>113</v>
      </c>
      <c r="AU132" s="192" t="s">
        <v>199</v>
      </c>
      <c r="AV132" s="192" t="s">
        <v>65</v>
      </c>
      <c r="AZ132" s="192" t="s">
        <v>198</v>
      </c>
      <c r="BF132" s="249">
        <f>IF(V132="základní",N132,0)</f>
        <v>0</v>
      </c>
      <c r="BG132" s="249">
        <f>IF(V132="snížená",N132,0)</f>
        <v>0</v>
      </c>
      <c r="BH132" s="249">
        <f>IF(V132="zákl. přenesená",N132,0)</f>
        <v>0</v>
      </c>
      <c r="BI132" s="249">
        <f>IF(V132="sníž. přenesená",N132,0)</f>
        <v>0</v>
      </c>
      <c r="BJ132" s="249">
        <f>IF(V132="nulová",N132,0)</f>
        <v>0</v>
      </c>
      <c r="BK132" s="192" t="s">
        <v>71</v>
      </c>
      <c r="BL132" s="249">
        <f>ROUND(L132*K132,2)</f>
        <v>0</v>
      </c>
      <c r="BM132" s="192" t="s">
        <v>113</v>
      </c>
      <c r="BN132" s="192" t="s">
        <v>2113</v>
      </c>
    </row>
    <row r="133" spans="2:48" s="198" customFormat="1" ht="20.1" customHeight="1">
      <c r="B133" s="168"/>
      <c r="C133" s="320"/>
      <c r="D133" s="320"/>
      <c r="E133" s="320"/>
      <c r="F133" s="695" t="s">
        <v>1475</v>
      </c>
      <c r="G133" s="681"/>
      <c r="H133" s="681"/>
      <c r="I133" s="681"/>
      <c r="J133" s="320"/>
      <c r="K133" s="320"/>
      <c r="L133" s="320"/>
      <c r="M133" s="320"/>
      <c r="N133" s="320"/>
      <c r="O133" s="320"/>
      <c r="P133" s="320"/>
      <c r="Q133" s="320"/>
      <c r="R133" s="320"/>
      <c r="S133" s="172"/>
      <c r="U133" s="331"/>
      <c r="V133" s="359"/>
      <c r="W133" s="359"/>
      <c r="X133" s="359"/>
      <c r="Y133" s="359"/>
      <c r="Z133" s="359"/>
      <c r="AA133" s="359"/>
      <c r="AB133" s="332"/>
      <c r="AU133" s="192" t="s">
        <v>271</v>
      </c>
      <c r="AV133" s="192" t="s">
        <v>65</v>
      </c>
    </row>
    <row r="134" spans="2:66" s="198" customFormat="1" ht="20.1" customHeight="1">
      <c r="B134" s="168"/>
      <c r="C134" s="309" t="s">
        <v>491</v>
      </c>
      <c r="D134" s="309" t="s">
        <v>199</v>
      </c>
      <c r="E134" s="310" t="s">
        <v>1479</v>
      </c>
      <c r="F134" s="678" t="s">
        <v>1480</v>
      </c>
      <c r="G134" s="678"/>
      <c r="H134" s="678"/>
      <c r="I134" s="678"/>
      <c r="J134" s="311" t="s">
        <v>353</v>
      </c>
      <c r="K134" s="375">
        <v>50</v>
      </c>
      <c r="L134" s="572"/>
      <c r="M134" s="572"/>
      <c r="N134" s="679">
        <f>ROUND(L134*K134,2)</f>
        <v>0</v>
      </c>
      <c r="O134" s="679"/>
      <c r="P134" s="679"/>
      <c r="Q134" s="679"/>
      <c r="R134" s="313" t="s">
        <v>3319</v>
      </c>
      <c r="S134" s="172"/>
      <c r="U134" s="354" t="s">
        <v>5</v>
      </c>
      <c r="V134" s="246" t="s">
        <v>31</v>
      </c>
      <c r="W134" s="248">
        <v>0</v>
      </c>
      <c r="X134" s="248">
        <f>W134*K134</f>
        <v>0</v>
      </c>
      <c r="Y134" s="248">
        <v>0</v>
      </c>
      <c r="Z134" s="248">
        <f>Y134*K134</f>
        <v>0</v>
      </c>
      <c r="AA134" s="248">
        <v>0</v>
      </c>
      <c r="AB134" s="355">
        <f>AA134*K134</f>
        <v>0</v>
      </c>
      <c r="AS134" s="192" t="s">
        <v>113</v>
      </c>
      <c r="AU134" s="192" t="s">
        <v>199</v>
      </c>
      <c r="AV134" s="192" t="s">
        <v>65</v>
      </c>
      <c r="AZ134" s="192" t="s">
        <v>198</v>
      </c>
      <c r="BF134" s="249">
        <f>IF(V134="základní",N134,0)</f>
        <v>0</v>
      </c>
      <c r="BG134" s="249">
        <f>IF(V134="snížená",N134,0)</f>
        <v>0</v>
      </c>
      <c r="BH134" s="249">
        <f>IF(V134="zákl. přenesená",N134,0)</f>
        <v>0</v>
      </c>
      <c r="BI134" s="249">
        <f>IF(V134="sníž. přenesená",N134,0)</f>
        <v>0</v>
      </c>
      <c r="BJ134" s="249">
        <f>IF(V134="nulová",N134,0)</f>
        <v>0</v>
      </c>
      <c r="BK134" s="192" t="s">
        <v>71</v>
      </c>
      <c r="BL134" s="249">
        <f>ROUND(L134*K134,2)</f>
        <v>0</v>
      </c>
      <c r="BM134" s="192" t="s">
        <v>113</v>
      </c>
      <c r="BN134" s="192" t="s">
        <v>2114</v>
      </c>
    </row>
    <row r="135" spans="2:48" s="198" customFormat="1" ht="20.1" customHeight="1">
      <c r="B135" s="168"/>
      <c r="C135" s="320"/>
      <c r="D135" s="320"/>
      <c r="E135" s="320"/>
      <c r="F135" s="695" t="s">
        <v>1475</v>
      </c>
      <c r="G135" s="681"/>
      <c r="H135" s="681"/>
      <c r="I135" s="681"/>
      <c r="J135" s="320"/>
      <c r="K135" s="320"/>
      <c r="L135" s="320"/>
      <c r="M135" s="320"/>
      <c r="N135" s="320"/>
      <c r="O135" s="320"/>
      <c r="P135" s="320"/>
      <c r="Q135" s="320"/>
      <c r="R135" s="320"/>
      <c r="S135" s="172"/>
      <c r="U135" s="331"/>
      <c r="V135" s="359"/>
      <c r="W135" s="359"/>
      <c r="X135" s="359"/>
      <c r="Y135" s="359"/>
      <c r="Z135" s="359"/>
      <c r="AA135" s="359"/>
      <c r="AB135" s="332"/>
      <c r="AU135" s="192" t="s">
        <v>271</v>
      </c>
      <c r="AV135" s="192" t="s">
        <v>65</v>
      </c>
    </row>
    <row r="136" spans="2:66" s="198" customFormat="1" ht="30" customHeight="1">
      <c r="B136" s="168"/>
      <c r="C136" s="309" t="s">
        <v>494</v>
      </c>
      <c r="D136" s="309" t="s">
        <v>199</v>
      </c>
      <c r="E136" s="310" t="s">
        <v>2115</v>
      </c>
      <c r="F136" s="678" t="s">
        <v>2116</v>
      </c>
      <c r="G136" s="678"/>
      <c r="H136" s="678"/>
      <c r="I136" s="678"/>
      <c r="J136" s="311" t="s">
        <v>353</v>
      </c>
      <c r="K136" s="375">
        <v>65</v>
      </c>
      <c r="L136" s="572"/>
      <c r="M136" s="572"/>
      <c r="N136" s="679">
        <f>ROUND(L136*K136,2)</f>
        <v>0</v>
      </c>
      <c r="O136" s="679"/>
      <c r="P136" s="679"/>
      <c r="Q136" s="679"/>
      <c r="R136" s="313" t="s">
        <v>3319</v>
      </c>
      <c r="S136" s="172"/>
      <c r="U136" s="354" t="s">
        <v>5</v>
      </c>
      <c r="V136" s="246" t="s">
        <v>31</v>
      </c>
      <c r="W136" s="248">
        <v>0</v>
      </c>
      <c r="X136" s="248">
        <f>W136*K136</f>
        <v>0</v>
      </c>
      <c r="Y136" s="248">
        <v>0</v>
      </c>
      <c r="Z136" s="248">
        <f>Y136*K136</f>
        <v>0</v>
      </c>
      <c r="AA136" s="248">
        <v>0</v>
      </c>
      <c r="AB136" s="355">
        <f>AA136*K136</f>
        <v>0</v>
      </c>
      <c r="AS136" s="192" t="s">
        <v>113</v>
      </c>
      <c r="AU136" s="192" t="s">
        <v>199</v>
      </c>
      <c r="AV136" s="192" t="s">
        <v>65</v>
      </c>
      <c r="AZ136" s="192" t="s">
        <v>198</v>
      </c>
      <c r="BF136" s="249">
        <f>IF(V136="základní",N136,0)</f>
        <v>0</v>
      </c>
      <c r="BG136" s="249">
        <f>IF(V136="snížená",N136,0)</f>
        <v>0</v>
      </c>
      <c r="BH136" s="249">
        <f>IF(V136="zákl. přenesená",N136,0)</f>
        <v>0</v>
      </c>
      <c r="BI136" s="249">
        <f>IF(V136="sníž. přenesená",N136,0)</f>
        <v>0</v>
      </c>
      <c r="BJ136" s="249">
        <f>IF(V136="nulová",N136,0)</f>
        <v>0</v>
      </c>
      <c r="BK136" s="192" t="s">
        <v>71</v>
      </c>
      <c r="BL136" s="249">
        <f>ROUND(L136*K136,2)</f>
        <v>0</v>
      </c>
      <c r="BM136" s="192" t="s">
        <v>113</v>
      </c>
      <c r="BN136" s="192" t="s">
        <v>2117</v>
      </c>
    </row>
    <row r="137" spans="2:48" s="198" customFormat="1" ht="20.1" customHeight="1">
      <c r="B137" s="168"/>
      <c r="C137" s="320"/>
      <c r="D137" s="320"/>
      <c r="E137" s="320"/>
      <c r="F137" s="695" t="s">
        <v>1447</v>
      </c>
      <c r="G137" s="681"/>
      <c r="H137" s="681"/>
      <c r="I137" s="681"/>
      <c r="J137" s="320"/>
      <c r="K137" s="320"/>
      <c r="L137" s="320"/>
      <c r="M137" s="320"/>
      <c r="N137" s="320"/>
      <c r="O137" s="320"/>
      <c r="P137" s="320"/>
      <c r="Q137" s="320"/>
      <c r="R137" s="320"/>
      <c r="S137" s="172"/>
      <c r="U137" s="331"/>
      <c r="V137" s="359"/>
      <c r="W137" s="359"/>
      <c r="X137" s="359"/>
      <c r="Y137" s="359"/>
      <c r="Z137" s="359"/>
      <c r="AA137" s="359"/>
      <c r="AB137" s="332"/>
      <c r="AU137" s="192" t="s">
        <v>271</v>
      </c>
      <c r="AV137" s="192" t="s">
        <v>65</v>
      </c>
    </row>
    <row r="138" spans="2:66" s="198" customFormat="1" ht="20.1" customHeight="1">
      <c r="B138" s="168"/>
      <c r="C138" s="309" t="s">
        <v>501</v>
      </c>
      <c r="D138" s="309" t="s">
        <v>199</v>
      </c>
      <c r="E138" s="310" t="s">
        <v>1486</v>
      </c>
      <c r="F138" s="678" t="s">
        <v>1441</v>
      </c>
      <c r="G138" s="678"/>
      <c r="H138" s="678"/>
      <c r="I138" s="678"/>
      <c r="J138" s="311" t="s">
        <v>353</v>
      </c>
      <c r="K138" s="375">
        <v>30</v>
      </c>
      <c r="L138" s="572"/>
      <c r="M138" s="572"/>
      <c r="N138" s="679">
        <f>ROUND(L138*K138,2)</f>
        <v>0</v>
      </c>
      <c r="O138" s="679"/>
      <c r="P138" s="679"/>
      <c r="Q138" s="679"/>
      <c r="R138" s="313" t="s">
        <v>3319</v>
      </c>
      <c r="S138" s="172"/>
      <c r="U138" s="354" t="s">
        <v>5</v>
      </c>
      <c r="V138" s="246" t="s">
        <v>31</v>
      </c>
      <c r="W138" s="248">
        <v>0</v>
      </c>
      <c r="X138" s="248">
        <f>W138*K138</f>
        <v>0</v>
      </c>
      <c r="Y138" s="248">
        <v>0</v>
      </c>
      <c r="Z138" s="248">
        <f>Y138*K138</f>
        <v>0</v>
      </c>
      <c r="AA138" s="248">
        <v>0</v>
      </c>
      <c r="AB138" s="355">
        <f>AA138*K138</f>
        <v>0</v>
      </c>
      <c r="AS138" s="192" t="s">
        <v>113</v>
      </c>
      <c r="AU138" s="192" t="s">
        <v>199</v>
      </c>
      <c r="AV138" s="192" t="s">
        <v>65</v>
      </c>
      <c r="AZ138" s="192" t="s">
        <v>198</v>
      </c>
      <c r="BF138" s="249">
        <f>IF(V138="základní",N138,0)</f>
        <v>0</v>
      </c>
      <c r="BG138" s="249">
        <f>IF(V138="snížená",N138,0)</f>
        <v>0</v>
      </c>
      <c r="BH138" s="249">
        <f>IF(V138="zákl. přenesená",N138,0)</f>
        <v>0</v>
      </c>
      <c r="BI138" s="249">
        <f>IF(V138="sníž. přenesená",N138,0)</f>
        <v>0</v>
      </c>
      <c r="BJ138" s="249">
        <f>IF(V138="nulová",N138,0)</f>
        <v>0</v>
      </c>
      <c r="BK138" s="192" t="s">
        <v>71</v>
      </c>
      <c r="BL138" s="249">
        <f>ROUND(L138*K138,2)</f>
        <v>0</v>
      </c>
      <c r="BM138" s="192" t="s">
        <v>113</v>
      </c>
      <c r="BN138" s="192" t="s">
        <v>2118</v>
      </c>
    </row>
    <row r="139" spans="2:48" s="198" customFormat="1" ht="27.95" customHeight="1">
      <c r="B139" s="168"/>
      <c r="C139" s="320"/>
      <c r="D139" s="320"/>
      <c r="E139" s="320"/>
      <c r="F139" s="695" t="s">
        <v>2098</v>
      </c>
      <c r="G139" s="681"/>
      <c r="H139" s="681"/>
      <c r="I139" s="681"/>
      <c r="J139" s="320"/>
      <c r="K139" s="320"/>
      <c r="L139" s="320"/>
      <c r="M139" s="320"/>
      <c r="N139" s="320"/>
      <c r="O139" s="320"/>
      <c r="P139" s="320"/>
      <c r="Q139" s="320"/>
      <c r="R139" s="320"/>
      <c r="S139" s="172"/>
      <c r="U139" s="331"/>
      <c r="V139" s="359"/>
      <c r="W139" s="359"/>
      <c r="X139" s="359"/>
      <c r="Y139" s="359"/>
      <c r="Z139" s="359"/>
      <c r="AA139" s="359"/>
      <c r="AB139" s="332"/>
      <c r="AU139" s="192" t="s">
        <v>271</v>
      </c>
      <c r="AV139" s="192" t="s">
        <v>65</v>
      </c>
    </row>
    <row r="140" spans="2:66" s="198" customFormat="1" ht="30" customHeight="1">
      <c r="B140" s="168"/>
      <c r="C140" s="309" t="s">
        <v>508</v>
      </c>
      <c r="D140" s="309" t="s">
        <v>199</v>
      </c>
      <c r="E140" s="310" t="s">
        <v>2119</v>
      </c>
      <c r="F140" s="678" t="s">
        <v>2120</v>
      </c>
      <c r="G140" s="678"/>
      <c r="H140" s="678"/>
      <c r="I140" s="678"/>
      <c r="J140" s="311" t="s">
        <v>353</v>
      </c>
      <c r="K140" s="375">
        <v>80</v>
      </c>
      <c r="L140" s="572"/>
      <c r="M140" s="572"/>
      <c r="N140" s="679">
        <f>ROUND(L140*K140,2)</f>
        <v>0</v>
      </c>
      <c r="O140" s="679"/>
      <c r="P140" s="679"/>
      <c r="Q140" s="679"/>
      <c r="R140" s="313" t="s">
        <v>3319</v>
      </c>
      <c r="S140" s="172"/>
      <c r="T140" s="397"/>
      <c r="U140" s="354" t="s">
        <v>5</v>
      </c>
      <c r="V140" s="246" t="s">
        <v>31</v>
      </c>
      <c r="W140" s="248">
        <v>0</v>
      </c>
      <c r="X140" s="248">
        <f>W140*K140</f>
        <v>0</v>
      </c>
      <c r="Y140" s="248">
        <v>0</v>
      </c>
      <c r="Z140" s="248">
        <f>Y140*K140</f>
        <v>0</v>
      </c>
      <c r="AA140" s="248">
        <v>0</v>
      </c>
      <c r="AB140" s="355">
        <f>AA140*K140</f>
        <v>0</v>
      </c>
      <c r="AS140" s="192" t="s">
        <v>113</v>
      </c>
      <c r="AU140" s="192" t="s">
        <v>199</v>
      </c>
      <c r="AV140" s="192" t="s">
        <v>65</v>
      </c>
      <c r="AZ140" s="192" t="s">
        <v>198</v>
      </c>
      <c r="BF140" s="249">
        <f>IF(V140="základní",N140,0)</f>
        <v>0</v>
      </c>
      <c r="BG140" s="249">
        <f>IF(V140="snížená",N140,0)</f>
        <v>0</v>
      </c>
      <c r="BH140" s="249">
        <f>IF(V140="zákl. přenesená",N140,0)</f>
        <v>0</v>
      </c>
      <c r="BI140" s="249">
        <f>IF(V140="sníž. přenesená",N140,0)</f>
        <v>0</v>
      </c>
      <c r="BJ140" s="249">
        <f>IF(V140="nulová",N140,0)</f>
        <v>0</v>
      </c>
      <c r="BK140" s="192" t="s">
        <v>71</v>
      </c>
      <c r="BL140" s="249">
        <f>ROUND(L140*K140,2)</f>
        <v>0</v>
      </c>
      <c r="BM140" s="192" t="s">
        <v>113</v>
      </c>
      <c r="BN140" s="192" t="s">
        <v>2121</v>
      </c>
    </row>
    <row r="141" spans="2:48" s="198" customFormat="1" ht="20.1" customHeight="1">
      <c r="B141" s="168"/>
      <c r="C141" s="320"/>
      <c r="D141" s="320"/>
      <c r="E141" s="320"/>
      <c r="F141" s="695" t="s">
        <v>1447</v>
      </c>
      <c r="G141" s="681"/>
      <c r="H141" s="681"/>
      <c r="I141" s="681"/>
      <c r="J141" s="320"/>
      <c r="K141" s="320"/>
      <c r="L141" s="320"/>
      <c r="M141" s="320"/>
      <c r="N141" s="320"/>
      <c r="O141" s="320"/>
      <c r="P141" s="320"/>
      <c r="Q141" s="320"/>
      <c r="R141" s="320"/>
      <c r="S141" s="172"/>
      <c r="U141" s="331"/>
      <c r="V141" s="359"/>
      <c r="W141" s="359"/>
      <c r="X141" s="359"/>
      <c r="Y141" s="359"/>
      <c r="Z141" s="359"/>
      <c r="AA141" s="359"/>
      <c r="AB141" s="332"/>
      <c r="AU141" s="192" t="s">
        <v>271</v>
      </c>
      <c r="AV141" s="192" t="s">
        <v>65</v>
      </c>
    </row>
    <row r="142" spans="2:64" s="235" customFormat="1" ht="37.35" customHeight="1">
      <c r="B142" s="231"/>
      <c r="C142" s="305"/>
      <c r="D142" s="408" t="s">
        <v>1393</v>
      </c>
      <c r="E142" s="408"/>
      <c r="F142" s="408"/>
      <c r="G142" s="408"/>
      <c r="H142" s="408"/>
      <c r="I142" s="408"/>
      <c r="J142" s="408"/>
      <c r="K142" s="408"/>
      <c r="L142" s="408"/>
      <c r="M142" s="408"/>
      <c r="N142" s="700">
        <f>SUM(N143:Q151)</f>
        <v>0</v>
      </c>
      <c r="O142" s="701"/>
      <c r="P142" s="701"/>
      <c r="Q142" s="701"/>
      <c r="R142" s="409"/>
      <c r="S142" s="219"/>
      <c r="U142" s="348"/>
      <c r="V142" s="232"/>
      <c r="W142" s="232"/>
      <c r="X142" s="234">
        <f>SUM(X143:X152)</f>
        <v>0</v>
      </c>
      <c r="Y142" s="232"/>
      <c r="Z142" s="234">
        <f>SUM(Z143:Z152)</f>
        <v>0</v>
      </c>
      <c r="AA142" s="232"/>
      <c r="AB142" s="349">
        <f>SUM(AB143:AB152)</f>
        <v>0</v>
      </c>
      <c r="AS142" s="237" t="s">
        <v>113</v>
      </c>
      <c r="AU142" s="238" t="s">
        <v>57</v>
      </c>
      <c r="AV142" s="238" t="s">
        <v>58</v>
      </c>
      <c r="AZ142" s="237" t="s">
        <v>198</v>
      </c>
      <c r="BL142" s="239">
        <f>SUM(BL143:BL152)</f>
        <v>0</v>
      </c>
    </row>
    <row r="143" spans="2:66" s="198" customFormat="1" ht="20.1" customHeight="1">
      <c r="B143" s="168"/>
      <c r="C143" s="309" t="s">
        <v>511</v>
      </c>
      <c r="D143" s="309" t="s">
        <v>199</v>
      </c>
      <c r="E143" s="310" t="s">
        <v>2122</v>
      </c>
      <c r="F143" s="678" t="s">
        <v>1489</v>
      </c>
      <c r="G143" s="678"/>
      <c r="H143" s="678"/>
      <c r="I143" s="678"/>
      <c r="J143" s="311" t="s">
        <v>1318</v>
      </c>
      <c r="K143" s="375">
        <v>1</v>
      </c>
      <c r="L143" s="572"/>
      <c r="M143" s="572"/>
      <c r="N143" s="679">
        <f>ROUND(L143*K143,2)</f>
        <v>0</v>
      </c>
      <c r="O143" s="679"/>
      <c r="P143" s="679"/>
      <c r="Q143" s="679"/>
      <c r="R143" s="313" t="s">
        <v>3319</v>
      </c>
      <c r="S143" s="172"/>
      <c r="U143" s="354" t="s">
        <v>5</v>
      </c>
      <c r="V143" s="246" t="s">
        <v>31</v>
      </c>
      <c r="W143" s="248">
        <v>0</v>
      </c>
      <c r="X143" s="248">
        <f>W143*K143</f>
        <v>0</v>
      </c>
      <c r="Y143" s="248">
        <v>0</v>
      </c>
      <c r="Z143" s="248">
        <f>Y143*K143</f>
        <v>0</v>
      </c>
      <c r="AA143" s="248">
        <v>0</v>
      </c>
      <c r="AB143" s="355">
        <f>AA143*K143</f>
        <v>0</v>
      </c>
      <c r="AS143" s="192" t="s">
        <v>113</v>
      </c>
      <c r="AU143" s="192" t="s">
        <v>199</v>
      </c>
      <c r="AV143" s="192" t="s">
        <v>65</v>
      </c>
      <c r="AZ143" s="192" t="s">
        <v>198</v>
      </c>
      <c r="BF143" s="249">
        <f>IF(V143="základní",N143,0)</f>
        <v>0</v>
      </c>
      <c r="BG143" s="249">
        <f>IF(V143="snížená",N143,0)</f>
        <v>0</v>
      </c>
      <c r="BH143" s="249">
        <f>IF(V143="zákl. přenesená",N143,0)</f>
        <v>0</v>
      </c>
      <c r="BI143" s="249">
        <f>IF(V143="sníž. přenesená",N143,0)</f>
        <v>0</v>
      </c>
      <c r="BJ143" s="249">
        <f>IF(V143="nulová",N143,0)</f>
        <v>0</v>
      </c>
      <c r="BK143" s="192" t="s">
        <v>71</v>
      </c>
      <c r="BL143" s="249">
        <f>ROUND(L143*K143,2)</f>
        <v>0</v>
      </c>
      <c r="BM143" s="192" t="s">
        <v>113</v>
      </c>
      <c r="BN143" s="192" t="s">
        <v>2123</v>
      </c>
    </row>
    <row r="144" spans="2:48" s="198" customFormat="1" ht="20.1" customHeight="1">
      <c r="B144" s="168"/>
      <c r="C144" s="320"/>
      <c r="D144" s="320"/>
      <c r="E144" s="320"/>
      <c r="F144" s="695" t="s">
        <v>1491</v>
      </c>
      <c r="G144" s="681"/>
      <c r="H144" s="681"/>
      <c r="I144" s="681"/>
      <c r="J144" s="320"/>
      <c r="K144" s="320"/>
      <c r="L144" s="320"/>
      <c r="M144" s="320"/>
      <c r="N144" s="320"/>
      <c r="O144" s="320"/>
      <c r="P144" s="320"/>
      <c r="Q144" s="320"/>
      <c r="R144" s="320"/>
      <c r="S144" s="172"/>
      <c r="U144" s="331"/>
      <c r="V144" s="359"/>
      <c r="W144" s="359"/>
      <c r="X144" s="359"/>
      <c r="Y144" s="359"/>
      <c r="Z144" s="359"/>
      <c r="AA144" s="359"/>
      <c r="AB144" s="332"/>
      <c r="AU144" s="192" t="s">
        <v>271</v>
      </c>
      <c r="AV144" s="192" t="s">
        <v>65</v>
      </c>
    </row>
    <row r="145" spans="2:66" s="198" customFormat="1" ht="20.1" customHeight="1">
      <c r="B145" s="168"/>
      <c r="C145" s="309" t="s">
        <v>519</v>
      </c>
      <c r="D145" s="309" t="s">
        <v>199</v>
      </c>
      <c r="E145" s="310" t="s">
        <v>2124</v>
      </c>
      <c r="F145" s="678" t="s">
        <v>1493</v>
      </c>
      <c r="G145" s="678"/>
      <c r="H145" s="678"/>
      <c r="I145" s="678"/>
      <c r="J145" s="311" t="s">
        <v>1318</v>
      </c>
      <c r="K145" s="375">
        <v>1</v>
      </c>
      <c r="L145" s="572"/>
      <c r="M145" s="572"/>
      <c r="N145" s="679">
        <f>ROUND(L145*K145,2)</f>
        <v>0</v>
      </c>
      <c r="O145" s="679"/>
      <c r="P145" s="679"/>
      <c r="Q145" s="679"/>
      <c r="R145" s="313" t="s">
        <v>3319</v>
      </c>
      <c r="S145" s="172"/>
      <c r="U145" s="354" t="s">
        <v>5</v>
      </c>
      <c r="V145" s="246" t="s">
        <v>31</v>
      </c>
      <c r="W145" s="248">
        <v>0</v>
      </c>
      <c r="X145" s="248">
        <f>W145*K145</f>
        <v>0</v>
      </c>
      <c r="Y145" s="248">
        <v>0</v>
      </c>
      <c r="Z145" s="248">
        <f>Y145*K145</f>
        <v>0</v>
      </c>
      <c r="AA145" s="248">
        <v>0</v>
      </c>
      <c r="AB145" s="355">
        <f>AA145*K145</f>
        <v>0</v>
      </c>
      <c r="AS145" s="192" t="s">
        <v>113</v>
      </c>
      <c r="AU145" s="192" t="s">
        <v>199</v>
      </c>
      <c r="AV145" s="192" t="s">
        <v>65</v>
      </c>
      <c r="AZ145" s="192" t="s">
        <v>198</v>
      </c>
      <c r="BF145" s="249">
        <f>IF(V145="základní",N145,0)</f>
        <v>0</v>
      </c>
      <c r="BG145" s="249">
        <f>IF(V145="snížená",N145,0)</f>
        <v>0</v>
      </c>
      <c r="BH145" s="249">
        <f>IF(V145="zákl. přenesená",N145,0)</f>
        <v>0</v>
      </c>
      <c r="BI145" s="249">
        <f>IF(V145="sníž. přenesená",N145,0)</f>
        <v>0</v>
      </c>
      <c r="BJ145" s="249">
        <f>IF(V145="nulová",N145,0)</f>
        <v>0</v>
      </c>
      <c r="BK145" s="192" t="s">
        <v>71</v>
      </c>
      <c r="BL145" s="249">
        <f>ROUND(L145*K145,2)</f>
        <v>0</v>
      </c>
      <c r="BM145" s="192" t="s">
        <v>113</v>
      </c>
      <c r="BN145" s="192" t="s">
        <v>2125</v>
      </c>
    </row>
    <row r="146" spans="2:48" s="198" customFormat="1" ht="20.1" customHeight="1">
      <c r="B146" s="168"/>
      <c r="C146" s="320"/>
      <c r="D146" s="320"/>
      <c r="E146" s="320"/>
      <c r="F146" s="695" t="s">
        <v>1495</v>
      </c>
      <c r="G146" s="681"/>
      <c r="H146" s="681"/>
      <c r="I146" s="681"/>
      <c r="J146" s="320"/>
      <c r="K146" s="320"/>
      <c r="L146" s="320"/>
      <c r="M146" s="320"/>
      <c r="N146" s="320"/>
      <c r="O146" s="320"/>
      <c r="P146" s="320"/>
      <c r="Q146" s="320"/>
      <c r="R146" s="320"/>
      <c r="S146" s="172"/>
      <c r="U146" s="331"/>
      <c r="V146" s="359"/>
      <c r="W146" s="359"/>
      <c r="X146" s="359"/>
      <c r="Y146" s="359"/>
      <c r="Z146" s="359"/>
      <c r="AA146" s="359"/>
      <c r="AB146" s="332"/>
      <c r="AU146" s="192" t="s">
        <v>271</v>
      </c>
      <c r="AV146" s="192" t="s">
        <v>65</v>
      </c>
    </row>
    <row r="147" spans="2:66" s="198" customFormat="1" ht="20.1" customHeight="1">
      <c r="B147" s="168"/>
      <c r="C147" s="309" t="s">
        <v>523</v>
      </c>
      <c r="D147" s="309" t="s">
        <v>199</v>
      </c>
      <c r="E147" s="310" t="s">
        <v>2126</v>
      </c>
      <c r="F147" s="678" t="s">
        <v>1497</v>
      </c>
      <c r="G147" s="678"/>
      <c r="H147" s="678"/>
      <c r="I147" s="678"/>
      <c r="J147" s="311" t="s">
        <v>1318</v>
      </c>
      <c r="K147" s="375">
        <v>6</v>
      </c>
      <c r="L147" s="572"/>
      <c r="M147" s="572"/>
      <c r="N147" s="679">
        <f>ROUND(L147*K147,2)</f>
        <v>0</v>
      </c>
      <c r="O147" s="679"/>
      <c r="P147" s="679"/>
      <c r="Q147" s="679"/>
      <c r="R147" s="313" t="s">
        <v>3319</v>
      </c>
      <c r="S147" s="172"/>
      <c r="U147" s="354" t="s">
        <v>5</v>
      </c>
      <c r="V147" s="246" t="s">
        <v>31</v>
      </c>
      <c r="W147" s="248">
        <v>0</v>
      </c>
      <c r="X147" s="248">
        <f>W147*K147</f>
        <v>0</v>
      </c>
      <c r="Y147" s="248">
        <v>0</v>
      </c>
      <c r="Z147" s="248">
        <f>Y147*K147</f>
        <v>0</v>
      </c>
      <c r="AA147" s="248">
        <v>0</v>
      </c>
      <c r="AB147" s="355">
        <f>AA147*K147</f>
        <v>0</v>
      </c>
      <c r="AS147" s="192" t="s">
        <v>113</v>
      </c>
      <c r="AU147" s="192" t="s">
        <v>199</v>
      </c>
      <c r="AV147" s="192" t="s">
        <v>65</v>
      </c>
      <c r="AZ147" s="192" t="s">
        <v>198</v>
      </c>
      <c r="BF147" s="249">
        <f>IF(V147="základní",N147,0)</f>
        <v>0</v>
      </c>
      <c r="BG147" s="249">
        <f>IF(V147="snížená",N147,0)</f>
        <v>0</v>
      </c>
      <c r="BH147" s="249">
        <f>IF(V147="zákl. přenesená",N147,0)</f>
        <v>0</v>
      </c>
      <c r="BI147" s="249">
        <f>IF(V147="sníž. přenesená",N147,0)</f>
        <v>0</v>
      </c>
      <c r="BJ147" s="249">
        <f>IF(V147="nulová",N147,0)</f>
        <v>0</v>
      </c>
      <c r="BK147" s="192" t="s">
        <v>71</v>
      </c>
      <c r="BL147" s="249">
        <f>ROUND(L147*K147,2)</f>
        <v>0</v>
      </c>
      <c r="BM147" s="192" t="s">
        <v>113</v>
      </c>
      <c r="BN147" s="192" t="s">
        <v>2127</v>
      </c>
    </row>
    <row r="148" spans="2:48" s="198" customFormat="1" ht="20.1" customHeight="1">
      <c r="B148" s="168"/>
      <c r="C148" s="320"/>
      <c r="D148" s="320"/>
      <c r="E148" s="320"/>
      <c r="F148" s="695" t="s">
        <v>1499</v>
      </c>
      <c r="G148" s="681"/>
      <c r="H148" s="681"/>
      <c r="I148" s="681"/>
      <c r="J148" s="320"/>
      <c r="K148" s="320"/>
      <c r="L148" s="320"/>
      <c r="M148" s="320"/>
      <c r="N148" s="320"/>
      <c r="O148" s="320"/>
      <c r="P148" s="320"/>
      <c r="Q148" s="320"/>
      <c r="R148" s="320"/>
      <c r="S148" s="172"/>
      <c r="U148" s="331"/>
      <c r="V148" s="359"/>
      <c r="W148" s="359"/>
      <c r="X148" s="359"/>
      <c r="Y148" s="359"/>
      <c r="Z148" s="359"/>
      <c r="AA148" s="359"/>
      <c r="AB148" s="332"/>
      <c r="AU148" s="192" t="s">
        <v>271</v>
      </c>
      <c r="AV148" s="192" t="s">
        <v>65</v>
      </c>
    </row>
    <row r="149" spans="2:66" s="198" customFormat="1" ht="20.1" customHeight="1">
      <c r="B149" s="168"/>
      <c r="C149" s="309" t="s">
        <v>527</v>
      </c>
      <c r="D149" s="309" t="s">
        <v>199</v>
      </c>
      <c r="E149" s="310" t="s">
        <v>2128</v>
      </c>
      <c r="F149" s="678" t="s">
        <v>1501</v>
      </c>
      <c r="G149" s="678"/>
      <c r="H149" s="678"/>
      <c r="I149" s="678"/>
      <c r="J149" s="311" t="s">
        <v>353</v>
      </c>
      <c r="K149" s="375">
        <v>110</v>
      </c>
      <c r="L149" s="572"/>
      <c r="M149" s="572"/>
      <c r="N149" s="679">
        <f>ROUND(L149*K149,2)</f>
        <v>0</v>
      </c>
      <c r="O149" s="679"/>
      <c r="P149" s="679"/>
      <c r="Q149" s="679"/>
      <c r="R149" s="313" t="s">
        <v>3319</v>
      </c>
      <c r="S149" s="172"/>
      <c r="U149" s="354" t="s">
        <v>5</v>
      </c>
      <c r="V149" s="246" t="s">
        <v>31</v>
      </c>
      <c r="W149" s="248">
        <v>0</v>
      </c>
      <c r="X149" s="248">
        <f>W149*K149</f>
        <v>0</v>
      </c>
      <c r="Y149" s="248">
        <v>0</v>
      </c>
      <c r="Z149" s="248">
        <f>Y149*K149</f>
        <v>0</v>
      </c>
      <c r="AA149" s="248">
        <v>0</v>
      </c>
      <c r="AB149" s="355">
        <f>AA149*K149</f>
        <v>0</v>
      </c>
      <c r="AS149" s="192" t="s">
        <v>113</v>
      </c>
      <c r="AU149" s="192" t="s">
        <v>199</v>
      </c>
      <c r="AV149" s="192" t="s">
        <v>65</v>
      </c>
      <c r="AZ149" s="192" t="s">
        <v>198</v>
      </c>
      <c r="BF149" s="249">
        <f>IF(V149="základní",N149,0)</f>
        <v>0</v>
      </c>
      <c r="BG149" s="249">
        <f>IF(V149="snížená",N149,0)</f>
        <v>0</v>
      </c>
      <c r="BH149" s="249">
        <f>IF(V149="zákl. přenesená",N149,0)</f>
        <v>0</v>
      </c>
      <c r="BI149" s="249">
        <f>IF(V149="sníž. přenesená",N149,0)</f>
        <v>0</v>
      </c>
      <c r="BJ149" s="249">
        <f>IF(V149="nulová",N149,0)</f>
        <v>0</v>
      </c>
      <c r="BK149" s="192" t="s">
        <v>71</v>
      </c>
      <c r="BL149" s="249">
        <f>ROUND(L149*K149,2)</f>
        <v>0</v>
      </c>
      <c r="BM149" s="192" t="s">
        <v>113</v>
      </c>
      <c r="BN149" s="192" t="s">
        <v>2129</v>
      </c>
    </row>
    <row r="150" spans="2:48" s="198" customFormat="1" ht="20.1" customHeight="1">
      <c r="B150" s="168"/>
      <c r="C150" s="320"/>
      <c r="D150" s="320"/>
      <c r="E150" s="320"/>
      <c r="F150" s="695" t="s">
        <v>1436</v>
      </c>
      <c r="G150" s="681"/>
      <c r="H150" s="681"/>
      <c r="I150" s="681"/>
      <c r="J150" s="320"/>
      <c r="K150" s="320"/>
      <c r="L150" s="320"/>
      <c r="M150" s="320"/>
      <c r="N150" s="320"/>
      <c r="O150" s="320"/>
      <c r="P150" s="320"/>
      <c r="Q150" s="320"/>
      <c r="R150" s="320"/>
      <c r="S150" s="172"/>
      <c r="U150" s="331"/>
      <c r="V150" s="359"/>
      <c r="W150" s="359"/>
      <c r="X150" s="359"/>
      <c r="Y150" s="359"/>
      <c r="Z150" s="359"/>
      <c r="AA150" s="359"/>
      <c r="AB150" s="332"/>
      <c r="AU150" s="192" t="s">
        <v>271</v>
      </c>
      <c r="AV150" s="192" t="s">
        <v>65</v>
      </c>
    </row>
    <row r="151" spans="2:66" s="198" customFormat="1" ht="20.1" customHeight="1">
      <c r="B151" s="168"/>
      <c r="C151" s="309" t="s">
        <v>531</v>
      </c>
      <c r="D151" s="309" t="s">
        <v>199</v>
      </c>
      <c r="E151" s="310" t="s">
        <v>2130</v>
      </c>
      <c r="F151" s="678" t="s">
        <v>1441</v>
      </c>
      <c r="G151" s="678"/>
      <c r="H151" s="678"/>
      <c r="I151" s="678"/>
      <c r="J151" s="311" t="s">
        <v>353</v>
      </c>
      <c r="K151" s="375">
        <v>100</v>
      </c>
      <c r="L151" s="572"/>
      <c r="M151" s="572"/>
      <c r="N151" s="679">
        <f>ROUND(L151*K151,2)</f>
        <v>0</v>
      </c>
      <c r="O151" s="679"/>
      <c r="P151" s="679"/>
      <c r="Q151" s="679"/>
      <c r="R151" s="313" t="s">
        <v>3319</v>
      </c>
      <c r="S151" s="172"/>
      <c r="U151" s="354" t="s">
        <v>5</v>
      </c>
      <c r="V151" s="246" t="s">
        <v>31</v>
      </c>
      <c r="W151" s="248">
        <v>0</v>
      </c>
      <c r="X151" s="248">
        <f>W151*K151</f>
        <v>0</v>
      </c>
      <c r="Y151" s="248">
        <v>0</v>
      </c>
      <c r="Z151" s="248">
        <f>Y151*K151</f>
        <v>0</v>
      </c>
      <c r="AA151" s="248">
        <v>0</v>
      </c>
      <c r="AB151" s="355">
        <f>AA151*K151</f>
        <v>0</v>
      </c>
      <c r="AS151" s="192" t="s">
        <v>113</v>
      </c>
      <c r="AU151" s="192" t="s">
        <v>199</v>
      </c>
      <c r="AV151" s="192" t="s">
        <v>65</v>
      </c>
      <c r="AZ151" s="192" t="s">
        <v>198</v>
      </c>
      <c r="BF151" s="249">
        <f>IF(V151="základní",N151,0)</f>
        <v>0</v>
      </c>
      <c r="BG151" s="249">
        <f>IF(V151="snížená",N151,0)</f>
        <v>0</v>
      </c>
      <c r="BH151" s="249">
        <f>IF(V151="zákl. přenesená",N151,0)</f>
        <v>0</v>
      </c>
      <c r="BI151" s="249">
        <f>IF(V151="sníž. přenesená",N151,0)</f>
        <v>0</v>
      </c>
      <c r="BJ151" s="249">
        <f>IF(V151="nulová",N151,0)</f>
        <v>0</v>
      </c>
      <c r="BK151" s="192" t="s">
        <v>71</v>
      </c>
      <c r="BL151" s="249">
        <f>ROUND(L151*K151,2)</f>
        <v>0</v>
      </c>
      <c r="BM151" s="192" t="s">
        <v>113</v>
      </c>
      <c r="BN151" s="192" t="s">
        <v>2131</v>
      </c>
    </row>
    <row r="152" spans="2:48" s="198" customFormat="1" ht="27.95" customHeight="1">
      <c r="B152" s="168"/>
      <c r="C152" s="320"/>
      <c r="D152" s="320"/>
      <c r="E152" s="320"/>
      <c r="F152" s="695" t="s">
        <v>2098</v>
      </c>
      <c r="G152" s="681"/>
      <c r="H152" s="681"/>
      <c r="I152" s="681"/>
      <c r="J152" s="320"/>
      <c r="K152" s="320"/>
      <c r="L152" s="320"/>
      <c r="M152" s="320"/>
      <c r="N152" s="320"/>
      <c r="O152" s="320"/>
      <c r="P152" s="320"/>
      <c r="Q152" s="320"/>
      <c r="R152" s="320"/>
      <c r="S152" s="172"/>
      <c r="U152" s="331"/>
      <c r="V152" s="359"/>
      <c r="W152" s="359"/>
      <c r="X152" s="359"/>
      <c r="Y152" s="359"/>
      <c r="Z152" s="359"/>
      <c r="AA152" s="359"/>
      <c r="AB152" s="332"/>
      <c r="AU152" s="192" t="s">
        <v>271</v>
      </c>
      <c r="AV152" s="192" t="s">
        <v>65</v>
      </c>
    </row>
    <row r="153" spans="2:64" s="235" customFormat="1" ht="37.35" customHeight="1">
      <c r="B153" s="231"/>
      <c r="C153" s="305"/>
      <c r="D153" s="408" t="s">
        <v>2053</v>
      </c>
      <c r="E153" s="408"/>
      <c r="F153" s="408"/>
      <c r="G153" s="408"/>
      <c r="H153" s="408"/>
      <c r="I153" s="408"/>
      <c r="J153" s="408"/>
      <c r="K153" s="408"/>
      <c r="L153" s="408"/>
      <c r="M153" s="408"/>
      <c r="N153" s="700">
        <f>SUM(N154:Q156)</f>
        <v>0</v>
      </c>
      <c r="O153" s="701"/>
      <c r="P153" s="701"/>
      <c r="Q153" s="701"/>
      <c r="R153" s="409"/>
      <c r="S153" s="219"/>
      <c r="U153" s="348"/>
      <c r="V153" s="232"/>
      <c r="W153" s="232"/>
      <c r="X153" s="234">
        <f>SUM(X154:X156)</f>
        <v>0</v>
      </c>
      <c r="Y153" s="232"/>
      <c r="Z153" s="234">
        <f>SUM(Z154:Z156)</f>
        <v>0</v>
      </c>
      <c r="AA153" s="232"/>
      <c r="AB153" s="349">
        <f>SUM(AB154:AB156)</f>
        <v>0</v>
      </c>
      <c r="AS153" s="237" t="s">
        <v>113</v>
      </c>
      <c r="AU153" s="238" t="s">
        <v>57</v>
      </c>
      <c r="AV153" s="238" t="s">
        <v>58</v>
      </c>
      <c r="AZ153" s="237" t="s">
        <v>198</v>
      </c>
      <c r="BL153" s="239">
        <f>SUM(BL154:BL156)</f>
        <v>0</v>
      </c>
    </row>
    <row r="154" spans="2:66" s="198" customFormat="1" ht="20.1" customHeight="1">
      <c r="B154" s="168"/>
      <c r="C154" s="309" t="s">
        <v>539</v>
      </c>
      <c r="D154" s="309" t="s">
        <v>199</v>
      </c>
      <c r="E154" s="310" t="s">
        <v>2132</v>
      </c>
      <c r="F154" s="678" t="s">
        <v>2133</v>
      </c>
      <c r="G154" s="678"/>
      <c r="H154" s="678"/>
      <c r="I154" s="678"/>
      <c r="J154" s="311" t="s">
        <v>1318</v>
      </c>
      <c r="K154" s="375">
        <v>2</v>
      </c>
      <c r="L154" s="572"/>
      <c r="M154" s="572"/>
      <c r="N154" s="679">
        <f>ROUND(L154*K154,2)</f>
        <v>0</v>
      </c>
      <c r="O154" s="679"/>
      <c r="P154" s="679"/>
      <c r="Q154" s="679"/>
      <c r="R154" s="313" t="s">
        <v>3319</v>
      </c>
      <c r="S154" s="172"/>
      <c r="U154" s="354" t="s">
        <v>5</v>
      </c>
      <c r="V154" s="246" t="s">
        <v>31</v>
      </c>
      <c r="W154" s="248">
        <v>0</v>
      </c>
      <c r="X154" s="248">
        <f>W154*K154</f>
        <v>0</v>
      </c>
      <c r="Y154" s="248">
        <v>0</v>
      </c>
      <c r="Z154" s="248">
        <f>Y154*K154</f>
        <v>0</v>
      </c>
      <c r="AA154" s="248">
        <v>0</v>
      </c>
      <c r="AB154" s="355">
        <f>AA154*K154</f>
        <v>0</v>
      </c>
      <c r="AS154" s="192" t="s">
        <v>113</v>
      </c>
      <c r="AU154" s="192" t="s">
        <v>199</v>
      </c>
      <c r="AV154" s="192" t="s">
        <v>65</v>
      </c>
      <c r="AZ154" s="192" t="s">
        <v>198</v>
      </c>
      <c r="BF154" s="249">
        <f>IF(V154="základní",N154,0)</f>
        <v>0</v>
      </c>
      <c r="BG154" s="249">
        <f>IF(V154="snížená",N154,0)</f>
        <v>0</v>
      </c>
      <c r="BH154" s="249">
        <f>IF(V154="zákl. přenesená",N154,0)</f>
        <v>0</v>
      </c>
      <c r="BI154" s="249">
        <f>IF(V154="sníž. přenesená",N154,0)</f>
        <v>0</v>
      </c>
      <c r="BJ154" s="249">
        <f>IF(V154="nulová",N154,0)</f>
        <v>0</v>
      </c>
      <c r="BK154" s="192" t="s">
        <v>71</v>
      </c>
      <c r="BL154" s="249">
        <f>ROUND(L154*K154,2)</f>
        <v>0</v>
      </c>
      <c r="BM154" s="192" t="s">
        <v>113</v>
      </c>
      <c r="BN154" s="192" t="s">
        <v>2134</v>
      </c>
    </row>
    <row r="155" spans="2:48" s="198" customFormat="1" ht="42" customHeight="1">
      <c r="B155" s="168"/>
      <c r="C155" s="320"/>
      <c r="D155" s="320"/>
      <c r="E155" s="320"/>
      <c r="F155" s="695" t="s">
        <v>2135</v>
      </c>
      <c r="G155" s="681"/>
      <c r="H155" s="681"/>
      <c r="I155" s="681"/>
      <c r="J155" s="320"/>
      <c r="K155" s="320"/>
      <c r="L155" s="320"/>
      <c r="M155" s="320"/>
      <c r="N155" s="320"/>
      <c r="O155" s="320"/>
      <c r="P155" s="320"/>
      <c r="Q155" s="320"/>
      <c r="R155" s="320"/>
      <c r="S155" s="172"/>
      <c r="U155" s="331"/>
      <c r="V155" s="359"/>
      <c r="W155" s="359"/>
      <c r="X155" s="359"/>
      <c r="Y155" s="359"/>
      <c r="Z155" s="359"/>
      <c r="AA155" s="359"/>
      <c r="AB155" s="332"/>
      <c r="AU155" s="192" t="s">
        <v>271</v>
      </c>
      <c r="AV155" s="192" t="s">
        <v>65</v>
      </c>
    </row>
    <row r="156" spans="2:66" s="198" customFormat="1" ht="30" customHeight="1">
      <c r="B156" s="168"/>
      <c r="C156" s="309" t="s">
        <v>547</v>
      </c>
      <c r="D156" s="309" t="s">
        <v>199</v>
      </c>
      <c r="E156" s="310" t="s">
        <v>1506</v>
      </c>
      <c r="F156" s="678" t="s">
        <v>1507</v>
      </c>
      <c r="G156" s="678"/>
      <c r="H156" s="678"/>
      <c r="I156" s="678"/>
      <c r="J156" s="311" t="s">
        <v>1279</v>
      </c>
      <c r="K156" s="375">
        <v>10</v>
      </c>
      <c r="L156" s="572"/>
      <c r="M156" s="572"/>
      <c r="N156" s="679">
        <f>ROUND(L156*K156,2)</f>
        <v>0</v>
      </c>
      <c r="O156" s="679"/>
      <c r="P156" s="679"/>
      <c r="Q156" s="679"/>
      <c r="R156" s="313" t="s">
        <v>3319</v>
      </c>
      <c r="S156" s="172"/>
      <c r="U156" s="354" t="s">
        <v>5</v>
      </c>
      <c r="V156" s="246" t="s">
        <v>31</v>
      </c>
      <c r="W156" s="248">
        <v>0</v>
      </c>
      <c r="X156" s="248">
        <f>W156*K156</f>
        <v>0</v>
      </c>
      <c r="Y156" s="248">
        <v>0</v>
      </c>
      <c r="Z156" s="248">
        <f>Y156*K156</f>
        <v>0</v>
      </c>
      <c r="AA156" s="248">
        <v>0</v>
      </c>
      <c r="AB156" s="355">
        <f>AA156*K156</f>
        <v>0</v>
      </c>
      <c r="AS156" s="192" t="s">
        <v>113</v>
      </c>
      <c r="AU156" s="192" t="s">
        <v>199</v>
      </c>
      <c r="AV156" s="192" t="s">
        <v>65</v>
      </c>
      <c r="AZ156" s="192" t="s">
        <v>198</v>
      </c>
      <c r="BF156" s="249">
        <f>IF(V156="základní",N156,0)</f>
        <v>0</v>
      </c>
      <c r="BG156" s="249">
        <f>IF(V156="snížená",N156,0)</f>
        <v>0</v>
      </c>
      <c r="BH156" s="249">
        <f>IF(V156="zákl. přenesená",N156,0)</f>
        <v>0</v>
      </c>
      <c r="BI156" s="249">
        <f>IF(V156="sníž. přenesená",N156,0)</f>
        <v>0</v>
      </c>
      <c r="BJ156" s="249">
        <f>IF(V156="nulová",N156,0)</f>
        <v>0</v>
      </c>
      <c r="BK156" s="192" t="s">
        <v>71</v>
      </c>
      <c r="BL156" s="249">
        <f>ROUND(L156*K156,2)</f>
        <v>0</v>
      </c>
      <c r="BM156" s="192" t="s">
        <v>113</v>
      </c>
      <c r="BN156" s="192" t="s">
        <v>2136</v>
      </c>
    </row>
    <row r="157" spans="2:19" s="198" customFormat="1" ht="6.95" customHeight="1">
      <c r="B157" s="201"/>
      <c r="C157" s="202"/>
      <c r="D157" s="202"/>
      <c r="E157" s="202"/>
      <c r="F157" s="202"/>
      <c r="G157" s="202"/>
      <c r="H157" s="202"/>
      <c r="I157" s="202"/>
      <c r="J157" s="202"/>
      <c r="K157" s="202"/>
      <c r="L157" s="202"/>
      <c r="M157" s="202"/>
      <c r="N157" s="202"/>
      <c r="O157" s="202"/>
      <c r="P157" s="202"/>
      <c r="Q157" s="202"/>
      <c r="R157" s="202"/>
      <c r="S157" s="203"/>
    </row>
  </sheetData>
  <sheetProtection password="CDE4" sheet="1" objects="1" scenarios="1"/>
  <mergeCells count="209">
    <mergeCell ref="F156:I156"/>
    <mergeCell ref="L156:M156"/>
    <mergeCell ref="N156:Q156"/>
    <mergeCell ref="F152:I152"/>
    <mergeCell ref="N153:Q153"/>
    <mergeCell ref="F154:I154"/>
    <mergeCell ref="L154:M154"/>
    <mergeCell ref="N154:Q154"/>
    <mergeCell ref="F155:I155"/>
    <mergeCell ref="F148:I148"/>
    <mergeCell ref="F149:I149"/>
    <mergeCell ref="L149:M149"/>
    <mergeCell ref="N149:Q149"/>
    <mergeCell ref="F150:I150"/>
    <mergeCell ref="F151:I151"/>
    <mergeCell ref="L151:M151"/>
    <mergeCell ref="N151:Q151"/>
    <mergeCell ref="F145:I145"/>
    <mergeCell ref="L145:M145"/>
    <mergeCell ref="N145:Q145"/>
    <mergeCell ref="F146:I146"/>
    <mergeCell ref="F147:I147"/>
    <mergeCell ref="L147:M147"/>
    <mergeCell ref="N147:Q147"/>
    <mergeCell ref="F141:I141"/>
    <mergeCell ref="N142:Q142"/>
    <mergeCell ref="F143:I143"/>
    <mergeCell ref="L143:M143"/>
    <mergeCell ref="N143:Q143"/>
    <mergeCell ref="F144:I144"/>
    <mergeCell ref="F137:I137"/>
    <mergeCell ref="F138:I138"/>
    <mergeCell ref="L138:M138"/>
    <mergeCell ref="N138:Q138"/>
    <mergeCell ref="F139:I139"/>
    <mergeCell ref="F140:I140"/>
    <mergeCell ref="L140:M140"/>
    <mergeCell ref="N140:Q140"/>
    <mergeCell ref="F133:I133"/>
    <mergeCell ref="F134:I134"/>
    <mergeCell ref="L134:M134"/>
    <mergeCell ref="N134:Q134"/>
    <mergeCell ref="F135:I135"/>
    <mergeCell ref="F136:I136"/>
    <mergeCell ref="L136:M136"/>
    <mergeCell ref="N136:Q136"/>
    <mergeCell ref="F129:I129"/>
    <mergeCell ref="F130:I130"/>
    <mergeCell ref="L130:M130"/>
    <mergeCell ref="N130:Q130"/>
    <mergeCell ref="F131:I131"/>
    <mergeCell ref="F132:I132"/>
    <mergeCell ref="L132:M132"/>
    <mergeCell ref="N132:Q132"/>
    <mergeCell ref="F125:I125"/>
    <mergeCell ref="F126:I126"/>
    <mergeCell ref="L126:M126"/>
    <mergeCell ref="N126:Q126"/>
    <mergeCell ref="F127:I127"/>
    <mergeCell ref="F128:I128"/>
    <mergeCell ref="L128:M128"/>
    <mergeCell ref="N128:Q128"/>
    <mergeCell ref="F121:I121"/>
    <mergeCell ref="F122:I122"/>
    <mergeCell ref="L122:M122"/>
    <mergeCell ref="N122:Q122"/>
    <mergeCell ref="F123:I123"/>
    <mergeCell ref="F124:I124"/>
    <mergeCell ref="L124:M124"/>
    <mergeCell ref="N124:Q124"/>
    <mergeCell ref="F118:I118"/>
    <mergeCell ref="L118:M118"/>
    <mergeCell ref="N118:Q118"/>
    <mergeCell ref="F119:I119"/>
    <mergeCell ref="F120:I120"/>
    <mergeCell ref="L120:M120"/>
    <mergeCell ref="N120:Q120"/>
    <mergeCell ref="F114:I114"/>
    <mergeCell ref="N115:Q115"/>
    <mergeCell ref="F116:I116"/>
    <mergeCell ref="L116:M116"/>
    <mergeCell ref="N116:Q116"/>
    <mergeCell ref="F117:I117"/>
    <mergeCell ref="F110:I110"/>
    <mergeCell ref="F111:I111"/>
    <mergeCell ref="L111:M111"/>
    <mergeCell ref="N111:Q111"/>
    <mergeCell ref="F112:I112"/>
    <mergeCell ref="F113:I113"/>
    <mergeCell ref="L113:M113"/>
    <mergeCell ref="N113:Q113"/>
    <mergeCell ref="F106:I106"/>
    <mergeCell ref="F107:I107"/>
    <mergeCell ref="L107:M107"/>
    <mergeCell ref="N107:Q107"/>
    <mergeCell ref="F108:I108"/>
    <mergeCell ref="F109:I109"/>
    <mergeCell ref="L109:M109"/>
    <mergeCell ref="N109:Q109"/>
    <mergeCell ref="F102:I102"/>
    <mergeCell ref="F103:I103"/>
    <mergeCell ref="L103:M103"/>
    <mergeCell ref="N103:Q103"/>
    <mergeCell ref="F104:I104"/>
    <mergeCell ref="F105:I105"/>
    <mergeCell ref="L105:M105"/>
    <mergeCell ref="N105:Q105"/>
    <mergeCell ref="F98:I98"/>
    <mergeCell ref="F99:I99"/>
    <mergeCell ref="L99:M99"/>
    <mergeCell ref="N99:Q99"/>
    <mergeCell ref="F100:I100"/>
    <mergeCell ref="F101:I101"/>
    <mergeCell ref="L101:M101"/>
    <mergeCell ref="N101:Q101"/>
    <mergeCell ref="F94:I94"/>
    <mergeCell ref="F95:I95"/>
    <mergeCell ref="L95:M95"/>
    <mergeCell ref="N95:Q95"/>
    <mergeCell ref="F96:I96"/>
    <mergeCell ref="F97:I97"/>
    <mergeCell ref="L97:M97"/>
    <mergeCell ref="N97:Q97"/>
    <mergeCell ref="F90:I90"/>
    <mergeCell ref="F91:I91"/>
    <mergeCell ref="L91:M91"/>
    <mergeCell ref="N91:Q91"/>
    <mergeCell ref="F92:I92"/>
    <mergeCell ref="F93:I93"/>
    <mergeCell ref="L93:M93"/>
    <mergeCell ref="N93:Q93"/>
    <mergeCell ref="F86:I86"/>
    <mergeCell ref="F87:I87"/>
    <mergeCell ref="L87:M87"/>
    <mergeCell ref="N87:Q87"/>
    <mergeCell ref="F88:I88"/>
    <mergeCell ref="F89:I89"/>
    <mergeCell ref="L89:M89"/>
    <mergeCell ref="N89:Q89"/>
    <mergeCell ref="F82:I82"/>
    <mergeCell ref="F83:I83"/>
    <mergeCell ref="L83:M83"/>
    <mergeCell ref="N83:Q83"/>
    <mergeCell ref="F84:I84"/>
    <mergeCell ref="F85:I85"/>
    <mergeCell ref="L85:M85"/>
    <mergeCell ref="N85:Q85"/>
    <mergeCell ref="M72:Q72"/>
    <mergeCell ref="M73:Q73"/>
    <mergeCell ref="F78:I78"/>
    <mergeCell ref="L78:M78"/>
    <mergeCell ref="N78:Q78"/>
    <mergeCell ref="F79:I79"/>
    <mergeCell ref="N80:Q80"/>
    <mergeCell ref="F81:I81"/>
    <mergeCell ref="L81:M81"/>
    <mergeCell ref="N81:Q81"/>
    <mergeCell ref="F75:I75"/>
    <mergeCell ref="L75:M75"/>
    <mergeCell ref="N75:Q75"/>
    <mergeCell ref="N76:Q76"/>
    <mergeCell ref="N77:Q77"/>
    <mergeCell ref="F66:P66"/>
    <mergeCell ref="F67:P67"/>
    <mergeCell ref="F68:P68"/>
    <mergeCell ref="N55:Q55"/>
    <mergeCell ref="N56:Q56"/>
    <mergeCell ref="N57:Q57"/>
    <mergeCell ref="N58:Q58"/>
    <mergeCell ref="C64:R64"/>
    <mergeCell ref="M70:P70"/>
    <mergeCell ref="N53:Q53"/>
    <mergeCell ref="N54:Q54"/>
    <mergeCell ref="L34:P34"/>
    <mergeCell ref="F42:P42"/>
    <mergeCell ref="F43:P43"/>
    <mergeCell ref="F44:P44"/>
    <mergeCell ref="C40:R40"/>
    <mergeCell ref="M46:P46"/>
    <mergeCell ref="M48:Q48"/>
    <mergeCell ref="M49:Q49"/>
    <mergeCell ref="H32:J32"/>
    <mergeCell ref="M32:P32"/>
    <mergeCell ref="M25:P25"/>
    <mergeCell ref="H28:J28"/>
    <mergeCell ref="M28:P28"/>
    <mergeCell ref="H29:J29"/>
    <mergeCell ref="M29:P29"/>
    <mergeCell ref="C51:G51"/>
    <mergeCell ref="N51:Q51"/>
    <mergeCell ref="O18:P18"/>
    <mergeCell ref="O19:P19"/>
    <mergeCell ref="E22:L22"/>
    <mergeCell ref="F8:P8"/>
    <mergeCell ref="H1:K1"/>
    <mergeCell ref="C2:Q2"/>
    <mergeCell ref="H30:J30"/>
    <mergeCell ref="M30:P30"/>
    <mergeCell ref="H31:J31"/>
    <mergeCell ref="M31:P31"/>
    <mergeCell ref="T2:AD2"/>
    <mergeCell ref="F6:P6"/>
    <mergeCell ref="F7:P7"/>
    <mergeCell ref="C4:R4"/>
    <mergeCell ref="O10:P10"/>
    <mergeCell ref="O12:P12"/>
    <mergeCell ref="O13:P13"/>
    <mergeCell ref="O15:P15"/>
    <mergeCell ref="O16:P16"/>
  </mergeCells>
  <hyperlinks>
    <hyperlink ref="F1:G1" location="C2" display="1) Krycí list rozpočtu"/>
    <hyperlink ref="H1:K1" location="C87" display="2) Rekapitulace rozpočtu"/>
    <hyperlink ref="L1" location="C116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2" manualBreakCount="2">
    <brk id="37" min="1" max="16383" man="1"/>
    <brk id="61" min="1" max="16383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O162"/>
  <sheetViews>
    <sheetView showGridLines="0" workbookViewId="0" topLeftCell="A1">
      <pane ySplit="1" topLeftCell="A2" activePane="bottomLeft" state="frozen"/>
      <selection pane="bottomLeft" activeCell="M24" sqref="M24:P24 M27:P28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9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7.33203125" style="362" customWidth="1"/>
    <col min="19" max="19" width="1.66796875" style="362" customWidth="1"/>
    <col min="20" max="20" width="9.832031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3.5" style="362" customWidth="1"/>
    <col min="31" max="31" width="15" style="362" customWidth="1"/>
    <col min="32" max="32" width="16.33203125" style="362" customWidth="1"/>
    <col min="33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4" t="s">
        <v>168</v>
      </c>
      <c r="I1" s="604"/>
      <c r="J1" s="604"/>
      <c r="K1" s="604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57" ht="36.95" customHeight="1">
      <c r="C2" s="650" t="s">
        <v>7</v>
      </c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372"/>
      <c r="T2" s="671" t="s">
        <v>8</v>
      </c>
      <c r="U2" s="668"/>
      <c r="V2" s="668"/>
      <c r="W2" s="668"/>
      <c r="X2" s="668"/>
      <c r="Y2" s="668"/>
      <c r="Z2" s="668"/>
      <c r="AA2" s="668"/>
      <c r="AB2" s="668"/>
      <c r="AC2" s="668"/>
      <c r="AD2" s="668"/>
      <c r="AU2" s="192" t="s">
        <v>115</v>
      </c>
      <c r="BA2" s="410" t="s">
        <v>2146</v>
      </c>
      <c r="BB2" s="410" t="s">
        <v>2146</v>
      </c>
      <c r="BC2" s="410" t="s">
        <v>5</v>
      </c>
      <c r="BD2" s="410" t="s">
        <v>2147</v>
      </c>
      <c r="BE2" s="410" t="s">
        <v>71</v>
      </c>
    </row>
    <row r="3" spans="2:5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  <c r="BA3" s="410" t="s">
        <v>2148</v>
      </c>
      <c r="BB3" s="410" t="s">
        <v>2148</v>
      </c>
      <c r="BC3" s="410" t="s">
        <v>5</v>
      </c>
      <c r="BD3" s="410" t="s">
        <v>2149</v>
      </c>
      <c r="BE3" s="410" t="s">
        <v>71</v>
      </c>
    </row>
    <row r="4" spans="2:47" ht="36.95" customHeight="1">
      <c r="B4" s="174"/>
      <c r="C4" s="642" t="s">
        <v>3734</v>
      </c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53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34" t="str">
        <f>'[1]Rekapitulace stavby'!K6</f>
        <v>Bezbariérové bydlení a centrum denních aktivit v Lednici - Srdce v domě, příspěvková organizace</v>
      </c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369"/>
      <c r="R6" s="369"/>
      <c r="S6" s="176"/>
    </row>
    <row r="7" spans="2:19" s="198" customFormat="1" ht="32.25" customHeight="1">
      <c r="B7" s="168"/>
      <c r="C7" s="359"/>
      <c r="D7" s="199" t="s">
        <v>173</v>
      </c>
      <c r="E7" s="359"/>
      <c r="F7" s="652" t="s">
        <v>2150</v>
      </c>
      <c r="G7" s="638"/>
      <c r="H7" s="638"/>
      <c r="I7" s="638"/>
      <c r="J7" s="638"/>
      <c r="K7" s="638"/>
      <c r="L7" s="638"/>
      <c r="M7" s="638"/>
      <c r="N7" s="638"/>
      <c r="O7" s="638"/>
      <c r="P7" s="638"/>
      <c r="Q7" s="359"/>
      <c r="R7" s="359"/>
      <c r="S7" s="172"/>
    </row>
    <row r="8" spans="2:19" s="1" customFormat="1" ht="14.45" customHeight="1">
      <c r="B8" s="32"/>
      <c r="C8" s="392"/>
      <c r="D8" s="391" t="s">
        <v>17</v>
      </c>
      <c r="E8" s="392"/>
      <c r="F8" s="390" t="s">
        <v>5</v>
      </c>
      <c r="G8" s="392"/>
      <c r="H8" s="392"/>
      <c r="I8" s="392"/>
      <c r="J8" s="392"/>
      <c r="K8" s="392"/>
      <c r="L8" s="392"/>
      <c r="M8" s="391" t="s">
        <v>18</v>
      </c>
      <c r="N8" s="392"/>
      <c r="O8" s="390" t="s">
        <v>5</v>
      </c>
      <c r="P8" s="392"/>
      <c r="Q8" s="392"/>
      <c r="R8" s="392"/>
      <c r="S8" s="34"/>
    </row>
    <row r="9" spans="2:19" s="1" customFormat="1" ht="14.45" customHeight="1">
      <c r="B9" s="32"/>
      <c r="C9" s="392"/>
      <c r="D9" s="391" t="s">
        <v>19</v>
      </c>
      <c r="E9" s="392"/>
      <c r="F9" s="390" t="s">
        <v>20</v>
      </c>
      <c r="G9" s="392"/>
      <c r="H9" s="392"/>
      <c r="I9" s="392"/>
      <c r="J9" s="392"/>
      <c r="K9" s="392"/>
      <c r="L9" s="392"/>
      <c r="M9" s="391" t="s">
        <v>21</v>
      </c>
      <c r="N9" s="392"/>
      <c r="O9" s="576">
        <f>'Rekapitulace stavby'!AM8</f>
        <v>0</v>
      </c>
      <c r="P9" s="576"/>
      <c r="Q9" s="392"/>
      <c r="R9" s="392"/>
      <c r="S9" s="34"/>
    </row>
    <row r="10" spans="2:19" s="1" customFormat="1" ht="10.9" customHeight="1">
      <c r="B10" s="3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4"/>
    </row>
    <row r="11" spans="2:19" s="1" customFormat="1" ht="14.45" customHeight="1">
      <c r="B11" s="32"/>
      <c r="C11" s="392"/>
      <c r="D11" s="391" t="s">
        <v>3741</v>
      </c>
      <c r="E11" s="392"/>
      <c r="F11" s="392"/>
      <c r="G11" s="392"/>
      <c r="H11" s="392"/>
      <c r="I11" s="392"/>
      <c r="J11" s="392"/>
      <c r="K11" s="392"/>
      <c r="L11" s="392"/>
      <c r="M11" s="391" t="s">
        <v>22</v>
      </c>
      <c r="N11" s="392"/>
      <c r="O11" s="523" t="str">
        <f>IF('Rekapitulace stavby'!AN10="","",'Rekapitulace stavby'!AN10)</f>
        <v/>
      </c>
      <c r="P11" s="523"/>
      <c r="Q11" s="392"/>
      <c r="R11" s="392"/>
      <c r="S11" s="34"/>
    </row>
    <row r="12" spans="2:19" s="1" customFormat="1" ht="18" customHeight="1">
      <c r="B12" s="32"/>
      <c r="C12" s="392"/>
      <c r="D12" s="392"/>
      <c r="E12" s="390" t="str">
        <f>IF('Rekapitulace stavby'!E11="","",'Rekapitulace stavby'!E11)</f>
        <v/>
      </c>
      <c r="F12" s="392"/>
      <c r="G12" s="392"/>
      <c r="H12" s="392"/>
      <c r="I12" s="392"/>
      <c r="J12" s="392"/>
      <c r="K12" s="392"/>
      <c r="L12" s="392"/>
      <c r="M12" s="391" t="s">
        <v>23</v>
      </c>
      <c r="N12" s="392"/>
      <c r="O12" s="523" t="str">
        <f>IF('Rekapitulace stavby'!AN11="","",'Rekapitulace stavby'!AN11)</f>
        <v/>
      </c>
      <c r="P12" s="523"/>
      <c r="Q12" s="392"/>
      <c r="R12" s="392"/>
      <c r="S12" s="34"/>
    </row>
    <row r="13" spans="2:19" s="1" customFormat="1" ht="6.95" customHeight="1">
      <c r="B13" s="32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4"/>
    </row>
    <row r="14" spans="2:19" s="1" customFormat="1" ht="14.45" customHeight="1">
      <c r="B14" s="32"/>
      <c r="C14" s="392"/>
      <c r="D14" s="391" t="s">
        <v>3742</v>
      </c>
      <c r="E14" s="392"/>
      <c r="F14" s="392"/>
      <c r="G14" s="392"/>
      <c r="H14" s="392"/>
      <c r="I14" s="392"/>
      <c r="J14" s="392"/>
      <c r="K14" s="392"/>
      <c r="L14" s="392"/>
      <c r="M14" s="391" t="s">
        <v>22</v>
      </c>
      <c r="N14" s="392"/>
      <c r="O14" s="523" t="str">
        <f>IF('Rekapitulace stavby'!AM13="","",'Rekapitulace stavby'!AM13)</f>
        <v/>
      </c>
      <c r="P14" s="523"/>
      <c r="Q14" s="392"/>
      <c r="R14" s="392"/>
      <c r="S14" s="34"/>
    </row>
    <row r="15" spans="2:19" s="1" customFormat="1" ht="18" customHeight="1">
      <c r="B15" s="32"/>
      <c r="C15" s="392"/>
      <c r="D15" s="392"/>
      <c r="E15" s="390" t="str">
        <f>IF('Rekapitulace stavby'!E14="","",'Rekapitulace stavby'!E14)</f>
        <v/>
      </c>
      <c r="F15" s="392"/>
      <c r="G15" s="392"/>
      <c r="H15" s="392"/>
      <c r="I15" s="392"/>
      <c r="J15" s="392"/>
      <c r="K15" s="392"/>
      <c r="L15" s="392"/>
      <c r="M15" s="391" t="s">
        <v>23</v>
      </c>
      <c r="N15" s="392"/>
      <c r="O15" s="523" t="str">
        <f>IF('Rekapitulace stavby'!AM14="","",'Rekapitulace stavby'!AM14)</f>
        <v/>
      </c>
      <c r="P15" s="523"/>
      <c r="Q15" s="392"/>
      <c r="R15" s="392"/>
      <c r="S15" s="34"/>
    </row>
    <row r="16" spans="2:19" s="1" customFormat="1" ht="6.95" customHeight="1">
      <c r="B16" s="32"/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4"/>
    </row>
    <row r="17" spans="2:19" s="1" customFormat="1" ht="14.45" customHeight="1">
      <c r="B17" s="32"/>
      <c r="C17" s="392"/>
      <c r="D17" s="391" t="s">
        <v>24</v>
      </c>
      <c r="E17" s="392"/>
      <c r="F17" s="392"/>
      <c r="G17" s="392"/>
      <c r="H17" s="392"/>
      <c r="I17" s="392"/>
      <c r="J17" s="392"/>
      <c r="K17" s="392"/>
      <c r="L17" s="392"/>
      <c r="M17" s="391" t="s">
        <v>22</v>
      </c>
      <c r="N17" s="392"/>
      <c r="O17" s="523" t="str">
        <f>IF('Rekapitulace stavby'!AN16="","",'Rekapitulace stavby'!AN16)</f>
        <v/>
      </c>
      <c r="P17" s="523"/>
      <c r="Q17" s="392"/>
      <c r="R17" s="392"/>
      <c r="S17" s="34"/>
    </row>
    <row r="18" spans="2:19" s="1" customFormat="1" ht="18" customHeight="1">
      <c r="B18" s="32"/>
      <c r="C18" s="392"/>
      <c r="D18" s="392"/>
      <c r="E18" s="390" t="str">
        <f>IF('Rekapitulace stavby'!E17="","",'Rekapitulace stavby'!E17)</f>
        <v/>
      </c>
      <c r="F18" s="392"/>
      <c r="G18" s="392"/>
      <c r="H18" s="392"/>
      <c r="I18" s="392"/>
      <c r="J18" s="392"/>
      <c r="K18" s="392"/>
      <c r="L18" s="392"/>
      <c r="M18" s="391" t="s">
        <v>23</v>
      </c>
      <c r="N18" s="392"/>
      <c r="O18" s="523" t="str">
        <f>IF('Rekapitulace stavby'!AN17="","",'Rekapitulace stavby'!AN17)</f>
        <v/>
      </c>
      <c r="P18" s="523"/>
      <c r="Q18" s="392"/>
      <c r="R18" s="392"/>
      <c r="S18" s="34"/>
    </row>
    <row r="19" spans="2:19" s="1" customFormat="1" ht="6.95" customHeight="1">
      <c r="B19" s="32"/>
      <c r="C19" s="392"/>
      <c r="D19" s="392"/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Q19" s="392"/>
      <c r="R19" s="392"/>
      <c r="S19" s="34"/>
    </row>
    <row r="20" spans="2:19" s="1" customFormat="1" ht="14.45" customHeight="1">
      <c r="B20" s="32"/>
      <c r="C20" s="392"/>
      <c r="D20" s="391" t="s">
        <v>26</v>
      </c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22.5" customHeight="1">
      <c r="B21" s="32"/>
      <c r="C21" s="392"/>
      <c r="D21" s="392"/>
      <c r="E21" s="526" t="s">
        <v>5</v>
      </c>
      <c r="F21" s="526"/>
      <c r="G21" s="526"/>
      <c r="H21" s="526"/>
      <c r="I21" s="526"/>
      <c r="J21" s="526"/>
      <c r="K21" s="526"/>
      <c r="L21" s="526"/>
      <c r="M21" s="392"/>
      <c r="N21" s="392"/>
      <c r="O21" s="392"/>
      <c r="P21" s="392"/>
      <c r="Q21" s="392"/>
      <c r="R21" s="392"/>
      <c r="S21" s="34"/>
    </row>
    <row r="22" spans="2:19" s="198" customFormat="1" ht="6.95" customHeight="1">
      <c r="B22" s="168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172"/>
    </row>
    <row r="23" spans="2:19" s="198" customFormat="1" ht="6.95" customHeight="1">
      <c r="B23" s="168"/>
      <c r="C23" s="359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59"/>
      <c r="R23" s="359"/>
      <c r="S23" s="172"/>
    </row>
    <row r="24" spans="2:19" s="198" customFormat="1" ht="25.35" customHeight="1">
      <c r="B24" s="168"/>
      <c r="C24" s="359"/>
      <c r="D24" s="183" t="s">
        <v>27</v>
      </c>
      <c r="E24" s="359"/>
      <c r="F24" s="359"/>
      <c r="G24" s="359"/>
      <c r="H24" s="359"/>
      <c r="I24" s="359"/>
      <c r="J24" s="359"/>
      <c r="K24" s="359"/>
      <c r="L24" s="359"/>
      <c r="M24" s="631">
        <f>ROUND(N51,2)</f>
        <v>0</v>
      </c>
      <c r="N24" s="632"/>
      <c r="O24" s="632"/>
      <c r="P24" s="632"/>
      <c r="Q24" s="359"/>
      <c r="R24" s="359"/>
      <c r="S24" s="172"/>
    </row>
    <row r="25" spans="2:19" s="198" customFormat="1" ht="6.95" customHeight="1">
      <c r="B25" s="168"/>
      <c r="C25" s="359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59"/>
      <c r="R25" s="359"/>
      <c r="S25" s="172"/>
    </row>
    <row r="26" spans="2:19" s="198" customFormat="1" ht="14.45" customHeight="1">
      <c r="B26" s="168"/>
      <c r="C26" s="359"/>
      <c r="D26" s="359"/>
      <c r="E26" s="359"/>
      <c r="F26" s="170" t="s">
        <v>3740</v>
      </c>
      <c r="G26" s="359"/>
      <c r="J26" s="170" t="s">
        <v>3738</v>
      </c>
      <c r="K26" s="170"/>
      <c r="P26" s="170" t="s">
        <v>3739</v>
      </c>
      <c r="S26" s="172"/>
    </row>
    <row r="27" spans="2:19" s="198" customFormat="1" ht="14.45" customHeight="1">
      <c r="B27" s="168"/>
      <c r="C27" s="359"/>
      <c r="D27" s="184" t="s">
        <v>28</v>
      </c>
      <c r="E27" s="184" t="s">
        <v>29</v>
      </c>
      <c r="F27" s="200">
        <v>0.21</v>
      </c>
      <c r="G27" s="170" t="s">
        <v>30</v>
      </c>
      <c r="H27" s="656">
        <v>0</v>
      </c>
      <c r="I27" s="672"/>
      <c r="J27" s="672"/>
      <c r="K27" s="396"/>
      <c r="L27" s="396"/>
      <c r="M27" s="656">
        <f>ROUND(H27*0.21,2)</f>
        <v>0</v>
      </c>
      <c r="N27" s="672"/>
      <c r="O27" s="672"/>
      <c r="P27" s="672"/>
      <c r="Q27" s="359"/>
      <c r="R27" s="359"/>
      <c r="S27" s="172"/>
    </row>
    <row r="28" spans="2:19" s="198" customFormat="1" ht="14.45" customHeight="1">
      <c r="B28" s="168"/>
      <c r="C28" s="359"/>
      <c r="D28" s="359"/>
      <c r="E28" s="184" t="s">
        <v>31</v>
      </c>
      <c r="F28" s="200">
        <v>0.15</v>
      </c>
      <c r="G28" s="170" t="s">
        <v>30</v>
      </c>
      <c r="H28" s="656">
        <f>ROUND((SUM($M$24)),2)</f>
        <v>0</v>
      </c>
      <c r="I28" s="672"/>
      <c r="J28" s="672"/>
      <c r="K28" s="359"/>
      <c r="L28" s="359"/>
      <c r="M28" s="656">
        <f>ROUND(H28*0.15,2)</f>
        <v>0</v>
      </c>
      <c r="N28" s="672"/>
      <c r="O28" s="672"/>
      <c r="P28" s="672"/>
      <c r="Q28" s="359"/>
      <c r="R28" s="359"/>
      <c r="S28" s="172"/>
    </row>
    <row r="29" spans="2:19" s="198" customFormat="1" ht="14.45" customHeight="1" hidden="1">
      <c r="B29" s="168"/>
      <c r="C29" s="359"/>
      <c r="D29" s="359"/>
      <c r="E29" s="184" t="s">
        <v>32</v>
      </c>
      <c r="F29" s="200">
        <v>0.21</v>
      </c>
      <c r="G29" s="170" t="s">
        <v>30</v>
      </c>
      <c r="H29" s="656" t="e">
        <f>ROUND((SUM(#REF!)+SUM(BH74:BH159)),2)</f>
        <v>#REF!</v>
      </c>
      <c r="I29" s="638"/>
      <c r="J29" s="638"/>
      <c r="K29" s="359"/>
      <c r="L29" s="359"/>
      <c r="M29" s="656">
        <v>0</v>
      </c>
      <c r="N29" s="638"/>
      <c r="O29" s="638"/>
      <c r="P29" s="638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33</v>
      </c>
      <c r="F30" s="200">
        <v>0.15</v>
      </c>
      <c r="G30" s="170" t="s">
        <v>30</v>
      </c>
      <c r="H30" s="656" t="e">
        <f>ROUND((SUM(#REF!)+SUM(BI74:BI159)),2)</f>
        <v>#REF!</v>
      </c>
      <c r="I30" s="638"/>
      <c r="J30" s="638"/>
      <c r="K30" s="359"/>
      <c r="L30" s="359"/>
      <c r="M30" s="656">
        <v>0</v>
      </c>
      <c r="N30" s="638"/>
      <c r="O30" s="638"/>
      <c r="P30" s="638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34</v>
      </c>
      <c r="F31" s="200">
        <v>0</v>
      </c>
      <c r="G31" s="170" t="s">
        <v>30</v>
      </c>
      <c r="H31" s="656" t="e">
        <f>ROUND((SUM(#REF!)+SUM(BJ74:BJ159)),2)</f>
        <v>#REF!</v>
      </c>
      <c r="I31" s="638"/>
      <c r="J31" s="638"/>
      <c r="K31" s="359"/>
      <c r="L31" s="359"/>
      <c r="M31" s="656">
        <v>0</v>
      </c>
      <c r="N31" s="638"/>
      <c r="O31" s="638"/>
      <c r="P31" s="638"/>
      <c r="Q31" s="359"/>
      <c r="R31" s="359"/>
      <c r="S31" s="172"/>
    </row>
    <row r="32" spans="2:19" s="198" customFormat="1" ht="6.95" customHeight="1">
      <c r="B32" s="168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172"/>
    </row>
    <row r="33" spans="2:19" s="198" customFormat="1" ht="25.35" customHeight="1">
      <c r="B33" s="168"/>
      <c r="C33" s="371"/>
      <c r="D33" s="186" t="s">
        <v>35</v>
      </c>
      <c r="E33" s="187"/>
      <c r="F33" s="187"/>
      <c r="G33" s="188" t="s">
        <v>36</v>
      </c>
      <c r="H33" s="189" t="s">
        <v>37</v>
      </c>
      <c r="I33" s="187"/>
      <c r="J33" s="187"/>
      <c r="K33" s="187"/>
      <c r="L33" s="654">
        <f>M24+M27+M28</f>
        <v>0</v>
      </c>
      <c r="M33" s="654"/>
      <c r="N33" s="654"/>
      <c r="O33" s="654"/>
      <c r="P33" s="655"/>
      <c r="Q33" s="371"/>
      <c r="R33" s="371"/>
      <c r="S33" s="172"/>
    </row>
    <row r="34" spans="2:19" s="198" customFormat="1" ht="14.45" customHeight="1">
      <c r="B34" s="201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3"/>
    </row>
    <row r="38" spans="2:19" s="198" customFormat="1" ht="6.95" customHeight="1">
      <c r="B38" s="204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6"/>
    </row>
    <row r="39" spans="2:19" s="198" customFormat="1" ht="36.95" customHeight="1">
      <c r="B39" s="168"/>
      <c r="C39" s="642" t="s">
        <v>3735</v>
      </c>
      <c r="D39" s="643"/>
      <c r="E39" s="643"/>
      <c r="F39" s="643"/>
      <c r="G39" s="643"/>
      <c r="H39" s="643"/>
      <c r="I39" s="643"/>
      <c r="J39" s="643"/>
      <c r="K39" s="643"/>
      <c r="L39" s="643"/>
      <c r="M39" s="643"/>
      <c r="N39" s="643"/>
      <c r="O39" s="643"/>
      <c r="P39" s="643"/>
      <c r="Q39" s="643"/>
      <c r="R39" s="644"/>
      <c r="S39" s="172"/>
    </row>
    <row r="40" spans="2:19" s="198" customFormat="1" ht="6.95" customHeight="1">
      <c r="B40" s="168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172"/>
    </row>
    <row r="41" spans="2:19" s="198" customFormat="1" ht="30" customHeight="1">
      <c r="B41" s="168"/>
      <c r="C41" s="368" t="s">
        <v>15</v>
      </c>
      <c r="D41" s="359"/>
      <c r="E41" s="359"/>
      <c r="F41" s="634" t="str">
        <f>F6</f>
        <v>Bezbariérové bydlení a centrum denních aktivit v Lednici - Srdce v domě, příspěvková organizace</v>
      </c>
      <c r="G41" s="635"/>
      <c r="H41" s="635"/>
      <c r="I41" s="635"/>
      <c r="J41" s="635"/>
      <c r="K41" s="635"/>
      <c r="L41" s="635"/>
      <c r="M41" s="635"/>
      <c r="N41" s="635"/>
      <c r="O41" s="635"/>
      <c r="P41" s="635"/>
      <c r="Q41" s="359"/>
      <c r="R41" s="359"/>
      <c r="S41" s="172"/>
    </row>
    <row r="42" spans="2:19" s="198" customFormat="1" ht="36.95" customHeight="1">
      <c r="B42" s="168"/>
      <c r="C42" s="207" t="s">
        <v>173</v>
      </c>
      <c r="D42" s="359"/>
      <c r="E42" s="359"/>
      <c r="F42" s="637" t="str">
        <f>F7</f>
        <v>4 - SO 06 - Komunikace</v>
      </c>
      <c r="G42" s="638"/>
      <c r="H42" s="638"/>
      <c r="I42" s="638"/>
      <c r="J42" s="638"/>
      <c r="K42" s="638"/>
      <c r="L42" s="638"/>
      <c r="M42" s="638"/>
      <c r="N42" s="638"/>
      <c r="O42" s="638"/>
      <c r="P42" s="638"/>
      <c r="Q42" s="359"/>
      <c r="R42" s="359"/>
      <c r="S42" s="172"/>
    </row>
    <row r="43" spans="2:19" s="198" customFormat="1" ht="6.95" customHeight="1">
      <c r="B43" s="168"/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359"/>
      <c r="S43" s="172"/>
    </row>
    <row r="44" spans="2:19" s="198" customFormat="1" ht="18" customHeight="1">
      <c r="B44" s="168"/>
      <c r="C44" s="394" t="s">
        <v>19</v>
      </c>
      <c r="D44" s="395"/>
      <c r="E44" s="395"/>
      <c r="F44" s="393"/>
      <c r="G44" s="395"/>
      <c r="H44" s="395"/>
      <c r="I44" s="395"/>
      <c r="J44" s="395"/>
      <c r="K44" s="394" t="s">
        <v>21</v>
      </c>
      <c r="L44" s="395"/>
      <c r="M44" s="576">
        <f>IF(O9="","",O9)</f>
        <v>0</v>
      </c>
      <c r="N44" s="576"/>
      <c r="O44" s="576"/>
      <c r="P44" s="576"/>
      <c r="Q44" s="395"/>
      <c r="R44" s="395"/>
      <c r="S44" s="172"/>
    </row>
    <row r="45" spans="2:19" s="198" customFormat="1" ht="6.95" customHeight="1">
      <c r="B45" s="168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95"/>
      <c r="N45" s="395"/>
      <c r="O45" s="395"/>
      <c r="P45" s="395"/>
      <c r="Q45" s="395"/>
      <c r="R45" s="395"/>
      <c r="S45" s="172"/>
    </row>
    <row r="46" spans="2:19" s="198" customFormat="1" ht="15">
      <c r="B46" s="168"/>
      <c r="C46" s="394" t="s">
        <v>3741</v>
      </c>
      <c r="D46" s="395"/>
      <c r="E46" s="395"/>
      <c r="F46" s="393"/>
      <c r="G46" s="395"/>
      <c r="H46" s="395"/>
      <c r="I46" s="395"/>
      <c r="J46" s="395"/>
      <c r="K46" s="394" t="s">
        <v>24</v>
      </c>
      <c r="L46" s="395"/>
      <c r="M46" s="639"/>
      <c r="N46" s="639"/>
      <c r="O46" s="639"/>
      <c r="P46" s="639"/>
      <c r="Q46" s="639"/>
      <c r="R46" s="395"/>
      <c r="S46" s="172"/>
    </row>
    <row r="47" spans="2:19" s="198" customFormat="1" ht="14.45" customHeight="1">
      <c r="B47" s="168"/>
      <c r="C47" s="394" t="s">
        <v>3743</v>
      </c>
      <c r="D47" s="395"/>
      <c r="E47" s="395"/>
      <c r="F47" s="390" t="str">
        <f>IF(E15="","",E15)</f>
        <v/>
      </c>
      <c r="G47" s="395"/>
      <c r="H47" s="395"/>
      <c r="I47" s="395"/>
      <c r="J47" s="395"/>
      <c r="K47" s="394"/>
      <c r="L47" s="395"/>
      <c r="M47" s="639"/>
      <c r="N47" s="639"/>
      <c r="O47" s="639"/>
      <c r="P47" s="639"/>
      <c r="Q47" s="639"/>
      <c r="R47" s="395"/>
      <c r="S47" s="172"/>
    </row>
    <row r="48" spans="2:19" s="198" customFormat="1" ht="10.35" customHeight="1">
      <c r="B48" s="168"/>
      <c r="C48" s="359"/>
      <c r="D48" s="359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172"/>
    </row>
    <row r="49" spans="2:19" s="198" customFormat="1" ht="29.25" customHeight="1">
      <c r="B49" s="168"/>
      <c r="C49" s="640" t="s">
        <v>176</v>
      </c>
      <c r="D49" s="641"/>
      <c r="E49" s="641"/>
      <c r="F49" s="641"/>
      <c r="G49" s="641"/>
      <c r="H49" s="371"/>
      <c r="I49" s="371"/>
      <c r="J49" s="371"/>
      <c r="K49" s="371"/>
      <c r="L49" s="371"/>
      <c r="M49" s="371"/>
      <c r="N49" s="640" t="s">
        <v>177</v>
      </c>
      <c r="O49" s="641"/>
      <c r="P49" s="641"/>
      <c r="Q49" s="641"/>
      <c r="R49" s="371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48" s="198" customFormat="1" ht="29.25" customHeight="1">
      <c r="B51" s="168"/>
      <c r="C51" s="209" t="s">
        <v>3737</v>
      </c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631">
        <f>N74</f>
        <v>0</v>
      </c>
      <c r="O51" s="677"/>
      <c r="P51" s="677"/>
      <c r="Q51" s="677"/>
      <c r="R51" s="379"/>
      <c r="S51" s="172"/>
      <c r="AV51" s="192" t="s">
        <v>172</v>
      </c>
    </row>
    <row r="52" spans="2:19" s="215" customFormat="1" ht="24.95" customHeight="1">
      <c r="B52" s="211"/>
      <c r="C52" s="378"/>
      <c r="D52" s="283" t="s">
        <v>248</v>
      </c>
      <c r="E52" s="378"/>
      <c r="F52" s="378"/>
      <c r="G52" s="378"/>
      <c r="H52" s="378"/>
      <c r="I52" s="378"/>
      <c r="J52" s="378"/>
      <c r="K52" s="378"/>
      <c r="L52" s="378"/>
      <c r="M52" s="378"/>
      <c r="N52" s="675">
        <f>N75</f>
        <v>0</v>
      </c>
      <c r="O52" s="676"/>
      <c r="P52" s="676"/>
      <c r="Q52" s="676"/>
      <c r="R52" s="378"/>
      <c r="S52" s="210"/>
    </row>
    <row r="53" spans="2:19" s="215" customFormat="1" ht="24.95" customHeight="1">
      <c r="B53" s="211"/>
      <c r="C53" s="378"/>
      <c r="D53" s="283" t="s">
        <v>249</v>
      </c>
      <c r="E53" s="378"/>
      <c r="F53" s="378"/>
      <c r="G53" s="378"/>
      <c r="H53" s="378"/>
      <c r="I53" s="378"/>
      <c r="J53" s="378"/>
      <c r="K53" s="378"/>
      <c r="L53" s="378"/>
      <c r="M53" s="378"/>
      <c r="N53" s="675">
        <f>N117</f>
        <v>0</v>
      </c>
      <c r="O53" s="676"/>
      <c r="P53" s="676"/>
      <c r="Q53" s="676"/>
      <c r="R53" s="378"/>
      <c r="S53" s="210"/>
    </row>
    <row r="54" spans="2:19" s="215" customFormat="1" ht="24.95" customHeight="1">
      <c r="B54" s="211"/>
      <c r="C54" s="378"/>
      <c r="D54" s="283" t="s">
        <v>2151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75">
        <f>N127</f>
        <v>0</v>
      </c>
      <c r="O54" s="676"/>
      <c r="P54" s="676"/>
      <c r="Q54" s="676"/>
      <c r="R54" s="378"/>
      <c r="S54" s="210"/>
    </row>
    <row r="55" spans="2:19" s="215" customFormat="1" ht="24.95" customHeight="1">
      <c r="B55" s="211"/>
      <c r="C55" s="378"/>
      <c r="D55" s="283" t="s">
        <v>2152</v>
      </c>
      <c r="E55" s="378"/>
      <c r="F55" s="378"/>
      <c r="G55" s="378"/>
      <c r="H55" s="378"/>
      <c r="I55" s="378"/>
      <c r="J55" s="378"/>
      <c r="K55" s="378"/>
      <c r="L55" s="378"/>
      <c r="M55" s="378"/>
      <c r="N55" s="675">
        <f>N142</f>
        <v>0</v>
      </c>
      <c r="O55" s="676"/>
      <c r="P55" s="676"/>
      <c r="Q55" s="676"/>
      <c r="R55" s="378"/>
      <c r="S55" s="210"/>
    </row>
    <row r="56" spans="2:19" s="215" customFormat="1" ht="24.95" customHeight="1">
      <c r="B56" s="211"/>
      <c r="C56" s="378"/>
      <c r="D56" s="283" t="s">
        <v>263</v>
      </c>
      <c r="E56" s="378"/>
      <c r="F56" s="378"/>
      <c r="G56" s="378"/>
      <c r="H56" s="378"/>
      <c r="I56" s="378"/>
      <c r="J56" s="378"/>
      <c r="K56" s="378"/>
      <c r="L56" s="378"/>
      <c r="M56" s="378"/>
      <c r="N56" s="675">
        <f>N145</f>
        <v>0</v>
      </c>
      <c r="O56" s="676"/>
      <c r="P56" s="676"/>
      <c r="Q56" s="676"/>
      <c r="R56" s="378"/>
      <c r="S56" s="210"/>
    </row>
    <row r="57" spans="2:19" s="215" customFormat="1" ht="24.95" customHeight="1">
      <c r="B57" s="211"/>
      <c r="C57" s="378"/>
      <c r="D57" s="283" t="s">
        <v>264</v>
      </c>
      <c r="E57" s="378"/>
      <c r="F57" s="378"/>
      <c r="G57" s="378"/>
      <c r="H57" s="378"/>
      <c r="I57" s="378"/>
      <c r="J57" s="378"/>
      <c r="K57" s="378"/>
      <c r="L57" s="378"/>
      <c r="M57" s="378"/>
      <c r="N57" s="675">
        <f>N160</f>
        <v>0</v>
      </c>
      <c r="O57" s="676"/>
      <c r="P57" s="676"/>
      <c r="Q57" s="676"/>
      <c r="R57" s="378"/>
      <c r="S57" s="210"/>
    </row>
    <row r="58" spans="2:19" s="198" customFormat="1" ht="6.95" customHeight="1">
      <c r="B58" s="201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3"/>
    </row>
    <row r="62" spans="2:19" s="198" customFormat="1" ht="6.95" customHeight="1">
      <c r="B62" s="204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6"/>
    </row>
    <row r="63" spans="2:19" s="198" customFormat="1" ht="36.95" customHeight="1">
      <c r="B63" s="168"/>
      <c r="C63" s="642" t="s">
        <v>3736</v>
      </c>
      <c r="D63" s="638"/>
      <c r="E63" s="638"/>
      <c r="F63" s="638"/>
      <c r="G63" s="638"/>
      <c r="H63" s="638"/>
      <c r="I63" s="638"/>
      <c r="J63" s="638"/>
      <c r="K63" s="638"/>
      <c r="L63" s="638"/>
      <c r="M63" s="638"/>
      <c r="N63" s="638"/>
      <c r="O63" s="638"/>
      <c r="P63" s="638"/>
      <c r="Q63" s="638"/>
      <c r="R63" s="644"/>
      <c r="S63" s="172"/>
    </row>
    <row r="64" spans="2:19" s="198" customFormat="1" ht="6.95" customHeight="1">
      <c r="B64" s="168"/>
      <c r="C64" s="359"/>
      <c r="D64" s="359"/>
      <c r="E64" s="359"/>
      <c r="F64" s="359"/>
      <c r="G64" s="359"/>
      <c r="H64" s="359"/>
      <c r="I64" s="359"/>
      <c r="J64" s="359"/>
      <c r="K64" s="359"/>
      <c r="L64" s="359"/>
      <c r="M64" s="359"/>
      <c r="N64" s="359"/>
      <c r="O64" s="359"/>
      <c r="P64" s="359"/>
      <c r="Q64" s="359"/>
      <c r="R64" s="359"/>
      <c r="S64" s="172"/>
    </row>
    <row r="65" spans="2:19" s="198" customFormat="1" ht="30" customHeight="1">
      <c r="B65" s="168"/>
      <c r="C65" s="368" t="s">
        <v>15</v>
      </c>
      <c r="D65" s="359"/>
      <c r="E65" s="359"/>
      <c r="F65" s="634" t="str">
        <f>F6</f>
        <v>Bezbariérové bydlení a centrum denních aktivit v Lednici - Srdce v domě, příspěvková organizace</v>
      </c>
      <c r="G65" s="635"/>
      <c r="H65" s="635"/>
      <c r="I65" s="635"/>
      <c r="J65" s="635"/>
      <c r="K65" s="635"/>
      <c r="L65" s="635"/>
      <c r="M65" s="635"/>
      <c r="N65" s="635"/>
      <c r="O65" s="635"/>
      <c r="P65" s="635"/>
      <c r="Q65" s="359"/>
      <c r="R65" s="359"/>
      <c r="S65" s="172"/>
    </row>
    <row r="66" spans="2:19" s="198" customFormat="1" ht="36.95" customHeight="1">
      <c r="B66" s="168"/>
      <c r="C66" s="207" t="s">
        <v>173</v>
      </c>
      <c r="D66" s="359"/>
      <c r="E66" s="359"/>
      <c r="F66" s="637" t="str">
        <f>F7</f>
        <v>4 - SO 06 - Komunikace</v>
      </c>
      <c r="G66" s="638"/>
      <c r="H66" s="638"/>
      <c r="I66" s="638"/>
      <c r="J66" s="638"/>
      <c r="K66" s="638"/>
      <c r="L66" s="638"/>
      <c r="M66" s="638"/>
      <c r="N66" s="638"/>
      <c r="O66" s="638"/>
      <c r="P66" s="638"/>
      <c r="Q66" s="359"/>
      <c r="R66" s="359"/>
      <c r="S66" s="172"/>
    </row>
    <row r="67" spans="2:19" s="198" customFormat="1" ht="6.95" customHeight="1">
      <c r="B67" s="168"/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172"/>
    </row>
    <row r="68" spans="2:19" s="1" customFormat="1" ht="18" customHeight="1">
      <c r="B68" s="32"/>
      <c r="C68" s="391" t="s">
        <v>19</v>
      </c>
      <c r="D68" s="392"/>
      <c r="E68" s="392"/>
      <c r="F68" s="390"/>
      <c r="G68" s="392"/>
      <c r="H68" s="392"/>
      <c r="I68" s="392"/>
      <c r="J68" s="392"/>
      <c r="K68" s="391" t="s">
        <v>21</v>
      </c>
      <c r="L68" s="392"/>
      <c r="M68" s="576">
        <f>IF(O9="","",O9)</f>
        <v>0</v>
      </c>
      <c r="N68" s="576"/>
      <c r="O68" s="576"/>
      <c r="P68" s="576"/>
      <c r="Q68" s="392"/>
      <c r="R68" s="392"/>
      <c r="S68" s="34"/>
    </row>
    <row r="69" spans="2:19" s="1" customFormat="1" ht="6.95" customHeight="1">
      <c r="B69" s="32"/>
      <c r="C69" s="392"/>
      <c r="D69" s="392"/>
      <c r="E69" s="392"/>
      <c r="F69" s="392"/>
      <c r="G69" s="392"/>
      <c r="H69" s="392"/>
      <c r="I69" s="392"/>
      <c r="J69" s="392"/>
      <c r="K69" s="392"/>
      <c r="L69" s="392"/>
      <c r="M69" s="487"/>
      <c r="N69" s="392"/>
      <c r="O69" s="392"/>
      <c r="P69" s="392"/>
      <c r="Q69" s="392"/>
      <c r="R69" s="392"/>
      <c r="S69" s="34"/>
    </row>
    <row r="70" spans="2:19" s="1" customFormat="1" ht="15">
      <c r="B70" s="32"/>
      <c r="C70" s="391" t="s">
        <v>3741</v>
      </c>
      <c r="D70" s="392"/>
      <c r="E70" s="392"/>
      <c r="F70" s="390"/>
      <c r="G70" s="392"/>
      <c r="H70" s="392"/>
      <c r="I70" s="392"/>
      <c r="J70" s="392"/>
      <c r="K70" s="391" t="s">
        <v>24</v>
      </c>
      <c r="L70" s="392"/>
      <c r="M70" s="523"/>
      <c r="N70" s="523"/>
      <c r="O70" s="523"/>
      <c r="P70" s="523"/>
      <c r="Q70" s="523"/>
      <c r="R70" s="392"/>
      <c r="S70" s="34"/>
    </row>
    <row r="71" spans="2:19" s="1" customFormat="1" ht="14.45" customHeight="1">
      <c r="B71" s="32"/>
      <c r="C71" s="391" t="s">
        <v>3743</v>
      </c>
      <c r="D71" s="392"/>
      <c r="E71" s="392"/>
      <c r="F71" s="390" t="str">
        <f>IF(E15="","",E15)</f>
        <v/>
      </c>
      <c r="G71" s="392"/>
      <c r="H71" s="392"/>
      <c r="I71" s="392"/>
      <c r="J71" s="392"/>
      <c r="K71" s="391"/>
      <c r="L71" s="392"/>
      <c r="M71" s="523"/>
      <c r="N71" s="523"/>
      <c r="O71" s="523"/>
      <c r="P71" s="523"/>
      <c r="Q71" s="523"/>
      <c r="R71" s="392"/>
      <c r="S71" s="34"/>
    </row>
    <row r="72" spans="2:34" s="198" customFormat="1" ht="10.35" customHeight="1">
      <c r="B72" s="168"/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359"/>
      <c r="O72" s="359"/>
      <c r="P72" s="359"/>
      <c r="Q72" s="359"/>
      <c r="R72" s="359"/>
      <c r="S72" s="172"/>
      <c r="T72" s="288"/>
      <c r="U72" s="288"/>
      <c r="V72" s="288"/>
      <c r="W72" s="288"/>
      <c r="X72" s="288"/>
      <c r="Y72" s="288"/>
      <c r="Z72" s="288"/>
      <c r="AA72" s="288"/>
      <c r="AB72" s="288"/>
      <c r="AC72" s="288"/>
      <c r="AD72" s="301"/>
      <c r="AE72" s="288"/>
      <c r="AF72" s="288"/>
      <c r="AG72" s="288"/>
      <c r="AH72" s="288"/>
    </row>
    <row r="73" spans="2:34" s="228" customFormat="1" ht="29.25" customHeight="1">
      <c r="B73" s="222"/>
      <c r="C73" s="223" t="s">
        <v>185</v>
      </c>
      <c r="D73" s="367" t="s">
        <v>186</v>
      </c>
      <c r="E73" s="367" t="s">
        <v>40</v>
      </c>
      <c r="F73" s="657" t="s">
        <v>187</v>
      </c>
      <c r="G73" s="657"/>
      <c r="H73" s="657"/>
      <c r="I73" s="657"/>
      <c r="J73" s="367" t="s">
        <v>188</v>
      </c>
      <c r="K73" s="367" t="s">
        <v>189</v>
      </c>
      <c r="L73" s="658" t="s">
        <v>190</v>
      </c>
      <c r="M73" s="658"/>
      <c r="N73" s="657" t="s">
        <v>177</v>
      </c>
      <c r="O73" s="657"/>
      <c r="P73" s="657"/>
      <c r="Q73" s="657"/>
      <c r="R73" s="226" t="s">
        <v>3318</v>
      </c>
      <c r="S73" s="290"/>
      <c r="T73" s="288"/>
      <c r="U73" s="315"/>
      <c r="V73" s="316"/>
      <c r="W73" s="317"/>
      <c r="X73" s="317"/>
      <c r="Y73" s="317"/>
      <c r="Z73" s="317"/>
      <c r="AA73" s="317"/>
      <c r="AB73" s="318"/>
      <c r="AC73" s="288"/>
      <c r="AD73" s="301"/>
      <c r="AE73" s="288"/>
      <c r="AF73" s="291"/>
      <c r="AG73" s="291"/>
      <c r="AH73" s="291"/>
    </row>
    <row r="74" spans="2:64" s="198" customFormat="1" ht="29.25" customHeight="1">
      <c r="B74" s="168"/>
      <c r="C74" s="209" t="s">
        <v>3737</v>
      </c>
      <c r="D74" s="359"/>
      <c r="E74" s="359"/>
      <c r="F74" s="359"/>
      <c r="G74" s="359"/>
      <c r="H74" s="359"/>
      <c r="I74" s="359"/>
      <c r="J74" s="359"/>
      <c r="K74" s="359"/>
      <c r="L74" s="359"/>
      <c r="M74" s="359"/>
      <c r="N74" s="666">
        <f>N75+N117+N127+N142+N145+N160</f>
        <v>0</v>
      </c>
      <c r="O74" s="667"/>
      <c r="P74" s="667"/>
      <c r="Q74" s="667"/>
      <c r="R74" s="296"/>
      <c r="S74" s="172"/>
      <c r="T74" s="288"/>
      <c r="U74" s="321"/>
      <c r="V74" s="320"/>
      <c r="W74" s="320"/>
      <c r="X74" s="320"/>
      <c r="Y74" s="320"/>
      <c r="Z74" s="320"/>
      <c r="AA74" s="320"/>
      <c r="AB74" s="322"/>
      <c r="AC74" s="288"/>
      <c r="AD74" s="301"/>
      <c r="AE74" s="288"/>
      <c r="AF74" s="288"/>
      <c r="AG74" s="301"/>
      <c r="AH74" s="288"/>
      <c r="AU74" s="192" t="s">
        <v>57</v>
      </c>
      <c r="AV74" s="192" t="s">
        <v>172</v>
      </c>
      <c r="BL74" s="230">
        <f>BL75+BL117+BL127+BL142+BL145</f>
        <v>0</v>
      </c>
    </row>
    <row r="75" spans="2:64" s="235" customFormat="1" ht="37.35" customHeight="1">
      <c r="B75" s="231"/>
      <c r="C75" s="232"/>
      <c r="D75" s="233" t="s">
        <v>248</v>
      </c>
      <c r="E75" s="233"/>
      <c r="F75" s="233"/>
      <c r="G75" s="233"/>
      <c r="H75" s="233"/>
      <c r="I75" s="233"/>
      <c r="J75" s="233"/>
      <c r="K75" s="233"/>
      <c r="L75" s="233"/>
      <c r="M75" s="233"/>
      <c r="N75" s="609">
        <f>SUM(N76:Q116)</f>
        <v>0</v>
      </c>
      <c r="O75" s="610"/>
      <c r="P75" s="610"/>
      <c r="Q75" s="610"/>
      <c r="R75" s="377"/>
      <c r="S75" s="219"/>
      <c r="T75" s="411"/>
      <c r="U75" s="412"/>
      <c r="V75" s="413"/>
      <c r="W75" s="413"/>
      <c r="X75" s="413"/>
      <c r="Y75" s="413"/>
      <c r="Z75" s="413"/>
      <c r="AA75" s="413"/>
      <c r="AB75" s="414"/>
      <c r="AC75" s="411"/>
      <c r="AD75" s="411"/>
      <c r="AE75" s="411"/>
      <c r="AF75" s="303"/>
      <c r="AG75" s="303"/>
      <c r="AH75" s="303"/>
      <c r="AS75" s="237" t="s">
        <v>113</v>
      </c>
      <c r="AU75" s="238" t="s">
        <v>57</v>
      </c>
      <c r="AV75" s="238" t="s">
        <v>58</v>
      </c>
      <c r="AZ75" s="237" t="s">
        <v>198</v>
      </c>
      <c r="BL75" s="239">
        <f>SUM(BL78:BL116)</f>
        <v>0</v>
      </c>
    </row>
    <row r="76" spans="2:66" s="198" customFormat="1" ht="30" customHeight="1">
      <c r="B76" s="168"/>
      <c r="C76" s="328" t="s">
        <v>3675</v>
      </c>
      <c r="D76" s="328" t="s">
        <v>199</v>
      </c>
      <c r="E76" s="329" t="s">
        <v>343</v>
      </c>
      <c r="F76" s="689" t="s">
        <v>3676</v>
      </c>
      <c r="G76" s="689"/>
      <c r="H76" s="689"/>
      <c r="I76" s="689"/>
      <c r="J76" s="325" t="s">
        <v>345</v>
      </c>
      <c r="K76" s="373">
        <v>58</v>
      </c>
      <c r="L76" s="694"/>
      <c r="M76" s="694"/>
      <c r="N76" s="688">
        <f>ROUND(L76*K76,2)</f>
        <v>0</v>
      </c>
      <c r="O76" s="688"/>
      <c r="P76" s="688"/>
      <c r="Q76" s="688"/>
      <c r="R76" s="313" t="s">
        <v>3765</v>
      </c>
      <c r="S76" s="172"/>
      <c r="T76" s="397"/>
      <c r="U76" s="354" t="s">
        <v>5</v>
      </c>
      <c r="V76" s="246" t="s">
        <v>29</v>
      </c>
      <c r="W76" s="248">
        <v>0</v>
      </c>
      <c r="X76" s="248">
        <f>W76*K76</f>
        <v>0</v>
      </c>
      <c r="Y76" s="248">
        <v>0</v>
      </c>
      <c r="Z76" s="248">
        <f>Y76*K76</f>
        <v>0</v>
      </c>
      <c r="AA76" s="248">
        <v>0</v>
      </c>
      <c r="AB76" s="355">
        <f>AA76*K76</f>
        <v>0</v>
      </c>
      <c r="AS76" s="192" t="s">
        <v>113</v>
      </c>
      <c r="AU76" s="192" t="s">
        <v>199</v>
      </c>
      <c r="AV76" s="192" t="s">
        <v>65</v>
      </c>
      <c r="AZ76" s="192" t="s">
        <v>198</v>
      </c>
      <c r="BF76" s="249">
        <f>IF(V76="základní",N76,0)</f>
        <v>0</v>
      </c>
      <c r="BG76" s="249">
        <f>IF(V76="snížená",N76,0)</f>
        <v>0</v>
      </c>
      <c r="BH76" s="249">
        <f>IF(V76="zákl. přenesená",N76,0)</f>
        <v>0</v>
      </c>
      <c r="BI76" s="249">
        <f>IF(V76="sníž. přenesená",N76,0)</f>
        <v>0</v>
      </c>
      <c r="BJ76" s="249">
        <f>IF(V76="nulová",N76,0)</f>
        <v>0</v>
      </c>
      <c r="BK76" s="192" t="s">
        <v>65</v>
      </c>
      <c r="BL76" s="249">
        <f aca="true" t="shared" si="0" ref="BL76:BL80">ROUND(L76*K76,2)</f>
        <v>0</v>
      </c>
      <c r="BM76" s="192" t="s">
        <v>113</v>
      </c>
      <c r="BN76" s="192" t="s">
        <v>2153</v>
      </c>
    </row>
    <row r="77" spans="2:66" s="198" customFormat="1" ht="30" customHeight="1">
      <c r="B77" s="168"/>
      <c r="C77" s="328" t="s">
        <v>3675</v>
      </c>
      <c r="D77" s="328" t="s">
        <v>199</v>
      </c>
      <c r="E77" s="329" t="s">
        <v>347</v>
      </c>
      <c r="F77" s="689" t="s">
        <v>3677</v>
      </c>
      <c r="G77" s="689"/>
      <c r="H77" s="689"/>
      <c r="I77" s="689"/>
      <c r="J77" s="325" t="s">
        <v>349</v>
      </c>
      <c r="K77" s="373">
        <v>4</v>
      </c>
      <c r="L77" s="694"/>
      <c r="M77" s="694"/>
      <c r="N77" s="688">
        <f>ROUND(L77*K77,2)</f>
        <v>0</v>
      </c>
      <c r="O77" s="688"/>
      <c r="P77" s="688"/>
      <c r="Q77" s="688"/>
      <c r="R77" s="313" t="s">
        <v>3765</v>
      </c>
      <c r="S77" s="172"/>
      <c r="T77" s="397"/>
      <c r="U77" s="354"/>
      <c r="V77" s="246"/>
      <c r="W77" s="248"/>
      <c r="X77" s="248"/>
      <c r="Y77" s="248"/>
      <c r="Z77" s="248"/>
      <c r="AA77" s="248"/>
      <c r="AB77" s="355"/>
      <c r="AS77" s="192" t="s">
        <v>113</v>
      </c>
      <c r="AU77" s="192" t="s">
        <v>199</v>
      </c>
      <c r="AV77" s="192" t="s">
        <v>65</v>
      </c>
      <c r="AZ77" s="192" t="s">
        <v>198</v>
      </c>
      <c r="BF77" s="249">
        <f>IF(V77="základní",N77,0)</f>
        <v>0</v>
      </c>
      <c r="BG77" s="249">
        <f>IF(V77="snížená",N77,0)</f>
        <v>0</v>
      </c>
      <c r="BH77" s="249">
        <f>IF(V77="zákl. přenesená",N77,0)</f>
        <v>0</v>
      </c>
      <c r="BI77" s="249">
        <f>IF(V77="sníž. přenesená",N77,0)</f>
        <v>0</v>
      </c>
      <c r="BJ77" s="249">
        <f>IF(V77="nulová",N77,0)</f>
        <v>0</v>
      </c>
      <c r="BK77" s="192" t="s">
        <v>65</v>
      </c>
      <c r="BL77" s="249">
        <f t="shared" si="0"/>
        <v>0</v>
      </c>
      <c r="BM77" s="192" t="s">
        <v>113</v>
      </c>
      <c r="BN77" s="192" t="s">
        <v>2153</v>
      </c>
    </row>
    <row r="78" spans="2:66" s="198" customFormat="1" ht="30" customHeight="1">
      <c r="B78" s="168"/>
      <c r="C78" s="309" t="s">
        <v>65</v>
      </c>
      <c r="D78" s="309" t="s">
        <v>199</v>
      </c>
      <c r="E78" s="310" t="s">
        <v>351</v>
      </c>
      <c r="F78" s="678" t="s">
        <v>352</v>
      </c>
      <c r="G78" s="678"/>
      <c r="H78" s="678"/>
      <c r="I78" s="678"/>
      <c r="J78" s="311" t="s">
        <v>353</v>
      </c>
      <c r="K78" s="375">
        <v>8</v>
      </c>
      <c r="L78" s="572"/>
      <c r="M78" s="572"/>
      <c r="N78" s="679">
        <f>ROUND(L78*K78,2)</f>
        <v>0</v>
      </c>
      <c r="O78" s="679"/>
      <c r="P78" s="679"/>
      <c r="Q78" s="679"/>
      <c r="R78" s="327" t="s">
        <v>3765</v>
      </c>
      <c r="S78" s="172"/>
      <c r="T78" s="370"/>
      <c r="U78" s="354"/>
      <c r="V78" s="246"/>
      <c r="W78" s="248"/>
      <c r="X78" s="248"/>
      <c r="Y78" s="248"/>
      <c r="Z78" s="248"/>
      <c r="AA78" s="248"/>
      <c r="AB78" s="355"/>
      <c r="AS78" s="192" t="s">
        <v>113</v>
      </c>
      <c r="AU78" s="192" t="s">
        <v>199</v>
      </c>
      <c r="AV78" s="192" t="s">
        <v>65</v>
      </c>
      <c r="AZ78" s="192" t="s">
        <v>198</v>
      </c>
      <c r="BF78" s="249">
        <f>IF(V78="základní",N78,0)</f>
        <v>0</v>
      </c>
      <c r="BG78" s="249">
        <f>IF(V78="snížená",N78,0)</f>
        <v>0</v>
      </c>
      <c r="BH78" s="249">
        <f>IF(V78="zákl. přenesená",N78,0)</f>
        <v>0</v>
      </c>
      <c r="BI78" s="249">
        <f>IF(V78="sníž. přenesená",N78,0)</f>
        <v>0</v>
      </c>
      <c r="BJ78" s="249">
        <f>IF(V78="nulová",N78,0)</f>
        <v>0</v>
      </c>
      <c r="BK78" s="192" t="s">
        <v>65</v>
      </c>
      <c r="BL78" s="249">
        <f t="shared" si="0"/>
        <v>0</v>
      </c>
      <c r="BM78" s="192" t="s">
        <v>113</v>
      </c>
      <c r="BN78" s="192" t="s">
        <v>2153</v>
      </c>
    </row>
    <row r="79" spans="2:66" s="198" customFormat="1" ht="30" customHeight="1">
      <c r="B79" s="168"/>
      <c r="C79" s="309" t="s">
        <v>71</v>
      </c>
      <c r="D79" s="309" t="s">
        <v>199</v>
      </c>
      <c r="E79" s="310" t="s">
        <v>355</v>
      </c>
      <c r="F79" s="678" t="s">
        <v>356</v>
      </c>
      <c r="G79" s="678"/>
      <c r="H79" s="678"/>
      <c r="I79" s="678"/>
      <c r="J79" s="311" t="s">
        <v>353</v>
      </c>
      <c r="K79" s="375">
        <v>12</v>
      </c>
      <c r="L79" s="572"/>
      <c r="M79" s="572"/>
      <c r="N79" s="679">
        <f>ROUND(L79*K79,2)</f>
        <v>0</v>
      </c>
      <c r="O79" s="679"/>
      <c r="P79" s="679"/>
      <c r="Q79" s="679"/>
      <c r="R79" s="327" t="s">
        <v>3765</v>
      </c>
      <c r="S79" s="172"/>
      <c r="T79" s="301"/>
      <c r="U79" s="321"/>
      <c r="V79" s="320"/>
      <c r="W79" s="320"/>
      <c r="X79" s="320"/>
      <c r="Y79" s="320"/>
      <c r="Z79" s="320"/>
      <c r="AA79" s="320"/>
      <c r="AB79" s="322"/>
      <c r="AC79" s="288"/>
      <c r="AD79" s="288"/>
      <c r="AE79" s="288"/>
      <c r="AF79" s="288"/>
      <c r="AS79" s="192" t="s">
        <v>113</v>
      </c>
      <c r="AU79" s="192" t="s">
        <v>199</v>
      </c>
      <c r="AV79" s="192" t="s">
        <v>65</v>
      </c>
      <c r="AZ79" s="192" t="s">
        <v>198</v>
      </c>
      <c r="BF79" s="249">
        <f>IF(V79="základní",N79,0)</f>
        <v>0</v>
      </c>
      <c r="BG79" s="249">
        <f>IF(V79="snížená",N79,0)</f>
        <v>0</v>
      </c>
      <c r="BH79" s="249">
        <f>IF(V79="zákl. přenesená",N79,0)</f>
        <v>0</v>
      </c>
      <c r="BI79" s="249">
        <f>IF(V79="sníž. přenesená",N79,0)</f>
        <v>0</v>
      </c>
      <c r="BJ79" s="249">
        <f>IF(V79="nulová",N79,0)</f>
        <v>0</v>
      </c>
      <c r="BK79" s="192" t="s">
        <v>65</v>
      </c>
      <c r="BL79" s="249">
        <f t="shared" si="0"/>
        <v>0</v>
      </c>
      <c r="BM79" s="192" t="s">
        <v>113</v>
      </c>
      <c r="BN79" s="192" t="s">
        <v>2154</v>
      </c>
    </row>
    <row r="80" spans="2:66" s="198" customFormat="1" ht="30" customHeight="1">
      <c r="B80" s="168"/>
      <c r="C80" s="309" t="s">
        <v>213</v>
      </c>
      <c r="D80" s="309" t="s">
        <v>199</v>
      </c>
      <c r="E80" s="310" t="s">
        <v>2155</v>
      </c>
      <c r="F80" s="678" t="s">
        <v>2156</v>
      </c>
      <c r="G80" s="678"/>
      <c r="H80" s="678"/>
      <c r="I80" s="678"/>
      <c r="J80" s="311" t="s">
        <v>360</v>
      </c>
      <c r="K80" s="375">
        <v>18</v>
      </c>
      <c r="L80" s="572"/>
      <c r="M80" s="572"/>
      <c r="N80" s="679">
        <f>ROUND(L80*K80,2)</f>
        <v>0</v>
      </c>
      <c r="O80" s="679"/>
      <c r="P80" s="679"/>
      <c r="Q80" s="679"/>
      <c r="R80" s="327" t="s">
        <v>3765</v>
      </c>
      <c r="S80" s="172"/>
      <c r="AS80" s="192" t="s">
        <v>113</v>
      </c>
      <c r="AU80" s="192" t="s">
        <v>199</v>
      </c>
      <c r="AV80" s="192" t="s">
        <v>65</v>
      </c>
      <c r="AZ80" s="192" t="s">
        <v>198</v>
      </c>
      <c r="BF80" s="249">
        <f>IF(V73="základní",N80,0)</f>
        <v>0</v>
      </c>
      <c r="BG80" s="249">
        <f>IF(V73="snížená",N80,0)</f>
        <v>0</v>
      </c>
      <c r="BH80" s="249">
        <f>IF(V73="zákl. přenesená",N80,0)</f>
        <v>0</v>
      </c>
      <c r="BI80" s="249">
        <f>IF(V73="sníž. přenesená",N80,0)</f>
        <v>0</v>
      </c>
      <c r="BJ80" s="249">
        <f>IF(V73="nulová",N80,0)</f>
        <v>0</v>
      </c>
      <c r="BK80" s="192" t="s">
        <v>65</v>
      </c>
      <c r="BL80" s="249">
        <f t="shared" si="0"/>
        <v>0</v>
      </c>
      <c r="BM80" s="192" t="s">
        <v>113</v>
      </c>
      <c r="BN80" s="192" t="s">
        <v>2157</v>
      </c>
    </row>
    <row r="81" spans="2:52" s="261" customFormat="1" ht="20.1" customHeight="1">
      <c r="B81" s="257"/>
      <c r="C81" s="413"/>
      <c r="D81" s="413"/>
      <c r="E81" s="415" t="s">
        <v>2158</v>
      </c>
      <c r="F81" s="702" t="s">
        <v>2159</v>
      </c>
      <c r="G81" s="703"/>
      <c r="H81" s="703"/>
      <c r="I81" s="703"/>
      <c r="J81" s="413"/>
      <c r="K81" s="416">
        <v>18</v>
      </c>
      <c r="L81" s="413"/>
      <c r="M81" s="413"/>
      <c r="N81" s="413"/>
      <c r="O81" s="413"/>
      <c r="P81" s="413"/>
      <c r="Q81" s="413"/>
      <c r="R81" s="320"/>
      <c r="S81" s="221"/>
      <c r="AU81" s="262" t="s">
        <v>205</v>
      </c>
      <c r="AV81" s="262" t="s">
        <v>65</v>
      </c>
      <c r="AW81" s="261" t="s">
        <v>71</v>
      </c>
      <c r="AX81" s="261" t="s">
        <v>25</v>
      </c>
      <c r="AY81" s="261" t="s">
        <v>65</v>
      </c>
      <c r="AZ81" s="262" t="s">
        <v>198</v>
      </c>
    </row>
    <row r="82" spans="2:66" s="198" customFormat="1" ht="31.5" customHeight="1">
      <c r="B82" s="168"/>
      <c r="C82" s="309" t="s">
        <v>113</v>
      </c>
      <c r="D82" s="309" t="s">
        <v>199</v>
      </c>
      <c r="E82" s="310" t="s">
        <v>2160</v>
      </c>
      <c r="F82" s="678" t="s">
        <v>2161</v>
      </c>
      <c r="G82" s="678"/>
      <c r="H82" s="678"/>
      <c r="I82" s="678"/>
      <c r="J82" s="311" t="s">
        <v>360</v>
      </c>
      <c r="K82" s="375">
        <v>5.4</v>
      </c>
      <c r="L82" s="572"/>
      <c r="M82" s="572"/>
      <c r="N82" s="679">
        <f>ROUND(L82*K82,2)</f>
        <v>0</v>
      </c>
      <c r="O82" s="679"/>
      <c r="P82" s="679"/>
      <c r="Q82" s="679"/>
      <c r="R82" s="327" t="s">
        <v>3765</v>
      </c>
      <c r="S82" s="172"/>
      <c r="T82" s="397"/>
      <c r="U82" s="354"/>
      <c r="V82" s="246"/>
      <c r="W82" s="248"/>
      <c r="X82" s="248"/>
      <c r="Y82" s="248"/>
      <c r="Z82" s="248"/>
      <c r="AA82" s="248"/>
      <c r="AB82" s="355"/>
      <c r="AS82" s="192" t="s">
        <v>113</v>
      </c>
      <c r="AU82" s="192" t="s">
        <v>199</v>
      </c>
      <c r="AV82" s="192" t="s">
        <v>65</v>
      </c>
      <c r="AZ82" s="192" t="s">
        <v>198</v>
      </c>
      <c r="BF82" s="249">
        <f>IF(V82="základní",N82,0)</f>
        <v>0</v>
      </c>
      <c r="BG82" s="249">
        <f>IF(V82="snížená",N82,0)</f>
        <v>0</v>
      </c>
      <c r="BH82" s="249">
        <f>IF(V82="zákl. přenesená",N82,0)</f>
        <v>0</v>
      </c>
      <c r="BI82" s="249">
        <f>IF(V82="sníž. přenesená",N82,0)</f>
        <v>0</v>
      </c>
      <c r="BJ82" s="249">
        <f>IF(V82="nulová",N82,0)</f>
        <v>0</v>
      </c>
      <c r="BK82" s="192" t="s">
        <v>65</v>
      </c>
      <c r="BL82" s="249">
        <f>ROUND(L82*K82,2)</f>
        <v>0</v>
      </c>
      <c r="BM82" s="192" t="s">
        <v>113</v>
      </c>
      <c r="BN82" s="192" t="s">
        <v>2162</v>
      </c>
    </row>
    <row r="83" spans="2:52" s="261" customFormat="1" ht="30" customHeight="1">
      <c r="B83" s="257"/>
      <c r="C83" s="413"/>
      <c r="D83" s="413"/>
      <c r="E83" s="415" t="s">
        <v>2163</v>
      </c>
      <c r="F83" s="702" t="s">
        <v>2164</v>
      </c>
      <c r="G83" s="703"/>
      <c r="H83" s="703"/>
      <c r="I83" s="703"/>
      <c r="J83" s="413"/>
      <c r="K83" s="416">
        <v>5.4</v>
      </c>
      <c r="L83" s="413"/>
      <c r="M83" s="413"/>
      <c r="N83" s="413"/>
      <c r="O83" s="413"/>
      <c r="P83" s="413"/>
      <c r="Q83" s="413"/>
      <c r="R83" s="320"/>
      <c r="S83" s="221"/>
      <c r="T83" s="397"/>
      <c r="U83" s="385"/>
      <c r="V83" s="363"/>
      <c r="W83" s="363"/>
      <c r="X83" s="363"/>
      <c r="Y83" s="363"/>
      <c r="Z83" s="363"/>
      <c r="AA83" s="363"/>
      <c r="AB83" s="386"/>
      <c r="AU83" s="262" t="s">
        <v>205</v>
      </c>
      <c r="AV83" s="262" t="s">
        <v>65</v>
      </c>
      <c r="AW83" s="261" t="s">
        <v>71</v>
      </c>
      <c r="AX83" s="261" t="s">
        <v>25</v>
      </c>
      <c r="AY83" s="261" t="s">
        <v>65</v>
      </c>
      <c r="AZ83" s="262" t="s">
        <v>198</v>
      </c>
    </row>
    <row r="84" spans="2:66" s="198" customFormat="1" ht="30" customHeight="1">
      <c r="B84" s="168"/>
      <c r="C84" s="309" t="s">
        <v>116</v>
      </c>
      <c r="D84" s="309" t="s">
        <v>199</v>
      </c>
      <c r="E84" s="310" t="s">
        <v>369</v>
      </c>
      <c r="F84" s="678" t="s">
        <v>370</v>
      </c>
      <c r="G84" s="678"/>
      <c r="H84" s="678"/>
      <c r="I84" s="678"/>
      <c r="J84" s="311" t="s">
        <v>360</v>
      </c>
      <c r="K84" s="375">
        <v>462.83</v>
      </c>
      <c r="L84" s="572"/>
      <c r="M84" s="572"/>
      <c r="N84" s="679">
        <f>ROUND(L84*K84,2)</f>
        <v>0</v>
      </c>
      <c r="O84" s="679"/>
      <c r="P84" s="679"/>
      <c r="Q84" s="679"/>
      <c r="R84" s="327" t="s">
        <v>3765</v>
      </c>
      <c r="S84" s="172"/>
      <c r="U84" s="354" t="s">
        <v>5</v>
      </c>
      <c r="V84" s="246" t="s">
        <v>29</v>
      </c>
      <c r="W84" s="248">
        <v>0</v>
      </c>
      <c r="X84" s="248">
        <f>W84*K84</f>
        <v>0</v>
      </c>
      <c r="Y84" s="248">
        <v>0</v>
      </c>
      <c r="Z84" s="248">
        <f>Y84*K84</f>
        <v>0</v>
      </c>
      <c r="AA84" s="248">
        <v>0</v>
      </c>
      <c r="AB84" s="355">
        <f>AA84*K84</f>
        <v>0</v>
      </c>
      <c r="AS84" s="192" t="s">
        <v>113</v>
      </c>
      <c r="AU84" s="192" t="s">
        <v>199</v>
      </c>
      <c r="AV84" s="192" t="s">
        <v>65</v>
      </c>
      <c r="AZ84" s="192" t="s">
        <v>198</v>
      </c>
      <c r="BF84" s="249">
        <f>IF(V84="základní",N84,0)</f>
        <v>0</v>
      </c>
      <c r="BG84" s="249">
        <f>IF(V84="snížená",N84,0)</f>
        <v>0</v>
      </c>
      <c r="BH84" s="249">
        <f>IF(V84="zákl. přenesená",N84,0)</f>
        <v>0</v>
      </c>
      <c r="BI84" s="249">
        <f>IF(V84="sníž. přenesená",N84,0)</f>
        <v>0</v>
      </c>
      <c r="BJ84" s="249">
        <f>IF(V84="nulová",N84,0)</f>
        <v>0</v>
      </c>
      <c r="BK84" s="192" t="s">
        <v>65</v>
      </c>
      <c r="BL84" s="249">
        <f>ROUND(L84*K84,2)</f>
        <v>0</v>
      </c>
      <c r="BM84" s="192" t="s">
        <v>113</v>
      </c>
      <c r="BN84" s="192" t="s">
        <v>2165</v>
      </c>
    </row>
    <row r="85" spans="2:48" s="198" customFormat="1" ht="27.95" customHeight="1">
      <c r="B85" s="168"/>
      <c r="C85" s="359"/>
      <c r="D85" s="359"/>
      <c r="E85" s="359"/>
      <c r="F85" s="619" t="s">
        <v>2166</v>
      </c>
      <c r="G85" s="620"/>
      <c r="H85" s="620"/>
      <c r="I85" s="620"/>
      <c r="J85" s="359"/>
      <c r="K85" s="359"/>
      <c r="L85" s="359"/>
      <c r="M85" s="359"/>
      <c r="N85" s="359"/>
      <c r="O85" s="359"/>
      <c r="P85" s="359"/>
      <c r="Q85" s="359"/>
      <c r="R85" s="359"/>
      <c r="S85" s="172"/>
      <c r="U85" s="331"/>
      <c r="V85" s="359"/>
      <c r="W85" s="359"/>
      <c r="X85" s="359"/>
      <c r="Y85" s="359"/>
      <c r="Z85" s="359"/>
      <c r="AA85" s="359"/>
      <c r="AB85" s="332"/>
      <c r="AU85" s="192" t="s">
        <v>271</v>
      </c>
      <c r="AV85" s="192" t="s">
        <v>65</v>
      </c>
    </row>
    <row r="86" spans="2:52" s="261" customFormat="1" ht="20.1" customHeight="1">
      <c r="B86" s="257"/>
      <c r="C86" s="413"/>
      <c r="D86" s="413"/>
      <c r="E86" s="415" t="s">
        <v>2167</v>
      </c>
      <c r="F86" s="702">
        <v>18</v>
      </c>
      <c r="G86" s="703"/>
      <c r="H86" s="703"/>
      <c r="I86" s="703"/>
      <c r="J86" s="413"/>
      <c r="K86" s="416">
        <v>18</v>
      </c>
      <c r="L86" s="413"/>
      <c r="M86" s="413"/>
      <c r="N86" s="413"/>
      <c r="O86" s="413"/>
      <c r="P86" s="413"/>
      <c r="Q86" s="413"/>
      <c r="R86" s="413"/>
      <c r="S86" s="221"/>
      <c r="U86" s="385"/>
      <c r="V86" s="363"/>
      <c r="W86" s="363"/>
      <c r="X86" s="363"/>
      <c r="Y86" s="363"/>
      <c r="Z86" s="363"/>
      <c r="AA86" s="363"/>
      <c r="AB86" s="386"/>
      <c r="AU86" s="262" t="s">
        <v>205</v>
      </c>
      <c r="AV86" s="262" t="s">
        <v>65</v>
      </c>
      <c r="AW86" s="261" t="s">
        <v>71</v>
      </c>
      <c r="AX86" s="261" t="s">
        <v>25</v>
      </c>
      <c r="AY86" s="261" t="s">
        <v>58</v>
      </c>
      <c r="AZ86" s="262" t="s">
        <v>198</v>
      </c>
    </row>
    <row r="87" spans="2:52" s="261" customFormat="1" ht="20.1" customHeight="1">
      <c r="B87" s="257"/>
      <c r="C87" s="413"/>
      <c r="D87" s="413"/>
      <c r="E87" s="415" t="s">
        <v>2168</v>
      </c>
      <c r="F87" s="702" t="s">
        <v>2169</v>
      </c>
      <c r="G87" s="703"/>
      <c r="H87" s="703"/>
      <c r="I87" s="703"/>
      <c r="J87" s="413"/>
      <c r="K87" s="416">
        <v>80.4</v>
      </c>
      <c r="L87" s="413"/>
      <c r="M87" s="413"/>
      <c r="N87" s="413"/>
      <c r="O87" s="413"/>
      <c r="P87" s="413"/>
      <c r="Q87" s="413"/>
      <c r="R87" s="413"/>
      <c r="S87" s="221"/>
      <c r="U87" s="385"/>
      <c r="V87" s="363"/>
      <c r="W87" s="363"/>
      <c r="X87" s="363"/>
      <c r="Y87" s="363"/>
      <c r="Z87" s="363"/>
      <c r="AA87" s="363"/>
      <c r="AB87" s="386"/>
      <c r="AU87" s="262" t="s">
        <v>205</v>
      </c>
      <c r="AV87" s="262" t="s">
        <v>65</v>
      </c>
      <c r="AW87" s="261" t="s">
        <v>71</v>
      </c>
      <c r="AX87" s="261" t="s">
        <v>25</v>
      </c>
      <c r="AY87" s="261" t="s">
        <v>58</v>
      </c>
      <c r="AZ87" s="262" t="s">
        <v>198</v>
      </c>
    </row>
    <row r="88" spans="2:52" s="270" customFormat="1" ht="20.1" customHeight="1">
      <c r="B88" s="265"/>
      <c r="C88" s="417"/>
      <c r="D88" s="417"/>
      <c r="E88" s="418" t="s">
        <v>5</v>
      </c>
      <c r="F88" s="704" t="s">
        <v>2170</v>
      </c>
      <c r="G88" s="705"/>
      <c r="H88" s="705"/>
      <c r="I88" s="705"/>
      <c r="J88" s="417"/>
      <c r="K88" s="418" t="s">
        <v>5</v>
      </c>
      <c r="L88" s="417"/>
      <c r="M88" s="417"/>
      <c r="N88" s="417"/>
      <c r="O88" s="417"/>
      <c r="P88" s="417"/>
      <c r="Q88" s="417"/>
      <c r="R88" s="417"/>
      <c r="S88" s="220"/>
      <c r="U88" s="387"/>
      <c r="V88" s="365"/>
      <c r="W88" s="365"/>
      <c r="X88" s="365"/>
      <c r="Y88" s="365"/>
      <c r="Z88" s="365"/>
      <c r="AA88" s="365"/>
      <c r="AB88" s="388"/>
      <c r="AU88" s="271" t="s">
        <v>205</v>
      </c>
      <c r="AV88" s="271" t="s">
        <v>65</v>
      </c>
      <c r="AW88" s="270" t="s">
        <v>65</v>
      </c>
      <c r="AX88" s="270" t="s">
        <v>25</v>
      </c>
      <c r="AY88" s="270" t="s">
        <v>58</v>
      </c>
      <c r="AZ88" s="271" t="s">
        <v>198</v>
      </c>
    </row>
    <row r="89" spans="2:52" s="261" customFormat="1" ht="20.1" customHeight="1">
      <c r="B89" s="257"/>
      <c r="C89" s="419"/>
      <c r="D89" s="419"/>
      <c r="E89" s="420" t="s">
        <v>2171</v>
      </c>
      <c r="F89" s="706" t="s">
        <v>2172</v>
      </c>
      <c r="G89" s="707"/>
      <c r="H89" s="707"/>
      <c r="I89" s="707"/>
      <c r="J89" s="419"/>
      <c r="K89" s="421">
        <v>364.43</v>
      </c>
      <c r="L89" s="419"/>
      <c r="M89" s="419"/>
      <c r="N89" s="419"/>
      <c r="O89" s="419"/>
      <c r="P89" s="419"/>
      <c r="Q89" s="419"/>
      <c r="R89" s="419"/>
      <c r="S89" s="221"/>
      <c r="U89" s="385"/>
      <c r="V89" s="363"/>
      <c r="W89" s="363"/>
      <c r="X89" s="363"/>
      <c r="Y89" s="363"/>
      <c r="Z89" s="363"/>
      <c r="AA89" s="363"/>
      <c r="AB89" s="386"/>
      <c r="AU89" s="262" t="s">
        <v>205</v>
      </c>
      <c r="AV89" s="262" t="s">
        <v>65</v>
      </c>
      <c r="AW89" s="261" t="s">
        <v>71</v>
      </c>
      <c r="AX89" s="261" t="s">
        <v>25</v>
      </c>
      <c r="AY89" s="261" t="s">
        <v>58</v>
      </c>
      <c r="AZ89" s="262" t="s">
        <v>198</v>
      </c>
    </row>
    <row r="90" spans="2:52" s="261" customFormat="1" ht="20.1" customHeight="1">
      <c r="B90" s="257"/>
      <c r="C90" s="419"/>
      <c r="D90" s="419"/>
      <c r="E90" s="420" t="s">
        <v>2173</v>
      </c>
      <c r="F90" s="706" t="s">
        <v>2174</v>
      </c>
      <c r="G90" s="707"/>
      <c r="H90" s="707"/>
      <c r="I90" s="707"/>
      <c r="J90" s="419"/>
      <c r="K90" s="421">
        <v>462.83</v>
      </c>
      <c r="L90" s="419"/>
      <c r="M90" s="419"/>
      <c r="N90" s="419"/>
      <c r="O90" s="419"/>
      <c r="P90" s="419"/>
      <c r="Q90" s="419"/>
      <c r="R90" s="419"/>
      <c r="S90" s="221"/>
      <c r="U90" s="385"/>
      <c r="V90" s="363"/>
      <c r="W90" s="363"/>
      <c r="X90" s="363"/>
      <c r="Y90" s="363"/>
      <c r="Z90" s="363"/>
      <c r="AA90" s="363"/>
      <c r="AB90" s="386"/>
      <c r="AU90" s="262" t="s">
        <v>205</v>
      </c>
      <c r="AV90" s="262" t="s">
        <v>65</v>
      </c>
      <c r="AW90" s="261" t="s">
        <v>71</v>
      </c>
      <c r="AX90" s="261" t="s">
        <v>25</v>
      </c>
      <c r="AY90" s="261" t="s">
        <v>65</v>
      </c>
      <c r="AZ90" s="262" t="s">
        <v>198</v>
      </c>
    </row>
    <row r="91" spans="2:66" s="198" customFormat="1" ht="30" customHeight="1">
      <c r="B91" s="168"/>
      <c r="C91" s="309" t="s">
        <v>128</v>
      </c>
      <c r="D91" s="309" t="s">
        <v>199</v>
      </c>
      <c r="E91" s="310" t="s">
        <v>2175</v>
      </c>
      <c r="F91" s="678" t="s">
        <v>2176</v>
      </c>
      <c r="G91" s="678"/>
      <c r="H91" s="678"/>
      <c r="I91" s="678"/>
      <c r="J91" s="311" t="s">
        <v>360</v>
      </c>
      <c r="K91" s="375">
        <v>462.83</v>
      </c>
      <c r="L91" s="572"/>
      <c r="M91" s="572"/>
      <c r="N91" s="679">
        <f>ROUND(L91*K91,2)</f>
        <v>0</v>
      </c>
      <c r="O91" s="679"/>
      <c r="P91" s="679"/>
      <c r="Q91" s="679"/>
      <c r="R91" s="327" t="s">
        <v>3765</v>
      </c>
      <c r="S91" s="172"/>
      <c r="U91" s="354" t="s">
        <v>5</v>
      </c>
      <c r="V91" s="246" t="s">
        <v>29</v>
      </c>
      <c r="W91" s="248">
        <v>0</v>
      </c>
      <c r="X91" s="248">
        <f>W91*K91</f>
        <v>0</v>
      </c>
      <c r="Y91" s="248">
        <v>0</v>
      </c>
      <c r="Z91" s="248">
        <f>Y91*K91</f>
        <v>0</v>
      </c>
      <c r="AA91" s="248">
        <v>0</v>
      </c>
      <c r="AB91" s="355">
        <f>AA91*K91</f>
        <v>0</v>
      </c>
      <c r="AS91" s="192" t="s">
        <v>113</v>
      </c>
      <c r="AU91" s="192" t="s">
        <v>199</v>
      </c>
      <c r="AV91" s="192" t="s">
        <v>65</v>
      </c>
      <c r="AZ91" s="192" t="s">
        <v>198</v>
      </c>
      <c r="BF91" s="249">
        <f>IF(V91="základní",N91,0)</f>
        <v>0</v>
      </c>
      <c r="BG91" s="249">
        <f>IF(V91="snížená",N91,0)</f>
        <v>0</v>
      </c>
      <c r="BH91" s="249">
        <f>IF(V91="zákl. přenesená",N91,0)</f>
        <v>0</v>
      </c>
      <c r="BI91" s="249">
        <f>IF(V91="sníž. přenesená",N91,0)</f>
        <v>0</v>
      </c>
      <c r="BJ91" s="249">
        <f>IF(V91="nulová",N91,0)</f>
        <v>0</v>
      </c>
      <c r="BK91" s="192" t="s">
        <v>65</v>
      </c>
      <c r="BL91" s="249">
        <f>ROUND(L91*K91,2)</f>
        <v>0</v>
      </c>
      <c r="BM91" s="192" t="s">
        <v>113</v>
      </c>
      <c r="BN91" s="192" t="s">
        <v>2177</v>
      </c>
    </row>
    <row r="92" spans="2:48" s="198" customFormat="1" ht="27.95" customHeight="1">
      <c r="B92" s="168"/>
      <c r="C92" s="359"/>
      <c r="D92" s="359"/>
      <c r="E92" s="359"/>
      <c r="F92" s="619" t="s">
        <v>2178</v>
      </c>
      <c r="G92" s="620"/>
      <c r="H92" s="620"/>
      <c r="I92" s="620"/>
      <c r="J92" s="359"/>
      <c r="K92" s="359"/>
      <c r="L92" s="359"/>
      <c r="M92" s="359"/>
      <c r="N92" s="359"/>
      <c r="O92" s="359"/>
      <c r="P92" s="359"/>
      <c r="Q92" s="359"/>
      <c r="R92" s="359"/>
      <c r="S92" s="172"/>
      <c r="U92" s="331"/>
      <c r="V92" s="359"/>
      <c r="W92" s="359"/>
      <c r="X92" s="359"/>
      <c r="Y92" s="359"/>
      <c r="Z92" s="359"/>
      <c r="AA92" s="359"/>
      <c r="AB92" s="332"/>
      <c r="AU92" s="192" t="s">
        <v>271</v>
      </c>
      <c r="AV92" s="192" t="s">
        <v>65</v>
      </c>
    </row>
    <row r="93" spans="2:52" s="261" customFormat="1" ht="20.1" customHeight="1">
      <c r="B93" s="257"/>
      <c r="C93" s="413"/>
      <c r="D93" s="413"/>
      <c r="E93" s="415" t="s">
        <v>2179</v>
      </c>
      <c r="F93" s="702" t="s">
        <v>2169</v>
      </c>
      <c r="G93" s="703"/>
      <c r="H93" s="703"/>
      <c r="I93" s="703"/>
      <c r="J93" s="413"/>
      <c r="K93" s="416">
        <v>80.4</v>
      </c>
      <c r="L93" s="413"/>
      <c r="M93" s="413"/>
      <c r="N93" s="413"/>
      <c r="O93" s="413"/>
      <c r="P93" s="413"/>
      <c r="Q93" s="413"/>
      <c r="R93" s="320"/>
      <c r="S93" s="221"/>
      <c r="U93" s="385"/>
      <c r="V93" s="363"/>
      <c r="W93" s="363"/>
      <c r="X93" s="363"/>
      <c r="Y93" s="363"/>
      <c r="Z93" s="363"/>
      <c r="AA93" s="363"/>
      <c r="AB93" s="386"/>
      <c r="AU93" s="262" t="s">
        <v>205</v>
      </c>
      <c r="AV93" s="262" t="s">
        <v>65</v>
      </c>
      <c r="AW93" s="261" t="s">
        <v>71</v>
      </c>
      <c r="AX93" s="261" t="s">
        <v>25</v>
      </c>
      <c r="AY93" s="261" t="s">
        <v>58</v>
      </c>
      <c r="AZ93" s="262" t="s">
        <v>198</v>
      </c>
    </row>
    <row r="94" spans="2:52" s="270" customFormat="1" ht="20.1" customHeight="1">
      <c r="B94" s="265"/>
      <c r="C94" s="417"/>
      <c r="D94" s="417"/>
      <c r="E94" s="418" t="s">
        <v>5</v>
      </c>
      <c r="F94" s="704" t="s">
        <v>2170</v>
      </c>
      <c r="G94" s="705"/>
      <c r="H94" s="705"/>
      <c r="I94" s="705"/>
      <c r="J94" s="417"/>
      <c r="K94" s="418" t="s">
        <v>5</v>
      </c>
      <c r="L94" s="417"/>
      <c r="M94" s="417"/>
      <c r="N94" s="417"/>
      <c r="O94" s="417"/>
      <c r="P94" s="417"/>
      <c r="Q94" s="417"/>
      <c r="R94" s="407"/>
      <c r="S94" s="220"/>
      <c r="U94" s="387"/>
      <c r="V94" s="365"/>
      <c r="W94" s="365"/>
      <c r="X94" s="365"/>
      <c r="Y94" s="365"/>
      <c r="Z94" s="365"/>
      <c r="AA94" s="365"/>
      <c r="AB94" s="388"/>
      <c r="AU94" s="271" t="s">
        <v>205</v>
      </c>
      <c r="AV94" s="271" t="s">
        <v>65</v>
      </c>
      <c r="AW94" s="270" t="s">
        <v>65</v>
      </c>
      <c r="AX94" s="270" t="s">
        <v>25</v>
      </c>
      <c r="AY94" s="270" t="s">
        <v>58</v>
      </c>
      <c r="AZ94" s="271" t="s">
        <v>198</v>
      </c>
    </row>
    <row r="95" spans="2:52" s="261" customFormat="1" ht="20.1" customHeight="1">
      <c r="B95" s="257"/>
      <c r="C95" s="419"/>
      <c r="D95" s="419"/>
      <c r="E95" s="420" t="s">
        <v>2180</v>
      </c>
      <c r="F95" s="706" t="s">
        <v>2181</v>
      </c>
      <c r="G95" s="707"/>
      <c r="H95" s="707"/>
      <c r="I95" s="707"/>
      <c r="J95" s="419"/>
      <c r="K95" s="421">
        <v>382.43</v>
      </c>
      <c r="L95" s="419"/>
      <c r="M95" s="419"/>
      <c r="N95" s="419"/>
      <c r="O95" s="419"/>
      <c r="P95" s="419"/>
      <c r="Q95" s="419"/>
      <c r="R95" s="407"/>
      <c r="S95" s="221"/>
      <c r="U95" s="385"/>
      <c r="V95" s="363"/>
      <c r="W95" s="363"/>
      <c r="X95" s="363"/>
      <c r="Y95" s="363"/>
      <c r="Z95" s="363"/>
      <c r="AA95" s="363"/>
      <c r="AB95" s="386"/>
      <c r="AU95" s="262" t="s">
        <v>205</v>
      </c>
      <c r="AV95" s="262" t="s">
        <v>65</v>
      </c>
      <c r="AW95" s="261" t="s">
        <v>71</v>
      </c>
      <c r="AX95" s="261" t="s">
        <v>25</v>
      </c>
      <c r="AY95" s="261" t="s">
        <v>58</v>
      </c>
      <c r="AZ95" s="262" t="s">
        <v>198</v>
      </c>
    </row>
    <row r="96" spans="2:52" s="261" customFormat="1" ht="20.1" customHeight="1">
      <c r="B96" s="257"/>
      <c r="C96" s="419"/>
      <c r="D96" s="419"/>
      <c r="E96" s="420" t="s">
        <v>2182</v>
      </c>
      <c r="F96" s="706" t="s">
        <v>2183</v>
      </c>
      <c r="G96" s="707"/>
      <c r="H96" s="707"/>
      <c r="I96" s="707"/>
      <c r="J96" s="419"/>
      <c r="K96" s="421">
        <v>462.83</v>
      </c>
      <c r="L96" s="419"/>
      <c r="M96" s="419"/>
      <c r="N96" s="419"/>
      <c r="O96" s="419"/>
      <c r="P96" s="419"/>
      <c r="Q96" s="419"/>
      <c r="R96" s="407"/>
      <c r="S96" s="221"/>
      <c r="U96" s="385"/>
      <c r="V96" s="363"/>
      <c r="W96" s="363"/>
      <c r="X96" s="363"/>
      <c r="Y96" s="363"/>
      <c r="Z96" s="363"/>
      <c r="AA96" s="363"/>
      <c r="AB96" s="386"/>
      <c r="AU96" s="262" t="s">
        <v>205</v>
      </c>
      <c r="AV96" s="262" t="s">
        <v>65</v>
      </c>
      <c r="AW96" s="261" t="s">
        <v>71</v>
      </c>
      <c r="AX96" s="261" t="s">
        <v>25</v>
      </c>
      <c r="AY96" s="261" t="s">
        <v>65</v>
      </c>
      <c r="AZ96" s="262" t="s">
        <v>198</v>
      </c>
    </row>
    <row r="97" spans="2:66" s="198" customFormat="1" ht="30" customHeight="1">
      <c r="B97" s="168"/>
      <c r="C97" s="309" t="s">
        <v>137</v>
      </c>
      <c r="D97" s="309" t="s">
        <v>199</v>
      </c>
      <c r="E97" s="310" t="s">
        <v>2184</v>
      </c>
      <c r="F97" s="678" t="s">
        <v>2185</v>
      </c>
      <c r="G97" s="678"/>
      <c r="H97" s="678"/>
      <c r="I97" s="678"/>
      <c r="J97" s="311" t="s">
        <v>360</v>
      </c>
      <c r="K97" s="375">
        <v>80.4</v>
      </c>
      <c r="L97" s="572"/>
      <c r="M97" s="572"/>
      <c r="N97" s="679">
        <f>ROUND(L97*K97,2)</f>
        <v>0</v>
      </c>
      <c r="O97" s="679"/>
      <c r="P97" s="679"/>
      <c r="Q97" s="679"/>
      <c r="R97" s="327" t="s">
        <v>3765</v>
      </c>
      <c r="S97" s="172"/>
      <c r="U97" s="354" t="s">
        <v>5</v>
      </c>
      <c r="V97" s="246" t="s">
        <v>29</v>
      </c>
      <c r="W97" s="248">
        <v>0</v>
      </c>
      <c r="X97" s="248">
        <f>W97*K97</f>
        <v>0</v>
      </c>
      <c r="Y97" s="248">
        <v>0</v>
      </c>
      <c r="Z97" s="248">
        <f>Y97*K97</f>
        <v>0</v>
      </c>
      <c r="AA97" s="248">
        <v>0</v>
      </c>
      <c r="AB97" s="355">
        <f>AA97*K97</f>
        <v>0</v>
      </c>
      <c r="AS97" s="192" t="s">
        <v>113</v>
      </c>
      <c r="AU97" s="192" t="s">
        <v>199</v>
      </c>
      <c r="AV97" s="192" t="s">
        <v>65</v>
      </c>
      <c r="AZ97" s="192" t="s">
        <v>198</v>
      </c>
      <c r="BF97" s="249">
        <f>IF(V97="základní",N97,0)</f>
        <v>0</v>
      </c>
      <c r="BG97" s="249">
        <f>IF(V97="snížená",N97,0)</f>
        <v>0</v>
      </c>
      <c r="BH97" s="249">
        <f>IF(V97="zákl. přenesená",N97,0)</f>
        <v>0</v>
      </c>
      <c r="BI97" s="249">
        <f>IF(V97="sníž. přenesená",N97,0)</f>
        <v>0</v>
      </c>
      <c r="BJ97" s="249">
        <f>IF(V97="nulová",N97,0)</f>
        <v>0</v>
      </c>
      <c r="BK97" s="192" t="s">
        <v>65</v>
      </c>
      <c r="BL97" s="249">
        <f>ROUND(L97*K97,2)</f>
        <v>0</v>
      </c>
      <c r="BM97" s="192" t="s">
        <v>113</v>
      </c>
      <c r="BN97" s="192" t="s">
        <v>2186</v>
      </c>
    </row>
    <row r="98" spans="2:48" s="198" customFormat="1" ht="20.1" customHeight="1">
      <c r="B98" s="168"/>
      <c r="C98" s="320"/>
      <c r="D98" s="320"/>
      <c r="E98" s="320"/>
      <c r="F98" s="680" t="s">
        <v>2187</v>
      </c>
      <c r="G98" s="681"/>
      <c r="H98" s="681"/>
      <c r="I98" s="681"/>
      <c r="J98" s="320"/>
      <c r="K98" s="320"/>
      <c r="L98" s="320"/>
      <c r="M98" s="320"/>
      <c r="N98" s="320"/>
      <c r="O98" s="320"/>
      <c r="P98" s="320"/>
      <c r="Q98" s="320"/>
      <c r="R98" s="320"/>
      <c r="S98" s="172"/>
      <c r="U98" s="331"/>
      <c r="V98" s="359"/>
      <c r="W98" s="359"/>
      <c r="X98" s="359"/>
      <c r="Y98" s="359"/>
      <c r="Z98" s="359"/>
      <c r="AA98" s="359"/>
      <c r="AB98" s="332"/>
      <c r="AU98" s="192" t="s">
        <v>271</v>
      </c>
      <c r="AV98" s="192" t="s">
        <v>65</v>
      </c>
    </row>
    <row r="99" spans="2:66" s="198" customFormat="1" ht="30" customHeight="1">
      <c r="B99" s="168"/>
      <c r="C99" s="309" t="s">
        <v>146</v>
      </c>
      <c r="D99" s="309" t="s">
        <v>199</v>
      </c>
      <c r="E99" s="310" t="s">
        <v>2188</v>
      </c>
      <c r="F99" s="678" t="s">
        <v>2189</v>
      </c>
      <c r="G99" s="678"/>
      <c r="H99" s="678"/>
      <c r="I99" s="678"/>
      <c r="J99" s="311" t="s">
        <v>360</v>
      </c>
      <c r="K99" s="375">
        <v>637.38</v>
      </c>
      <c r="L99" s="572"/>
      <c r="M99" s="572"/>
      <c r="N99" s="679">
        <f>ROUND(L99*K99,2)</f>
        <v>0</v>
      </c>
      <c r="O99" s="679"/>
      <c r="P99" s="679"/>
      <c r="Q99" s="679"/>
      <c r="R99" s="327" t="s">
        <v>3765</v>
      </c>
      <c r="S99" s="172"/>
      <c r="T99" s="370"/>
      <c r="U99" s="354"/>
      <c r="V99" s="246"/>
      <c r="W99" s="248"/>
      <c r="X99" s="248"/>
      <c r="Y99" s="248"/>
      <c r="Z99" s="248"/>
      <c r="AA99" s="248"/>
      <c r="AB99" s="355"/>
      <c r="AS99" s="192" t="s">
        <v>113</v>
      </c>
      <c r="AU99" s="192" t="s">
        <v>199</v>
      </c>
      <c r="AV99" s="192" t="s">
        <v>65</v>
      </c>
      <c r="AZ99" s="192" t="s">
        <v>198</v>
      </c>
      <c r="BF99" s="249">
        <f>IF(V99="základní",N99,0)</f>
        <v>0</v>
      </c>
      <c r="BG99" s="249">
        <f>IF(V99="snížená",N99,0)</f>
        <v>0</v>
      </c>
      <c r="BH99" s="249">
        <f>IF(V99="zákl. přenesená",N99,0)</f>
        <v>0</v>
      </c>
      <c r="BI99" s="249">
        <f>IF(V99="sníž. přenesená",N99,0)</f>
        <v>0</v>
      </c>
      <c r="BJ99" s="249">
        <f>IF(V99="nulová",N99,0)</f>
        <v>0</v>
      </c>
      <c r="BK99" s="192" t="s">
        <v>65</v>
      </c>
      <c r="BL99" s="249">
        <f>ROUND(L99*K99,2)</f>
        <v>0</v>
      </c>
      <c r="BM99" s="192" t="s">
        <v>113</v>
      </c>
      <c r="BN99" s="192" t="s">
        <v>2190</v>
      </c>
    </row>
    <row r="100" spans="2:52" s="270" customFormat="1" ht="20.1" customHeight="1">
      <c r="B100" s="265"/>
      <c r="C100" s="422"/>
      <c r="D100" s="422"/>
      <c r="E100" s="423" t="s">
        <v>5</v>
      </c>
      <c r="F100" s="708" t="s">
        <v>2170</v>
      </c>
      <c r="G100" s="709"/>
      <c r="H100" s="709"/>
      <c r="I100" s="709"/>
      <c r="J100" s="422"/>
      <c r="K100" s="423" t="s">
        <v>5</v>
      </c>
      <c r="L100" s="422"/>
      <c r="M100" s="422"/>
      <c r="N100" s="422"/>
      <c r="O100" s="422"/>
      <c r="P100" s="422"/>
      <c r="Q100" s="422"/>
      <c r="R100" s="320"/>
      <c r="S100" s="220"/>
      <c r="U100" s="387"/>
      <c r="V100" s="365"/>
      <c r="W100" s="365"/>
      <c r="X100" s="365"/>
      <c r="Y100" s="365"/>
      <c r="Z100" s="365"/>
      <c r="AA100" s="365"/>
      <c r="AB100" s="388"/>
      <c r="AU100" s="271" t="s">
        <v>205</v>
      </c>
      <c r="AV100" s="271" t="s">
        <v>65</v>
      </c>
      <c r="AW100" s="270" t="s">
        <v>65</v>
      </c>
      <c r="AX100" s="270" t="s">
        <v>25</v>
      </c>
      <c r="AY100" s="270" t="s">
        <v>58</v>
      </c>
      <c r="AZ100" s="271" t="s">
        <v>198</v>
      </c>
    </row>
    <row r="101" spans="2:52" s="261" customFormat="1" ht="31.5" customHeight="1">
      <c r="B101" s="257"/>
      <c r="C101" s="413"/>
      <c r="D101" s="413"/>
      <c r="E101" s="415" t="s">
        <v>2191</v>
      </c>
      <c r="F101" s="702" t="s">
        <v>2192</v>
      </c>
      <c r="G101" s="703"/>
      <c r="H101" s="703"/>
      <c r="I101" s="703"/>
      <c r="J101" s="413"/>
      <c r="K101" s="416">
        <v>708.19</v>
      </c>
      <c r="L101" s="413"/>
      <c r="M101" s="413"/>
      <c r="N101" s="413"/>
      <c r="O101" s="413"/>
      <c r="P101" s="413"/>
      <c r="Q101" s="413"/>
      <c r="R101" s="320"/>
      <c r="S101" s="221"/>
      <c r="U101" s="385"/>
      <c r="V101" s="363"/>
      <c r="W101" s="363"/>
      <c r="X101" s="363"/>
      <c r="Y101" s="363"/>
      <c r="Z101" s="363"/>
      <c r="AA101" s="363"/>
      <c r="AB101" s="386"/>
      <c r="AU101" s="262" t="s">
        <v>205</v>
      </c>
      <c r="AV101" s="262" t="s">
        <v>65</v>
      </c>
      <c r="AW101" s="261" t="s">
        <v>71</v>
      </c>
      <c r="AX101" s="261" t="s">
        <v>25</v>
      </c>
      <c r="AY101" s="261" t="s">
        <v>58</v>
      </c>
      <c r="AZ101" s="262" t="s">
        <v>198</v>
      </c>
    </row>
    <row r="102" spans="2:52" s="261" customFormat="1" ht="20.1" customHeight="1">
      <c r="B102" s="257"/>
      <c r="C102" s="413"/>
      <c r="D102" s="413"/>
      <c r="E102" s="415" t="s">
        <v>2146</v>
      </c>
      <c r="F102" s="702" t="s">
        <v>2193</v>
      </c>
      <c r="G102" s="703"/>
      <c r="H102" s="703"/>
      <c r="I102" s="703"/>
      <c r="J102" s="413"/>
      <c r="K102" s="416">
        <v>-70.81</v>
      </c>
      <c r="L102" s="413"/>
      <c r="M102" s="413"/>
      <c r="N102" s="413"/>
      <c r="O102" s="413"/>
      <c r="P102" s="413"/>
      <c r="Q102" s="413"/>
      <c r="R102" s="320"/>
      <c r="S102" s="221"/>
      <c r="U102" s="385"/>
      <c r="V102" s="363"/>
      <c r="W102" s="363"/>
      <c r="X102" s="363"/>
      <c r="Y102" s="363"/>
      <c r="Z102" s="363"/>
      <c r="AA102" s="363"/>
      <c r="AB102" s="386"/>
      <c r="AU102" s="262" t="s">
        <v>205</v>
      </c>
      <c r="AV102" s="262" t="s">
        <v>65</v>
      </c>
      <c r="AW102" s="261" t="s">
        <v>71</v>
      </c>
      <c r="AX102" s="261" t="s">
        <v>25</v>
      </c>
      <c r="AY102" s="261" t="s">
        <v>58</v>
      </c>
      <c r="AZ102" s="262" t="s">
        <v>198</v>
      </c>
    </row>
    <row r="103" spans="2:52" s="261" customFormat="1" ht="20.1" customHeight="1">
      <c r="B103" s="257"/>
      <c r="C103" s="413"/>
      <c r="D103" s="413"/>
      <c r="E103" s="415" t="s">
        <v>2194</v>
      </c>
      <c r="F103" s="702" t="s">
        <v>2195</v>
      </c>
      <c r="G103" s="703"/>
      <c r="H103" s="703"/>
      <c r="I103" s="703"/>
      <c r="J103" s="413"/>
      <c r="K103" s="416">
        <v>637.38</v>
      </c>
      <c r="L103" s="413"/>
      <c r="M103" s="413"/>
      <c r="N103" s="413"/>
      <c r="O103" s="413"/>
      <c r="P103" s="413"/>
      <c r="Q103" s="413"/>
      <c r="R103" s="320"/>
      <c r="S103" s="221"/>
      <c r="U103" s="385"/>
      <c r="V103" s="363"/>
      <c r="W103" s="363"/>
      <c r="X103" s="363"/>
      <c r="Y103" s="363"/>
      <c r="Z103" s="363"/>
      <c r="AA103" s="363"/>
      <c r="AB103" s="386"/>
      <c r="AU103" s="262" t="s">
        <v>205</v>
      </c>
      <c r="AV103" s="262" t="s">
        <v>65</v>
      </c>
      <c r="AW103" s="261" t="s">
        <v>71</v>
      </c>
      <c r="AX103" s="261" t="s">
        <v>25</v>
      </c>
      <c r="AY103" s="261" t="s">
        <v>65</v>
      </c>
      <c r="AZ103" s="262" t="s">
        <v>198</v>
      </c>
    </row>
    <row r="104" spans="2:66" s="198" customFormat="1" ht="30" customHeight="1">
      <c r="B104" s="168"/>
      <c r="C104" s="309" t="s">
        <v>158</v>
      </c>
      <c r="D104" s="309" t="s">
        <v>199</v>
      </c>
      <c r="E104" s="310" t="s">
        <v>2196</v>
      </c>
      <c r="F104" s="678" t="s">
        <v>2197</v>
      </c>
      <c r="G104" s="678"/>
      <c r="H104" s="678"/>
      <c r="I104" s="678"/>
      <c r="J104" s="311" t="s">
        <v>377</v>
      </c>
      <c r="K104" s="375">
        <v>297.6</v>
      </c>
      <c r="L104" s="572"/>
      <c r="M104" s="572"/>
      <c r="N104" s="679">
        <f>ROUND(L104*K104,2)</f>
        <v>0</v>
      </c>
      <c r="O104" s="679"/>
      <c r="P104" s="679"/>
      <c r="Q104" s="679"/>
      <c r="R104" s="327" t="s">
        <v>3765</v>
      </c>
      <c r="S104" s="172"/>
      <c r="U104" s="354"/>
      <c r="V104" s="246"/>
      <c r="W104" s="248"/>
      <c r="X104" s="248"/>
      <c r="Y104" s="248"/>
      <c r="Z104" s="248"/>
      <c r="AA104" s="248"/>
      <c r="AB104" s="355"/>
      <c r="AS104" s="192" t="s">
        <v>113</v>
      </c>
      <c r="AU104" s="192" t="s">
        <v>199</v>
      </c>
      <c r="AV104" s="192" t="s">
        <v>65</v>
      </c>
      <c r="AZ104" s="192" t="s">
        <v>198</v>
      </c>
      <c r="BF104" s="249">
        <f>IF(V104="základní",N104,0)</f>
        <v>0</v>
      </c>
      <c r="BG104" s="249">
        <f>IF(V104="snížená",N104,0)</f>
        <v>0</v>
      </c>
      <c r="BH104" s="249">
        <f>IF(V104="zákl. přenesená",N104,0)</f>
        <v>0</v>
      </c>
      <c r="BI104" s="249">
        <f>IF(V104="sníž. přenesená",N104,0)</f>
        <v>0</v>
      </c>
      <c r="BJ104" s="249">
        <f>IF(V104="nulová",N104,0)</f>
        <v>0</v>
      </c>
      <c r="BK104" s="192" t="s">
        <v>65</v>
      </c>
      <c r="BL104" s="249">
        <f>ROUND(L104*K104,2)</f>
        <v>0</v>
      </c>
      <c r="BM104" s="192" t="s">
        <v>113</v>
      </c>
      <c r="BN104" s="192" t="s">
        <v>2198</v>
      </c>
    </row>
    <row r="105" spans="2:66" s="198" customFormat="1" ht="20.1" customHeight="1">
      <c r="B105" s="168"/>
      <c r="C105" s="309" t="s">
        <v>161</v>
      </c>
      <c r="D105" s="309" t="s">
        <v>199</v>
      </c>
      <c r="E105" s="310" t="s">
        <v>372</v>
      </c>
      <c r="F105" s="678" t="s">
        <v>373</v>
      </c>
      <c r="G105" s="678"/>
      <c r="H105" s="678"/>
      <c r="I105" s="678"/>
      <c r="J105" s="311" t="s">
        <v>360</v>
      </c>
      <c r="K105" s="375">
        <v>18</v>
      </c>
      <c r="L105" s="572"/>
      <c r="M105" s="572"/>
      <c r="N105" s="679">
        <f>ROUND(L105*K105,2)</f>
        <v>0</v>
      </c>
      <c r="O105" s="679"/>
      <c r="P105" s="679"/>
      <c r="Q105" s="679"/>
      <c r="R105" s="327" t="s">
        <v>3765</v>
      </c>
      <c r="S105" s="172"/>
      <c r="U105" s="354"/>
      <c r="V105" s="246"/>
      <c r="W105" s="248"/>
      <c r="X105" s="248"/>
      <c r="Y105" s="248"/>
      <c r="Z105" s="248"/>
      <c r="AA105" s="248"/>
      <c r="AB105" s="355"/>
      <c r="AS105" s="192" t="s">
        <v>113</v>
      </c>
      <c r="AU105" s="192" t="s">
        <v>199</v>
      </c>
      <c r="AV105" s="192" t="s">
        <v>65</v>
      </c>
      <c r="AZ105" s="192" t="s">
        <v>198</v>
      </c>
      <c r="BF105" s="249">
        <f>IF(V105="základní",N105,0)</f>
        <v>0</v>
      </c>
      <c r="BG105" s="249">
        <f>IF(V105="snížená",N105,0)</f>
        <v>0</v>
      </c>
      <c r="BH105" s="249">
        <f>IF(V105="zákl. přenesená",N105,0)</f>
        <v>0</v>
      </c>
      <c r="BI105" s="249">
        <f>IF(V105="sníž. přenesená",N105,0)</f>
        <v>0</v>
      </c>
      <c r="BJ105" s="249">
        <f>IF(V105="nulová",N105,0)</f>
        <v>0</v>
      </c>
      <c r="BK105" s="192" t="s">
        <v>65</v>
      </c>
      <c r="BL105" s="249">
        <f>ROUND(L105*K105,2)</f>
        <v>0</v>
      </c>
      <c r="BM105" s="192" t="s">
        <v>113</v>
      </c>
      <c r="BN105" s="192" t="s">
        <v>2199</v>
      </c>
    </row>
    <row r="106" spans="2:48" s="198" customFormat="1" ht="20.1" customHeight="1">
      <c r="B106" s="168"/>
      <c r="C106" s="320"/>
      <c r="D106" s="320"/>
      <c r="E106" s="320"/>
      <c r="F106" s="680" t="s">
        <v>2200</v>
      </c>
      <c r="G106" s="681"/>
      <c r="H106" s="681"/>
      <c r="I106" s="681"/>
      <c r="J106" s="320"/>
      <c r="K106" s="320"/>
      <c r="L106" s="320"/>
      <c r="M106" s="320"/>
      <c r="N106" s="320"/>
      <c r="O106" s="320"/>
      <c r="P106" s="320"/>
      <c r="Q106" s="320"/>
      <c r="R106" s="320"/>
      <c r="S106" s="172"/>
      <c r="U106" s="331"/>
      <c r="V106" s="359"/>
      <c r="W106" s="359"/>
      <c r="X106" s="359"/>
      <c r="Y106" s="359"/>
      <c r="Z106" s="359"/>
      <c r="AA106" s="359"/>
      <c r="AB106" s="332"/>
      <c r="AU106" s="192" t="s">
        <v>271</v>
      </c>
      <c r="AV106" s="192" t="s">
        <v>65</v>
      </c>
    </row>
    <row r="107" spans="2:66" s="198" customFormat="1" ht="45" customHeight="1">
      <c r="B107" s="168"/>
      <c r="C107" s="309" t="s">
        <v>164</v>
      </c>
      <c r="D107" s="309" t="s">
        <v>199</v>
      </c>
      <c r="E107" s="310" t="s">
        <v>2201</v>
      </c>
      <c r="F107" s="678" t="s">
        <v>2202</v>
      </c>
      <c r="G107" s="678"/>
      <c r="H107" s="678"/>
      <c r="I107" s="678"/>
      <c r="J107" s="311" t="s">
        <v>377</v>
      </c>
      <c r="K107" s="375">
        <v>910.55</v>
      </c>
      <c r="L107" s="572"/>
      <c r="M107" s="572"/>
      <c r="N107" s="679">
        <f>ROUND(L107*K107,2)</f>
        <v>0</v>
      </c>
      <c r="O107" s="679"/>
      <c r="P107" s="679"/>
      <c r="Q107" s="679"/>
      <c r="R107" s="327" t="s">
        <v>3765</v>
      </c>
      <c r="S107" s="172"/>
      <c r="T107" s="397"/>
      <c r="U107" s="354"/>
      <c r="V107" s="246"/>
      <c r="W107" s="248"/>
      <c r="X107" s="248"/>
      <c r="Y107" s="248"/>
      <c r="Z107" s="248"/>
      <c r="AA107" s="248"/>
      <c r="AB107" s="355"/>
      <c r="AS107" s="192" t="s">
        <v>113</v>
      </c>
      <c r="AU107" s="192" t="s">
        <v>199</v>
      </c>
      <c r="AV107" s="192" t="s">
        <v>65</v>
      </c>
      <c r="AZ107" s="192" t="s">
        <v>198</v>
      </c>
      <c r="BF107" s="249">
        <f>IF(V107="základní",N107,0)</f>
        <v>0</v>
      </c>
      <c r="BG107" s="249">
        <f>IF(V107="snížená",N107,0)</f>
        <v>0</v>
      </c>
      <c r="BH107" s="249">
        <f>IF(V107="zákl. přenesená",N107,0)</f>
        <v>0</v>
      </c>
      <c r="BI107" s="249">
        <f>IF(V107="sníž. přenesená",N107,0)</f>
        <v>0</v>
      </c>
      <c r="BJ107" s="249">
        <f>IF(V107="nulová",N107,0)</f>
        <v>0</v>
      </c>
      <c r="BK107" s="192" t="s">
        <v>65</v>
      </c>
      <c r="BL107" s="249">
        <f>ROUND(L107*K107,2)</f>
        <v>0</v>
      </c>
      <c r="BM107" s="192" t="s">
        <v>113</v>
      </c>
      <c r="BN107" s="192" t="s">
        <v>2203</v>
      </c>
    </row>
    <row r="108" spans="2:66" s="198" customFormat="1" ht="20.1" customHeight="1">
      <c r="B108" s="168"/>
      <c r="C108" s="309" t="s">
        <v>397</v>
      </c>
      <c r="D108" s="309" t="s">
        <v>199</v>
      </c>
      <c r="E108" s="310" t="s">
        <v>2204</v>
      </c>
      <c r="F108" s="678" t="s">
        <v>2205</v>
      </c>
      <c r="G108" s="678"/>
      <c r="H108" s="678"/>
      <c r="I108" s="678"/>
      <c r="J108" s="311" t="s">
        <v>377</v>
      </c>
      <c r="K108" s="375">
        <v>910.55</v>
      </c>
      <c r="L108" s="572"/>
      <c r="M108" s="572"/>
      <c r="N108" s="679">
        <f>ROUND(L108*K108,2)</f>
        <v>0</v>
      </c>
      <c r="O108" s="679"/>
      <c r="P108" s="679"/>
      <c r="Q108" s="679"/>
      <c r="R108" s="327" t="s">
        <v>3765</v>
      </c>
      <c r="S108" s="172"/>
      <c r="T108" s="397"/>
      <c r="U108" s="354"/>
      <c r="V108" s="246"/>
      <c r="W108" s="248"/>
      <c r="X108" s="248"/>
      <c r="Y108" s="248"/>
      <c r="Z108" s="248"/>
      <c r="AA108" s="248"/>
      <c r="AB108" s="355"/>
      <c r="AS108" s="192" t="s">
        <v>113</v>
      </c>
      <c r="AU108" s="192" t="s">
        <v>199</v>
      </c>
      <c r="AV108" s="192" t="s">
        <v>65</v>
      </c>
      <c r="AZ108" s="192" t="s">
        <v>198</v>
      </c>
      <c r="BF108" s="249">
        <f>IF(V108="základní",N108,0)</f>
        <v>0</v>
      </c>
      <c r="BG108" s="249">
        <f>IF(V108="snížená",N108,0)</f>
        <v>0</v>
      </c>
      <c r="BH108" s="249">
        <f>IF(V108="zákl. přenesená",N108,0)</f>
        <v>0</v>
      </c>
      <c r="BI108" s="249">
        <f>IF(V108="sníž. přenesená",N108,0)</f>
        <v>0</v>
      </c>
      <c r="BJ108" s="249">
        <f>IF(V108="nulová",N108,0)</f>
        <v>0</v>
      </c>
      <c r="BK108" s="192" t="s">
        <v>65</v>
      </c>
      <c r="BL108" s="249">
        <f>ROUND(L108*K108,2)</f>
        <v>0</v>
      </c>
      <c r="BM108" s="192" t="s">
        <v>113</v>
      </c>
      <c r="BN108" s="192" t="s">
        <v>2206</v>
      </c>
    </row>
    <row r="109" spans="2:66" s="198" customFormat="1" ht="20.1" customHeight="1">
      <c r="B109" s="168"/>
      <c r="C109" s="309" t="s">
        <v>403</v>
      </c>
      <c r="D109" s="309" t="s">
        <v>199</v>
      </c>
      <c r="E109" s="310" t="s">
        <v>2207</v>
      </c>
      <c r="F109" s="678" t="s">
        <v>2208</v>
      </c>
      <c r="G109" s="678"/>
      <c r="H109" s="678"/>
      <c r="I109" s="678"/>
      <c r="J109" s="311" t="s">
        <v>377</v>
      </c>
      <c r="K109" s="375">
        <v>54.85</v>
      </c>
      <c r="L109" s="572"/>
      <c r="M109" s="572"/>
      <c r="N109" s="679">
        <f>ROUND(L109*K109,2)</f>
        <v>0</v>
      </c>
      <c r="O109" s="679"/>
      <c r="P109" s="679"/>
      <c r="Q109" s="679"/>
      <c r="R109" s="313" t="s">
        <v>3319</v>
      </c>
      <c r="S109" s="172"/>
      <c r="T109" s="397"/>
      <c r="U109" s="354"/>
      <c r="V109" s="246"/>
      <c r="W109" s="248"/>
      <c r="X109" s="248"/>
      <c r="Y109" s="248"/>
      <c r="Z109" s="248"/>
      <c r="AA109" s="248"/>
      <c r="AB109" s="355"/>
      <c r="AS109" s="192" t="s">
        <v>113</v>
      </c>
      <c r="AU109" s="192" t="s">
        <v>199</v>
      </c>
      <c r="AV109" s="192" t="s">
        <v>65</v>
      </c>
      <c r="AZ109" s="192" t="s">
        <v>198</v>
      </c>
      <c r="BF109" s="249">
        <f>IF(V109="základní",N109,0)</f>
        <v>0</v>
      </c>
      <c r="BG109" s="249">
        <f>IF(V109="snížená",N109,0)</f>
        <v>0</v>
      </c>
      <c r="BH109" s="249">
        <f>IF(V109="zákl. přenesená",N109,0)</f>
        <v>0</v>
      </c>
      <c r="BI109" s="249">
        <f>IF(V109="sníž. přenesená",N109,0)</f>
        <v>0</v>
      </c>
      <c r="BJ109" s="249">
        <f>IF(V109="nulová",N109,0)</f>
        <v>0</v>
      </c>
      <c r="BK109" s="192" t="s">
        <v>65</v>
      </c>
      <c r="BL109" s="249">
        <f>ROUND(L109*K109,2)</f>
        <v>0</v>
      </c>
      <c r="BM109" s="192" t="s">
        <v>113</v>
      </c>
      <c r="BN109" s="192" t="s">
        <v>2209</v>
      </c>
    </row>
    <row r="110" spans="2:52" s="270" customFormat="1" ht="20.1" customHeight="1">
      <c r="B110" s="265"/>
      <c r="C110" s="422"/>
      <c r="D110" s="422"/>
      <c r="E110" s="423" t="s">
        <v>5</v>
      </c>
      <c r="F110" s="708" t="s">
        <v>2210</v>
      </c>
      <c r="G110" s="709"/>
      <c r="H110" s="709"/>
      <c r="I110" s="709"/>
      <c r="J110" s="422"/>
      <c r="K110" s="423" t="s">
        <v>5</v>
      </c>
      <c r="L110" s="422"/>
      <c r="M110" s="422"/>
      <c r="N110" s="422"/>
      <c r="O110" s="422"/>
      <c r="P110" s="422"/>
      <c r="Q110" s="422"/>
      <c r="R110" s="422"/>
      <c r="S110" s="220"/>
      <c r="U110" s="387"/>
      <c r="V110" s="365"/>
      <c r="W110" s="365"/>
      <c r="X110" s="365"/>
      <c r="Y110" s="365"/>
      <c r="Z110" s="365"/>
      <c r="AA110" s="365"/>
      <c r="AB110" s="388"/>
      <c r="AU110" s="271" t="s">
        <v>205</v>
      </c>
      <c r="AV110" s="271" t="s">
        <v>65</v>
      </c>
      <c r="AW110" s="270" t="s">
        <v>65</v>
      </c>
      <c r="AX110" s="270" t="s">
        <v>25</v>
      </c>
      <c r="AY110" s="270" t="s">
        <v>58</v>
      </c>
      <c r="AZ110" s="271" t="s">
        <v>198</v>
      </c>
    </row>
    <row r="111" spans="2:52" s="261" customFormat="1" ht="20.1" customHeight="1">
      <c r="B111" s="257"/>
      <c r="C111" s="413"/>
      <c r="D111" s="413"/>
      <c r="E111" s="415" t="s">
        <v>2211</v>
      </c>
      <c r="F111" s="702" t="s">
        <v>2212</v>
      </c>
      <c r="G111" s="703"/>
      <c r="H111" s="703"/>
      <c r="I111" s="703"/>
      <c r="J111" s="413"/>
      <c r="K111" s="416">
        <v>54.85</v>
      </c>
      <c r="L111" s="413"/>
      <c r="M111" s="413"/>
      <c r="N111" s="413"/>
      <c r="O111" s="413"/>
      <c r="P111" s="413"/>
      <c r="Q111" s="413"/>
      <c r="R111" s="413"/>
      <c r="S111" s="221"/>
      <c r="U111" s="385"/>
      <c r="V111" s="363"/>
      <c r="W111" s="363"/>
      <c r="X111" s="363"/>
      <c r="Y111" s="363"/>
      <c r="Z111" s="363"/>
      <c r="AA111" s="363"/>
      <c r="AB111" s="386"/>
      <c r="AU111" s="262" t="s">
        <v>205</v>
      </c>
      <c r="AV111" s="262" t="s">
        <v>65</v>
      </c>
      <c r="AW111" s="261" t="s">
        <v>71</v>
      </c>
      <c r="AX111" s="261" t="s">
        <v>25</v>
      </c>
      <c r="AY111" s="261" t="s">
        <v>58</v>
      </c>
      <c r="AZ111" s="262" t="s">
        <v>198</v>
      </c>
    </row>
    <row r="112" spans="2:52" s="261" customFormat="1" ht="20.1" customHeight="1">
      <c r="B112" s="257"/>
      <c r="C112" s="413"/>
      <c r="D112" s="413"/>
      <c r="E112" s="415" t="s">
        <v>2213</v>
      </c>
      <c r="F112" s="702" t="s">
        <v>2214</v>
      </c>
      <c r="G112" s="703"/>
      <c r="H112" s="703"/>
      <c r="I112" s="703"/>
      <c r="J112" s="413"/>
      <c r="K112" s="416">
        <v>54.85</v>
      </c>
      <c r="L112" s="413"/>
      <c r="M112" s="413"/>
      <c r="N112" s="413"/>
      <c r="O112" s="413"/>
      <c r="P112" s="413"/>
      <c r="Q112" s="413"/>
      <c r="R112" s="413"/>
      <c r="S112" s="221"/>
      <c r="U112" s="385"/>
      <c r="V112" s="363"/>
      <c r="W112" s="363"/>
      <c r="X112" s="363"/>
      <c r="Y112" s="363"/>
      <c r="Z112" s="363"/>
      <c r="AA112" s="363"/>
      <c r="AB112" s="386"/>
      <c r="AU112" s="262" t="s">
        <v>205</v>
      </c>
      <c r="AV112" s="262" t="s">
        <v>65</v>
      </c>
      <c r="AW112" s="261" t="s">
        <v>71</v>
      </c>
      <c r="AX112" s="261" t="s">
        <v>25</v>
      </c>
      <c r="AY112" s="261" t="s">
        <v>65</v>
      </c>
      <c r="AZ112" s="262" t="s">
        <v>198</v>
      </c>
    </row>
    <row r="113" spans="2:66" s="198" customFormat="1" ht="20.1" customHeight="1">
      <c r="B113" s="168"/>
      <c r="C113" s="309" t="s">
        <v>410</v>
      </c>
      <c r="D113" s="309" t="s">
        <v>199</v>
      </c>
      <c r="E113" s="310" t="s">
        <v>2215</v>
      </c>
      <c r="F113" s="678" t="s">
        <v>2216</v>
      </c>
      <c r="G113" s="678"/>
      <c r="H113" s="678"/>
      <c r="I113" s="678"/>
      <c r="J113" s="311" t="s">
        <v>377</v>
      </c>
      <c r="K113" s="375">
        <v>60.34</v>
      </c>
      <c r="L113" s="572"/>
      <c r="M113" s="572"/>
      <c r="N113" s="679">
        <f>ROUND(L113*K113,2)</f>
        <v>0</v>
      </c>
      <c r="O113" s="679"/>
      <c r="P113" s="679"/>
      <c r="Q113" s="679"/>
      <c r="R113" s="313" t="s">
        <v>3319</v>
      </c>
      <c r="S113" s="172"/>
      <c r="T113" s="397"/>
      <c r="U113" s="354"/>
      <c r="V113" s="246"/>
      <c r="W113" s="248"/>
      <c r="X113" s="248"/>
      <c r="Y113" s="248"/>
      <c r="Z113" s="248"/>
      <c r="AA113" s="248"/>
      <c r="AB113" s="355"/>
      <c r="AS113" s="192" t="s">
        <v>113</v>
      </c>
      <c r="AU113" s="192" t="s">
        <v>199</v>
      </c>
      <c r="AV113" s="192" t="s">
        <v>65</v>
      </c>
      <c r="AZ113" s="192" t="s">
        <v>198</v>
      </c>
      <c r="BF113" s="249">
        <f>IF(V113="základní",N113,0)</f>
        <v>0</v>
      </c>
      <c r="BG113" s="249">
        <f>IF(V113="snížená",N113,0)</f>
        <v>0</v>
      </c>
      <c r="BH113" s="249">
        <f>IF(V113="zákl. přenesená",N113,0)</f>
        <v>0</v>
      </c>
      <c r="BI113" s="249">
        <f>IF(V113="sníž. přenesená",N113,0)</f>
        <v>0</v>
      </c>
      <c r="BJ113" s="249">
        <f>IF(V113="nulová",N113,0)</f>
        <v>0</v>
      </c>
      <c r="BK113" s="192" t="s">
        <v>65</v>
      </c>
      <c r="BL113" s="249">
        <f>ROUND(L113*K113,2)</f>
        <v>0</v>
      </c>
      <c r="BM113" s="192" t="s">
        <v>113</v>
      </c>
      <c r="BN113" s="192" t="s">
        <v>2217</v>
      </c>
    </row>
    <row r="114" spans="2:48" s="198" customFormat="1" ht="56.1" customHeight="1">
      <c r="B114" s="168"/>
      <c r="C114" s="320"/>
      <c r="D114" s="320"/>
      <c r="E114" s="320"/>
      <c r="F114" s="695" t="s">
        <v>2218</v>
      </c>
      <c r="G114" s="681"/>
      <c r="H114" s="681"/>
      <c r="I114" s="681"/>
      <c r="J114" s="320"/>
      <c r="K114" s="320"/>
      <c r="L114" s="320"/>
      <c r="M114" s="320"/>
      <c r="N114" s="320"/>
      <c r="O114" s="320"/>
      <c r="P114" s="320"/>
      <c r="Q114" s="320"/>
      <c r="R114" s="320"/>
      <c r="S114" s="172"/>
      <c r="U114" s="331"/>
      <c r="V114" s="359"/>
      <c r="W114" s="359"/>
      <c r="X114" s="359"/>
      <c r="Y114" s="359"/>
      <c r="Z114" s="359"/>
      <c r="AA114" s="359"/>
      <c r="AB114" s="332"/>
      <c r="AU114" s="192" t="s">
        <v>271</v>
      </c>
      <c r="AV114" s="192" t="s">
        <v>65</v>
      </c>
    </row>
    <row r="115" spans="2:52" s="261" customFormat="1" ht="20.1" customHeight="1">
      <c r="B115" s="257"/>
      <c r="C115" s="413"/>
      <c r="D115" s="413"/>
      <c r="E115" s="415" t="s">
        <v>2148</v>
      </c>
      <c r="F115" s="702" t="s">
        <v>2212</v>
      </c>
      <c r="G115" s="703"/>
      <c r="H115" s="703"/>
      <c r="I115" s="703"/>
      <c r="J115" s="413"/>
      <c r="K115" s="416">
        <v>54.85</v>
      </c>
      <c r="L115" s="413"/>
      <c r="M115" s="413"/>
      <c r="N115" s="413"/>
      <c r="O115" s="413"/>
      <c r="P115" s="413"/>
      <c r="Q115" s="413"/>
      <c r="R115" s="413"/>
      <c r="S115" s="221"/>
      <c r="U115" s="385"/>
      <c r="V115" s="363"/>
      <c r="W115" s="363"/>
      <c r="X115" s="363"/>
      <c r="Y115" s="363"/>
      <c r="Z115" s="363"/>
      <c r="AA115" s="363"/>
      <c r="AB115" s="386"/>
      <c r="AU115" s="262" t="s">
        <v>205</v>
      </c>
      <c r="AV115" s="262" t="s">
        <v>65</v>
      </c>
      <c r="AW115" s="261" t="s">
        <v>71</v>
      </c>
      <c r="AX115" s="261" t="s">
        <v>25</v>
      </c>
      <c r="AY115" s="261" t="s">
        <v>58</v>
      </c>
      <c r="AZ115" s="262" t="s">
        <v>198</v>
      </c>
    </row>
    <row r="116" spans="2:52" s="261" customFormat="1" ht="20.1" customHeight="1">
      <c r="B116" s="257"/>
      <c r="C116" s="413"/>
      <c r="D116" s="413"/>
      <c r="E116" s="415" t="s">
        <v>2219</v>
      </c>
      <c r="F116" s="702" t="s">
        <v>2220</v>
      </c>
      <c r="G116" s="703"/>
      <c r="H116" s="703"/>
      <c r="I116" s="703"/>
      <c r="J116" s="413"/>
      <c r="K116" s="416">
        <v>60.34</v>
      </c>
      <c r="L116" s="413"/>
      <c r="M116" s="413"/>
      <c r="N116" s="413"/>
      <c r="O116" s="413"/>
      <c r="P116" s="413"/>
      <c r="Q116" s="413"/>
      <c r="R116" s="413"/>
      <c r="S116" s="221"/>
      <c r="U116" s="385"/>
      <c r="V116" s="363"/>
      <c r="W116" s="363"/>
      <c r="X116" s="363"/>
      <c r="Y116" s="363"/>
      <c r="Z116" s="363"/>
      <c r="AA116" s="363"/>
      <c r="AB116" s="386"/>
      <c r="AU116" s="262" t="s">
        <v>205</v>
      </c>
      <c r="AV116" s="262" t="s">
        <v>65</v>
      </c>
      <c r="AW116" s="261" t="s">
        <v>71</v>
      </c>
      <c r="AX116" s="261" t="s">
        <v>25</v>
      </c>
      <c r="AY116" s="261" t="s">
        <v>65</v>
      </c>
      <c r="AZ116" s="262" t="s">
        <v>198</v>
      </c>
    </row>
    <row r="117" spans="2:64" s="235" customFormat="1" ht="37.35" customHeight="1">
      <c r="B117" s="231"/>
      <c r="C117" s="232"/>
      <c r="D117" s="233" t="s">
        <v>249</v>
      </c>
      <c r="E117" s="233"/>
      <c r="F117" s="233"/>
      <c r="G117" s="233"/>
      <c r="H117" s="233"/>
      <c r="I117" s="233"/>
      <c r="J117" s="233"/>
      <c r="K117" s="233"/>
      <c r="L117" s="233"/>
      <c r="M117" s="233"/>
      <c r="N117" s="609">
        <f>SUM(N118:Q126)</f>
        <v>0</v>
      </c>
      <c r="O117" s="610"/>
      <c r="P117" s="610"/>
      <c r="Q117" s="610"/>
      <c r="R117" s="377"/>
      <c r="S117" s="219"/>
      <c r="U117" s="348"/>
      <c r="V117" s="232"/>
      <c r="W117" s="232"/>
      <c r="X117" s="234">
        <f>SUM(X118:X126)</f>
        <v>0</v>
      </c>
      <c r="Y117" s="232"/>
      <c r="Z117" s="234">
        <f>SUM(Z118:Z126)</f>
        <v>0</v>
      </c>
      <c r="AA117" s="232"/>
      <c r="AB117" s="349">
        <f>SUM(AB118:AB126)</f>
        <v>0</v>
      </c>
      <c r="AS117" s="237" t="s">
        <v>113</v>
      </c>
      <c r="AU117" s="238" t="s">
        <v>57</v>
      </c>
      <c r="AV117" s="238" t="s">
        <v>58</v>
      </c>
      <c r="AZ117" s="237" t="s">
        <v>198</v>
      </c>
      <c r="BL117" s="239">
        <f>SUM(BL118:BL126)</f>
        <v>0</v>
      </c>
    </row>
    <row r="118" spans="2:66" s="198" customFormat="1" ht="30" customHeight="1">
      <c r="B118" s="168"/>
      <c r="C118" s="309" t="s">
        <v>11</v>
      </c>
      <c r="D118" s="309" t="s">
        <v>199</v>
      </c>
      <c r="E118" s="310" t="s">
        <v>2221</v>
      </c>
      <c r="F118" s="678" t="s">
        <v>2222</v>
      </c>
      <c r="G118" s="678"/>
      <c r="H118" s="678"/>
      <c r="I118" s="678"/>
      <c r="J118" s="311" t="s">
        <v>353</v>
      </c>
      <c r="K118" s="375">
        <v>6</v>
      </c>
      <c r="L118" s="572"/>
      <c r="M118" s="572"/>
      <c r="N118" s="679">
        <f>ROUND(L118*K118,2)</f>
        <v>0</v>
      </c>
      <c r="O118" s="679"/>
      <c r="P118" s="679"/>
      <c r="Q118" s="679"/>
      <c r="R118" s="313" t="s">
        <v>3319</v>
      </c>
      <c r="S118" s="172"/>
      <c r="U118" s="354" t="s">
        <v>5</v>
      </c>
      <c r="V118" s="246" t="s">
        <v>29</v>
      </c>
      <c r="W118" s="248">
        <v>0</v>
      </c>
      <c r="X118" s="248">
        <f>W118*K118</f>
        <v>0</v>
      </c>
      <c r="Y118" s="248">
        <v>0</v>
      </c>
      <c r="Z118" s="248">
        <f>Y118*K118</f>
        <v>0</v>
      </c>
      <c r="AA118" s="248">
        <v>0</v>
      </c>
      <c r="AB118" s="355">
        <f>AA118*K118</f>
        <v>0</v>
      </c>
      <c r="AS118" s="192" t="s">
        <v>113</v>
      </c>
      <c r="AU118" s="192" t="s">
        <v>199</v>
      </c>
      <c r="AV118" s="192" t="s">
        <v>65</v>
      </c>
      <c r="AZ118" s="192" t="s">
        <v>198</v>
      </c>
      <c r="BF118" s="249">
        <f>IF(V118="základní",N118,0)</f>
        <v>0</v>
      </c>
      <c r="BG118" s="249">
        <f>IF(V118="snížená",N118,0)</f>
        <v>0</v>
      </c>
      <c r="BH118" s="249">
        <f>IF(V118="zákl. přenesená",N118,0)</f>
        <v>0</v>
      </c>
      <c r="BI118" s="249">
        <f>IF(V118="sníž. přenesená",N118,0)</f>
        <v>0</v>
      </c>
      <c r="BJ118" s="249">
        <f>IF(V118="nulová",N118,0)</f>
        <v>0</v>
      </c>
      <c r="BK118" s="192" t="s">
        <v>65</v>
      </c>
      <c r="BL118" s="249">
        <f>ROUND(L118*K118,2)</f>
        <v>0</v>
      </c>
      <c r="BM118" s="192" t="s">
        <v>113</v>
      </c>
      <c r="BN118" s="192" t="s">
        <v>2223</v>
      </c>
    </row>
    <row r="119" spans="2:48" s="198" customFormat="1" ht="56.1" customHeight="1">
      <c r="B119" s="168"/>
      <c r="C119" s="320"/>
      <c r="D119" s="320"/>
      <c r="E119" s="320"/>
      <c r="F119" s="680" t="s">
        <v>2224</v>
      </c>
      <c r="G119" s="681"/>
      <c r="H119" s="681"/>
      <c r="I119" s="681"/>
      <c r="J119" s="320"/>
      <c r="K119" s="320"/>
      <c r="L119" s="320"/>
      <c r="M119" s="320"/>
      <c r="N119" s="320"/>
      <c r="O119" s="320"/>
      <c r="P119" s="320"/>
      <c r="Q119" s="320"/>
      <c r="R119" s="320"/>
      <c r="S119" s="172"/>
      <c r="T119" s="424"/>
      <c r="U119" s="331"/>
      <c r="V119" s="359"/>
      <c r="W119" s="359"/>
      <c r="X119" s="359"/>
      <c r="Y119" s="359"/>
      <c r="Z119" s="359"/>
      <c r="AA119" s="359"/>
      <c r="AB119" s="332"/>
      <c r="AU119" s="192" t="s">
        <v>271</v>
      </c>
      <c r="AV119" s="192" t="s">
        <v>65</v>
      </c>
    </row>
    <row r="120" spans="2:66" s="198" customFormat="1" ht="30" customHeight="1">
      <c r="B120" s="168"/>
      <c r="C120" s="309" t="s">
        <v>421</v>
      </c>
      <c r="D120" s="309" t="s">
        <v>199</v>
      </c>
      <c r="E120" s="310" t="s">
        <v>375</v>
      </c>
      <c r="F120" s="678" t="s">
        <v>376</v>
      </c>
      <c r="G120" s="678"/>
      <c r="H120" s="678"/>
      <c r="I120" s="678"/>
      <c r="J120" s="425" t="s">
        <v>377</v>
      </c>
      <c r="K120" s="375">
        <v>910.55</v>
      </c>
      <c r="L120" s="572"/>
      <c r="M120" s="572"/>
      <c r="N120" s="679">
        <f>ROUND(L120*K120,2)</f>
        <v>0</v>
      </c>
      <c r="O120" s="679"/>
      <c r="P120" s="679"/>
      <c r="Q120" s="679"/>
      <c r="R120" s="327" t="s">
        <v>3765</v>
      </c>
      <c r="S120" s="172"/>
      <c r="T120" s="280"/>
      <c r="U120" s="354" t="s">
        <v>5</v>
      </c>
      <c r="V120" s="246" t="s">
        <v>29</v>
      </c>
      <c r="W120" s="248">
        <v>0</v>
      </c>
      <c r="X120" s="248">
        <f>W120*K120</f>
        <v>0</v>
      </c>
      <c r="Y120" s="248">
        <v>0</v>
      </c>
      <c r="Z120" s="248">
        <f>Y120*K120</f>
        <v>0</v>
      </c>
      <c r="AA120" s="248">
        <v>0</v>
      </c>
      <c r="AB120" s="355">
        <f>AA120*K120</f>
        <v>0</v>
      </c>
      <c r="AS120" s="192" t="s">
        <v>113</v>
      </c>
      <c r="AU120" s="192" t="s">
        <v>199</v>
      </c>
      <c r="AV120" s="192" t="s">
        <v>65</v>
      </c>
      <c r="AZ120" s="192" t="s">
        <v>198</v>
      </c>
      <c r="BF120" s="249">
        <f>IF(V120="základní",N120,0)</f>
        <v>0</v>
      </c>
      <c r="BG120" s="249">
        <f>IF(V120="snížená",N120,0)</f>
        <v>0</v>
      </c>
      <c r="BH120" s="249">
        <f>IF(V120="zákl. přenesená",N120,0)</f>
        <v>0</v>
      </c>
      <c r="BI120" s="249">
        <f>IF(V120="sníž. přenesená",N120,0)</f>
        <v>0</v>
      </c>
      <c r="BJ120" s="249">
        <f>IF(V120="nulová",N120,0)</f>
        <v>0</v>
      </c>
      <c r="BK120" s="192" t="s">
        <v>65</v>
      </c>
      <c r="BL120" s="249">
        <f>ROUND(L120*K120,2)</f>
        <v>0</v>
      </c>
      <c r="BM120" s="192" t="s">
        <v>113</v>
      </c>
      <c r="BN120" s="192" t="s">
        <v>2225</v>
      </c>
    </row>
    <row r="121" spans="2:52" s="261" customFormat="1" ht="42" customHeight="1">
      <c r="B121" s="257"/>
      <c r="C121" s="413"/>
      <c r="D121" s="413"/>
      <c r="E121" s="415" t="s">
        <v>2226</v>
      </c>
      <c r="F121" s="710" t="s">
        <v>3678</v>
      </c>
      <c r="G121" s="703"/>
      <c r="H121" s="703"/>
      <c r="I121" s="703"/>
      <c r="J121" s="413"/>
      <c r="K121" s="416">
        <v>910.55</v>
      </c>
      <c r="L121" s="413"/>
      <c r="M121" s="413"/>
      <c r="N121" s="413"/>
      <c r="O121" s="413"/>
      <c r="P121" s="413"/>
      <c r="Q121" s="413"/>
      <c r="R121" s="413"/>
      <c r="S121" s="221"/>
      <c r="U121" s="385"/>
      <c r="V121" s="363"/>
      <c r="W121" s="363"/>
      <c r="X121" s="363"/>
      <c r="Y121" s="363"/>
      <c r="Z121" s="363"/>
      <c r="AA121" s="363"/>
      <c r="AB121" s="386"/>
      <c r="AU121" s="262" t="s">
        <v>205</v>
      </c>
      <c r="AV121" s="262" t="s">
        <v>65</v>
      </c>
      <c r="AW121" s="261" t="s">
        <v>71</v>
      </c>
      <c r="AX121" s="261" t="s">
        <v>25</v>
      </c>
      <c r="AY121" s="261" t="s">
        <v>65</v>
      </c>
      <c r="AZ121" s="262" t="s">
        <v>198</v>
      </c>
    </row>
    <row r="122" spans="2:66" s="198" customFormat="1" ht="45" customHeight="1">
      <c r="B122" s="168"/>
      <c r="C122" s="309" t="s">
        <v>430</v>
      </c>
      <c r="D122" s="309" t="s">
        <v>199</v>
      </c>
      <c r="E122" s="310" t="s">
        <v>2227</v>
      </c>
      <c r="F122" s="678" t="s">
        <v>2228</v>
      </c>
      <c r="G122" s="678"/>
      <c r="H122" s="678"/>
      <c r="I122" s="678"/>
      <c r="J122" s="311" t="s">
        <v>360</v>
      </c>
      <c r="K122" s="375">
        <v>637.39</v>
      </c>
      <c r="L122" s="572"/>
      <c r="M122" s="572"/>
      <c r="N122" s="679">
        <f>ROUND(L122*K122,2)</f>
        <v>0</v>
      </c>
      <c r="O122" s="679"/>
      <c r="P122" s="679"/>
      <c r="Q122" s="679"/>
      <c r="R122" s="313" t="s">
        <v>3319</v>
      </c>
      <c r="S122" s="172"/>
      <c r="T122" s="397"/>
      <c r="U122" s="354" t="s">
        <v>5</v>
      </c>
      <c r="V122" s="246" t="s">
        <v>29</v>
      </c>
      <c r="W122" s="248">
        <v>0</v>
      </c>
      <c r="X122" s="248">
        <f>W122*K122</f>
        <v>0</v>
      </c>
      <c r="Y122" s="248">
        <v>0</v>
      </c>
      <c r="Z122" s="248">
        <f>Y122*K122</f>
        <v>0</v>
      </c>
      <c r="AA122" s="248">
        <v>0</v>
      </c>
      <c r="AB122" s="355">
        <f>AA122*K122</f>
        <v>0</v>
      </c>
      <c r="AS122" s="192" t="s">
        <v>113</v>
      </c>
      <c r="AU122" s="192" t="s">
        <v>199</v>
      </c>
      <c r="AV122" s="192" t="s">
        <v>65</v>
      </c>
      <c r="AZ122" s="192" t="s">
        <v>198</v>
      </c>
      <c r="BF122" s="249">
        <f>IF(V122="základní",N122,0)</f>
        <v>0</v>
      </c>
      <c r="BG122" s="249">
        <f>IF(V122="snížená",N122,0)</f>
        <v>0</v>
      </c>
      <c r="BH122" s="249">
        <f>IF(V122="zákl. přenesená",N122,0)</f>
        <v>0</v>
      </c>
      <c r="BI122" s="249">
        <f>IF(V122="sníž. přenesená",N122,0)</f>
        <v>0</v>
      </c>
      <c r="BJ122" s="249">
        <f>IF(V122="nulová",N122,0)</f>
        <v>0</v>
      </c>
      <c r="BK122" s="192" t="s">
        <v>65</v>
      </c>
      <c r="BL122" s="249">
        <f>ROUND(L122*K122,2)</f>
        <v>0</v>
      </c>
      <c r="BM122" s="192" t="s">
        <v>113</v>
      </c>
      <c r="BN122" s="192" t="s">
        <v>2229</v>
      </c>
    </row>
    <row r="123" spans="2:48" s="198" customFormat="1" ht="22.5" customHeight="1">
      <c r="B123" s="168"/>
      <c r="C123" s="320"/>
      <c r="D123" s="320"/>
      <c r="E123" s="320"/>
      <c r="F123" s="680" t="s">
        <v>5</v>
      </c>
      <c r="G123" s="681"/>
      <c r="H123" s="681"/>
      <c r="I123" s="681"/>
      <c r="J123" s="320"/>
      <c r="K123" s="320"/>
      <c r="L123" s="320"/>
      <c r="M123" s="320"/>
      <c r="N123" s="320"/>
      <c r="O123" s="320"/>
      <c r="P123" s="320"/>
      <c r="Q123" s="320"/>
      <c r="R123" s="320"/>
      <c r="S123" s="172"/>
      <c r="T123" s="397"/>
      <c r="U123" s="397"/>
      <c r="V123" s="397"/>
      <c r="W123" s="397"/>
      <c r="X123" s="397"/>
      <c r="Y123" s="397"/>
      <c r="Z123" s="397"/>
      <c r="AA123" s="397"/>
      <c r="AB123" s="397"/>
      <c r="AC123" s="397"/>
      <c r="AD123" s="397"/>
      <c r="AU123" s="192" t="s">
        <v>271</v>
      </c>
      <c r="AV123" s="192" t="s">
        <v>65</v>
      </c>
    </row>
    <row r="124" spans="2:52" s="270" customFormat="1" ht="22.5" customHeight="1">
      <c r="B124" s="265"/>
      <c r="C124" s="422"/>
      <c r="D124" s="422"/>
      <c r="E124" s="423" t="s">
        <v>5</v>
      </c>
      <c r="F124" s="711" t="s">
        <v>2170</v>
      </c>
      <c r="G124" s="712"/>
      <c r="H124" s="712"/>
      <c r="I124" s="712"/>
      <c r="J124" s="422"/>
      <c r="K124" s="423" t="s">
        <v>5</v>
      </c>
      <c r="L124" s="422"/>
      <c r="M124" s="422"/>
      <c r="N124" s="422"/>
      <c r="O124" s="422"/>
      <c r="P124" s="422"/>
      <c r="Q124" s="422"/>
      <c r="R124" s="422"/>
      <c r="S124" s="220"/>
      <c r="U124" s="387"/>
      <c r="V124" s="365"/>
      <c r="W124" s="365"/>
      <c r="X124" s="365"/>
      <c r="Y124" s="365"/>
      <c r="Z124" s="365"/>
      <c r="AA124" s="365"/>
      <c r="AB124" s="388"/>
      <c r="AU124" s="271" t="s">
        <v>205</v>
      </c>
      <c r="AV124" s="271" t="s">
        <v>65</v>
      </c>
      <c r="AW124" s="270" t="s">
        <v>65</v>
      </c>
      <c r="AX124" s="270" t="s">
        <v>25</v>
      </c>
      <c r="AY124" s="270" t="s">
        <v>58</v>
      </c>
      <c r="AZ124" s="271" t="s">
        <v>198</v>
      </c>
    </row>
    <row r="125" spans="2:52" s="261" customFormat="1" ht="31.5" customHeight="1">
      <c r="B125" s="257"/>
      <c r="C125" s="413"/>
      <c r="D125" s="413"/>
      <c r="E125" s="415" t="s">
        <v>2230</v>
      </c>
      <c r="F125" s="702" t="s">
        <v>2231</v>
      </c>
      <c r="G125" s="703"/>
      <c r="H125" s="703"/>
      <c r="I125" s="703"/>
      <c r="J125" s="413"/>
      <c r="K125" s="416">
        <v>637.39</v>
      </c>
      <c r="L125" s="413"/>
      <c r="M125" s="413"/>
      <c r="N125" s="413"/>
      <c r="O125" s="413"/>
      <c r="P125" s="413"/>
      <c r="Q125" s="413"/>
      <c r="R125" s="413"/>
      <c r="S125" s="221"/>
      <c r="T125" s="397"/>
      <c r="U125" s="385"/>
      <c r="V125" s="363"/>
      <c r="W125" s="363"/>
      <c r="X125" s="363"/>
      <c r="Y125" s="363"/>
      <c r="Z125" s="363"/>
      <c r="AA125" s="363"/>
      <c r="AB125" s="386"/>
      <c r="AU125" s="262" t="s">
        <v>205</v>
      </c>
      <c r="AV125" s="262" t="s">
        <v>65</v>
      </c>
      <c r="AW125" s="261" t="s">
        <v>71</v>
      </c>
      <c r="AX125" s="261" t="s">
        <v>25</v>
      </c>
      <c r="AY125" s="261" t="s">
        <v>58</v>
      </c>
      <c r="AZ125" s="262" t="s">
        <v>198</v>
      </c>
    </row>
    <row r="126" spans="2:52" s="261" customFormat="1" ht="22.5" customHeight="1">
      <c r="B126" s="257"/>
      <c r="C126" s="413"/>
      <c r="D126" s="413"/>
      <c r="E126" s="415" t="s">
        <v>2232</v>
      </c>
      <c r="F126" s="702" t="s">
        <v>2233</v>
      </c>
      <c r="G126" s="703"/>
      <c r="H126" s="703"/>
      <c r="I126" s="703"/>
      <c r="J126" s="413"/>
      <c r="K126" s="416">
        <v>637.39</v>
      </c>
      <c r="L126" s="413"/>
      <c r="M126" s="413"/>
      <c r="N126" s="413"/>
      <c r="O126" s="413"/>
      <c r="P126" s="413"/>
      <c r="Q126" s="413"/>
      <c r="R126" s="413"/>
      <c r="S126" s="221"/>
      <c r="U126" s="385"/>
      <c r="V126" s="363"/>
      <c r="W126" s="363"/>
      <c r="X126" s="363"/>
      <c r="Y126" s="363"/>
      <c r="Z126" s="363"/>
      <c r="AA126" s="363"/>
      <c r="AB126" s="386"/>
      <c r="AU126" s="262" t="s">
        <v>205</v>
      </c>
      <c r="AV126" s="262" t="s">
        <v>65</v>
      </c>
      <c r="AW126" s="261" t="s">
        <v>71</v>
      </c>
      <c r="AX126" s="261" t="s">
        <v>25</v>
      </c>
      <c r="AY126" s="261" t="s">
        <v>65</v>
      </c>
      <c r="AZ126" s="262" t="s">
        <v>198</v>
      </c>
    </row>
    <row r="127" spans="2:64" s="235" customFormat="1" ht="37.35" customHeight="1">
      <c r="B127" s="231"/>
      <c r="C127" s="232"/>
      <c r="D127" s="233" t="s">
        <v>2151</v>
      </c>
      <c r="E127" s="233"/>
      <c r="F127" s="233"/>
      <c r="G127" s="233"/>
      <c r="H127" s="233"/>
      <c r="I127" s="233"/>
      <c r="J127" s="233"/>
      <c r="K127" s="233"/>
      <c r="L127" s="233"/>
      <c r="M127" s="233"/>
      <c r="N127" s="609">
        <f>SUM(N128:Q141)</f>
        <v>0</v>
      </c>
      <c r="O127" s="610"/>
      <c r="P127" s="610"/>
      <c r="Q127" s="610"/>
      <c r="R127" s="377"/>
      <c r="S127" s="219"/>
      <c r="U127" s="348"/>
      <c r="V127" s="232"/>
      <c r="W127" s="232"/>
      <c r="X127" s="234">
        <f>SUM(X128:X141)</f>
        <v>0</v>
      </c>
      <c r="Y127" s="232"/>
      <c r="Z127" s="234">
        <f>SUM(Z128:Z141)</f>
        <v>0</v>
      </c>
      <c r="AA127" s="232"/>
      <c r="AB127" s="349">
        <f>SUM(AB128:AB141)</f>
        <v>0</v>
      </c>
      <c r="AS127" s="237" t="s">
        <v>113</v>
      </c>
      <c r="AU127" s="238" t="s">
        <v>57</v>
      </c>
      <c r="AV127" s="238" t="s">
        <v>58</v>
      </c>
      <c r="AZ127" s="237" t="s">
        <v>198</v>
      </c>
      <c r="BL127" s="239">
        <f>SUM(BL128:BL141)</f>
        <v>0</v>
      </c>
    </row>
    <row r="128" spans="2:66" s="198" customFormat="1" ht="30" customHeight="1">
      <c r="B128" s="168"/>
      <c r="C128" s="309" t="s">
        <v>437</v>
      </c>
      <c r="D128" s="309" t="s">
        <v>199</v>
      </c>
      <c r="E128" s="310" t="s">
        <v>2234</v>
      </c>
      <c r="F128" s="678" t="s">
        <v>2235</v>
      </c>
      <c r="G128" s="678"/>
      <c r="H128" s="678"/>
      <c r="I128" s="678"/>
      <c r="J128" s="311" t="s">
        <v>377</v>
      </c>
      <c r="K128" s="375">
        <v>210.8</v>
      </c>
      <c r="L128" s="572"/>
      <c r="M128" s="572"/>
      <c r="N128" s="679">
        <f>ROUND(L128*K128,2)</f>
        <v>0</v>
      </c>
      <c r="O128" s="679"/>
      <c r="P128" s="679"/>
      <c r="Q128" s="679"/>
      <c r="R128" s="313" t="s">
        <v>3319</v>
      </c>
      <c r="S128" s="172"/>
      <c r="T128" s="397"/>
      <c r="U128" s="354" t="s">
        <v>5</v>
      </c>
      <c r="V128" s="246" t="s">
        <v>29</v>
      </c>
      <c r="W128" s="248">
        <v>0</v>
      </c>
      <c r="X128" s="248">
        <f>W128*K128</f>
        <v>0</v>
      </c>
      <c r="Y128" s="248">
        <v>0</v>
      </c>
      <c r="Z128" s="248">
        <f>Y128*K128</f>
        <v>0</v>
      </c>
      <c r="AA128" s="248">
        <v>0</v>
      </c>
      <c r="AB128" s="355">
        <f>AA128*K128</f>
        <v>0</v>
      </c>
      <c r="AS128" s="192" t="s">
        <v>113</v>
      </c>
      <c r="AU128" s="192" t="s">
        <v>199</v>
      </c>
      <c r="AV128" s="192" t="s">
        <v>65</v>
      </c>
      <c r="AZ128" s="192" t="s">
        <v>198</v>
      </c>
      <c r="BF128" s="249">
        <f>IF(V128="základní",N128,0)</f>
        <v>0</v>
      </c>
      <c r="BG128" s="249">
        <f>IF(V128="snížená",N128,0)</f>
        <v>0</v>
      </c>
      <c r="BH128" s="249">
        <f>IF(V128="zákl. přenesená",N128,0)</f>
        <v>0</v>
      </c>
      <c r="BI128" s="249">
        <f>IF(V128="sníž. přenesená",N128,0)</f>
        <v>0</v>
      </c>
      <c r="BJ128" s="249">
        <f>IF(V128="nulová",N128,0)</f>
        <v>0</v>
      </c>
      <c r="BK128" s="192" t="s">
        <v>65</v>
      </c>
      <c r="BL128" s="249">
        <f>ROUND(L128*K128,2)</f>
        <v>0</v>
      </c>
      <c r="BM128" s="192" t="s">
        <v>113</v>
      </c>
      <c r="BN128" s="192" t="s">
        <v>2236</v>
      </c>
    </row>
    <row r="129" spans="2:48" s="198" customFormat="1" ht="111.95" customHeight="1">
      <c r="B129" s="168"/>
      <c r="C129" s="320"/>
      <c r="D129" s="320"/>
      <c r="E129" s="320"/>
      <c r="F129" s="680" t="s">
        <v>2237</v>
      </c>
      <c r="G129" s="713"/>
      <c r="H129" s="713"/>
      <c r="I129" s="713"/>
      <c r="J129" s="320"/>
      <c r="K129" s="320"/>
      <c r="L129" s="320"/>
      <c r="M129" s="320"/>
      <c r="N129" s="320"/>
      <c r="O129" s="320"/>
      <c r="P129" s="320"/>
      <c r="Q129" s="320"/>
      <c r="R129" s="320"/>
      <c r="S129" s="172"/>
      <c r="U129" s="331"/>
      <c r="V129" s="359"/>
      <c r="W129" s="359"/>
      <c r="X129" s="359"/>
      <c r="Y129" s="359"/>
      <c r="Z129" s="359"/>
      <c r="AA129" s="359"/>
      <c r="AB129" s="332"/>
      <c r="AU129" s="192" t="s">
        <v>271</v>
      </c>
      <c r="AV129" s="192" t="s">
        <v>65</v>
      </c>
    </row>
    <row r="130" spans="2:52" s="261" customFormat="1" ht="20.1" customHeight="1">
      <c r="B130" s="257"/>
      <c r="C130" s="413"/>
      <c r="D130" s="413"/>
      <c r="E130" s="415" t="s">
        <v>2238</v>
      </c>
      <c r="F130" s="702" t="s">
        <v>2239</v>
      </c>
      <c r="G130" s="703"/>
      <c r="H130" s="703"/>
      <c r="I130" s="703"/>
      <c r="J130" s="413"/>
      <c r="K130" s="416">
        <v>210.8</v>
      </c>
      <c r="L130" s="413"/>
      <c r="M130" s="413"/>
      <c r="N130" s="413"/>
      <c r="O130" s="413"/>
      <c r="P130" s="413"/>
      <c r="Q130" s="413"/>
      <c r="R130" s="413"/>
      <c r="S130" s="221"/>
      <c r="U130" s="385"/>
      <c r="V130" s="363"/>
      <c r="W130" s="363"/>
      <c r="X130" s="363"/>
      <c r="Y130" s="363"/>
      <c r="Z130" s="363"/>
      <c r="AA130" s="363"/>
      <c r="AB130" s="386"/>
      <c r="AU130" s="262" t="s">
        <v>205</v>
      </c>
      <c r="AV130" s="262" t="s">
        <v>65</v>
      </c>
      <c r="AW130" s="261" t="s">
        <v>71</v>
      </c>
      <c r="AX130" s="261" t="s">
        <v>25</v>
      </c>
      <c r="AY130" s="261" t="s">
        <v>65</v>
      </c>
      <c r="AZ130" s="262" t="s">
        <v>198</v>
      </c>
    </row>
    <row r="131" spans="2:66" s="198" customFormat="1" ht="30" customHeight="1">
      <c r="B131" s="168"/>
      <c r="C131" s="309" t="s">
        <v>445</v>
      </c>
      <c r="D131" s="309" t="s">
        <v>199</v>
      </c>
      <c r="E131" s="310" t="s">
        <v>2240</v>
      </c>
      <c r="F131" s="678" t="s">
        <v>2241</v>
      </c>
      <c r="G131" s="678"/>
      <c r="H131" s="678"/>
      <c r="I131" s="678"/>
      <c r="J131" s="311" t="s">
        <v>377</v>
      </c>
      <c r="K131" s="375">
        <v>318.8</v>
      </c>
      <c r="L131" s="572"/>
      <c r="M131" s="572"/>
      <c r="N131" s="679">
        <f>ROUND(L131*K131,2)</f>
        <v>0</v>
      </c>
      <c r="O131" s="679"/>
      <c r="P131" s="679"/>
      <c r="Q131" s="679"/>
      <c r="R131" s="313" t="s">
        <v>3319</v>
      </c>
      <c r="S131" s="172"/>
      <c r="T131" s="397"/>
      <c r="U131" s="354"/>
      <c r="V131" s="246"/>
      <c r="W131" s="248"/>
      <c r="X131" s="248"/>
      <c r="Y131" s="248"/>
      <c r="Z131" s="248"/>
      <c r="AA131" s="248"/>
      <c r="AB131" s="355"/>
      <c r="AS131" s="192" t="s">
        <v>113</v>
      </c>
      <c r="AU131" s="192" t="s">
        <v>199</v>
      </c>
      <c r="AV131" s="192" t="s">
        <v>65</v>
      </c>
      <c r="AZ131" s="192" t="s">
        <v>198</v>
      </c>
      <c r="BF131" s="249">
        <f>IF(V131="základní",N131,0)</f>
        <v>0</v>
      </c>
      <c r="BG131" s="249">
        <f>IF(V131="snížená",N131,0)</f>
        <v>0</v>
      </c>
      <c r="BH131" s="249">
        <f>IF(V131="zákl. přenesená",N131,0)</f>
        <v>0</v>
      </c>
      <c r="BI131" s="249">
        <f>IF(V131="sníž. přenesená",N131,0)</f>
        <v>0</v>
      </c>
      <c r="BJ131" s="249">
        <f>IF(V131="nulová",N131,0)</f>
        <v>0</v>
      </c>
      <c r="BK131" s="192" t="s">
        <v>65</v>
      </c>
      <c r="BL131" s="249">
        <f>ROUND(L131*K131,2)</f>
        <v>0</v>
      </c>
      <c r="BM131" s="192" t="s">
        <v>113</v>
      </c>
      <c r="BN131" s="192" t="s">
        <v>2242</v>
      </c>
    </row>
    <row r="132" spans="2:48" s="198" customFormat="1" ht="98.1" customHeight="1">
      <c r="B132" s="168"/>
      <c r="C132" s="320"/>
      <c r="D132" s="320"/>
      <c r="E132" s="320"/>
      <c r="F132" s="680" t="s">
        <v>2243</v>
      </c>
      <c r="G132" s="713"/>
      <c r="H132" s="713"/>
      <c r="I132" s="713"/>
      <c r="J132" s="320"/>
      <c r="K132" s="320"/>
      <c r="L132" s="320"/>
      <c r="M132" s="320"/>
      <c r="N132" s="320"/>
      <c r="O132" s="320"/>
      <c r="P132" s="320"/>
      <c r="Q132" s="320"/>
      <c r="R132" s="320"/>
      <c r="S132" s="172"/>
      <c r="U132" s="331"/>
      <c r="V132" s="359"/>
      <c r="W132" s="359"/>
      <c r="X132" s="359"/>
      <c r="Y132" s="359"/>
      <c r="Z132" s="359"/>
      <c r="AA132" s="359"/>
      <c r="AB132" s="332"/>
      <c r="AU132" s="192" t="s">
        <v>271</v>
      </c>
      <c r="AV132" s="192" t="s">
        <v>65</v>
      </c>
    </row>
    <row r="133" spans="2:52" s="261" customFormat="1" ht="20.1" customHeight="1">
      <c r="B133" s="257"/>
      <c r="C133" s="413"/>
      <c r="D133" s="413"/>
      <c r="E133" s="415" t="s">
        <v>2244</v>
      </c>
      <c r="F133" s="702" t="s">
        <v>2245</v>
      </c>
      <c r="G133" s="703"/>
      <c r="H133" s="703"/>
      <c r="I133" s="703"/>
      <c r="J133" s="413"/>
      <c r="K133" s="416">
        <v>318.8</v>
      </c>
      <c r="L133" s="413"/>
      <c r="M133" s="413"/>
      <c r="N133" s="413"/>
      <c r="O133" s="413"/>
      <c r="P133" s="413"/>
      <c r="Q133" s="413"/>
      <c r="R133" s="413"/>
      <c r="S133" s="221"/>
      <c r="U133" s="385"/>
      <c r="V133" s="363"/>
      <c r="W133" s="363"/>
      <c r="X133" s="363"/>
      <c r="Y133" s="363"/>
      <c r="Z133" s="363"/>
      <c r="AA133" s="363"/>
      <c r="AB133" s="386"/>
      <c r="AU133" s="262" t="s">
        <v>205</v>
      </c>
      <c r="AV133" s="262" t="s">
        <v>65</v>
      </c>
      <c r="AW133" s="261" t="s">
        <v>71</v>
      </c>
      <c r="AX133" s="261" t="s">
        <v>25</v>
      </c>
      <c r="AY133" s="261" t="s">
        <v>65</v>
      </c>
      <c r="AZ133" s="262" t="s">
        <v>198</v>
      </c>
    </row>
    <row r="134" spans="2:66" s="198" customFormat="1" ht="30" customHeight="1">
      <c r="B134" s="168"/>
      <c r="C134" s="309" t="s">
        <v>452</v>
      </c>
      <c r="D134" s="309" t="s">
        <v>199</v>
      </c>
      <c r="E134" s="310" t="s">
        <v>2246</v>
      </c>
      <c r="F134" s="678" t="s">
        <v>2247</v>
      </c>
      <c r="G134" s="678"/>
      <c r="H134" s="678"/>
      <c r="I134" s="678"/>
      <c r="J134" s="311" t="s">
        <v>377</v>
      </c>
      <c r="K134" s="375">
        <v>183.58</v>
      </c>
      <c r="L134" s="572"/>
      <c r="M134" s="572"/>
      <c r="N134" s="679">
        <f>ROUND(L134*K134,2)</f>
        <v>0</v>
      </c>
      <c r="O134" s="679"/>
      <c r="P134" s="679"/>
      <c r="Q134" s="679"/>
      <c r="R134" s="313" t="s">
        <v>3319</v>
      </c>
      <c r="S134" s="172"/>
      <c r="T134" s="397"/>
      <c r="U134" s="354"/>
      <c r="V134" s="246"/>
      <c r="W134" s="248"/>
      <c r="X134" s="248"/>
      <c r="Y134" s="248"/>
      <c r="Z134" s="248"/>
      <c r="AA134" s="248"/>
      <c r="AB134" s="355"/>
      <c r="AS134" s="192" t="s">
        <v>113</v>
      </c>
      <c r="AU134" s="192" t="s">
        <v>199</v>
      </c>
      <c r="AV134" s="192" t="s">
        <v>65</v>
      </c>
      <c r="AZ134" s="192" t="s">
        <v>198</v>
      </c>
      <c r="BF134" s="249">
        <f>IF(V134="základní",N134,0)</f>
        <v>0</v>
      </c>
      <c r="BG134" s="249">
        <f>IF(V134="snížená",N134,0)</f>
        <v>0</v>
      </c>
      <c r="BH134" s="249">
        <f>IF(V134="zákl. přenesená",N134,0)</f>
        <v>0</v>
      </c>
      <c r="BI134" s="249">
        <f>IF(V134="sníž. přenesená",N134,0)</f>
        <v>0</v>
      </c>
      <c r="BJ134" s="249">
        <f>IF(V134="nulová",N134,0)</f>
        <v>0</v>
      </c>
      <c r="BK134" s="192" t="s">
        <v>65</v>
      </c>
      <c r="BL134" s="249">
        <f>ROUND(L134*K134,2)</f>
        <v>0</v>
      </c>
      <c r="BM134" s="192" t="s">
        <v>113</v>
      </c>
      <c r="BN134" s="192" t="s">
        <v>2248</v>
      </c>
    </row>
    <row r="135" spans="2:48" s="198" customFormat="1" ht="42" customHeight="1">
      <c r="B135" s="168"/>
      <c r="C135" s="320"/>
      <c r="D135" s="320"/>
      <c r="E135" s="320"/>
      <c r="F135" s="680" t="s">
        <v>2249</v>
      </c>
      <c r="G135" s="713"/>
      <c r="H135" s="713"/>
      <c r="I135" s="713"/>
      <c r="J135" s="320"/>
      <c r="K135" s="320"/>
      <c r="L135" s="320"/>
      <c r="M135" s="320"/>
      <c r="N135" s="320"/>
      <c r="O135" s="320"/>
      <c r="P135" s="320"/>
      <c r="Q135" s="320"/>
      <c r="R135" s="320"/>
      <c r="S135" s="172"/>
      <c r="U135" s="331"/>
      <c r="V135" s="359"/>
      <c r="W135" s="359"/>
      <c r="X135" s="359"/>
      <c r="Y135" s="359"/>
      <c r="Z135" s="359"/>
      <c r="AA135" s="359"/>
      <c r="AB135" s="332"/>
      <c r="AU135" s="192" t="s">
        <v>271</v>
      </c>
      <c r="AV135" s="192" t="s">
        <v>65</v>
      </c>
    </row>
    <row r="136" spans="2:52" s="261" customFormat="1" ht="20.1" customHeight="1">
      <c r="B136" s="257"/>
      <c r="C136" s="413"/>
      <c r="D136" s="413"/>
      <c r="E136" s="415" t="s">
        <v>2250</v>
      </c>
      <c r="F136" s="702" t="s">
        <v>2251</v>
      </c>
      <c r="G136" s="703"/>
      <c r="H136" s="703"/>
      <c r="I136" s="703"/>
      <c r="J136" s="413"/>
      <c r="K136" s="416">
        <v>183.58</v>
      </c>
      <c r="L136" s="413"/>
      <c r="M136" s="413"/>
      <c r="N136" s="413"/>
      <c r="O136" s="413"/>
      <c r="P136" s="413"/>
      <c r="Q136" s="413"/>
      <c r="R136" s="413"/>
      <c r="S136" s="221"/>
      <c r="U136" s="385"/>
      <c r="V136" s="363"/>
      <c r="W136" s="363"/>
      <c r="X136" s="363"/>
      <c r="Y136" s="363"/>
      <c r="Z136" s="363"/>
      <c r="AA136" s="363"/>
      <c r="AB136" s="386"/>
      <c r="AU136" s="262" t="s">
        <v>205</v>
      </c>
      <c r="AV136" s="262" t="s">
        <v>65</v>
      </c>
      <c r="AW136" s="261" t="s">
        <v>71</v>
      </c>
      <c r="AX136" s="261" t="s">
        <v>25</v>
      </c>
      <c r="AY136" s="261" t="s">
        <v>65</v>
      </c>
      <c r="AZ136" s="262" t="s">
        <v>198</v>
      </c>
    </row>
    <row r="137" spans="2:66" s="198" customFormat="1" ht="30" customHeight="1">
      <c r="B137" s="168"/>
      <c r="C137" s="309" t="s">
        <v>10</v>
      </c>
      <c r="D137" s="309" t="s">
        <v>199</v>
      </c>
      <c r="E137" s="310" t="s">
        <v>2252</v>
      </c>
      <c r="F137" s="682" t="s">
        <v>3679</v>
      </c>
      <c r="G137" s="678"/>
      <c r="H137" s="678"/>
      <c r="I137" s="678"/>
      <c r="J137" s="311" t="s">
        <v>377</v>
      </c>
      <c r="K137" s="375">
        <v>104.5</v>
      </c>
      <c r="L137" s="572"/>
      <c r="M137" s="572"/>
      <c r="N137" s="679">
        <f>ROUND(L137*K137,2)</f>
        <v>0</v>
      </c>
      <c r="O137" s="679"/>
      <c r="P137" s="679"/>
      <c r="Q137" s="679"/>
      <c r="R137" s="313" t="s">
        <v>3319</v>
      </c>
      <c r="S137" s="172"/>
      <c r="T137" s="426"/>
      <c r="U137" s="354"/>
      <c r="V137" s="246"/>
      <c r="W137" s="248"/>
      <c r="X137" s="248"/>
      <c r="Y137" s="248"/>
      <c r="Z137" s="248"/>
      <c r="AA137" s="248"/>
      <c r="AB137" s="355"/>
      <c r="AS137" s="192" t="s">
        <v>113</v>
      </c>
      <c r="AU137" s="192" t="s">
        <v>199</v>
      </c>
      <c r="AV137" s="192" t="s">
        <v>65</v>
      </c>
      <c r="AZ137" s="192" t="s">
        <v>198</v>
      </c>
      <c r="BF137" s="249">
        <f>IF(V137="základní",N137,0)</f>
        <v>0</v>
      </c>
      <c r="BG137" s="249">
        <f>IF(V137="snížená",N137,0)</f>
        <v>0</v>
      </c>
      <c r="BH137" s="249">
        <f>IF(V137="zákl. přenesená",N137,0)</f>
        <v>0</v>
      </c>
      <c r="BI137" s="249">
        <f>IF(V137="sníž. přenesená",N137,0)</f>
        <v>0</v>
      </c>
      <c r="BJ137" s="249">
        <f>IF(V137="nulová",N137,0)</f>
        <v>0</v>
      </c>
      <c r="BK137" s="192" t="s">
        <v>65</v>
      </c>
      <c r="BL137" s="249">
        <f>ROUND(L137*K137,2)</f>
        <v>0</v>
      </c>
      <c r="BM137" s="192" t="s">
        <v>113</v>
      </c>
      <c r="BN137" s="192" t="s">
        <v>2253</v>
      </c>
    </row>
    <row r="138" spans="2:48" s="198" customFormat="1" ht="42" customHeight="1">
      <c r="B138" s="168"/>
      <c r="C138" s="320"/>
      <c r="D138" s="320"/>
      <c r="E138" s="320"/>
      <c r="F138" s="680" t="s">
        <v>3680</v>
      </c>
      <c r="G138" s="713"/>
      <c r="H138" s="713"/>
      <c r="I138" s="713"/>
      <c r="J138" s="320"/>
      <c r="K138" s="320"/>
      <c r="L138" s="320"/>
      <c r="M138" s="320"/>
      <c r="N138" s="320"/>
      <c r="O138" s="320"/>
      <c r="P138" s="320"/>
      <c r="Q138" s="320"/>
      <c r="R138" s="320"/>
      <c r="S138" s="172"/>
      <c r="U138" s="331"/>
      <c r="V138" s="359"/>
      <c r="W138" s="359"/>
      <c r="X138" s="359"/>
      <c r="Y138" s="359"/>
      <c r="Z138" s="359"/>
      <c r="AA138" s="359"/>
      <c r="AB138" s="332"/>
      <c r="AU138" s="192" t="s">
        <v>271</v>
      </c>
      <c r="AV138" s="192" t="s">
        <v>65</v>
      </c>
    </row>
    <row r="139" spans="2:66" s="198" customFormat="1" ht="30" customHeight="1">
      <c r="B139" s="168"/>
      <c r="C139" s="309" t="s">
        <v>463</v>
      </c>
      <c r="D139" s="309" t="s">
        <v>199</v>
      </c>
      <c r="E139" s="310" t="s">
        <v>2254</v>
      </c>
      <c r="F139" s="678" t="s">
        <v>2255</v>
      </c>
      <c r="G139" s="678"/>
      <c r="H139" s="678"/>
      <c r="I139" s="678"/>
      <c r="J139" s="311" t="s">
        <v>377</v>
      </c>
      <c r="K139" s="375">
        <v>38.02</v>
      </c>
      <c r="L139" s="572"/>
      <c r="M139" s="572"/>
      <c r="N139" s="679">
        <f>ROUND(L139*K139,2)</f>
        <v>0</v>
      </c>
      <c r="O139" s="679"/>
      <c r="P139" s="679"/>
      <c r="Q139" s="679"/>
      <c r="R139" s="313" t="s">
        <v>3319</v>
      </c>
      <c r="S139" s="172"/>
      <c r="T139" s="397"/>
      <c r="U139" s="354"/>
      <c r="V139" s="246"/>
      <c r="W139" s="248"/>
      <c r="X139" s="248"/>
      <c r="Y139" s="248"/>
      <c r="Z139" s="248"/>
      <c r="AA139" s="248"/>
      <c r="AB139" s="355"/>
      <c r="AS139" s="192" t="s">
        <v>113</v>
      </c>
      <c r="AU139" s="192" t="s">
        <v>199</v>
      </c>
      <c r="AV139" s="192" t="s">
        <v>65</v>
      </c>
      <c r="AZ139" s="192" t="s">
        <v>198</v>
      </c>
      <c r="BF139" s="249">
        <f>IF(V139="základní",N139,0)</f>
        <v>0</v>
      </c>
      <c r="BG139" s="249">
        <f>IF(V139="snížená",N139,0)</f>
        <v>0</v>
      </c>
      <c r="BH139" s="249">
        <f>IF(V139="zákl. přenesená",N139,0)</f>
        <v>0</v>
      </c>
      <c r="BI139" s="249">
        <f>IF(V139="sníž. přenesená",N139,0)</f>
        <v>0</v>
      </c>
      <c r="BJ139" s="249">
        <f>IF(V139="nulová",N139,0)</f>
        <v>0</v>
      </c>
      <c r="BK139" s="192" t="s">
        <v>65</v>
      </c>
      <c r="BL139" s="249">
        <f>ROUND(L139*K139,2)</f>
        <v>0</v>
      </c>
      <c r="BM139" s="192" t="s">
        <v>113</v>
      </c>
      <c r="BN139" s="192" t="s">
        <v>2256</v>
      </c>
    </row>
    <row r="140" spans="2:48" s="198" customFormat="1" ht="56.1" customHeight="1">
      <c r="B140" s="168"/>
      <c r="C140" s="320"/>
      <c r="D140" s="320"/>
      <c r="E140" s="320"/>
      <c r="F140" s="680" t="s">
        <v>2257</v>
      </c>
      <c r="G140" s="713"/>
      <c r="H140" s="713"/>
      <c r="I140" s="713"/>
      <c r="J140" s="320"/>
      <c r="K140" s="320"/>
      <c r="L140" s="320"/>
      <c r="M140" s="320"/>
      <c r="N140" s="320"/>
      <c r="O140" s="320"/>
      <c r="P140" s="320"/>
      <c r="Q140" s="320"/>
      <c r="R140" s="320"/>
      <c r="S140" s="172"/>
      <c r="U140" s="331"/>
      <c r="V140" s="359"/>
      <c r="W140" s="359"/>
      <c r="X140" s="359"/>
      <c r="Y140" s="359"/>
      <c r="Z140" s="359"/>
      <c r="AA140" s="359"/>
      <c r="AB140" s="332"/>
      <c r="AU140" s="192" t="s">
        <v>271</v>
      </c>
      <c r="AV140" s="192" t="s">
        <v>65</v>
      </c>
    </row>
    <row r="141" spans="2:52" s="261" customFormat="1" ht="20.1" customHeight="1">
      <c r="B141" s="257"/>
      <c r="C141" s="413"/>
      <c r="D141" s="413"/>
      <c r="E141" s="415" t="s">
        <v>365</v>
      </c>
      <c r="F141" s="702" t="s">
        <v>2258</v>
      </c>
      <c r="G141" s="703"/>
      <c r="H141" s="703"/>
      <c r="I141" s="703"/>
      <c r="J141" s="413"/>
      <c r="K141" s="416">
        <v>38.02</v>
      </c>
      <c r="L141" s="413"/>
      <c r="M141" s="413"/>
      <c r="N141" s="413"/>
      <c r="O141" s="413"/>
      <c r="P141" s="413"/>
      <c r="Q141" s="413"/>
      <c r="R141" s="413"/>
      <c r="S141" s="221"/>
      <c r="U141" s="385"/>
      <c r="V141" s="363"/>
      <c r="W141" s="363"/>
      <c r="X141" s="363"/>
      <c r="Y141" s="363"/>
      <c r="Z141" s="363"/>
      <c r="AA141" s="363"/>
      <c r="AB141" s="386"/>
      <c r="AU141" s="262" t="s">
        <v>205</v>
      </c>
      <c r="AV141" s="262" t="s">
        <v>65</v>
      </c>
      <c r="AW141" s="261" t="s">
        <v>71</v>
      </c>
      <c r="AX141" s="261" t="s">
        <v>25</v>
      </c>
      <c r="AY141" s="261" t="s">
        <v>65</v>
      </c>
      <c r="AZ141" s="262" t="s">
        <v>198</v>
      </c>
    </row>
    <row r="142" spans="2:64" s="235" customFormat="1" ht="37.35" customHeight="1">
      <c r="B142" s="231"/>
      <c r="C142" s="232"/>
      <c r="D142" s="233" t="s">
        <v>2152</v>
      </c>
      <c r="E142" s="233"/>
      <c r="F142" s="233"/>
      <c r="G142" s="233"/>
      <c r="H142" s="233"/>
      <c r="I142" s="233"/>
      <c r="J142" s="233"/>
      <c r="K142" s="408"/>
      <c r="L142" s="233"/>
      <c r="M142" s="233"/>
      <c r="N142" s="609">
        <f>SUM(N143)</f>
        <v>0</v>
      </c>
      <c r="O142" s="610"/>
      <c r="P142" s="610"/>
      <c r="Q142" s="610"/>
      <c r="R142" s="377"/>
      <c r="S142" s="219"/>
      <c r="T142" s="397"/>
      <c r="U142" s="348"/>
      <c r="V142" s="232"/>
      <c r="W142" s="232"/>
      <c r="X142" s="234"/>
      <c r="Y142" s="232"/>
      <c r="Z142" s="234"/>
      <c r="AA142" s="232"/>
      <c r="AB142" s="349"/>
      <c r="AS142" s="237" t="s">
        <v>113</v>
      </c>
      <c r="AU142" s="238" t="s">
        <v>57</v>
      </c>
      <c r="AV142" s="238" t="s">
        <v>58</v>
      </c>
      <c r="AZ142" s="237" t="s">
        <v>198</v>
      </c>
      <c r="BL142" s="239">
        <f>SUM(BL143:BL144)</f>
        <v>0</v>
      </c>
    </row>
    <row r="143" spans="2:66" s="198" customFormat="1" ht="30" customHeight="1">
      <c r="B143" s="168"/>
      <c r="C143" s="309" t="s">
        <v>494</v>
      </c>
      <c r="D143" s="309" t="s">
        <v>199</v>
      </c>
      <c r="E143" s="310" t="s">
        <v>2259</v>
      </c>
      <c r="F143" s="678" t="s">
        <v>2260</v>
      </c>
      <c r="G143" s="678"/>
      <c r="H143" s="678"/>
      <c r="I143" s="678"/>
      <c r="J143" s="311" t="s">
        <v>377</v>
      </c>
      <c r="K143" s="375">
        <v>54.85</v>
      </c>
      <c r="L143" s="572"/>
      <c r="M143" s="572"/>
      <c r="N143" s="679">
        <f>ROUND(L143*K143,2)</f>
        <v>0</v>
      </c>
      <c r="O143" s="679"/>
      <c r="P143" s="679"/>
      <c r="Q143" s="679"/>
      <c r="R143" s="313" t="s">
        <v>3319</v>
      </c>
      <c r="S143" s="172"/>
      <c r="T143" s="397"/>
      <c r="U143" s="354"/>
      <c r="V143" s="246"/>
      <c r="W143" s="248"/>
      <c r="X143" s="248"/>
      <c r="Y143" s="248"/>
      <c r="Z143" s="248"/>
      <c r="AA143" s="248"/>
      <c r="AB143" s="355"/>
      <c r="AS143" s="192" t="s">
        <v>113</v>
      </c>
      <c r="AU143" s="192" t="s">
        <v>199</v>
      </c>
      <c r="AV143" s="192" t="s">
        <v>65</v>
      </c>
      <c r="AZ143" s="192" t="s">
        <v>198</v>
      </c>
      <c r="BF143" s="249">
        <f>IF(V143="základní",N143,0)</f>
        <v>0</v>
      </c>
      <c r="BG143" s="249">
        <f>IF(V143="snížená",N143,0)</f>
        <v>0</v>
      </c>
      <c r="BH143" s="249">
        <f>IF(V143="zákl. přenesená",N143,0)</f>
        <v>0</v>
      </c>
      <c r="BI143" s="249">
        <f>IF(V143="sníž. přenesená",N143,0)</f>
        <v>0</v>
      </c>
      <c r="BJ143" s="249">
        <f>IF(V143="nulová",N143,0)</f>
        <v>0</v>
      </c>
      <c r="BK143" s="192" t="s">
        <v>65</v>
      </c>
      <c r="BL143" s="249">
        <f>ROUND(L143*K143,2)</f>
        <v>0</v>
      </c>
      <c r="BM143" s="192" t="s">
        <v>113</v>
      </c>
      <c r="BN143" s="192" t="s">
        <v>2261</v>
      </c>
    </row>
    <row r="144" spans="2:52" s="261" customFormat="1" ht="22.5" customHeight="1">
      <c r="B144" s="257"/>
      <c r="C144" s="413"/>
      <c r="D144" s="413"/>
      <c r="E144" s="415" t="s">
        <v>406</v>
      </c>
      <c r="F144" s="714" t="s">
        <v>2212</v>
      </c>
      <c r="G144" s="715"/>
      <c r="H144" s="715"/>
      <c r="I144" s="715"/>
      <c r="J144" s="413"/>
      <c r="K144" s="416">
        <v>54.85</v>
      </c>
      <c r="L144" s="413"/>
      <c r="M144" s="413"/>
      <c r="N144" s="413"/>
      <c r="O144" s="413"/>
      <c r="P144" s="413"/>
      <c r="Q144" s="413"/>
      <c r="R144" s="413"/>
      <c r="S144" s="221"/>
      <c r="T144" s="427"/>
      <c r="U144" s="385"/>
      <c r="V144" s="363"/>
      <c r="W144" s="363"/>
      <c r="X144" s="363"/>
      <c r="Y144" s="363"/>
      <c r="Z144" s="363"/>
      <c r="AA144" s="363"/>
      <c r="AB144" s="386"/>
      <c r="AU144" s="262" t="s">
        <v>205</v>
      </c>
      <c r="AV144" s="262" t="s">
        <v>65</v>
      </c>
      <c r="AW144" s="261" t="s">
        <v>71</v>
      </c>
      <c r="AX144" s="261" t="s">
        <v>25</v>
      </c>
      <c r="AY144" s="261" t="s">
        <v>65</v>
      </c>
      <c r="AZ144" s="262" t="s">
        <v>198</v>
      </c>
    </row>
    <row r="145" spans="2:64" s="235" customFormat="1" ht="37.35" customHeight="1">
      <c r="B145" s="231"/>
      <c r="C145" s="232"/>
      <c r="D145" s="233" t="s">
        <v>263</v>
      </c>
      <c r="E145" s="233"/>
      <c r="F145" s="233"/>
      <c r="G145" s="233"/>
      <c r="H145" s="233"/>
      <c r="I145" s="233"/>
      <c r="J145" s="233"/>
      <c r="K145" s="233"/>
      <c r="L145" s="233"/>
      <c r="M145" s="233"/>
      <c r="N145" s="609">
        <f>SUM(N146:Q158)</f>
        <v>0</v>
      </c>
      <c r="O145" s="610"/>
      <c r="P145" s="610"/>
      <c r="Q145" s="610"/>
      <c r="R145" s="377"/>
      <c r="S145" s="219"/>
      <c r="U145" s="348"/>
      <c r="V145" s="232"/>
      <c r="W145" s="232"/>
      <c r="X145" s="234">
        <f>SUM(X146:X159)</f>
        <v>0</v>
      </c>
      <c r="Y145" s="232"/>
      <c r="Z145" s="234">
        <f>SUM(Z146:Z159)</f>
        <v>0</v>
      </c>
      <c r="AA145" s="232"/>
      <c r="AB145" s="349">
        <f>SUM(AB146:AB159)</f>
        <v>0</v>
      </c>
      <c r="AS145" s="237" t="s">
        <v>113</v>
      </c>
      <c r="AU145" s="238" t="s">
        <v>57</v>
      </c>
      <c r="AV145" s="238" t="s">
        <v>58</v>
      </c>
      <c r="AZ145" s="237" t="s">
        <v>198</v>
      </c>
      <c r="BL145" s="239">
        <f>SUM(BL146:BL159)</f>
        <v>0</v>
      </c>
    </row>
    <row r="146" spans="2:66" s="198" customFormat="1" ht="30" customHeight="1">
      <c r="B146" s="168"/>
      <c r="C146" s="309" t="s">
        <v>471</v>
      </c>
      <c r="D146" s="309" t="s">
        <v>199</v>
      </c>
      <c r="E146" s="310" t="s">
        <v>2263</v>
      </c>
      <c r="F146" s="678" t="s">
        <v>2264</v>
      </c>
      <c r="G146" s="678"/>
      <c r="H146" s="678"/>
      <c r="I146" s="678"/>
      <c r="J146" s="311" t="s">
        <v>268</v>
      </c>
      <c r="K146" s="375">
        <v>1</v>
      </c>
      <c r="L146" s="572"/>
      <c r="M146" s="572"/>
      <c r="N146" s="679">
        <f>ROUND(L146*K146,2)</f>
        <v>0</v>
      </c>
      <c r="O146" s="679"/>
      <c r="P146" s="679"/>
      <c r="Q146" s="679"/>
      <c r="R146" s="313" t="s">
        <v>3319</v>
      </c>
      <c r="S146" s="172"/>
      <c r="U146" s="354" t="s">
        <v>5</v>
      </c>
      <c r="V146" s="246" t="s">
        <v>29</v>
      </c>
      <c r="W146" s="248">
        <v>0</v>
      </c>
      <c r="X146" s="248">
        <f>W146*K146</f>
        <v>0</v>
      </c>
      <c r="Y146" s="248">
        <v>0</v>
      </c>
      <c r="Z146" s="248">
        <f>Y146*K146</f>
        <v>0</v>
      </c>
      <c r="AA146" s="248">
        <v>0</v>
      </c>
      <c r="AB146" s="355">
        <f>AA146*K146</f>
        <v>0</v>
      </c>
      <c r="AS146" s="192" t="s">
        <v>113</v>
      </c>
      <c r="AU146" s="192" t="s">
        <v>199</v>
      </c>
      <c r="AV146" s="192" t="s">
        <v>65</v>
      </c>
      <c r="AZ146" s="192" t="s">
        <v>198</v>
      </c>
      <c r="BF146" s="249">
        <f>IF(V146="základní",N146,0)</f>
        <v>0</v>
      </c>
      <c r="BG146" s="249">
        <f>IF(V146="snížená",N146,0)</f>
        <v>0</v>
      </c>
      <c r="BH146" s="249">
        <f>IF(V146="zákl. přenesená",N146,0)</f>
        <v>0</v>
      </c>
      <c r="BI146" s="249">
        <f>IF(V146="sníž. přenesená",N146,0)</f>
        <v>0</v>
      </c>
      <c r="BJ146" s="249">
        <f>IF(V146="nulová",N146,0)</f>
        <v>0</v>
      </c>
      <c r="BK146" s="192" t="s">
        <v>65</v>
      </c>
      <c r="BL146" s="249">
        <f>ROUND(L146*K146,2)</f>
        <v>0</v>
      </c>
      <c r="BM146" s="192" t="s">
        <v>113</v>
      </c>
      <c r="BN146" s="192" t="s">
        <v>2265</v>
      </c>
    </row>
    <row r="147" spans="2:48" s="198" customFormat="1" ht="27.95" customHeight="1">
      <c r="B147" s="168"/>
      <c r="C147" s="320"/>
      <c r="D147" s="320"/>
      <c r="E147" s="320"/>
      <c r="F147" s="680" t="s">
        <v>2266</v>
      </c>
      <c r="G147" s="713"/>
      <c r="H147" s="713"/>
      <c r="I147" s="713"/>
      <c r="J147" s="320"/>
      <c r="K147" s="320"/>
      <c r="L147" s="320"/>
      <c r="M147" s="320"/>
      <c r="N147" s="320"/>
      <c r="O147" s="320"/>
      <c r="P147" s="320"/>
      <c r="Q147" s="320"/>
      <c r="R147" s="320"/>
      <c r="S147" s="172"/>
      <c r="U147" s="331"/>
      <c r="V147" s="359"/>
      <c r="W147" s="359"/>
      <c r="X147" s="359"/>
      <c r="Y147" s="359"/>
      <c r="Z147" s="359"/>
      <c r="AA147" s="359"/>
      <c r="AB147" s="332"/>
      <c r="AU147" s="192" t="s">
        <v>271</v>
      </c>
      <c r="AV147" s="192" t="s">
        <v>65</v>
      </c>
    </row>
    <row r="148" spans="2:66" s="198" customFormat="1" ht="30" customHeight="1">
      <c r="B148" s="168"/>
      <c r="C148" s="309" t="s">
        <v>475</v>
      </c>
      <c r="D148" s="309" t="s">
        <v>199</v>
      </c>
      <c r="E148" s="310" t="s">
        <v>2267</v>
      </c>
      <c r="F148" s="678" t="s">
        <v>2268</v>
      </c>
      <c r="G148" s="678"/>
      <c r="H148" s="678"/>
      <c r="I148" s="678"/>
      <c r="J148" s="325" t="s">
        <v>1218</v>
      </c>
      <c r="K148" s="375">
        <v>1</v>
      </c>
      <c r="L148" s="572"/>
      <c r="M148" s="572"/>
      <c r="N148" s="679">
        <f>ROUND(L148*K148,2)</f>
        <v>0</v>
      </c>
      <c r="O148" s="679"/>
      <c r="P148" s="679"/>
      <c r="Q148" s="679"/>
      <c r="R148" s="313" t="s">
        <v>3319</v>
      </c>
      <c r="S148" s="172"/>
      <c r="U148" s="354" t="s">
        <v>5</v>
      </c>
      <c r="V148" s="246" t="s">
        <v>29</v>
      </c>
      <c r="W148" s="248">
        <v>0</v>
      </c>
      <c r="X148" s="248">
        <f>W148*K148</f>
        <v>0</v>
      </c>
      <c r="Y148" s="248">
        <v>0</v>
      </c>
      <c r="Z148" s="248">
        <f>Y148*K148</f>
        <v>0</v>
      </c>
      <c r="AA148" s="248">
        <v>0</v>
      </c>
      <c r="AB148" s="355">
        <f>AA148*K148</f>
        <v>0</v>
      </c>
      <c r="AS148" s="192" t="s">
        <v>113</v>
      </c>
      <c r="AU148" s="192" t="s">
        <v>199</v>
      </c>
      <c r="AV148" s="192" t="s">
        <v>65</v>
      </c>
      <c r="AZ148" s="192" t="s">
        <v>198</v>
      </c>
      <c r="BF148" s="249">
        <f>IF(V148="základní",N148,0)</f>
        <v>0</v>
      </c>
      <c r="BG148" s="249">
        <f>IF(V148="snížená",N148,0)</f>
        <v>0</v>
      </c>
      <c r="BH148" s="249">
        <f>IF(V148="zákl. přenesená",N148,0)</f>
        <v>0</v>
      </c>
      <c r="BI148" s="249">
        <f>IF(V148="sníž. přenesená",N148,0)</f>
        <v>0</v>
      </c>
      <c r="BJ148" s="249">
        <f>IF(V148="nulová",N148,0)</f>
        <v>0</v>
      </c>
      <c r="BK148" s="192" t="s">
        <v>65</v>
      </c>
      <c r="BL148" s="249">
        <f>ROUND(L148*K148,2)</f>
        <v>0</v>
      </c>
      <c r="BM148" s="192" t="s">
        <v>113</v>
      </c>
      <c r="BN148" s="192" t="s">
        <v>2269</v>
      </c>
    </row>
    <row r="149" spans="2:48" s="198" customFormat="1" ht="20.1" customHeight="1">
      <c r="B149" s="168"/>
      <c r="C149" s="320"/>
      <c r="D149" s="320"/>
      <c r="E149" s="320"/>
      <c r="F149" s="695" t="s">
        <v>2270</v>
      </c>
      <c r="G149" s="713"/>
      <c r="H149" s="713"/>
      <c r="I149" s="713"/>
      <c r="J149" s="320"/>
      <c r="K149" s="320"/>
      <c r="L149" s="320"/>
      <c r="M149" s="320"/>
      <c r="N149" s="320"/>
      <c r="O149" s="320"/>
      <c r="P149" s="320"/>
      <c r="Q149" s="320"/>
      <c r="R149" s="320"/>
      <c r="S149" s="172"/>
      <c r="U149" s="331"/>
      <c r="V149" s="359"/>
      <c r="W149" s="359"/>
      <c r="X149" s="359"/>
      <c r="Y149" s="359"/>
      <c r="Z149" s="359"/>
      <c r="AA149" s="359"/>
      <c r="AB149" s="332"/>
      <c r="AU149" s="192" t="s">
        <v>271</v>
      </c>
      <c r="AV149" s="192" t="s">
        <v>65</v>
      </c>
    </row>
    <row r="150" spans="2:66" s="198" customFormat="1" ht="60" customHeight="1">
      <c r="B150" s="168"/>
      <c r="C150" s="309" t="s">
        <v>478</v>
      </c>
      <c r="D150" s="309" t="s">
        <v>199</v>
      </c>
      <c r="E150" s="310" t="s">
        <v>2271</v>
      </c>
      <c r="F150" s="678" t="s">
        <v>2272</v>
      </c>
      <c r="G150" s="678"/>
      <c r="H150" s="678"/>
      <c r="I150" s="678"/>
      <c r="J150" s="311" t="s">
        <v>353</v>
      </c>
      <c r="K150" s="375">
        <v>217.3</v>
      </c>
      <c r="L150" s="572"/>
      <c r="M150" s="572"/>
      <c r="N150" s="679">
        <f>ROUND(L150*K150,2)</f>
        <v>0</v>
      </c>
      <c r="O150" s="679"/>
      <c r="P150" s="679"/>
      <c r="Q150" s="679"/>
      <c r="R150" s="313" t="s">
        <v>3319</v>
      </c>
      <c r="S150" s="172"/>
      <c r="T150" s="397"/>
      <c r="U150" s="354"/>
      <c r="V150" s="246"/>
      <c r="W150" s="248"/>
      <c r="X150" s="248"/>
      <c r="Y150" s="248"/>
      <c r="Z150" s="248"/>
      <c r="AA150" s="248"/>
      <c r="AB150" s="355"/>
      <c r="AS150" s="192" t="s">
        <v>113</v>
      </c>
      <c r="AU150" s="192" t="s">
        <v>199</v>
      </c>
      <c r="AV150" s="192" t="s">
        <v>65</v>
      </c>
      <c r="AZ150" s="192" t="s">
        <v>198</v>
      </c>
      <c r="BF150" s="249">
        <f>IF(V150="základní",N150,0)</f>
        <v>0</v>
      </c>
      <c r="BG150" s="249">
        <f>IF(V150="snížená",N150,0)</f>
        <v>0</v>
      </c>
      <c r="BH150" s="249">
        <f>IF(V150="zákl. přenesená",N150,0)</f>
        <v>0</v>
      </c>
      <c r="BI150" s="249">
        <f>IF(V150="sníž. přenesená",N150,0)</f>
        <v>0</v>
      </c>
      <c r="BJ150" s="249">
        <f>IF(V150="nulová",N150,0)</f>
        <v>0</v>
      </c>
      <c r="BK150" s="192" t="s">
        <v>65</v>
      </c>
      <c r="BL150" s="249">
        <f>ROUND(L150*K150,2)</f>
        <v>0</v>
      </c>
      <c r="BM150" s="192" t="s">
        <v>113</v>
      </c>
      <c r="BN150" s="192" t="s">
        <v>2273</v>
      </c>
    </row>
    <row r="151" spans="2:52" s="261" customFormat="1" ht="22.5" customHeight="1">
      <c r="B151" s="257"/>
      <c r="C151" s="413"/>
      <c r="D151" s="413"/>
      <c r="E151" s="415" t="s">
        <v>380</v>
      </c>
      <c r="F151" s="714" t="s">
        <v>2274</v>
      </c>
      <c r="G151" s="715"/>
      <c r="H151" s="715"/>
      <c r="I151" s="715"/>
      <c r="J151" s="413"/>
      <c r="K151" s="416">
        <v>217.3</v>
      </c>
      <c r="L151" s="413"/>
      <c r="M151" s="413"/>
      <c r="N151" s="413"/>
      <c r="O151" s="413"/>
      <c r="P151" s="413"/>
      <c r="Q151" s="413"/>
      <c r="R151" s="413"/>
      <c r="S151" s="221"/>
      <c r="U151" s="385"/>
      <c r="V151" s="363"/>
      <c r="W151" s="363"/>
      <c r="X151" s="363"/>
      <c r="Y151" s="363"/>
      <c r="Z151" s="363"/>
      <c r="AA151" s="363"/>
      <c r="AB151" s="386"/>
      <c r="AU151" s="262" t="s">
        <v>205</v>
      </c>
      <c r="AV151" s="262" t="s">
        <v>65</v>
      </c>
      <c r="AW151" s="261" t="s">
        <v>71</v>
      </c>
      <c r="AX151" s="261" t="s">
        <v>25</v>
      </c>
      <c r="AY151" s="261" t="s">
        <v>65</v>
      </c>
      <c r="AZ151" s="262" t="s">
        <v>198</v>
      </c>
    </row>
    <row r="152" spans="2:66" s="198" customFormat="1" ht="60" customHeight="1">
      <c r="B152" s="168"/>
      <c r="C152" s="309" t="s">
        <v>481</v>
      </c>
      <c r="D152" s="309" t="s">
        <v>199</v>
      </c>
      <c r="E152" s="310" t="s">
        <v>2275</v>
      </c>
      <c r="F152" s="678" t="s">
        <v>2276</v>
      </c>
      <c r="G152" s="678"/>
      <c r="H152" s="678"/>
      <c r="I152" s="678"/>
      <c r="J152" s="311" t="s">
        <v>353</v>
      </c>
      <c r="K152" s="375">
        <v>209.4</v>
      </c>
      <c r="L152" s="572"/>
      <c r="M152" s="572"/>
      <c r="N152" s="679">
        <f>ROUND(L152*K152,2)</f>
        <v>0</v>
      </c>
      <c r="O152" s="679"/>
      <c r="P152" s="679"/>
      <c r="Q152" s="679"/>
      <c r="R152" s="313" t="s">
        <v>3319</v>
      </c>
      <c r="S152" s="172"/>
      <c r="T152" s="397"/>
      <c r="U152" s="354"/>
      <c r="V152" s="246"/>
      <c r="W152" s="248"/>
      <c r="X152" s="248"/>
      <c r="Y152" s="248"/>
      <c r="Z152" s="248"/>
      <c r="AA152" s="248"/>
      <c r="AB152" s="355"/>
      <c r="AS152" s="192" t="s">
        <v>113</v>
      </c>
      <c r="AU152" s="192" t="s">
        <v>199</v>
      </c>
      <c r="AV152" s="192" t="s">
        <v>65</v>
      </c>
      <c r="AZ152" s="192" t="s">
        <v>198</v>
      </c>
      <c r="BF152" s="249">
        <f>IF(V152="základní",N152,0)</f>
        <v>0</v>
      </c>
      <c r="BG152" s="249">
        <f>IF(V152="snížená",N152,0)</f>
        <v>0</v>
      </c>
      <c r="BH152" s="249">
        <f>IF(V152="zákl. přenesená",N152,0)</f>
        <v>0</v>
      </c>
      <c r="BI152" s="249">
        <f>IF(V152="sníž. přenesená",N152,0)</f>
        <v>0</v>
      </c>
      <c r="BJ152" s="249">
        <f>IF(V152="nulová",N152,0)</f>
        <v>0</v>
      </c>
      <c r="BK152" s="192" t="s">
        <v>65</v>
      </c>
      <c r="BL152" s="249">
        <f>ROUND(L152*K152,2)</f>
        <v>0</v>
      </c>
      <c r="BM152" s="192" t="s">
        <v>113</v>
      </c>
      <c r="BN152" s="192" t="s">
        <v>2277</v>
      </c>
    </row>
    <row r="153" spans="2:48" s="198" customFormat="1" ht="20.1" customHeight="1">
      <c r="B153" s="168"/>
      <c r="C153" s="320"/>
      <c r="D153" s="320"/>
      <c r="E153" s="320"/>
      <c r="F153" s="695" t="s">
        <v>2270</v>
      </c>
      <c r="G153" s="713"/>
      <c r="H153" s="713"/>
      <c r="I153" s="713"/>
      <c r="J153" s="320"/>
      <c r="K153" s="320"/>
      <c r="L153" s="320"/>
      <c r="M153" s="320"/>
      <c r="N153" s="320"/>
      <c r="O153" s="320"/>
      <c r="P153" s="320"/>
      <c r="Q153" s="320"/>
      <c r="R153" s="320"/>
      <c r="S153" s="172"/>
      <c r="U153" s="331"/>
      <c r="V153" s="359"/>
      <c r="W153" s="359"/>
      <c r="X153" s="359"/>
      <c r="Y153" s="359"/>
      <c r="Z153" s="359"/>
      <c r="AA153" s="359"/>
      <c r="AB153" s="332"/>
      <c r="AU153" s="192" t="s">
        <v>271</v>
      </c>
      <c r="AV153" s="192" t="s">
        <v>65</v>
      </c>
    </row>
    <row r="154" spans="2:52" s="261" customFormat="1" ht="22.5" customHeight="1">
      <c r="B154" s="257"/>
      <c r="C154" s="413"/>
      <c r="D154" s="413"/>
      <c r="E154" s="415" t="s">
        <v>387</v>
      </c>
      <c r="F154" s="702" t="s">
        <v>2278</v>
      </c>
      <c r="G154" s="703"/>
      <c r="H154" s="703"/>
      <c r="I154" s="703"/>
      <c r="J154" s="413"/>
      <c r="K154" s="416">
        <v>209.4</v>
      </c>
      <c r="L154" s="413"/>
      <c r="M154" s="413"/>
      <c r="N154" s="413"/>
      <c r="O154" s="413"/>
      <c r="P154" s="413"/>
      <c r="Q154" s="413"/>
      <c r="R154" s="413"/>
      <c r="S154" s="221"/>
      <c r="U154" s="385"/>
      <c r="V154" s="363"/>
      <c r="W154" s="363"/>
      <c r="X154" s="363"/>
      <c r="Y154" s="363"/>
      <c r="Z154" s="363"/>
      <c r="AA154" s="363"/>
      <c r="AB154" s="386"/>
      <c r="AU154" s="262" t="s">
        <v>205</v>
      </c>
      <c r="AV154" s="262" t="s">
        <v>65</v>
      </c>
      <c r="AW154" s="261" t="s">
        <v>71</v>
      </c>
      <c r="AX154" s="261" t="s">
        <v>25</v>
      </c>
      <c r="AY154" s="261" t="s">
        <v>65</v>
      </c>
      <c r="AZ154" s="262" t="s">
        <v>198</v>
      </c>
    </row>
    <row r="155" spans="2:66" s="198" customFormat="1" ht="30" customHeight="1">
      <c r="B155" s="168"/>
      <c r="C155" s="309" t="s">
        <v>488</v>
      </c>
      <c r="D155" s="309" t="s">
        <v>199</v>
      </c>
      <c r="E155" s="310" t="s">
        <v>2279</v>
      </c>
      <c r="F155" s="678" t="s">
        <v>2280</v>
      </c>
      <c r="G155" s="678"/>
      <c r="H155" s="678"/>
      <c r="I155" s="678"/>
      <c r="J155" s="311" t="s">
        <v>377</v>
      </c>
      <c r="K155" s="375">
        <v>1001.61</v>
      </c>
      <c r="L155" s="572"/>
      <c r="M155" s="572"/>
      <c r="N155" s="679">
        <f>ROUND(L155*K155,2)</f>
        <v>0</v>
      </c>
      <c r="O155" s="679"/>
      <c r="P155" s="679"/>
      <c r="Q155" s="679"/>
      <c r="R155" s="327" t="s">
        <v>3765</v>
      </c>
      <c r="S155" s="172"/>
      <c r="T155" s="397"/>
      <c r="U155" s="354"/>
      <c r="V155" s="246"/>
      <c r="W155" s="248"/>
      <c r="X155" s="248"/>
      <c r="Y155" s="248"/>
      <c r="Z155" s="248"/>
      <c r="AA155" s="248"/>
      <c r="AB155" s="355"/>
      <c r="AS155" s="192" t="s">
        <v>113</v>
      </c>
      <c r="AU155" s="192" t="s">
        <v>199</v>
      </c>
      <c r="AV155" s="192" t="s">
        <v>65</v>
      </c>
      <c r="AZ155" s="192" t="s">
        <v>198</v>
      </c>
      <c r="BF155" s="249">
        <f>IF(V155="základní",N155,0)</f>
        <v>0</v>
      </c>
      <c r="BG155" s="249">
        <f>IF(V155="snížená",N155,0)</f>
        <v>0</v>
      </c>
      <c r="BH155" s="249">
        <f>IF(V155="zákl. přenesená",N155,0)</f>
        <v>0</v>
      </c>
      <c r="BI155" s="249">
        <f>IF(V155="sníž. přenesená",N155,0)</f>
        <v>0</v>
      </c>
      <c r="BJ155" s="249">
        <f>IF(V155="nulová",N155,0)</f>
        <v>0</v>
      </c>
      <c r="BK155" s="192" t="s">
        <v>65</v>
      </c>
      <c r="BL155" s="249">
        <f>ROUND(L155*K155,2)</f>
        <v>0</v>
      </c>
      <c r="BM155" s="192" t="s">
        <v>113</v>
      </c>
      <c r="BN155" s="192" t="s">
        <v>2281</v>
      </c>
    </row>
    <row r="156" spans="2:48" s="198" customFormat="1" ht="20.1" customHeight="1">
      <c r="B156" s="168"/>
      <c r="C156" s="320"/>
      <c r="D156" s="320"/>
      <c r="E156" s="320"/>
      <c r="F156" s="680" t="s">
        <v>2282</v>
      </c>
      <c r="G156" s="713"/>
      <c r="H156" s="713"/>
      <c r="I156" s="713"/>
      <c r="J156" s="320"/>
      <c r="K156" s="320"/>
      <c r="L156" s="320"/>
      <c r="M156" s="320"/>
      <c r="N156" s="320"/>
      <c r="O156" s="320"/>
      <c r="P156" s="320"/>
      <c r="Q156" s="320"/>
      <c r="R156" s="320"/>
      <c r="S156" s="172"/>
      <c r="U156" s="331"/>
      <c r="V156" s="359"/>
      <c r="W156" s="359"/>
      <c r="X156" s="359"/>
      <c r="Y156" s="359"/>
      <c r="Z156" s="359"/>
      <c r="AA156" s="359"/>
      <c r="AB156" s="332"/>
      <c r="AU156" s="192" t="s">
        <v>271</v>
      </c>
      <c r="AV156" s="192" t="s">
        <v>65</v>
      </c>
    </row>
    <row r="157" spans="2:52" s="261" customFormat="1" ht="20.1" customHeight="1">
      <c r="B157" s="257"/>
      <c r="C157" s="413"/>
      <c r="D157" s="413"/>
      <c r="E157" s="415" t="s">
        <v>394</v>
      </c>
      <c r="F157" s="702" t="s">
        <v>2283</v>
      </c>
      <c r="G157" s="703"/>
      <c r="H157" s="703"/>
      <c r="I157" s="703"/>
      <c r="J157" s="413"/>
      <c r="K157" s="416">
        <v>1001.61</v>
      </c>
      <c r="L157" s="413"/>
      <c r="M157" s="413"/>
      <c r="N157" s="413"/>
      <c r="O157" s="413"/>
      <c r="P157" s="413"/>
      <c r="Q157" s="413"/>
      <c r="R157" s="413"/>
      <c r="S157" s="221"/>
      <c r="U157" s="385"/>
      <c r="V157" s="363"/>
      <c r="W157" s="363"/>
      <c r="X157" s="363"/>
      <c r="Y157" s="363"/>
      <c r="Z157" s="363"/>
      <c r="AA157" s="363"/>
      <c r="AB157" s="386"/>
      <c r="AU157" s="262" t="s">
        <v>205</v>
      </c>
      <c r="AV157" s="262" t="s">
        <v>65</v>
      </c>
      <c r="AW157" s="261" t="s">
        <v>71</v>
      </c>
      <c r="AX157" s="261" t="s">
        <v>25</v>
      </c>
      <c r="AY157" s="261" t="s">
        <v>65</v>
      </c>
      <c r="AZ157" s="262" t="s">
        <v>198</v>
      </c>
    </row>
    <row r="158" spans="2:66" s="198" customFormat="1" ht="45" customHeight="1">
      <c r="B158" s="168"/>
      <c r="C158" s="309" t="s">
        <v>491</v>
      </c>
      <c r="D158" s="309" t="s">
        <v>199</v>
      </c>
      <c r="E158" s="310" t="s">
        <v>2284</v>
      </c>
      <c r="F158" s="678" t="s">
        <v>2285</v>
      </c>
      <c r="G158" s="678"/>
      <c r="H158" s="678"/>
      <c r="I158" s="678"/>
      <c r="J158" s="311" t="s">
        <v>353</v>
      </c>
      <c r="K158" s="375">
        <v>8</v>
      </c>
      <c r="L158" s="572"/>
      <c r="M158" s="572"/>
      <c r="N158" s="679">
        <f>ROUND(L158*K158,2)</f>
        <v>0</v>
      </c>
      <c r="O158" s="679"/>
      <c r="P158" s="679"/>
      <c r="Q158" s="679"/>
      <c r="R158" s="313" t="s">
        <v>3319</v>
      </c>
      <c r="S158" s="172"/>
      <c r="U158" s="354"/>
      <c r="V158" s="246"/>
      <c r="W158" s="248"/>
      <c r="X158" s="248"/>
      <c r="Y158" s="248"/>
      <c r="Z158" s="248"/>
      <c r="AA158" s="248"/>
      <c r="AB158" s="355"/>
      <c r="AS158" s="192" t="s">
        <v>113</v>
      </c>
      <c r="AU158" s="192" t="s">
        <v>199</v>
      </c>
      <c r="AV158" s="192" t="s">
        <v>65</v>
      </c>
      <c r="AZ158" s="192" t="s">
        <v>198</v>
      </c>
      <c r="BF158" s="249">
        <f>IF(V158="základní",N158,0)</f>
        <v>0</v>
      </c>
      <c r="BG158" s="249">
        <f>IF(V158="snížená",N158,0)</f>
        <v>0</v>
      </c>
      <c r="BH158" s="249">
        <f>IF(V158="zákl. přenesená",N158,0)</f>
        <v>0</v>
      </c>
      <c r="BI158" s="249">
        <f>IF(V158="sníž. přenesená",N158,0)</f>
        <v>0</v>
      </c>
      <c r="BJ158" s="249">
        <f>IF(V158="nulová",N158,0)</f>
        <v>0</v>
      </c>
      <c r="BK158" s="192" t="s">
        <v>65</v>
      </c>
      <c r="BL158" s="249">
        <f>ROUND(L158*K158,2)</f>
        <v>0</v>
      </c>
      <c r="BM158" s="192" t="s">
        <v>113</v>
      </c>
      <c r="BN158" s="192" t="s">
        <v>2286</v>
      </c>
    </row>
    <row r="159" spans="2:48" s="198" customFormat="1" ht="42" customHeight="1">
      <c r="B159" s="168"/>
      <c r="C159" s="320"/>
      <c r="D159" s="320"/>
      <c r="E159" s="320"/>
      <c r="F159" s="680" t="s">
        <v>3682</v>
      </c>
      <c r="G159" s="713"/>
      <c r="H159" s="713"/>
      <c r="I159" s="713"/>
      <c r="J159" s="320"/>
      <c r="K159" s="320"/>
      <c r="L159" s="320"/>
      <c r="M159" s="320"/>
      <c r="N159" s="320"/>
      <c r="O159" s="320"/>
      <c r="P159" s="320"/>
      <c r="Q159" s="320"/>
      <c r="R159" s="320"/>
      <c r="S159" s="172"/>
      <c r="T159" s="426"/>
      <c r="U159" s="428"/>
      <c r="V159" s="389"/>
      <c r="W159" s="389"/>
      <c r="X159" s="389"/>
      <c r="Y159" s="389"/>
      <c r="Z159" s="389"/>
      <c r="AA159" s="389"/>
      <c r="AB159" s="281"/>
      <c r="AU159" s="192" t="s">
        <v>271</v>
      </c>
      <c r="AV159" s="192" t="s">
        <v>65</v>
      </c>
    </row>
    <row r="160" spans="2:64" s="235" customFormat="1" ht="37.35" customHeight="1">
      <c r="B160" s="231"/>
      <c r="C160" s="232"/>
      <c r="D160" s="233" t="s">
        <v>264</v>
      </c>
      <c r="E160" s="233"/>
      <c r="F160" s="233"/>
      <c r="G160" s="233"/>
      <c r="H160" s="233"/>
      <c r="I160" s="233"/>
      <c r="J160" s="233"/>
      <c r="K160" s="233"/>
      <c r="L160" s="233"/>
      <c r="M160" s="233"/>
      <c r="N160" s="609">
        <f>SUM(N161)</f>
        <v>0</v>
      </c>
      <c r="O160" s="610"/>
      <c r="P160" s="610"/>
      <c r="Q160" s="610"/>
      <c r="R160" s="377"/>
      <c r="S160" s="219"/>
      <c r="U160" s="348"/>
      <c r="V160" s="232"/>
      <c r="W160" s="232"/>
      <c r="X160" s="234">
        <f>SUM(X161:X163)</f>
        <v>0</v>
      </c>
      <c r="Y160" s="232"/>
      <c r="Z160" s="234">
        <f>SUM(Z161:Z163)</f>
        <v>0</v>
      </c>
      <c r="AA160" s="232"/>
      <c r="AB160" s="349">
        <f>SUM(AB161:AB163)</f>
        <v>0</v>
      </c>
      <c r="AS160" s="237" t="s">
        <v>113</v>
      </c>
      <c r="AU160" s="238" t="s">
        <v>57</v>
      </c>
      <c r="AV160" s="238" t="s">
        <v>58</v>
      </c>
      <c r="AZ160" s="237" t="s">
        <v>198</v>
      </c>
      <c r="BL160" s="239">
        <f>SUM(BL161:BL163)</f>
        <v>0</v>
      </c>
    </row>
    <row r="161" spans="2:66" s="198" customFormat="1" ht="45" customHeight="1">
      <c r="B161" s="168"/>
      <c r="C161" s="328">
        <v>35</v>
      </c>
      <c r="D161" s="328" t="s">
        <v>199</v>
      </c>
      <c r="E161" s="329" t="s">
        <v>2900</v>
      </c>
      <c r="F161" s="689" t="s">
        <v>2901</v>
      </c>
      <c r="G161" s="689"/>
      <c r="H161" s="689"/>
      <c r="I161" s="689"/>
      <c r="J161" s="325" t="s">
        <v>1218</v>
      </c>
      <c r="K161" s="373">
        <v>1</v>
      </c>
      <c r="L161" s="694"/>
      <c r="M161" s="694"/>
      <c r="N161" s="688">
        <f>ROUND(L161*K161,2)</f>
        <v>0</v>
      </c>
      <c r="O161" s="688"/>
      <c r="P161" s="688"/>
      <c r="Q161" s="688"/>
      <c r="R161" s="313" t="s">
        <v>3319</v>
      </c>
      <c r="S161" s="172"/>
      <c r="T161" s="429"/>
      <c r="U161" s="354" t="s">
        <v>5</v>
      </c>
      <c r="V161" s="246" t="s">
        <v>29</v>
      </c>
      <c r="W161" s="248">
        <v>0</v>
      </c>
      <c r="X161" s="248">
        <f>W161*K161</f>
        <v>0</v>
      </c>
      <c r="Y161" s="248">
        <v>0</v>
      </c>
      <c r="Z161" s="248">
        <f>Y161*K161</f>
        <v>0</v>
      </c>
      <c r="AA161" s="248">
        <v>0</v>
      </c>
      <c r="AB161" s="355">
        <f>AA161*K161</f>
        <v>0</v>
      </c>
      <c r="AS161" s="192" t="s">
        <v>113</v>
      </c>
      <c r="AU161" s="192" t="s">
        <v>199</v>
      </c>
      <c r="AV161" s="192" t="s">
        <v>65</v>
      </c>
      <c r="AZ161" s="192" t="s">
        <v>198</v>
      </c>
      <c r="BF161" s="249">
        <f>IF(V161="základní",N161,0)</f>
        <v>0</v>
      </c>
      <c r="BG161" s="249">
        <f>IF(V161="snížená",N161,0)</f>
        <v>0</v>
      </c>
      <c r="BH161" s="249">
        <f>IF(V161="zákl. přenesená",N161,0)</f>
        <v>0</v>
      </c>
      <c r="BI161" s="249">
        <f>IF(V161="sníž. přenesená",N161,0)</f>
        <v>0</v>
      </c>
      <c r="BJ161" s="249">
        <f>IF(V161="nulová",N161,0)</f>
        <v>0</v>
      </c>
      <c r="BK161" s="192" t="s">
        <v>65</v>
      </c>
      <c r="BL161" s="249">
        <f>ROUND(L161*K161,2)</f>
        <v>0</v>
      </c>
      <c r="BM161" s="192" t="s">
        <v>113</v>
      </c>
      <c r="BN161" s="192" t="s">
        <v>2286</v>
      </c>
    </row>
    <row r="162" spans="2:19" s="198" customFormat="1" ht="6.95" customHeight="1">
      <c r="B162" s="201"/>
      <c r="C162" s="202"/>
      <c r="D162" s="202"/>
      <c r="E162" s="202"/>
      <c r="F162" s="202"/>
      <c r="G162" s="202"/>
      <c r="H162" s="202"/>
      <c r="I162" s="202"/>
      <c r="J162" s="202"/>
      <c r="K162" s="202"/>
      <c r="L162" s="202"/>
      <c r="M162" s="202"/>
      <c r="N162" s="202"/>
      <c r="O162" s="202"/>
      <c r="P162" s="202"/>
      <c r="Q162" s="202"/>
      <c r="R162" s="202"/>
      <c r="S162" s="203"/>
    </row>
  </sheetData>
  <sheetProtection password="CDE4" sheet="1" objects="1" scenarios="1"/>
  <mergeCells count="202">
    <mergeCell ref="F159:I159"/>
    <mergeCell ref="N160:Q160"/>
    <mergeCell ref="F161:I161"/>
    <mergeCell ref="L161:M161"/>
    <mergeCell ref="N161:Q161"/>
    <mergeCell ref="F155:I155"/>
    <mergeCell ref="L155:M155"/>
    <mergeCell ref="N155:Q155"/>
    <mergeCell ref="F156:I156"/>
    <mergeCell ref="F157:I157"/>
    <mergeCell ref="F158:I158"/>
    <mergeCell ref="L158:M158"/>
    <mergeCell ref="N158:Q158"/>
    <mergeCell ref="F151:I151"/>
    <mergeCell ref="F152:I152"/>
    <mergeCell ref="L152:M152"/>
    <mergeCell ref="N152:Q152"/>
    <mergeCell ref="F153:I153"/>
    <mergeCell ref="F154:I154"/>
    <mergeCell ref="F148:I148"/>
    <mergeCell ref="L148:M148"/>
    <mergeCell ref="N148:Q148"/>
    <mergeCell ref="F149:I149"/>
    <mergeCell ref="F150:I150"/>
    <mergeCell ref="L150:M150"/>
    <mergeCell ref="N150:Q150"/>
    <mergeCell ref="F144:I144"/>
    <mergeCell ref="N145:Q145"/>
    <mergeCell ref="F146:I146"/>
    <mergeCell ref="L146:M146"/>
    <mergeCell ref="N146:Q146"/>
    <mergeCell ref="F147:I147"/>
    <mergeCell ref="F140:I140"/>
    <mergeCell ref="F141:I141"/>
    <mergeCell ref="N142:Q142"/>
    <mergeCell ref="F143:I143"/>
    <mergeCell ref="L143:M143"/>
    <mergeCell ref="N143:Q143"/>
    <mergeCell ref="F137:I137"/>
    <mergeCell ref="L137:M137"/>
    <mergeCell ref="N137:Q137"/>
    <mergeCell ref="F138:I138"/>
    <mergeCell ref="F139:I139"/>
    <mergeCell ref="L139:M139"/>
    <mergeCell ref="N139:Q139"/>
    <mergeCell ref="F133:I133"/>
    <mergeCell ref="F134:I134"/>
    <mergeCell ref="L134:M134"/>
    <mergeCell ref="N134:Q134"/>
    <mergeCell ref="F135:I135"/>
    <mergeCell ref="F136:I136"/>
    <mergeCell ref="F129:I129"/>
    <mergeCell ref="F130:I130"/>
    <mergeCell ref="F131:I131"/>
    <mergeCell ref="L131:M131"/>
    <mergeCell ref="N131:Q131"/>
    <mergeCell ref="F132:I132"/>
    <mergeCell ref="F125:I125"/>
    <mergeCell ref="F126:I126"/>
    <mergeCell ref="N127:Q127"/>
    <mergeCell ref="F128:I128"/>
    <mergeCell ref="L128:M128"/>
    <mergeCell ref="N128:Q128"/>
    <mergeCell ref="F121:I121"/>
    <mergeCell ref="F122:I122"/>
    <mergeCell ref="L122:M122"/>
    <mergeCell ref="N122:Q122"/>
    <mergeCell ref="F123:I123"/>
    <mergeCell ref="F124:I124"/>
    <mergeCell ref="N117:Q117"/>
    <mergeCell ref="F118:I118"/>
    <mergeCell ref="L118:M118"/>
    <mergeCell ref="N118:Q118"/>
    <mergeCell ref="F119:I119"/>
    <mergeCell ref="F120:I120"/>
    <mergeCell ref="L120:M120"/>
    <mergeCell ref="N120:Q120"/>
    <mergeCell ref="F113:I113"/>
    <mergeCell ref="L113:M113"/>
    <mergeCell ref="N113:Q113"/>
    <mergeCell ref="F114:I114"/>
    <mergeCell ref="F115:I115"/>
    <mergeCell ref="F116:I116"/>
    <mergeCell ref="F109:I109"/>
    <mergeCell ref="L109:M109"/>
    <mergeCell ref="N109:Q109"/>
    <mergeCell ref="F110:I110"/>
    <mergeCell ref="F111:I111"/>
    <mergeCell ref="F112:I112"/>
    <mergeCell ref="F106:I106"/>
    <mergeCell ref="F107:I107"/>
    <mergeCell ref="L107:M107"/>
    <mergeCell ref="N107:Q107"/>
    <mergeCell ref="F108:I108"/>
    <mergeCell ref="L108:M108"/>
    <mergeCell ref="N108:Q108"/>
    <mergeCell ref="F103:I103"/>
    <mergeCell ref="F104:I104"/>
    <mergeCell ref="L104:M104"/>
    <mergeCell ref="N104:Q104"/>
    <mergeCell ref="F105:I105"/>
    <mergeCell ref="L105:M105"/>
    <mergeCell ref="N105:Q105"/>
    <mergeCell ref="F99:I99"/>
    <mergeCell ref="L99:M99"/>
    <mergeCell ref="N99:Q99"/>
    <mergeCell ref="F100:I100"/>
    <mergeCell ref="F101:I101"/>
    <mergeCell ref="F102:I102"/>
    <mergeCell ref="F95:I95"/>
    <mergeCell ref="F96:I96"/>
    <mergeCell ref="F97:I97"/>
    <mergeCell ref="L97:M97"/>
    <mergeCell ref="N97:Q97"/>
    <mergeCell ref="F98:I98"/>
    <mergeCell ref="F91:I91"/>
    <mergeCell ref="L91:M91"/>
    <mergeCell ref="N91:Q91"/>
    <mergeCell ref="F92:I92"/>
    <mergeCell ref="F93:I93"/>
    <mergeCell ref="F94:I94"/>
    <mergeCell ref="F85:I85"/>
    <mergeCell ref="F86:I86"/>
    <mergeCell ref="F87:I87"/>
    <mergeCell ref="F88:I88"/>
    <mergeCell ref="F89:I89"/>
    <mergeCell ref="F90:I90"/>
    <mergeCell ref="F81:I81"/>
    <mergeCell ref="F82:I82"/>
    <mergeCell ref="L82:M82"/>
    <mergeCell ref="N82:Q82"/>
    <mergeCell ref="F83:I83"/>
    <mergeCell ref="F84:I84"/>
    <mergeCell ref="L84:M84"/>
    <mergeCell ref="N84:Q84"/>
    <mergeCell ref="F79:I79"/>
    <mergeCell ref="L79:M79"/>
    <mergeCell ref="N79:Q79"/>
    <mergeCell ref="F80:I80"/>
    <mergeCell ref="L80:M80"/>
    <mergeCell ref="N80:Q80"/>
    <mergeCell ref="F77:I77"/>
    <mergeCell ref="L77:M77"/>
    <mergeCell ref="N77:Q77"/>
    <mergeCell ref="F78:I78"/>
    <mergeCell ref="L78:M78"/>
    <mergeCell ref="N78:Q78"/>
    <mergeCell ref="N74:Q74"/>
    <mergeCell ref="N75:Q75"/>
    <mergeCell ref="F76:I76"/>
    <mergeCell ref="L76:M76"/>
    <mergeCell ref="N76:Q76"/>
    <mergeCell ref="F73:I73"/>
    <mergeCell ref="L73:M73"/>
    <mergeCell ref="N73:Q73"/>
    <mergeCell ref="N57:Q57"/>
    <mergeCell ref="F65:P65"/>
    <mergeCell ref="F66:P66"/>
    <mergeCell ref="C63:R63"/>
    <mergeCell ref="M68:P68"/>
    <mergeCell ref="M70:Q70"/>
    <mergeCell ref="M71:Q71"/>
    <mergeCell ref="N51:Q51"/>
    <mergeCell ref="N52:Q52"/>
    <mergeCell ref="N53:Q53"/>
    <mergeCell ref="N54:Q54"/>
    <mergeCell ref="N55:Q55"/>
    <mergeCell ref="N56:Q56"/>
    <mergeCell ref="F41:P41"/>
    <mergeCell ref="F42:P42"/>
    <mergeCell ref="C49:G49"/>
    <mergeCell ref="N49:Q49"/>
    <mergeCell ref="M44:P44"/>
    <mergeCell ref="M46:Q46"/>
    <mergeCell ref="M47:Q47"/>
    <mergeCell ref="L33:P33"/>
    <mergeCell ref="M24:P24"/>
    <mergeCell ref="H27:J27"/>
    <mergeCell ref="M27:P27"/>
    <mergeCell ref="H28:J28"/>
    <mergeCell ref="M28:P28"/>
    <mergeCell ref="H29:J29"/>
    <mergeCell ref="M29:P29"/>
    <mergeCell ref="C39:R39"/>
    <mergeCell ref="O17:P17"/>
    <mergeCell ref="O18:P18"/>
    <mergeCell ref="E21:L21"/>
    <mergeCell ref="H1:K1"/>
    <mergeCell ref="C2:Q2"/>
    <mergeCell ref="H30:J30"/>
    <mergeCell ref="M30:P30"/>
    <mergeCell ref="H31:J31"/>
    <mergeCell ref="M31:P31"/>
    <mergeCell ref="T2:AD2"/>
    <mergeCell ref="F6:P6"/>
    <mergeCell ref="F7:P7"/>
    <mergeCell ref="C4:R4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3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2" manualBreakCount="2">
    <brk id="36" min="1" max="16383" man="1"/>
    <brk id="60" min="1" max="16383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O201"/>
  <sheetViews>
    <sheetView showGridLines="0" workbookViewId="0" topLeftCell="A1">
      <pane ySplit="1" topLeftCell="A80" activePane="bottomLeft" state="frozen"/>
      <selection pane="bottomLeft" activeCell="L90" sqref="L90:M90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9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7.3320312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1" style="362" customWidth="1"/>
    <col min="31" max="31" width="15" style="362" customWidth="1"/>
    <col min="32" max="32" width="16.33203125" style="362" customWidth="1"/>
    <col min="33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4" t="s">
        <v>168</v>
      </c>
      <c r="I1" s="604"/>
      <c r="J1" s="604"/>
      <c r="K1" s="604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0" t="s">
        <v>7</v>
      </c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372"/>
      <c r="T2" s="671" t="s">
        <v>8</v>
      </c>
      <c r="U2" s="668"/>
      <c r="V2" s="668"/>
      <c r="W2" s="668"/>
      <c r="X2" s="668"/>
      <c r="Y2" s="668"/>
      <c r="Z2" s="668"/>
      <c r="AA2" s="668"/>
      <c r="AB2" s="668"/>
      <c r="AC2" s="668"/>
      <c r="AD2" s="668"/>
      <c r="AU2" s="192" t="s">
        <v>121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2" t="s">
        <v>3734</v>
      </c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53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34" t="str">
        <f>'[1]Rekapitulace stavby'!K6</f>
        <v>Bezbariérové bydlení a centrum denních aktivit v Lednici - Srdce v domě, příspěvková organizace</v>
      </c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34" t="s">
        <v>2287</v>
      </c>
      <c r="G7" s="636"/>
      <c r="H7" s="636"/>
      <c r="I7" s="636"/>
      <c r="J7" s="636"/>
      <c r="K7" s="636"/>
      <c r="L7" s="636"/>
      <c r="M7" s="636"/>
      <c r="N7" s="636"/>
      <c r="O7" s="636"/>
      <c r="P7" s="636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2" t="s">
        <v>2288</v>
      </c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359"/>
      <c r="R8" s="35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576">
        <f>'Rekapitulace stavby'!AM8</f>
        <v>0</v>
      </c>
      <c r="P10" s="576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23" t="str">
        <f>IF('Rekapitulace stavby'!AN11="","",'Rekapitulace stavby'!AN11)</f>
        <v/>
      </c>
      <c r="P12" s="523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23" t="str">
        <f>IF('Rekapitulace stavby'!AN12="","",'Rekapitulace stavby'!AN12)</f>
        <v/>
      </c>
      <c r="P13" s="523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23" t="str">
        <f>IF('Rekapitulace stavby'!AM13="","",'Rekapitulace stavby'!AM13)</f>
        <v/>
      </c>
      <c r="P15" s="523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23" t="str">
        <f>IF('Rekapitulace stavby'!AM14="","",'Rekapitulace stavby'!AM14)</f>
        <v/>
      </c>
      <c r="P16" s="523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23" t="str">
        <f>IF('Rekapitulace stavby'!AN17="","",'Rekapitulace stavby'!AN17)</f>
        <v/>
      </c>
      <c r="P18" s="523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23" t="str">
        <f>IF('Rekapitulace stavby'!AN18="","",'Rekapitulace stavby'!AN18)</f>
        <v/>
      </c>
      <c r="P19" s="523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26" t="s">
        <v>5</v>
      </c>
      <c r="F22" s="526"/>
      <c r="G22" s="526"/>
      <c r="H22" s="526"/>
      <c r="I22" s="526"/>
      <c r="J22" s="526"/>
      <c r="K22" s="526"/>
      <c r="L22" s="526"/>
      <c r="M22" s="392"/>
      <c r="N22" s="392"/>
      <c r="O22" s="392"/>
      <c r="P22" s="392"/>
      <c r="Q22" s="392"/>
      <c r="R22" s="39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31">
        <f>ROUND(N53,2)</f>
        <v>0</v>
      </c>
      <c r="N25" s="632"/>
      <c r="O25" s="632"/>
      <c r="P25" s="632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56">
        <f>ROUND((SUM($M$25)),2)</f>
        <v>0</v>
      </c>
      <c r="I28" s="672"/>
      <c r="J28" s="672"/>
      <c r="K28" s="396"/>
      <c r="L28" s="396"/>
      <c r="M28" s="656">
        <f>ROUND(H28*0.21,2)</f>
        <v>0</v>
      </c>
      <c r="N28" s="672"/>
      <c r="O28" s="672"/>
      <c r="P28" s="672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56">
        <v>0</v>
      </c>
      <c r="I29" s="672"/>
      <c r="J29" s="672"/>
      <c r="K29" s="359"/>
      <c r="L29" s="359"/>
      <c r="M29" s="656">
        <f>ROUND(H29*0.15,2)</f>
        <v>0</v>
      </c>
      <c r="N29" s="672"/>
      <c r="O29" s="672"/>
      <c r="P29" s="672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56" t="e">
        <f>ROUND((SUM(#REF!)+SUM(BH79:BH187)),2)</f>
        <v>#REF!</v>
      </c>
      <c r="I30" s="638"/>
      <c r="J30" s="638"/>
      <c r="K30" s="359"/>
      <c r="L30" s="359"/>
      <c r="M30" s="656">
        <v>0</v>
      </c>
      <c r="N30" s="638"/>
      <c r="O30" s="638"/>
      <c r="P30" s="638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56" t="e">
        <f>ROUND((SUM(#REF!)+SUM(BI79:BI187)),2)</f>
        <v>#REF!</v>
      </c>
      <c r="I31" s="638"/>
      <c r="J31" s="638"/>
      <c r="K31" s="359"/>
      <c r="L31" s="359"/>
      <c r="M31" s="656">
        <v>0</v>
      </c>
      <c r="N31" s="638"/>
      <c r="O31" s="638"/>
      <c r="P31" s="638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56" t="e">
        <f>ROUND((SUM(#REF!)+SUM(BJ79:BJ187)),2)</f>
        <v>#REF!</v>
      </c>
      <c r="I32" s="638"/>
      <c r="J32" s="638"/>
      <c r="K32" s="359"/>
      <c r="L32" s="359"/>
      <c r="M32" s="656">
        <v>0</v>
      </c>
      <c r="N32" s="638"/>
      <c r="O32" s="638"/>
      <c r="P32" s="638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4">
        <f>M25+M28+M29</f>
        <v>0</v>
      </c>
      <c r="M34" s="654"/>
      <c r="N34" s="654"/>
      <c r="O34" s="654"/>
      <c r="P34" s="655"/>
      <c r="Q34" s="371"/>
      <c r="R34" s="371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2" t="s">
        <v>3735</v>
      </c>
      <c r="D40" s="643"/>
      <c r="E40" s="643"/>
      <c r="F40" s="643"/>
      <c r="G40" s="643"/>
      <c r="H40" s="643"/>
      <c r="I40" s="643"/>
      <c r="J40" s="643"/>
      <c r="K40" s="643"/>
      <c r="L40" s="643"/>
      <c r="M40" s="643"/>
      <c r="N40" s="643"/>
      <c r="O40" s="643"/>
      <c r="P40" s="643"/>
      <c r="Q40" s="643"/>
      <c r="R40" s="644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34" t="str">
        <f>F6</f>
        <v>Bezbariérové bydlení a centrum denních aktivit v Lednici - Srdce v domě, příspěvková organizace</v>
      </c>
      <c r="G42" s="635"/>
      <c r="H42" s="635"/>
      <c r="I42" s="635"/>
      <c r="J42" s="635"/>
      <c r="K42" s="635"/>
      <c r="L42" s="635"/>
      <c r="M42" s="635"/>
      <c r="N42" s="635"/>
      <c r="O42" s="635"/>
      <c r="P42" s="635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34" t="s">
        <v>2287</v>
      </c>
      <c r="G43" s="636"/>
      <c r="H43" s="636"/>
      <c r="I43" s="636"/>
      <c r="J43" s="636"/>
      <c r="K43" s="636"/>
      <c r="L43" s="636"/>
      <c r="M43" s="636"/>
      <c r="N43" s="636"/>
      <c r="O43" s="636"/>
      <c r="P43" s="636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37" t="str">
        <f>F8</f>
        <v>SO-07.1. - Přípojka kanalizace</v>
      </c>
      <c r="G44" s="638"/>
      <c r="H44" s="638"/>
      <c r="I44" s="638"/>
      <c r="J44" s="638"/>
      <c r="K44" s="638"/>
      <c r="L44" s="638"/>
      <c r="M44" s="638"/>
      <c r="N44" s="638"/>
      <c r="O44" s="638"/>
      <c r="P44" s="638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576">
        <f>IF(O10="","",O10)</f>
        <v>0</v>
      </c>
      <c r="N46" s="576"/>
      <c r="O46" s="576"/>
      <c r="P46" s="576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39"/>
      <c r="N48" s="639"/>
      <c r="O48" s="639"/>
      <c r="P48" s="639"/>
      <c r="Q48" s="639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39"/>
      <c r="N49" s="639"/>
      <c r="O49" s="639"/>
      <c r="P49" s="639"/>
      <c r="Q49" s="639"/>
      <c r="R49" s="395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40" t="s">
        <v>176</v>
      </c>
      <c r="D51" s="641"/>
      <c r="E51" s="641"/>
      <c r="F51" s="641"/>
      <c r="G51" s="641"/>
      <c r="H51" s="371"/>
      <c r="I51" s="371"/>
      <c r="J51" s="371"/>
      <c r="K51" s="371"/>
      <c r="L51" s="371"/>
      <c r="M51" s="371"/>
      <c r="N51" s="640" t="s">
        <v>177</v>
      </c>
      <c r="O51" s="641"/>
      <c r="P51" s="641"/>
      <c r="Q51" s="641"/>
      <c r="R51" s="371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31">
        <f>N79</f>
        <v>0</v>
      </c>
      <c r="O53" s="677"/>
      <c r="P53" s="677"/>
      <c r="Q53" s="677"/>
      <c r="R53" s="37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248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75">
        <f>N80</f>
        <v>0</v>
      </c>
      <c r="O54" s="676"/>
      <c r="P54" s="676"/>
      <c r="Q54" s="676"/>
      <c r="R54" s="378"/>
      <c r="S54" s="210"/>
    </row>
    <row r="55" spans="2:19" s="215" customFormat="1" ht="24.95" customHeight="1">
      <c r="B55" s="211"/>
      <c r="C55" s="378"/>
      <c r="D55" s="283" t="s">
        <v>2289</v>
      </c>
      <c r="E55" s="378"/>
      <c r="F55" s="378"/>
      <c r="G55" s="378"/>
      <c r="H55" s="378"/>
      <c r="I55" s="378"/>
      <c r="J55" s="378"/>
      <c r="K55" s="378"/>
      <c r="L55" s="378"/>
      <c r="M55" s="378"/>
      <c r="N55" s="675">
        <f>N188</f>
        <v>0</v>
      </c>
      <c r="O55" s="676"/>
      <c r="P55" s="676"/>
      <c r="Q55" s="676"/>
      <c r="R55" s="378"/>
      <c r="S55" s="210"/>
    </row>
    <row r="56" spans="2:19" s="215" customFormat="1" ht="24.95" customHeight="1">
      <c r="B56" s="211"/>
      <c r="C56" s="378"/>
      <c r="D56" s="283" t="s">
        <v>251</v>
      </c>
      <c r="E56" s="378"/>
      <c r="F56" s="378"/>
      <c r="G56" s="378"/>
      <c r="H56" s="378"/>
      <c r="I56" s="378"/>
      <c r="J56" s="378"/>
      <c r="K56" s="378"/>
      <c r="L56" s="378"/>
      <c r="M56" s="378"/>
      <c r="N56" s="675">
        <f>N144</f>
        <v>0</v>
      </c>
      <c r="O56" s="676"/>
      <c r="P56" s="676"/>
      <c r="Q56" s="676"/>
      <c r="R56" s="378"/>
      <c r="S56" s="210"/>
    </row>
    <row r="57" spans="2:19" s="215" customFormat="1" ht="24.95" customHeight="1">
      <c r="B57" s="211"/>
      <c r="C57" s="378"/>
      <c r="D57" s="283" t="s">
        <v>2151</v>
      </c>
      <c r="E57" s="378"/>
      <c r="F57" s="378"/>
      <c r="G57" s="378"/>
      <c r="H57" s="378"/>
      <c r="I57" s="378"/>
      <c r="J57" s="378"/>
      <c r="K57" s="378"/>
      <c r="L57" s="378"/>
      <c r="M57" s="378"/>
      <c r="N57" s="675">
        <f>N149</f>
        <v>0</v>
      </c>
      <c r="O57" s="676"/>
      <c r="P57" s="676"/>
      <c r="Q57" s="676"/>
      <c r="R57" s="378"/>
      <c r="S57" s="210"/>
    </row>
    <row r="58" spans="2:19" s="215" customFormat="1" ht="24.95" customHeight="1">
      <c r="B58" s="211"/>
      <c r="C58" s="378"/>
      <c r="D58" s="283" t="s">
        <v>2290</v>
      </c>
      <c r="E58" s="378"/>
      <c r="F58" s="378"/>
      <c r="G58" s="378"/>
      <c r="H58" s="378"/>
      <c r="I58" s="378"/>
      <c r="J58" s="378"/>
      <c r="K58" s="378"/>
      <c r="L58" s="378"/>
      <c r="M58" s="378"/>
      <c r="N58" s="675">
        <f>N154</f>
        <v>0</v>
      </c>
      <c r="O58" s="676"/>
      <c r="P58" s="676"/>
      <c r="Q58" s="676"/>
      <c r="R58" s="378"/>
      <c r="S58" s="210"/>
    </row>
    <row r="59" spans="2:19" s="215" customFormat="1" ht="24.95" customHeight="1">
      <c r="B59" s="211"/>
      <c r="C59" s="378"/>
      <c r="D59" s="283" t="s">
        <v>263</v>
      </c>
      <c r="E59" s="378"/>
      <c r="F59" s="378"/>
      <c r="G59" s="378"/>
      <c r="H59" s="378"/>
      <c r="I59" s="378"/>
      <c r="J59" s="378"/>
      <c r="K59" s="378"/>
      <c r="L59" s="378"/>
      <c r="M59" s="378"/>
      <c r="N59" s="675">
        <f>N171</f>
        <v>0</v>
      </c>
      <c r="O59" s="676"/>
      <c r="P59" s="676"/>
      <c r="Q59" s="676"/>
      <c r="R59" s="378"/>
      <c r="S59" s="210"/>
    </row>
    <row r="60" spans="2:19" s="215" customFormat="1" ht="24.95" customHeight="1">
      <c r="B60" s="211"/>
      <c r="C60" s="378"/>
      <c r="D60" s="283" t="s">
        <v>264</v>
      </c>
      <c r="E60" s="378"/>
      <c r="F60" s="378"/>
      <c r="G60" s="378"/>
      <c r="H60" s="378"/>
      <c r="I60" s="378"/>
      <c r="J60" s="378"/>
      <c r="K60" s="378"/>
      <c r="L60" s="378"/>
      <c r="M60" s="378"/>
      <c r="N60" s="675">
        <f>N176</f>
        <v>0</v>
      </c>
      <c r="O60" s="676"/>
      <c r="P60" s="676"/>
      <c r="Q60" s="676"/>
      <c r="R60" s="378"/>
      <c r="S60" s="210"/>
    </row>
    <row r="61" spans="2:19" s="215" customFormat="1" ht="24.95" customHeight="1">
      <c r="B61" s="211"/>
      <c r="C61" s="378"/>
      <c r="D61" s="283" t="s">
        <v>2291</v>
      </c>
      <c r="E61" s="378"/>
      <c r="F61" s="378"/>
      <c r="G61" s="378"/>
      <c r="H61" s="378"/>
      <c r="I61" s="378"/>
      <c r="J61" s="378"/>
      <c r="K61" s="378"/>
      <c r="L61" s="378"/>
      <c r="M61" s="378"/>
      <c r="N61" s="675">
        <f>N181</f>
        <v>0</v>
      </c>
      <c r="O61" s="676"/>
      <c r="P61" s="676"/>
      <c r="Q61" s="676"/>
      <c r="R61" s="378"/>
      <c r="S61" s="210"/>
    </row>
    <row r="62" spans="2:19" s="198" customFormat="1" ht="6.95" customHeight="1">
      <c r="B62" s="201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3"/>
    </row>
    <row r="66" spans="2:19" s="198" customFormat="1" ht="6.95" customHeight="1">
      <c r="B66" s="204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6"/>
    </row>
    <row r="67" spans="2:19" s="198" customFormat="1" ht="36.95" customHeight="1">
      <c r="B67" s="168"/>
      <c r="C67" s="642" t="s">
        <v>3736</v>
      </c>
      <c r="D67" s="638"/>
      <c r="E67" s="638"/>
      <c r="F67" s="638"/>
      <c r="G67" s="638"/>
      <c r="H67" s="638"/>
      <c r="I67" s="638"/>
      <c r="J67" s="638"/>
      <c r="K67" s="638"/>
      <c r="L67" s="638"/>
      <c r="M67" s="638"/>
      <c r="N67" s="638"/>
      <c r="O67" s="638"/>
      <c r="P67" s="638"/>
      <c r="Q67" s="638"/>
      <c r="R67" s="644"/>
      <c r="S67" s="172"/>
    </row>
    <row r="68" spans="2:19" s="198" customFormat="1" ht="6.95" customHeight="1">
      <c r="B68" s="168"/>
      <c r="C68" s="359"/>
      <c r="D68" s="359"/>
      <c r="E68" s="359"/>
      <c r="F68" s="359"/>
      <c r="G68" s="359"/>
      <c r="H68" s="359"/>
      <c r="I68" s="359"/>
      <c r="J68" s="359"/>
      <c r="K68" s="359"/>
      <c r="L68" s="359"/>
      <c r="M68" s="359"/>
      <c r="N68" s="359"/>
      <c r="O68" s="359"/>
      <c r="P68" s="359"/>
      <c r="Q68" s="359"/>
      <c r="R68" s="359"/>
      <c r="S68" s="172"/>
    </row>
    <row r="69" spans="2:19" s="198" customFormat="1" ht="30" customHeight="1">
      <c r="B69" s="168"/>
      <c r="C69" s="368" t="s">
        <v>15</v>
      </c>
      <c r="D69" s="359"/>
      <c r="E69" s="359"/>
      <c r="F69" s="634" t="str">
        <f>F6</f>
        <v>Bezbariérové bydlení a centrum denních aktivit v Lednici - Srdce v domě, příspěvková organizace</v>
      </c>
      <c r="G69" s="635"/>
      <c r="H69" s="635"/>
      <c r="I69" s="635"/>
      <c r="J69" s="635"/>
      <c r="K69" s="635"/>
      <c r="L69" s="635"/>
      <c r="M69" s="635"/>
      <c r="N69" s="635"/>
      <c r="O69" s="635"/>
      <c r="P69" s="635"/>
      <c r="Q69" s="359"/>
      <c r="R69" s="359"/>
      <c r="S69" s="172"/>
    </row>
    <row r="70" spans="2:19" ht="30" customHeight="1">
      <c r="B70" s="174"/>
      <c r="C70" s="368" t="s">
        <v>173</v>
      </c>
      <c r="D70" s="369"/>
      <c r="E70" s="369"/>
      <c r="F70" s="634" t="s">
        <v>2287</v>
      </c>
      <c r="G70" s="636"/>
      <c r="H70" s="636"/>
      <c r="I70" s="636"/>
      <c r="J70" s="636"/>
      <c r="K70" s="636"/>
      <c r="L70" s="636"/>
      <c r="M70" s="636"/>
      <c r="N70" s="636"/>
      <c r="O70" s="636"/>
      <c r="P70" s="636"/>
      <c r="Q70" s="369"/>
      <c r="R70" s="369"/>
      <c r="S70" s="176"/>
    </row>
    <row r="71" spans="2:19" s="198" customFormat="1" ht="36.95" customHeight="1">
      <c r="B71" s="168"/>
      <c r="C71" s="207" t="s">
        <v>245</v>
      </c>
      <c r="D71" s="359"/>
      <c r="E71" s="359"/>
      <c r="F71" s="637" t="str">
        <f>F8</f>
        <v>SO-07.1. - Přípojka kanalizace</v>
      </c>
      <c r="G71" s="638"/>
      <c r="H71" s="638"/>
      <c r="I71" s="638"/>
      <c r="J71" s="638"/>
      <c r="K71" s="638"/>
      <c r="L71" s="638"/>
      <c r="M71" s="638"/>
      <c r="N71" s="638"/>
      <c r="O71" s="638"/>
      <c r="P71" s="638"/>
      <c r="Q71" s="359"/>
      <c r="R71" s="359"/>
      <c r="S71" s="172"/>
    </row>
    <row r="72" spans="2:19" s="198" customFormat="1" ht="6.95" customHeight="1">
      <c r="B72" s="168"/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359"/>
      <c r="O72" s="359"/>
      <c r="P72" s="359"/>
      <c r="Q72" s="359"/>
      <c r="R72" s="359"/>
      <c r="S72" s="172"/>
    </row>
    <row r="73" spans="2:19" s="1" customFormat="1" ht="18" customHeight="1">
      <c r="B73" s="32"/>
      <c r="C73" s="391" t="s">
        <v>19</v>
      </c>
      <c r="D73" s="392"/>
      <c r="E73" s="392"/>
      <c r="F73" s="390"/>
      <c r="G73" s="392"/>
      <c r="H73" s="392"/>
      <c r="I73" s="392"/>
      <c r="J73" s="392"/>
      <c r="K73" s="391" t="s">
        <v>21</v>
      </c>
      <c r="L73" s="392"/>
      <c r="M73" s="576">
        <f>IF(O10="","",O10)</f>
        <v>0</v>
      </c>
      <c r="N73" s="576"/>
      <c r="O73" s="576"/>
      <c r="P73" s="576"/>
      <c r="Q73" s="392"/>
      <c r="R73" s="392"/>
      <c r="S73" s="34"/>
    </row>
    <row r="74" spans="2:19" s="1" customFormat="1" ht="6.95" customHeight="1">
      <c r="B74" s="32"/>
      <c r="C74" s="392"/>
      <c r="D74" s="392"/>
      <c r="E74" s="392"/>
      <c r="F74" s="392"/>
      <c r="G74" s="392"/>
      <c r="H74" s="392"/>
      <c r="I74" s="392"/>
      <c r="J74" s="392"/>
      <c r="K74" s="392"/>
      <c r="L74" s="392"/>
      <c r="M74" s="487"/>
      <c r="N74" s="392"/>
      <c r="O74" s="392"/>
      <c r="P74" s="392"/>
      <c r="Q74" s="392"/>
      <c r="R74" s="392"/>
      <c r="S74" s="34"/>
    </row>
    <row r="75" spans="2:19" s="1" customFormat="1" ht="15">
      <c r="B75" s="32"/>
      <c r="C75" s="391" t="s">
        <v>3741</v>
      </c>
      <c r="D75" s="392"/>
      <c r="E75" s="392"/>
      <c r="F75" s="390"/>
      <c r="G75" s="392"/>
      <c r="H75" s="392"/>
      <c r="I75" s="392"/>
      <c r="J75" s="392"/>
      <c r="K75" s="391" t="s">
        <v>24</v>
      </c>
      <c r="L75" s="392"/>
      <c r="M75" s="523"/>
      <c r="N75" s="523"/>
      <c r="O75" s="523"/>
      <c r="P75" s="523"/>
      <c r="Q75" s="523"/>
      <c r="R75" s="392"/>
      <c r="S75" s="34"/>
    </row>
    <row r="76" spans="2:19" s="1" customFormat="1" ht="14.45" customHeight="1">
      <c r="B76" s="32"/>
      <c r="C76" s="391" t="s">
        <v>3743</v>
      </c>
      <c r="D76" s="392"/>
      <c r="E76" s="392"/>
      <c r="F76" s="390" t="str">
        <f>IF(E16="","",E16)</f>
        <v/>
      </c>
      <c r="G76" s="392"/>
      <c r="H76" s="392"/>
      <c r="I76" s="392"/>
      <c r="J76" s="392"/>
      <c r="K76" s="391"/>
      <c r="L76" s="392"/>
      <c r="M76" s="523"/>
      <c r="N76" s="523"/>
      <c r="O76" s="523"/>
      <c r="P76" s="523"/>
      <c r="Q76" s="523"/>
      <c r="R76" s="392"/>
      <c r="S76" s="34"/>
    </row>
    <row r="77" spans="2:33" s="198" customFormat="1" ht="10.35" customHeight="1">
      <c r="B77" s="168"/>
      <c r="C77" s="359"/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359"/>
      <c r="O77" s="359"/>
      <c r="P77" s="359"/>
      <c r="Q77" s="359"/>
      <c r="R77" s="359"/>
      <c r="S77" s="172"/>
      <c r="T77" s="288"/>
      <c r="U77" s="288"/>
      <c r="V77" s="288"/>
      <c r="W77" s="288"/>
      <c r="X77" s="288"/>
      <c r="Y77" s="288"/>
      <c r="Z77" s="288"/>
      <c r="AA77" s="288"/>
      <c r="AB77" s="288"/>
      <c r="AC77" s="288"/>
      <c r="AD77" s="301"/>
      <c r="AE77" s="288"/>
      <c r="AF77" s="288"/>
      <c r="AG77" s="288"/>
    </row>
    <row r="78" spans="2:33" s="228" customFormat="1" ht="29.25" customHeight="1">
      <c r="B78" s="222"/>
      <c r="C78" s="223" t="s">
        <v>185</v>
      </c>
      <c r="D78" s="367" t="s">
        <v>186</v>
      </c>
      <c r="E78" s="367" t="s">
        <v>40</v>
      </c>
      <c r="F78" s="657" t="s">
        <v>187</v>
      </c>
      <c r="G78" s="657"/>
      <c r="H78" s="657"/>
      <c r="I78" s="657"/>
      <c r="J78" s="367" t="s">
        <v>188</v>
      </c>
      <c r="K78" s="367" t="s">
        <v>189</v>
      </c>
      <c r="L78" s="658" t="s">
        <v>190</v>
      </c>
      <c r="M78" s="658"/>
      <c r="N78" s="657" t="s">
        <v>177</v>
      </c>
      <c r="O78" s="657"/>
      <c r="P78" s="657"/>
      <c r="Q78" s="657"/>
      <c r="R78" s="226" t="s">
        <v>3318</v>
      </c>
      <c r="S78" s="290"/>
      <c r="T78" s="288"/>
      <c r="U78" s="315"/>
      <c r="V78" s="316"/>
      <c r="W78" s="317"/>
      <c r="X78" s="317"/>
      <c r="Y78" s="317"/>
      <c r="Z78" s="317"/>
      <c r="AA78" s="317"/>
      <c r="AB78" s="318"/>
      <c r="AC78" s="288"/>
      <c r="AD78" s="301"/>
      <c r="AE78" s="288"/>
      <c r="AF78" s="291"/>
      <c r="AG78" s="291"/>
    </row>
    <row r="79" spans="2:64" s="198" customFormat="1" ht="29.25" customHeight="1">
      <c r="B79" s="168"/>
      <c r="C79" s="209" t="s">
        <v>3737</v>
      </c>
      <c r="D79" s="359"/>
      <c r="E79" s="359"/>
      <c r="F79" s="359"/>
      <c r="G79" s="359"/>
      <c r="H79" s="359"/>
      <c r="I79" s="359"/>
      <c r="J79" s="359"/>
      <c r="K79" s="359"/>
      <c r="L79" s="359"/>
      <c r="M79" s="359"/>
      <c r="N79" s="666">
        <f>N80+N144+N149+N154+N171+N176+N181+N188</f>
        <v>0</v>
      </c>
      <c r="O79" s="667"/>
      <c r="P79" s="667"/>
      <c r="Q79" s="667"/>
      <c r="R79" s="296"/>
      <c r="S79" s="172"/>
      <c r="T79" s="288"/>
      <c r="U79" s="321"/>
      <c r="V79" s="320"/>
      <c r="W79" s="320"/>
      <c r="X79" s="320"/>
      <c r="Y79" s="320"/>
      <c r="Z79" s="320"/>
      <c r="AA79" s="320"/>
      <c r="AB79" s="322"/>
      <c r="AC79" s="288"/>
      <c r="AD79" s="301"/>
      <c r="AE79" s="288"/>
      <c r="AF79" s="288"/>
      <c r="AG79" s="288"/>
      <c r="AU79" s="192" t="s">
        <v>57</v>
      </c>
      <c r="AV79" s="192" t="s">
        <v>172</v>
      </c>
      <c r="BL79" s="230">
        <f>BL80+BL188+BL144+BL149+BL154+BL171+BL176+BL181</f>
        <v>0</v>
      </c>
    </row>
    <row r="80" spans="2:64" s="235" customFormat="1" ht="37.35" customHeight="1">
      <c r="B80" s="231"/>
      <c r="C80" s="232"/>
      <c r="D80" s="233" t="s">
        <v>248</v>
      </c>
      <c r="E80" s="233"/>
      <c r="F80" s="233"/>
      <c r="G80" s="233"/>
      <c r="H80" s="233"/>
      <c r="I80" s="233"/>
      <c r="J80" s="233"/>
      <c r="K80" s="233"/>
      <c r="L80" s="233"/>
      <c r="M80" s="233"/>
      <c r="N80" s="609">
        <f>SUM(N81:Q142)</f>
        <v>0</v>
      </c>
      <c r="O80" s="610"/>
      <c r="P80" s="610"/>
      <c r="Q80" s="610"/>
      <c r="R80" s="377"/>
      <c r="S80" s="219"/>
      <c r="T80" s="411"/>
      <c r="U80" s="412"/>
      <c r="V80" s="413"/>
      <c r="W80" s="413"/>
      <c r="X80" s="413"/>
      <c r="Y80" s="413"/>
      <c r="Z80" s="413"/>
      <c r="AA80" s="413"/>
      <c r="AB80" s="414"/>
      <c r="AC80" s="411"/>
      <c r="AD80" s="411"/>
      <c r="AE80" s="411"/>
      <c r="AF80" s="303"/>
      <c r="AG80" s="303"/>
      <c r="AS80" s="237" t="s">
        <v>113</v>
      </c>
      <c r="AU80" s="238" t="s">
        <v>57</v>
      </c>
      <c r="AV80" s="238" t="s">
        <v>58</v>
      </c>
      <c r="AZ80" s="237" t="s">
        <v>198</v>
      </c>
      <c r="BL80" s="239">
        <f>SUM(BL81:BL142)</f>
        <v>0</v>
      </c>
    </row>
    <row r="81" spans="2:66" s="198" customFormat="1" ht="30" customHeight="1">
      <c r="B81" s="168"/>
      <c r="C81" s="309" t="s">
        <v>65</v>
      </c>
      <c r="D81" s="309" t="s">
        <v>199</v>
      </c>
      <c r="E81" s="310" t="s">
        <v>2292</v>
      </c>
      <c r="F81" s="678" t="s">
        <v>3683</v>
      </c>
      <c r="G81" s="678"/>
      <c r="H81" s="678"/>
      <c r="I81" s="678"/>
      <c r="J81" s="311" t="s">
        <v>377</v>
      </c>
      <c r="K81" s="375">
        <v>3.8</v>
      </c>
      <c r="L81" s="572"/>
      <c r="M81" s="572"/>
      <c r="N81" s="679">
        <f>ROUND(L81*K81,2)</f>
        <v>0</v>
      </c>
      <c r="O81" s="679"/>
      <c r="P81" s="679"/>
      <c r="Q81" s="679"/>
      <c r="R81" s="327" t="s">
        <v>3765</v>
      </c>
      <c r="S81" s="172"/>
      <c r="T81" s="288"/>
      <c r="U81" s="315"/>
      <c r="V81" s="316"/>
      <c r="W81" s="317"/>
      <c r="X81" s="317"/>
      <c r="Y81" s="317"/>
      <c r="Z81" s="317"/>
      <c r="AA81" s="317"/>
      <c r="AB81" s="318"/>
      <c r="AC81" s="288"/>
      <c r="AD81" s="288"/>
      <c r="AE81" s="288"/>
      <c r="AF81" s="288"/>
      <c r="AG81" s="288"/>
      <c r="AS81" s="192" t="s">
        <v>113</v>
      </c>
      <c r="AU81" s="192" t="s">
        <v>199</v>
      </c>
      <c r="AV81" s="192" t="s">
        <v>65</v>
      </c>
      <c r="AZ81" s="192" t="s">
        <v>198</v>
      </c>
      <c r="BF81" s="249">
        <f>IF(V81="základní",N81,0)</f>
        <v>0</v>
      </c>
      <c r="BG81" s="249">
        <f>IF(V81="snížená",N81,0)</f>
        <v>0</v>
      </c>
      <c r="BH81" s="249">
        <f>IF(V81="zákl. přenesená",N81,0)</f>
        <v>0</v>
      </c>
      <c r="BI81" s="249">
        <f>IF(V81="sníž. přenesená",N81,0)</f>
        <v>0</v>
      </c>
      <c r="BJ81" s="249">
        <f>IF(V81="nulová",N81,0)</f>
        <v>0</v>
      </c>
      <c r="BK81" s="192" t="s">
        <v>65</v>
      </c>
      <c r="BL81" s="249">
        <f>ROUND(L81*K81,2)</f>
        <v>0</v>
      </c>
      <c r="BM81" s="192" t="s">
        <v>113</v>
      </c>
      <c r="BN81" s="192" t="s">
        <v>2293</v>
      </c>
    </row>
    <row r="82" spans="2:52" s="261" customFormat="1" ht="20.1" customHeight="1">
      <c r="B82" s="257"/>
      <c r="C82" s="413"/>
      <c r="D82" s="413"/>
      <c r="E82" s="415" t="s">
        <v>2294</v>
      </c>
      <c r="F82" s="714" t="s">
        <v>2295</v>
      </c>
      <c r="G82" s="715"/>
      <c r="H82" s="715"/>
      <c r="I82" s="715"/>
      <c r="J82" s="413"/>
      <c r="K82" s="416">
        <v>3.8</v>
      </c>
      <c r="L82" s="413"/>
      <c r="M82" s="413"/>
      <c r="N82" s="413"/>
      <c r="O82" s="413"/>
      <c r="P82" s="413"/>
      <c r="Q82" s="413"/>
      <c r="R82" s="320"/>
      <c r="S82" s="221"/>
      <c r="U82" s="385"/>
      <c r="V82" s="363"/>
      <c r="W82" s="363"/>
      <c r="X82" s="363"/>
      <c r="Y82" s="363"/>
      <c r="Z82" s="363"/>
      <c r="AA82" s="363"/>
      <c r="AB82" s="386"/>
      <c r="AU82" s="262" t="s">
        <v>205</v>
      </c>
      <c r="AV82" s="262" t="s">
        <v>65</v>
      </c>
      <c r="AW82" s="261" t="s">
        <v>71</v>
      </c>
      <c r="AX82" s="261" t="s">
        <v>25</v>
      </c>
      <c r="AY82" s="261" t="s">
        <v>58</v>
      </c>
      <c r="AZ82" s="262" t="s">
        <v>198</v>
      </c>
    </row>
    <row r="83" spans="2:52" s="261" customFormat="1" ht="20.1" customHeight="1">
      <c r="B83" s="257"/>
      <c r="C83" s="413"/>
      <c r="D83" s="413"/>
      <c r="E83" s="415" t="s">
        <v>2296</v>
      </c>
      <c r="F83" s="702" t="s">
        <v>2297</v>
      </c>
      <c r="G83" s="703"/>
      <c r="H83" s="703"/>
      <c r="I83" s="703"/>
      <c r="J83" s="413"/>
      <c r="K83" s="416">
        <v>3.8</v>
      </c>
      <c r="L83" s="413"/>
      <c r="M83" s="413"/>
      <c r="N83" s="413"/>
      <c r="O83" s="413"/>
      <c r="P83" s="413"/>
      <c r="Q83" s="413"/>
      <c r="R83" s="320"/>
      <c r="S83" s="221"/>
      <c r="U83" s="385"/>
      <c r="V83" s="363"/>
      <c r="W83" s="363"/>
      <c r="X83" s="363"/>
      <c r="Y83" s="363"/>
      <c r="Z83" s="363"/>
      <c r="AA83" s="363"/>
      <c r="AB83" s="386"/>
      <c r="AU83" s="262" t="s">
        <v>205</v>
      </c>
      <c r="AV83" s="262" t="s">
        <v>65</v>
      </c>
      <c r="AW83" s="261" t="s">
        <v>71</v>
      </c>
      <c r="AX83" s="261" t="s">
        <v>25</v>
      </c>
      <c r="AY83" s="261" t="s">
        <v>65</v>
      </c>
      <c r="AZ83" s="262" t="s">
        <v>198</v>
      </c>
    </row>
    <row r="84" spans="2:66" s="198" customFormat="1" ht="30" customHeight="1">
      <c r="B84" s="168"/>
      <c r="C84" s="309" t="s">
        <v>71</v>
      </c>
      <c r="D84" s="309" t="s">
        <v>199</v>
      </c>
      <c r="E84" s="310" t="s">
        <v>2298</v>
      </c>
      <c r="F84" s="678" t="s">
        <v>2299</v>
      </c>
      <c r="G84" s="678"/>
      <c r="H84" s="678"/>
      <c r="I84" s="678"/>
      <c r="J84" s="311" t="s">
        <v>377</v>
      </c>
      <c r="K84" s="375">
        <v>1.8</v>
      </c>
      <c r="L84" s="572"/>
      <c r="M84" s="572"/>
      <c r="N84" s="679">
        <f>ROUND(L84*K84,2)</f>
        <v>0</v>
      </c>
      <c r="O84" s="679"/>
      <c r="P84" s="679"/>
      <c r="Q84" s="679"/>
      <c r="R84" s="327" t="s">
        <v>3765</v>
      </c>
      <c r="S84" s="172"/>
      <c r="U84" s="354" t="s">
        <v>5</v>
      </c>
      <c r="V84" s="246" t="s">
        <v>29</v>
      </c>
      <c r="W84" s="248">
        <v>0</v>
      </c>
      <c r="X84" s="248">
        <f>W84*K84</f>
        <v>0</v>
      </c>
      <c r="Y84" s="248">
        <v>0</v>
      </c>
      <c r="Z84" s="248">
        <f>Y84*K84</f>
        <v>0</v>
      </c>
      <c r="AA84" s="248">
        <v>0.235</v>
      </c>
      <c r="AB84" s="355">
        <f>AA84*K84</f>
        <v>0.423</v>
      </c>
      <c r="AS84" s="192" t="s">
        <v>113</v>
      </c>
      <c r="AU84" s="192" t="s">
        <v>199</v>
      </c>
      <c r="AV84" s="192" t="s">
        <v>65</v>
      </c>
      <c r="AZ84" s="192" t="s">
        <v>198</v>
      </c>
      <c r="BF84" s="249">
        <f>IF(V84="základní",N84,0)</f>
        <v>0</v>
      </c>
      <c r="BG84" s="249">
        <f>IF(V84="snížená",N84,0)</f>
        <v>0</v>
      </c>
      <c r="BH84" s="249">
        <f>IF(V84="zákl. přenesená",N84,0)</f>
        <v>0</v>
      </c>
      <c r="BI84" s="249">
        <f>IF(V84="sníž. přenesená",N84,0)</f>
        <v>0</v>
      </c>
      <c r="BJ84" s="249">
        <f>IF(V84="nulová",N84,0)</f>
        <v>0</v>
      </c>
      <c r="BK84" s="192" t="s">
        <v>65</v>
      </c>
      <c r="BL84" s="249">
        <f>ROUND(L84*K84,2)</f>
        <v>0</v>
      </c>
      <c r="BM84" s="192" t="s">
        <v>113</v>
      </c>
      <c r="BN84" s="192" t="s">
        <v>2300</v>
      </c>
    </row>
    <row r="85" spans="2:52" s="261" customFormat="1" ht="27.95" customHeight="1">
      <c r="B85" s="257"/>
      <c r="C85" s="413"/>
      <c r="D85" s="413"/>
      <c r="E85" s="415" t="s">
        <v>2301</v>
      </c>
      <c r="F85" s="714" t="s">
        <v>2302</v>
      </c>
      <c r="G85" s="715"/>
      <c r="H85" s="715"/>
      <c r="I85" s="715"/>
      <c r="J85" s="413"/>
      <c r="K85" s="416">
        <v>1.8</v>
      </c>
      <c r="L85" s="413"/>
      <c r="M85" s="413"/>
      <c r="N85" s="413"/>
      <c r="O85" s="413"/>
      <c r="P85" s="413"/>
      <c r="Q85" s="413"/>
      <c r="R85" s="320"/>
      <c r="S85" s="221"/>
      <c r="U85" s="385"/>
      <c r="V85" s="363"/>
      <c r="W85" s="363"/>
      <c r="X85" s="363"/>
      <c r="Y85" s="363"/>
      <c r="Z85" s="363"/>
      <c r="AA85" s="363"/>
      <c r="AB85" s="386"/>
      <c r="AU85" s="262" t="s">
        <v>205</v>
      </c>
      <c r="AV85" s="262" t="s">
        <v>65</v>
      </c>
      <c r="AW85" s="261" t="s">
        <v>71</v>
      </c>
      <c r="AX85" s="261" t="s">
        <v>25</v>
      </c>
      <c r="AY85" s="261" t="s">
        <v>58</v>
      </c>
      <c r="AZ85" s="262" t="s">
        <v>198</v>
      </c>
    </row>
    <row r="86" spans="2:52" s="261" customFormat="1" ht="20.1" customHeight="1">
      <c r="B86" s="257"/>
      <c r="C86" s="413"/>
      <c r="D86" s="413"/>
      <c r="E86" s="415" t="s">
        <v>2303</v>
      </c>
      <c r="F86" s="702" t="s">
        <v>593</v>
      </c>
      <c r="G86" s="703"/>
      <c r="H86" s="703"/>
      <c r="I86" s="703"/>
      <c r="J86" s="413"/>
      <c r="K86" s="416">
        <v>1.8</v>
      </c>
      <c r="L86" s="413"/>
      <c r="M86" s="413"/>
      <c r="N86" s="413"/>
      <c r="O86" s="413"/>
      <c r="P86" s="413"/>
      <c r="Q86" s="413"/>
      <c r="R86" s="320"/>
      <c r="S86" s="221"/>
      <c r="U86" s="385"/>
      <c r="V86" s="363"/>
      <c r="W86" s="363"/>
      <c r="X86" s="363"/>
      <c r="Y86" s="363"/>
      <c r="Z86" s="363"/>
      <c r="AA86" s="363"/>
      <c r="AB86" s="386"/>
      <c r="AU86" s="262" t="s">
        <v>205</v>
      </c>
      <c r="AV86" s="262" t="s">
        <v>65</v>
      </c>
      <c r="AW86" s="261" t="s">
        <v>71</v>
      </c>
      <c r="AX86" s="261" t="s">
        <v>25</v>
      </c>
      <c r="AY86" s="261" t="s">
        <v>65</v>
      </c>
      <c r="AZ86" s="262" t="s">
        <v>198</v>
      </c>
    </row>
    <row r="87" spans="2:66" s="198" customFormat="1" ht="30" customHeight="1">
      <c r="B87" s="168"/>
      <c r="C87" s="309" t="s">
        <v>213</v>
      </c>
      <c r="D87" s="309" t="s">
        <v>199</v>
      </c>
      <c r="E87" s="310" t="s">
        <v>2304</v>
      </c>
      <c r="F87" s="678" t="s">
        <v>2305</v>
      </c>
      <c r="G87" s="678"/>
      <c r="H87" s="678"/>
      <c r="I87" s="678"/>
      <c r="J87" s="311" t="s">
        <v>377</v>
      </c>
      <c r="K87" s="375">
        <v>3.6</v>
      </c>
      <c r="L87" s="572"/>
      <c r="M87" s="572"/>
      <c r="N87" s="679">
        <f>ROUND(L87*K87,2)</f>
        <v>0</v>
      </c>
      <c r="O87" s="679"/>
      <c r="P87" s="679"/>
      <c r="Q87" s="679"/>
      <c r="R87" s="327" t="s">
        <v>3765</v>
      </c>
      <c r="S87" s="172"/>
      <c r="U87" s="354" t="s">
        <v>5</v>
      </c>
      <c r="V87" s="246" t="s">
        <v>29</v>
      </c>
      <c r="W87" s="248">
        <v>0</v>
      </c>
      <c r="X87" s="248">
        <f>W87*K87</f>
        <v>0</v>
      </c>
      <c r="Y87" s="248">
        <v>0</v>
      </c>
      <c r="Z87" s="248">
        <f>Y87*K87</f>
        <v>0</v>
      </c>
      <c r="AA87" s="248">
        <v>0.4</v>
      </c>
      <c r="AB87" s="355">
        <f>AA87*K87</f>
        <v>1.4400000000000002</v>
      </c>
      <c r="AS87" s="192" t="s">
        <v>113</v>
      </c>
      <c r="AU87" s="192" t="s">
        <v>199</v>
      </c>
      <c r="AV87" s="192" t="s">
        <v>65</v>
      </c>
      <c r="AZ87" s="192" t="s">
        <v>198</v>
      </c>
      <c r="BF87" s="249">
        <f>IF(V87="základní",N87,0)</f>
        <v>0</v>
      </c>
      <c r="BG87" s="249">
        <f>IF(V87="snížená",N87,0)</f>
        <v>0</v>
      </c>
      <c r="BH87" s="249">
        <f>IF(V87="zákl. přenesená",N87,0)</f>
        <v>0</v>
      </c>
      <c r="BI87" s="249">
        <f>IF(V87="sníž. přenesená",N87,0)</f>
        <v>0</v>
      </c>
      <c r="BJ87" s="249">
        <f>IF(V87="nulová",N87,0)</f>
        <v>0</v>
      </c>
      <c r="BK87" s="192" t="s">
        <v>65</v>
      </c>
      <c r="BL87" s="249">
        <f>ROUND(L87*K87,2)</f>
        <v>0</v>
      </c>
      <c r="BM87" s="192" t="s">
        <v>113</v>
      </c>
      <c r="BN87" s="192" t="s">
        <v>2306</v>
      </c>
    </row>
    <row r="88" spans="2:52" s="261" customFormat="1" ht="27.95" customHeight="1">
      <c r="B88" s="257"/>
      <c r="C88" s="413"/>
      <c r="D88" s="413"/>
      <c r="E88" s="415" t="s">
        <v>2158</v>
      </c>
      <c r="F88" s="714" t="s">
        <v>2307</v>
      </c>
      <c r="G88" s="715"/>
      <c r="H88" s="715"/>
      <c r="I88" s="715"/>
      <c r="J88" s="413"/>
      <c r="K88" s="416">
        <v>3.6</v>
      </c>
      <c r="L88" s="413"/>
      <c r="M88" s="413"/>
      <c r="N88" s="413"/>
      <c r="O88" s="413"/>
      <c r="P88" s="413"/>
      <c r="Q88" s="413"/>
      <c r="R88" s="320"/>
      <c r="S88" s="221"/>
      <c r="U88" s="385"/>
      <c r="V88" s="363"/>
      <c r="W88" s="363"/>
      <c r="X88" s="363"/>
      <c r="Y88" s="363"/>
      <c r="Z88" s="363"/>
      <c r="AA88" s="363"/>
      <c r="AB88" s="386"/>
      <c r="AU88" s="262" t="s">
        <v>205</v>
      </c>
      <c r="AV88" s="262" t="s">
        <v>65</v>
      </c>
      <c r="AW88" s="261" t="s">
        <v>71</v>
      </c>
      <c r="AX88" s="261" t="s">
        <v>25</v>
      </c>
      <c r="AY88" s="261" t="s">
        <v>58</v>
      </c>
      <c r="AZ88" s="262" t="s">
        <v>198</v>
      </c>
    </row>
    <row r="89" spans="2:52" s="261" customFormat="1" ht="20.1" customHeight="1">
      <c r="B89" s="257"/>
      <c r="C89" s="413"/>
      <c r="D89" s="413"/>
      <c r="E89" s="415" t="s">
        <v>2308</v>
      </c>
      <c r="F89" s="702" t="s">
        <v>2309</v>
      </c>
      <c r="G89" s="703"/>
      <c r="H89" s="703"/>
      <c r="I89" s="703"/>
      <c r="J89" s="413"/>
      <c r="K89" s="416">
        <v>3.6</v>
      </c>
      <c r="L89" s="413"/>
      <c r="M89" s="413"/>
      <c r="N89" s="413"/>
      <c r="O89" s="413"/>
      <c r="P89" s="413"/>
      <c r="Q89" s="413"/>
      <c r="R89" s="320"/>
      <c r="S89" s="221"/>
      <c r="U89" s="385"/>
      <c r="V89" s="363"/>
      <c r="W89" s="363"/>
      <c r="X89" s="363"/>
      <c r="Y89" s="363"/>
      <c r="Z89" s="363"/>
      <c r="AA89" s="363"/>
      <c r="AB89" s="386"/>
      <c r="AU89" s="262" t="s">
        <v>205</v>
      </c>
      <c r="AV89" s="262" t="s">
        <v>65</v>
      </c>
      <c r="AW89" s="261" t="s">
        <v>71</v>
      </c>
      <c r="AX89" s="261" t="s">
        <v>25</v>
      </c>
      <c r="AY89" s="261" t="s">
        <v>65</v>
      </c>
      <c r="AZ89" s="262" t="s">
        <v>198</v>
      </c>
    </row>
    <row r="90" spans="2:66" s="198" customFormat="1" ht="30" customHeight="1">
      <c r="B90" s="168"/>
      <c r="C90" s="309" t="s">
        <v>113</v>
      </c>
      <c r="D90" s="309" t="s">
        <v>199</v>
      </c>
      <c r="E90" s="310" t="s">
        <v>2310</v>
      </c>
      <c r="F90" s="678" t="s">
        <v>2311</v>
      </c>
      <c r="G90" s="678"/>
      <c r="H90" s="678"/>
      <c r="I90" s="678"/>
      <c r="J90" s="311" t="s">
        <v>377</v>
      </c>
      <c r="K90" s="375">
        <v>7.6</v>
      </c>
      <c r="L90" s="572"/>
      <c r="M90" s="572"/>
      <c r="N90" s="679">
        <f>ROUND(L90*K90,2)</f>
        <v>0</v>
      </c>
      <c r="O90" s="679"/>
      <c r="P90" s="679"/>
      <c r="Q90" s="679"/>
      <c r="R90" s="327" t="s">
        <v>3765</v>
      </c>
      <c r="S90" s="172"/>
      <c r="U90" s="354" t="s">
        <v>5</v>
      </c>
      <c r="V90" s="246" t="s">
        <v>29</v>
      </c>
      <c r="W90" s="248">
        <v>0</v>
      </c>
      <c r="X90" s="248">
        <f>W90*K90</f>
        <v>0</v>
      </c>
      <c r="Y90" s="248">
        <v>0</v>
      </c>
      <c r="Z90" s="248">
        <f>Y90*K90</f>
        <v>0</v>
      </c>
      <c r="AA90" s="248">
        <v>0.316</v>
      </c>
      <c r="AB90" s="355">
        <f>AA90*K90</f>
        <v>2.4015999999999997</v>
      </c>
      <c r="AS90" s="192" t="s">
        <v>113</v>
      </c>
      <c r="AU90" s="192" t="s">
        <v>199</v>
      </c>
      <c r="AV90" s="192" t="s">
        <v>65</v>
      </c>
      <c r="AZ90" s="192" t="s">
        <v>198</v>
      </c>
      <c r="BF90" s="249">
        <f>IF(V90="základní",N90,0)</f>
        <v>0</v>
      </c>
      <c r="BG90" s="249">
        <f>IF(V90="snížená",N90,0)</f>
        <v>0</v>
      </c>
      <c r="BH90" s="249">
        <f>IF(V90="zákl. přenesená",N90,0)</f>
        <v>0</v>
      </c>
      <c r="BI90" s="249">
        <f>IF(V90="sníž. přenesená",N90,0)</f>
        <v>0</v>
      </c>
      <c r="BJ90" s="249">
        <f>IF(V90="nulová",N90,0)</f>
        <v>0</v>
      </c>
      <c r="BK90" s="192" t="s">
        <v>65</v>
      </c>
      <c r="BL90" s="249">
        <f>ROUND(L90*K90,2)</f>
        <v>0</v>
      </c>
      <c r="BM90" s="192" t="s">
        <v>113</v>
      </c>
      <c r="BN90" s="192" t="s">
        <v>2312</v>
      </c>
    </row>
    <row r="91" spans="2:52" s="261" customFormat="1" ht="27.95" customHeight="1">
      <c r="B91" s="257"/>
      <c r="C91" s="413"/>
      <c r="D91" s="413"/>
      <c r="E91" s="415" t="s">
        <v>2163</v>
      </c>
      <c r="F91" s="714" t="s">
        <v>2313</v>
      </c>
      <c r="G91" s="715"/>
      <c r="H91" s="715"/>
      <c r="I91" s="715"/>
      <c r="J91" s="413"/>
      <c r="K91" s="416">
        <v>7.6</v>
      </c>
      <c r="L91" s="413"/>
      <c r="M91" s="413"/>
      <c r="N91" s="413"/>
      <c r="O91" s="413"/>
      <c r="P91" s="413"/>
      <c r="Q91" s="413"/>
      <c r="R91" s="320"/>
      <c r="S91" s="221"/>
      <c r="U91" s="385"/>
      <c r="V91" s="363"/>
      <c r="W91" s="363"/>
      <c r="X91" s="363"/>
      <c r="Y91" s="363"/>
      <c r="Z91" s="363"/>
      <c r="AA91" s="363"/>
      <c r="AB91" s="386"/>
      <c r="AU91" s="262" t="s">
        <v>205</v>
      </c>
      <c r="AV91" s="262" t="s">
        <v>65</v>
      </c>
      <c r="AW91" s="261" t="s">
        <v>71</v>
      </c>
      <c r="AX91" s="261" t="s">
        <v>25</v>
      </c>
      <c r="AY91" s="261" t="s">
        <v>58</v>
      </c>
      <c r="AZ91" s="262" t="s">
        <v>198</v>
      </c>
    </row>
    <row r="92" spans="2:52" s="261" customFormat="1" ht="20.1" customHeight="1">
      <c r="B92" s="257"/>
      <c r="C92" s="413"/>
      <c r="D92" s="413"/>
      <c r="E92" s="415" t="s">
        <v>2314</v>
      </c>
      <c r="F92" s="702" t="s">
        <v>2315</v>
      </c>
      <c r="G92" s="703"/>
      <c r="H92" s="703"/>
      <c r="I92" s="703"/>
      <c r="J92" s="413"/>
      <c r="K92" s="416">
        <v>7.6</v>
      </c>
      <c r="L92" s="413"/>
      <c r="M92" s="413"/>
      <c r="N92" s="413"/>
      <c r="O92" s="413"/>
      <c r="P92" s="413"/>
      <c r="Q92" s="413"/>
      <c r="R92" s="320"/>
      <c r="S92" s="221"/>
      <c r="U92" s="385"/>
      <c r="V92" s="363"/>
      <c r="W92" s="363"/>
      <c r="X92" s="363"/>
      <c r="Y92" s="363"/>
      <c r="Z92" s="363"/>
      <c r="AA92" s="363"/>
      <c r="AB92" s="386"/>
      <c r="AU92" s="262" t="s">
        <v>205</v>
      </c>
      <c r="AV92" s="262" t="s">
        <v>65</v>
      </c>
      <c r="AW92" s="261" t="s">
        <v>71</v>
      </c>
      <c r="AX92" s="261" t="s">
        <v>25</v>
      </c>
      <c r="AY92" s="261" t="s">
        <v>65</v>
      </c>
      <c r="AZ92" s="262" t="s">
        <v>198</v>
      </c>
    </row>
    <row r="93" spans="2:66" s="198" customFormat="1" ht="30" customHeight="1">
      <c r="B93" s="168"/>
      <c r="C93" s="309" t="s">
        <v>116</v>
      </c>
      <c r="D93" s="309" t="s">
        <v>199</v>
      </c>
      <c r="E93" s="310" t="s">
        <v>343</v>
      </c>
      <c r="F93" s="678" t="s">
        <v>344</v>
      </c>
      <c r="G93" s="678"/>
      <c r="H93" s="678"/>
      <c r="I93" s="678"/>
      <c r="J93" s="311" t="s">
        <v>345</v>
      </c>
      <c r="K93" s="375">
        <v>5</v>
      </c>
      <c r="L93" s="572"/>
      <c r="M93" s="572"/>
      <c r="N93" s="679">
        <f>ROUND(L93*K93,2)</f>
        <v>0</v>
      </c>
      <c r="O93" s="679"/>
      <c r="P93" s="679"/>
      <c r="Q93" s="679"/>
      <c r="R93" s="327" t="s">
        <v>3765</v>
      </c>
      <c r="S93" s="172"/>
      <c r="U93" s="354" t="s">
        <v>5</v>
      </c>
      <c r="V93" s="246" t="s">
        <v>29</v>
      </c>
      <c r="W93" s="248">
        <v>0</v>
      </c>
      <c r="X93" s="248">
        <f>W93*K93</f>
        <v>0</v>
      </c>
      <c r="Y93" s="248">
        <v>0</v>
      </c>
      <c r="Z93" s="248">
        <f>Y93*K93</f>
        <v>0</v>
      </c>
      <c r="AA93" s="248">
        <v>0</v>
      </c>
      <c r="AB93" s="355">
        <f>AA93*K93</f>
        <v>0</v>
      </c>
      <c r="AS93" s="192" t="s">
        <v>113</v>
      </c>
      <c r="AU93" s="192" t="s">
        <v>199</v>
      </c>
      <c r="AV93" s="192" t="s">
        <v>65</v>
      </c>
      <c r="AZ93" s="192" t="s">
        <v>198</v>
      </c>
      <c r="BF93" s="249">
        <f>IF(V93="základní",N93,0)</f>
        <v>0</v>
      </c>
      <c r="BG93" s="249">
        <f>IF(V93="snížená",N93,0)</f>
        <v>0</v>
      </c>
      <c r="BH93" s="249">
        <f>IF(V93="zákl. přenesená",N93,0)</f>
        <v>0</v>
      </c>
      <c r="BI93" s="249">
        <f>IF(V93="sníž. přenesená",N93,0)</f>
        <v>0</v>
      </c>
      <c r="BJ93" s="249">
        <f>IF(V93="nulová",N93,0)</f>
        <v>0</v>
      </c>
      <c r="BK93" s="192" t="s">
        <v>65</v>
      </c>
      <c r="BL93" s="249">
        <f>ROUND(L93*K93,2)</f>
        <v>0</v>
      </c>
      <c r="BM93" s="192" t="s">
        <v>113</v>
      </c>
      <c r="BN93" s="192" t="s">
        <v>2316</v>
      </c>
    </row>
    <row r="94" spans="2:66" s="198" customFormat="1" ht="30" customHeight="1">
      <c r="B94" s="168"/>
      <c r="C94" s="309" t="s">
        <v>128</v>
      </c>
      <c r="D94" s="309" t="s">
        <v>199</v>
      </c>
      <c r="E94" s="310" t="s">
        <v>347</v>
      </c>
      <c r="F94" s="678" t="s">
        <v>348</v>
      </c>
      <c r="G94" s="678"/>
      <c r="H94" s="678"/>
      <c r="I94" s="678"/>
      <c r="J94" s="311" t="s">
        <v>349</v>
      </c>
      <c r="K94" s="375">
        <v>0.2</v>
      </c>
      <c r="L94" s="572"/>
      <c r="M94" s="572"/>
      <c r="N94" s="679">
        <f>ROUND(L94*K94,2)</f>
        <v>0</v>
      </c>
      <c r="O94" s="679"/>
      <c r="P94" s="679"/>
      <c r="Q94" s="679"/>
      <c r="R94" s="327" t="s">
        <v>3765</v>
      </c>
      <c r="S94" s="172"/>
      <c r="U94" s="354" t="s">
        <v>5</v>
      </c>
      <c r="V94" s="246" t="s">
        <v>29</v>
      </c>
      <c r="W94" s="248">
        <v>0</v>
      </c>
      <c r="X94" s="248">
        <f>W94*K94</f>
        <v>0</v>
      </c>
      <c r="Y94" s="248">
        <v>0</v>
      </c>
      <c r="Z94" s="248">
        <f>Y94*K94</f>
        <v>0</v>
      </c>
      <c r="AA94" s="248">
        <v>0</v>
      </c>
      <c r="AB94" s="355">
        <f>AA94*K94</f>
        <v>0</v>
      </c>
      <c r="AS94" s="192" t="s">
        <v>113</v>
      </c>
      <c r="AU94" s="192" t="s">
        <v>199</v>
      </c>
      <c r="AV94" s="192" t="s">
        <v>65</v>
      </c>
      <c r="AZ94" s="192" t="s">
        <v>198</v>
      </c>
      <c r="BF94" s="249">
        <f>IF(V94="základní",N94,0)</f>
        <v>0</v>
      </c>
      <c r="BG94" s="249">
        <f>IF(V94="snížená",N94,0)</f>
        <v>0</v>
      </c>
      <c r="BH94" s="249">
        <f>IF(V94="zákl. přenesená",N94,0)</f>
        <v>0</v>
      </c>
      <c r="BI94" s="249">
        <f>IF(V94="sníž. přenesená",N94,0)</f>
        <v>0</v>
      </c>
      <c r="BJ94" s="249">
        <f>IF(V94="nulová",N94,0)</f>
        <v>0</v>
      </c>
      <c r="BK94" s="192" t="s">
        <v>65</v>
      </c>
      <c r="BL94" s="249">
        <f>ROUND(L94*K94,2)</f>
        <v>0</v>
      </c>
      <c r="BM94" s="192" t="s">
        <v>113</v>
      </c>
      <c r="BN94" s="192" t="s">
        <v>2317</v>
      </c>
    </row>
    <row r="95" spans="2:66" s="198" customFormat="1" ht="30" customHeight="1">
      <c r="B95" s="168"/>
      <c r="C95" s="309" t="s">
        <v>137</v>
      </c>
      <c r="D95" s="309" t="s">
        <v>199</v>
      </c>
      <c r="E95" s="310" t="s">
        <v>351</v>
      </c>
      <c r="F95" s="678" t="s">
        <v>352</v>
      </c>
      <c r="G95" s="678"/>
      <c r="H95" s="678"/>
      <c r="I95" s="678"/>
      <c r="J95" s="311" t="s">
        <v>353</v>
      </c>
      <c r="K95" s="375">
        <v>3</v>
      </c>
      <c r="L95" s="572"/>
      <c r="M95" s="572"/>
      <c r="N95" s="679">
        <f>ROUND(L95*K95,2)</f>
        <v>0</v>
      </c>
      <c r="O95" s="679"/>
      <c r="P95" s="679"/>
      <c r="Q95" s="679"/>
      <c r="R95" s="327" t="s">
        <v>3765</v>
      </c>
      <c r="S95" s="172"/>
      <c r="U95" s="354" t="s">
        <v>5</v>
      </c>
      <c r="V95" s="246" t="s">
        <v>29</v>
      </c>
      <c r="W95" s="248">
        <v>0</v>
      </c>
      <c r="X95" s="248">
        <f>W95*K95</f>
        <v>0</v>
      </c>
      <c r="Y95" s="248">
        <v>0.008677</v>
      </c>
      <c r="Z95" s="248">
        <f>Y95*K95</f>
        <v>0.026031000000000002</v>
      </c>
      <c r="AA95" s="248">
        <v>0</v>
      </c>
      <c r="AB95" s="355">
        <f>AA95*K95</f>
        <v>0</v>
      </c>
      <c r="AS95" s="192" t="s">
        <v>113</v>
      </c>
      <c r="AU95" s="192" t="s">
        <v>199</v>
      </c>
      <c r="AV95" s="192" t="s">
        <v>65</v>
      </c>
      <c r="AZ95" s="192" t="s">
        <v>198</v>
      </c>
      <c r="BF95" s="249">
        <f>IF(V95="základní",N95,0)</f>
        <v>0</v>
      </c>
      <c r="BG95" s="249">
        <f>IF(V95="snížená",N95,0)</f>
        <v>0</v>
      </c>
      <c r="BH95" s="249">
        <f>IF(V95="zákl. přenesená",N95,0)</f>
        <v>0</v>
      </c>
      <c r="BI95" s="249">
        <f>IF(V95="sníž. přenesená",N95,0)</f>
        <v>0</v>
      </c>
      <c r="BJ95" s="249">
        <f>IF(V95="nulová",N95,0)</f>
        <v>0</v>
      </c>
      <c r="BK95" s="192" t="s">
        <v>65</v>
      </c>
      <c r="BL95" s="249">
        <f>ROUND(L95*K95,2)</f>
        <v>0</v>
      </c>
      <c r="BM95" s="192" t="s">
        <v>113</v>
      </c>
      <c r="BN95" s="192" t="s">
        <v>2318</v>
      </c>
    </row>
    <row r="96" spans="2:66" s="198" customFormat="1" ht="30" customHeight="1">
      <c r="B96" s="168"/>
      <c r="C96" s="309" t="s">
        <v>146</v>
      </c>
      <c r="D96" s="309" t="s">
        <v>199</v>
      </c>
      <c r="E96" s="310" t="s">
        <v>355</v>
      </c>
      <c r="F96" s="678" t="s">
        <v>356</v>
      </c>
      <c r="G96" s="678"/>
      <c r="H96" s="678"/>
      <c r="I96" s="678"/>
      <c r="J96" s="311" t="s">
        <v>353</v>
      </c>
      <c r="K96" s="375">
        <v>3</v>
      </c>
      <c r="L96" s="572"/>
      <c r="M96" s="572"/>
      <c r="N96" s="679">
        <f>ROUND(L96*K96,2)</f>
        <v>0</v>
      </c>
      <c r="O96" s="679"/>
      <c r="P96" s="679"/>
      <c r="Q96" s="679"/>
      <c r="R96" s="327" t="s">
        <v>3765</v>
      </c>
      <c r="S96" s="172"/>
      <c r="U96" s="354" t="s">
        <v>5</v>
      </c>
      <c r="V96" s="246" t="s">
        <v>29</v>
      </c>
      <c r="W96" s="248">
        <v>0</v>
      </c>
      <c r="X96" s="248">
        <f>W96*K96</f>
        <v>0</v>
      </c>
      <c r="Y96" s="248">
        <v>0.036904</v>
      </c>
      <c r="Z96" s="248">
        <f>Y96*K96</f>
        <v>0.110712</v>
      </c>
      <c r="AA96" s="248">
        <v>0</v>
      </c>
      <c r="AB96" s="355">
        <f>AA96*K96</f>
        <v>0</v>
      </c>
      <c r="AS96" s="192" t="s">
        <v>113</v>
      </c>
      <c r="AU96" s="192" t="s">
        <v>199</v>
      </c>
      <c r="AV96" s="192" t="s">
        <v>65</v>
      </c>
      <c r="AZ96" s="192" t="s">
        <v>198</v>
      </c>
      <c r="BF96" s="249">
        <f>IF(V96="základní",N96,0)</f>
        <v>0</v>
      </c>
      <c r="BG96" s="249">
        <f>IF(V96="snížená",N96,0)</f>
        <v>0</v>
      </c>
      <c r="BH96" s="249">
        <f>IF(V96="zákl. přenesená",N96,0)</f>
        <v>0</v>
      </c>
      <c r="BI96" s="249">
        <f>IF(V96="sníž. přenesená",N96,0)</f>
        <v>0</v>
      </c>
      <c r="BJ96" s="249">
        <f>IF(V96="nulová",N96,0)</f>
        <v>0</v>
      </c>
      <c r="BK96" s="192" t="s">
        <v>65</v>
      </c>
      <c r="BL96" s="249">
        <f>ROUND(L96*K96,2)</f>
        <v>0</v>
      </c>
      <c r="BM96" s="192" t="s">
        <v>113</v>
      </c>
      <c r="BN96" s="192" t="s">
        <v>2319</v>
      </c>
    </row>
    <row r="97" spans="2:66" s="198" customFormat="1" ht="30" customHeight="1">
      <c r="B97" s="168"/>
      <c r="C97" s="309" t="s">
        <v>158</v>
      </c>
      <c r="D97" s="309" t="s">
        <v>199</v>
      </c>
      <c r="E97" s="310" t="s">
        <v>2320</v>
      </c>
      <c r="F97" s="678" t="s">
        <v>2321</v>
      </c>
      <c r="G97" s="678"/>
      <c r="H97" s="678"/>
      <c r="I97" s="678"/>
      <c r="J97" s="311" t="s">
        <v>360</v>
      </c>
      <c r="K97" s="375">
        <v>9.6</v>
      </c>
      <c r="L97" s="572"/>
      <c r="M97" s="572"/>
      <c r="N97" s="679">
        <f>ROUND(L97*K97,2)</f>
        <v>0</v>
      </c>
      <c r="O97" s="679"/>
      <c r="P97" s="679"/>
      <c r="Q97" s="679"/>
      <c r="R97" s="327" t="s">
        <v>3765</v>
      </c>
      <c r="S97" s="172"/>
      <c r="U97" s="354" t="s">
        <v>5</v>
      </c>
      <c r="V97" s="246" t="s">
        <v>29</v>
      </c>
      <c r="W97" s="248">
        <v>0</v>
      </c>
      <c r="X97" s="248">
        <f>W97*K97</f>
        <v>0</v>
      </c>
      <c r="Y97" s="248">
        <v>0</v>
      </c>
      <c r="Z97" s="248">
        <f>Y97*K97</f>
        <v>0</v>
      </c>
      <c r="AA97" s="248">
        <v>0</v>
      </c>
      <c r="AB97" s="355">
        <f>AA97*K97</f>
        <v>0</v>
      </c>
      <c r="AS97" s="192" t="s">
        <v>113</v>
      </c>
      <c r="AU97" s="192" t="s">
        <v>199</v>
      </c>
      <c r="AV97" s="192" t="s">
        <v>65</v>
      </c>
      <c r="AZ97" s="192" t="s">
        <v>198</v>
      </c>
      <c r="BF97" s="249">
        <f>IF(V97="základní",N97,0)</f>
        <v>0</v>
      </c>
      <c r="BG97" s="249">
        <f>IF(V97="snížená",N97,0)</f>
        <v>0</v>
      </c>
      <c r="BH97" s="249">
        <f>IF(V97="zákl. přenesená",N97,0)</f>
        <v>0</v>
      </c>
      <c r="BI97" s="249">
        <f>IF(V97="sníž. přenesená",N97,0)</f>
        <v>0</v>
      </c>
      <c r="BJ97" s="249">
        <f>IF(V97="nulová",N97,0)</f>
        <v>0</v>
      </c>
      <c r="BK97" s="192" t="s">
        <v>65</v>
      </c>
      <c r="BL97" s="249">
        <f>ROUND(L97*K97,2)</f>
        <v>0</v>
      </c>
      <c r="BM97" s="192" t="s">
        <v>113</v>
      </c>
      <c r="BN97" s="192" t="s">
        <v>2322</v>
      </c>
    </row>
    <row r="98" spans="2:52" s="261" customFormat="1" ht="20.1" customHeight="1">
      <c r="B98" s="257"/>
      <c r="C98" s="413"/>
      <c r="D98" s="413"/>
      <c r="E98" s="415" t="s">
        <v>2323</v>
      </c>
      <c r="F98" s="714" t="s">
        <v>2324</v>
      </c>
      <c r="G98" s="715"/>
      <c r="H98" s="715"/>
      <c r="I98" s="715"/>
      <c r="J98" s="413"/>
      <c r="K98" s="416">
        <v>9.6</v>
      </c>
      <c r="L98" s="413"/>
      <c r="M98" s="413"/>
      <c r="N98" s="413"/>
      <c r="O98" s="413"/>
      <c r="P98" s="413"/>
      <c r="Q98" s="413"/>
      <c r="R98" s="320"/>
      <c r="S98" s="221"/>
      <c r="U98" s="385"/>
      <c r="V98" s="363"/>
      <c r="W98" s="363"/>
      <c r="X98" s="363"/>
      <c r="Y98" s="363"/>
      <c r="Z98" s="363"/>
      <c r="AA98" s="363"/>
      <c r="AB98" s="386"/>
      <c r="AU98" s="262" t="s">
        <v>205</v>
      </c>
      <c r="AV98" s="262" t="s">
        <v>65</v>
      </c>
      <c r="AW98" s="261" t="s">
        <v>71</v>
      </c>
      <c r="AX98" s="261" t="s">
        <v>25</v>
      </c>
      <c r="AY98" s="261" t="s">
        <v>58</v>
      </c>
      <c r="AZ98" s="262" t="s">
        <v>198</v>
      </c>
    </row>
    <row r="99" spans="2:52" s="261" customFormat="1" ht="20.1" customHeight="1">
      <c r="B99" s="257"/>
      <c r="C99" s="413"/>
      <c r="D99" s="413"/>
      <c r="E99" s="415" t="s">
        <v>2325</v>
      </c>
      <c r="F99" s="702" t="s">
        <v>2326</v>
      </c>
      <c r="G99" s="703"/>
      <c r="H99" s="703"/>
      <c r="I99" s="703"/>
      <c r="J99" s="413"/>
      <c r="K99" s="416">
        <v>9.6</v>
      </c>
      <c r="L99" s="413"/>
      <c r="M99" s="413"/>
      <c r="N99" s="413"/>
      <c r="O99" s="413"/>
      <c r="P99" s="413"/>
      <c r="Q99" s="413"/>
      <c r="R99" s="320"/>
      <c r="S99" s="221"/>
      <c r="U99" s="385"/>
      <c r="V99" s="363"/>
      <c r="W99" s="363"/>
      <c r="X99" s="363"/>
      <c r="Y99" s="363"/>
      <c r="Z99" s="363"/>
      <c r="AA99" s="363"/>
      <c r="AB99" s="386"/>
      <c r="AU99" s="262" t="s">
        <v>205</v>
      </c>
      <c r="AV99" s="262" t="s">
        <v>65</v>
      </c>
      <c r="AW99" s="261" t="s">
        <v>71</v>
      </c>
      <c r="AX99" s="261" t="s">
        <v>25</v>
      </c>
      <c r="AY99" s="261" t="s">
        <v>65</v>
      </c>
      <c r="AZ99" s="262" t="s">
        <v>198</v>
      </c>
    </row>
    <row r="100" spans="2:66" s="198" customFormat="1" ht="30" customHeight="1">
      <c r="B100" s="168"/>
      <c r="C100" s="309" t="s">
        <v>161</v>
      </c>
      <c r="D100" s="309" t="s">
        <v>199</v>
      </c>
      <c r="E100" s="310" t="s">
        <v>2327</v>
      </c>
      <c r="F100" s="678" t="s">
        <v>2328</v>
      </c>
      <c r="G100" s="678"/>
      <c r="H100" s="678"/>
      <c r="I100" s="678"/>
      <c r="J100" s="311" t="s">
        <v>360</v>
      </c>
      <c r="K100" s="375">
        <v>96.02</v>
      </c>
      <c r="L100" s="572"/>
      <c r="M100" s="572"/>
      <c r="N100" s="679">
        <f>ROUND(L100*K100,2)</f>
        <v>0</v>
      </c>
      <c r="O100" s="679"/>
      <c r="P100" s="679"/>
      <c r="Q100" s="679"/>
      <c r="R100" s="327" t="s">
        <v>3765</v>
      </c>
      <c r="S100" s="172"/>
      <c r="U100" s="354" t="s">
        <v>5</v>
      </c>
      <c r="V100" s="246" t="s">
        <v>29</v>
      </c>
      <c r="W100" s="248">
        <v>0</v>
      </c>
      <c r="X100" s="248">
        <f>W100*K100</f>
        <v>0</v>
      </c>
      <c r="Y100" s="248">
        <v>0</v>
      </c>
      <c r="Z100" s="248">
        <f>Y100*K100</f>
        <v>0</v>
      </c>
      <c r="AA100" s="248">
        <v>0</v>
      </c>
      <c r="AB100" s="355">
        <f>AA100*K100</f>
        <v>0</v>
      </c>
      <c r="AS100" s="192" t="s">
        <v>113</v>
      </c>
      <c r="AU100" s="192" t="s">
        <v>199</v>
      </c>
      <c r="AV100" s="192" t="s">
        <v>65</v>
      </c>
      <c r="AZ100" s="192" t="s">
        <v>198</v>
      </c>
      <c r="BF100" s="249">
        <f>IF(V100="základní",N100,0)</f>
        <v>0</v>
      </c>
      <c r="BG100" s="249">
        <f>IF(V100="snížená",N100,0)</f>
        <v>0</v>
      </c>
      <c r="BH100" s="249">
        <f>IF(V100="zákl. přenesená",N100,0)</f>
        <v>0</v>
      </c>
      <c r="BI100" s="249">
        <f>IF(V100="sníž. přenesená",N100,0)</f>
        <v>0</v>
      </c>
      <c r="BJ100" s="249">
        <f>IF(V100="nulová",N100,0)</f>
        <v>0</v>
      </c>
      <c r="BK100" s="192" t="s">
        <v>65</v>
      </c>
      <c r="BL100" s="249">
        <f>ROUND(L100*K100,2)</f>
        <v>0</v>
      </c>
      <c r="BM100" s="192" t="s">
        <v>113</v>
      </c>
      <c r="BN100" s="192" t="s">
        <v>2329</v>
      </c>
    </row>
    <row r="101" spans="2:52" s="261" customFormat="1" ht="27.95" customHeight="1">
      <c r="B101" s="257"/>
      <c r="C101" s="413"/>
      <c r="D101" s="413"/>
      <c r="E101" s="415" t="s">
        <v>2330</v>
      </c>
      <c r="F101" s="714" t="s">
        <v>2331</v>
      </c>
      <c r="G101" s="715"/>
      <c r="H101" s="715"/>
      <c r="I101" s="715"/>
      <c r="J101" s="413"/>
      <c r="K101" s="416">
        <v>24.52</v>
      </c>
      <c r="L101" s="413"/>
      <c r="M101" s="413"/>
      <c r="N101" s="413"/>
      <c r="O101" s="413"/>
      <c r="P101" s="413"/>
      <c r="Q101" s="413"/>
      <c r="R101" s="320"/>
      <c r="S101" s="221"/>
      <c r="U101" s="385"/>
      <c r="V101" s="363"/>
      <c r="W101" s="363"/>
      <c r="X101" s="363"/>
      <c r="Y101" s="363"/>
      <c r="Z101" s="363"/>
      <c r="AA101" s="363"/>
      <c r="AB101" s="386"/>
      <c r="AU101" s="262" t="s">
        <v>205</v>
      </c>
      <c r="AV101" s="262" t="s">
        <v>65</v>
      </c>
      <c r="AW101" s="261" t="s">
        <v>71</v>
      </c>
      <c r="AX101" s="261" t="s">
        <v>25</v>
      </c>
      <c r="AY101" s="261" t="s">
        <v>58</v>
      </c>
      <c r="AZ101" s="262" t="s">
        <v>198</v>
      </c>
    </row>
    <row r="102" spans="2:52" s="261" customFormat="1" ht="20.1" customHeight="1">
      <c r="B102" s="257"/>
      <c r="C102" s="413"/>
      <c r="D102" s="413"/>
      <c r="E102" s="415" t="s">
        <v>2332</v>
      </c>
      <c r="F102" s="702" t="s">
        <v>2333</v>
      </c>
      <c r="G102" s="703"/>
      <c r="H102" s="703"/>
      <c r="I102" s="703"/>
      <c r="J102" s="413"/>
      <c r="K102" s="416">
        <v>54</v>
      </c>
      <c r="L102" s="413"/>
      <c r="M102" s="413"/>
      <c r="N102" s="413"/>
      <c r="O102" s="413"/>
      <c r="P102" s="413"/>
      <c r="Q102" s="413"/>
      <c r="R102" s="320"/>
      <c r="S102" s="221"/>
      <c r="U102" s="385"/>
      <c r="V102" s="363"/>
      <c r="W102" s="363"/>
      <c r="X102" s="363"/>
      <c r="Y102" s="363"/>
      <c r="Z102" s="363"/>
      <c r="AA102" s="363"/>
      <c r="AB102" s="386"/>
      <c r="AU102" s="262" t="s">
        <v>205</v>
      </c>
      <c r="AV102" s="262" t="s">
        <v>65</v>
      </c>
      <c r="AW102" s="261" t="s">
        <v>71</v>
      </c>
      <c r="AX102" s="261" t="s">
        <v>25</v>
      </c>
      <c r="AY102" s="261" t="s">
        <v>58</v>
      </c>
      <c r="AZ102" s="262" t="s">
        <v>198</v>
      </c>
    </row>
    <row r="103" spans="2:52" s="261" customFormat="1" ht="27.95" customHeight="1">
      <c r="B103" s="257"/>
      <c r="C103" s="413"/>
      <c r="D103" s="413"/>
      <c r="E103" s="415" t="s">
        <v>2334</v>
      </c>
      <c r="F103" s="702" t="s">
        <v>2335</v>
      </c>
      <c r="G103" s="703"/>
      <c r="H103" s="703"/>
      <c r="I103" s="703"/>
      <c r="J103" s="413"/>
      <c r="K103" s="416">
        <v>17.5</v>
      </c>
      <c r="L103" s="413"/>
      <c r="M103" s="413"/>
      <c r="N103" s="413"/>
      <c r="O103" s="413"/>
      <c r="P103" s="413"/>
      <c r="Q103" s="413"/>
      <c r="R103" s="320"/>
      <c r="S103" s="221"/>
      <c r="U103" s="385"/>
      <c r="V103" s="363"/>
      <c r="W103" s="363"/>
      <c r="X103" s="363"/>
      <c r="Y103" s="363"/>
      <c r="Z103" s="363"/>
      <c r="AA103" s="363"/>
      <c r="AB103" s="386"/>
      <c r="AU103" s="262" t="s">
        <v>205</v>
      </c>
      <c r="AV103" s="262" t="s">
        <v>65</v>
      </c>
      <c r="AW103" s="261" t="s">
        <v>71</v>
      </c>
      <c r="AX103" s="261" t="s">
        <v>25</v>
      </c>
      <c r="AY103" s="261" t="s">
        <v>58</v>
      </c>
      <c r="AZ103" s="262" t="s">
        <v>198</v>
      </c>
    </row>
    <row r="104" spans="2:52" s="261" customFormat="1" ht="20.1" customHeight="1">
      <c r="B104" s="257"/>
      <c r="C104" s="413"/>
      <c r="D104" s="413"/>
      <c r="E104" s="415" t="s">
        <v>2336</v>
      </c>
      <c r="F104" s="702" t="s">
        <v>2337</v>
      </c>
      <c r="G104" s="703"/>
      <c r="H104" s="703"/>
      <c r="I104" s="703"/>
      <c r="J104" s="413"/>
      <c r="K104" s="416">
        <v>96.02</v>
      </c>
      <c r="L104" s="413"/>
      <c r="M104" s="413"/>
      <c r="N104" s="413"/>
      <c r="O104" s="413"/>
      <c r="P104" s="413"/>
      <c r="Q104" s="413"/>
      <c r="R104" s="320"/>
      <c r="S104" s="221"/>
      <c r="U104" s="385"/>
      <c r="V104" s="363"/>
      <c r="W104" s="363"/>
      <c r="X104" s="363"/>
      <c r="Y104" s="363"/>
      <c r="Z104" s="363"/>
      <c r="AA104" s="363"/>
      <c r="AB104" s="386"/>
      <c r="AU104" s="262" t="s">
        <v>205</v>
      </c>
      <c r="AV104" s="262" t="s">
        <v>65</v>
      </c>
      <c r="AW104" s="261" t="s">
        <v>71</v>
      </c>
      <c r="AX104" s="261" t="s">
        <v>25</v>
      </c>
      <c r="AY104" s="261" t="s">
        <v>65</v>
      </c>
      <c r="AZ104" s="262" t="s">
        <v>198</v>
      </c>
    </row>
    <row r="105" spans="2:66" s="198" customFormat="1" ht="30" customHeight="1">
      <c r="B105" s="168"/>
      <c r="C105" s="309" t="s">
        <v>164</v>
      </c>
      <c r="D105" s="309" t="s">
        <v>199</v>
      </c>
      <c r="E105" s="310" t="s">
        <v>2338</v>
      </c>
      <c r="F105" s="678" t="s">
        <v>2339</v>
      </c>
      <c r="G105" s="678"/>
      <c r="H105" s="678"/>
      <c r="I105" s="678"/>
      <c r="J105" s="311" t="s">
        <v>360</v>
      </c>
      <c r="K105" s="375">
        <v>48.01</v>
      </c>
      <c r="L105" s="572"/>
      <c r="M105" s="572"/>
      <c r="N105" s="679">
        <f>ROUND(L105*K105,2)</f>
        <v>0</v>
      </c>
      <c r="O105" s="679"/>
      <c r="P105" s="679"/>
      <c r="Q105" s="679"/>
      <c r="R105" s="327" t="s">
        <v>3765</v>
      </c>
      <c r="S105" s="172"/>
      <c r="U105" s="354" t="s">
        <v>5</v>
      </c>
      <c r="V105" s="246" t="s">
        <v>29</v>
      </c>
      <c r="W105" s="248">
        <v>0</v>
      </c>
      <c r="X105" s="248">
        <f>W105*K105</f>
        <v>0</v>
      </c>
      <c r="Y105" s="248">
        <v>0</v>
      </c>
      <c r="Z105" s="248">
        <f>Y105*K105</f>
        <v>0</v>
      </c>
      <c r="AA105" s="248">
        <v>0</v>
      </c>
      <c r="AB105" s="355">
        <f>AA105*K105</f>
        <v>0</v>
      </c>
      <c r="AS105" s="192" t="s">
        <v>113</v>
      </c>
      <c r="AU105" s="192" t="s">
        <v>199</v>
      </c>
      <c r="AV105" s="192" t="s">
        <v>65</v>
      </c>
      <c r="AZ105" s="192" t="s">
        <v>198</v>
      </c>
      <c r="BF105" s="249">
        <f>IF(V105="základní",N105,0)</f>
        <v>0</v>
      </c>
      <c r="BG105" s="249">
        <f>IF(V105="snížená",N105,0)</f>
        <v>0</v>
      </c>
      <c r="BH105" s="249">
        <f>IF(V105="zákl. přenesená",N105,0)</f>
        <v>0</v>
      </c>
      <c r="BI105" s="249">
        <f>IF(V105="sníž. přenesená",N105,0)</f>
        <v>0</v>
      </c>
      <c r="BJ105" s="249">
        <f>IF(V105="nulová",N105,0)</f>
        <v>0</v>
      </c>
      <c r="BK105" s="192" t="s">
        <v>65</v>
      </c>
      <c r="BL105" s="249">
        <f>ROUND(L105*K105,2)</f>
        <v>0</v>
      </c>
      <c r="BM105" s="192" t="s">
        <v>113</v>
      </c>
      <c r="BN105" s="192" t="s">
        <v>2340</v>
      </c>
    </row>
    <row r="106" spans="2:52" s="261" customFormat="1" ht="20.1" customHeight="1">
      <c r="B106" s="257"/>
      <c r="C106" s="413"/>
      <c r="D106" s="413"/>
      <c r="E106" s="415" t="s">
        <v>2341</v>
      </c>
      <c r="F106" s="714" t="s">
        <v>2342</v>
      </c>
      <c r="G106" s="715"/>
      <c r="H106" s="715"/>
      <c r="I106" s="715"/>
      <c r="J106" s="413"/>
      <c r="K106" s="416">
        <v>48.01</v>
      </c>
      <c r="L106" s="413"/>
      <c r="M106" s="413"/>
      <c r="N106" s="413"/>
      <c r="O106" s="413"/>
      <c r="P106" s="413"/>
      <c r="Q106" s="413"/>
      <c r="R106" s="320"/>
      <c r="S106" s="221"/>
      <c r="U106" s="385"/>
      <c r="V106" s="363"/>
      <c r="W106" s="363"/>
      <c r="X106" s="363"/>
      <c r="Y106" s="363"/>
      <c r="Z106" s="363"/>
      <c r="AA106" s="363"/>
      <c r="AB106" s="386"/>
      <c r="AU106" s="262" t="s">
        <v>205</v>
      </c>
      <c r="AV106" s="262" t="s">
        <v>65</v>
      </c>
      <c r="AW106" s="261" t="s">
        <v>71</v>
      </c>
      <c r="AX106" s="261" t="s">
        <v>25</v>
      </c>
      <c r="AY106" s="261" t="s">
        <v>58</v>
      </c>
      <c r="AZ106" s="262" t="s">
        <v>198</v>
      </c>
    </row>
    <row r="107" spans="2:52" s="261" customFormat="1" ht="20.1" customHeight="1">
      <c r="B107" s="257"/>
      <c r="C107" s="413"/>
      <c r="D107" s="413"/>
      <c r="E107" s="415" t="s">
        <v>2343</v>
      </c>
      <c r="F107" s="702" t="s">
        <v>2344</v>
      </c>
      <c r="G107" s="703"/>
      <c r="H107" s="703"/>
      <c r="I107" s="703"/>
      <c r="J107" s="413"/>
      <c r="K107" s="416">
        <v>48.01</v>
      </c>
      <c r="L107" s="413"/>
      <c r="M107" s="413"/>
      <c r="N107" s="413"/>
      <c r="O107" s="413"/>
      <c r="P107" s="413"/>
      <c r="Q107" s="413"/>
      <c r="R107" s="320"/>
      <c r="S107" s="221"/>
      <c r="U107" s="385"/>
      <c r="V107" s="363"/>
      <c r="W107" s="363"/>
      <c r="X107" s="363"/>
      <c r="Y107" s="363"/>
      <c r="Z107" s="363"/>
      <c r="AA107" s="363"/>
      <c r="AB107" s="386"/>
      <c r="AU107" s="262" t="s">
        <v>205</v>
      </c>
      <c r="AV107" s="262" t="s">
        <v>65</v>
      </c>
      <c r="AW107" s="261" t="s">
        <v>71</v>
      </c>
      <c r="AX107" s="261" t="s">
        <v>25</v>
      </c>
      <c r="AY107" s="261" t="s">
        <v>65</v>
      </c>
      <c r="AZ107" s="262" t="s">
        <v>198</v>
      </c>
    </row>
    <row r="108" spans="2:66" s="198" customFormat="1" ht="30" customHeight="1">
      <c r="B108" s="168"/>
      <c r="C108" s="309" t="s">
        <v>397</v>
      </c>
      <c r="D108" s="309" t="s">
        <v>199</v>
      </c>
      <c r="E108" s="310" t="s">
        <v>2345</v>
      </c>
      <c r="F108" s="678" t="s">
        <v>2346</v>
      </c>
      <c r="G108" s="678"/>
      <c r="H108" s="678"/>
      <c r="I108" s="678"/>
      <c r="J108" s="311" t="s">
        <v>377</v>
      </c>
      <c r="K108" s="375">
        <v>11.4</v>
      </c>
      <c r="L108" s="572"/>
      <c r="M108" s="572"/>
      <c r="N108" s="679">
        <f>ROUND(L108*K108,2)</f>
        <v>0</v>
      </c>
      <c r="O108" s="679"/>
      <c r="P108" s="679"/>
      <c r="Q108" s="679"/>
      <c r="R108" s="327" t="s">
        <v>3765</v>
      </c>
      <c r="S108" s="172"/>
      <c r="U108" s="354" t="s">
        <v>5</v>
      </c>
      <c r="V108" s="246" t="s">
        <v>29</v>
      </c>
      <c r="W108" s="248">
        <v>0</v>
      </c>
      <c r="X108" s="248">
        <f>W108*K108</f>
        <v>0</v>
      </c>
      <c r="Y108" s="248">
        <v>0.000839</v>
      </c>
      <c r="Z108" s="248">
        <f>Y108*K108</f>
        <v>0.009564600000000001</v>
      </c>
      <c r="AA108" s="248">
        <v>0</v>
      </c>
      <c r="AB108" s="355">
        <f>AA108*K108</f>
        <v>0</v>
      </c>
      <c r="AS108" s="192" t="s">
        <v>113</v>
      </c>
      <c r="AU108" s="192" t="s">
        <v>199</v>
      </c>
      <c r="AV108" s="192" t="s">
        <v>65</v>
      </c>
      <c r="AZ108" s="192" t="s">
        <v>198</v>
      </c>
      <c r="BF108" s="249">
        <f>IF(V108="základní",N108,0)</f>
        <v>0</v>
      </c>
      <c r="BG108" s="249">
        <f>IF(V108="snížená",N108,0)</f>
        <v>0</v>
      </c>
      <c r="BH108" s="249">
        <f>IF(V108="zákl. přenesená",N108,0)</f>
        <v>0</v>
      </c>
      <c r="BI108" s="249">
        <f>IF(V108="sníž. přenesená",N108,0)</f>
        <v>0</v>
      </c>
      <c r="BJ108" s="249">
        <f>IF(V108="nulová",N108,0)</f>
        <v>0</v>
      </c>
      <c r="BK108" s="192" t="s">
        <v>65</v>
      </c>
      <c r="BL108" s="249">
        <f>ROUND(L108*K108,2)</f>
        <v>0</v>
      </c>
      <c r="BM108" s="192" t="s">
        <v>113</v>
      </c>
      <c r="BN108" s="192" t="s">
        <v>2347</v>
      </c>
    </row>
    <row r="109" spans="2:52" s="261" customFormat="1" ht="27.95" customHeight="1">
      <c r="B109" s="257"/>
      <c r="C109" s="413"/>
      <c r="D109" s="413"/>
      <c r="E109" s="415" t="s">
        <v>2348</v>
      </c>
      <c r="F109" s="714" t="s">
        <v>2349</v>
      </c>
      <c r="G109" s="715"/>
      <c r="H109" s="715"/>
      <c r="I109" s="715"/>
      <c r="J109" s="413"/>
      <c r="K109" s="416">
        <v>11.4</v>
      </c>
      <c r="L109" s="413"/>
      <c r="M109" s="413"/>
      <c r="N109" s="413"/>
      <c r="O109" s="413"/>
      <c r="P109" s="413"/>
      <c r="Q109" s="413"/>
      <c r="R109" s="413"/>
      <c r="S109" s="221"/>
      <c r="U109" s="385"/>
      <c r="V109" s="363"/>
      <c r="W109" s="363"/>
      <c r="X109" s="363"/>
      <c r="Y109" s="363"/>
      <c r="Z109" s="363"/>
      <c r="AA109" s="363"/>
      <c r="AB109" s="386"/>
      <c r="AU109" s="262" t="s">
        <v>205</v>
      </c>
      <c r="AV109" s="262" t="s">
        <v>65</v>
      </c>
      <c r="AW109" s="261" t="s">
        <v>71</v>
      </c>
      <c r="AX109" s="261" t="s">
        <v>25</v>
      </c>
      <c r="AY109" s="261" t="s">
        <v>58</v>
      </c>
      <c r="AZ109" s="262" t="s">
        <v>198</v>
      </c>
    </row>
    <row r="110" spans="2:52" s="261" customFormat="1" ht="20.1" customHeight="1">
      <c r="B110" s="257"/>
      <c r="C110" s="413"/>
      <c r="D110" s="413"/>
      <c r="E110" s="415" t="s">
        <v>2350</v>
      </c>
      <c r="F110" s="702" t="s">
        <v>2351</v>
      </c>
      <c r="G110" s="703"/>
      <c r="H110" s="703"/>
      <c r="I110" s="703"/>
      <c r="J110" s="413"/>
      <c r="K110" s="416">
        <v>11.4</v>
      </c>
      <c r="L110" s="413"/>
      <c r="M110" s="413"/>
      <c r="N110" s="413"/>
      <c r="O110" s="413"/>
      <c r="P110" s="413"/>
      <c r="Q110" s="413"/>
      <c r="R110" s="413"/>
      <c r="S110" s="221"/>
      <c r="U110" s="385"/>
      <c r="V110" s="363"/>
      <c r="W110" s="363"/>
      <c r="X110" s="363"/>
      <c r="Y110" s="363"/>
      <c r="Z110" s="363"/>
      <c r="AA110" s="363"/>
      <c r="AB110" s="386"/>
      <c r="AU110" s="262" t="s">
        <v>205</v>
      </c>
      <c r="AV110" s="262" t="s">
        <v>65</v>
      </c>
      <c r="AW110" s="261" t="s">
        <v>71</v>
      </c>
      <c r="AX110" s="261" t="s">
        <v>25</v>
      </c>
      <c r="AY110" s="261" t="s">
        <v>65</v>
      </c>
      <c r="AZ110" s="262" t="s">
        <v>198</v>
      </c>
    </row>
    <row r="111" spans="2:66" s="198" customFormat="1" ht="31.5" customHeight="1">
      <c r="B111" s="168"/>
      <c r="C111" s="309" t="s">
        <v>403</v>
      </c>
      <c r="D111" s="309" t="s">
        <v>199</v>
      </c>
      <c r="E111" s="310" t="s">
        <v>2352</v>
      </c>
      <c r="F111" s="678" t="s">
        <v>2353</v>
      </c>
      <c r="G111" s="678"/>
      <c r="H111" s="678"/>
      <c r="I111" s="678"/>
      <c r="J111" s="311" t="s">
        <v>377</v>
      </c>
      <c r="K111" s="375">
        <v>69.69</v>
      </c>
      <c r="L111" s="572"/>
      <c r="M111" s="572"/>
      <c r="N111" s="679">
        <f>ROUND(L111*K111,2)</f>
        <v>0</v>
      </c>
      <c r="O111" s="679"/>
      <c r="P111" s="679"/>
      <c r="Q111" s="679"/>
      <c r="R111" s="327" t="s">
        <v>3765</v>
      </c>
      <c r="S111" s="172"/>
      <c r="U111" s="354" t="s">
        <v>5</v>
      </c>
      <c r="V111" s="246" t="s">
        <v>29</v>
      </c>
      <c r="W111" s="248">
        <v>0</v>
      </c>
      <c r="X111" s="248">
        <f>W111*K111</f>
        <v>0</v>
      </c>
      <c r="Y111" s="248">
        <v>0.001185</v>
      </c>
      <c r="Z111" s="248">
        <f>Y111*K111</f>
        <v>0.08258265000000001</v>
      </c>
      <c r="AA111" s="248">
        <v>0</v>
      </c>
      <c r="AB111" s="355">
        <f>AA111*K111</f>
        <v>0</v>
      </c>
      <c r="AS111" s="192" t="s">
        <v>113</v>
      </c>
      <c r="AU111" s="192" t="s">
        <v>199</v>
      </c>
      <c r="AV111" s="192" t="s">
        <v>65</v>
      </c>
      <c r="AZ111" s="192" t="s">
        <v>198</v>
      </c>
      <c r="BF111" s="249">
        <f>IF(V111="základní",N111,0)</f>
        <v>0</v>
      </c>
      <c r="BG111" s="249">
        <f>IF(V111="snížená",N111,0)</f>
        <v>0</v>
      </c>
      <c r="BH111" s="249">
        <f>IF(V111="zákl. přenesená",N111,0)</f>
        <v>0</v>
      </c>
      <c r="BI111" s="249">
        <f>IF(V111="sníž. přenesená",N111,0)</f>
        <v>0</v>
      </c>
      <c r="BJ111" s="249">
        <f>IF(V111="nulová",N111,0)</f>
        <v>0</v>
      </c>
      <c r="BK111" s="192" t="s">
        <v>65</v>
      </c>
      <c r="BL111" s="249">
        <f>ROUND(L111*K111,2)</f>
        <v>0</v>
      </c>
      <c r="BM111" s="192" t="s">
        <v>113</v>
      </c>
      <c r="BN111" s="192" t="s">
        <v>2354</v>
      </c>
    </row>
    <row r="112" spans="2:52" s="261" customFormat="1" ht="27.95" customHeight="1">
      <c r="B112" s="257"/>
      <c r="C112" s="413"/>
      <c r="D112" s="413"/>
      <c r="E112" s="415" t="s">
        <v>2211</v>
      </c>
      <c r="F112" s="714" t="s">
        <v>2355</v>
      </c>
      <c r="G112" s="715"/>
      <c r="H112" s="715"/>
      <c r="I112" s="715"/>
      <c r="J112" s="413"/>
      <c r="K112" s="416">
        <v>25.34</v>
      </c>
      <c r="L112" s="413"/>
      <c r="M112" s="413"/>
      <c r="N112" s="413"/>
      <c r="O112" s="413"/>
      <c r="P112" s="413"/>
      <c r="Q112" s="413"/>
      <c r="R112" s="413"/>
      <c r="S112" s="221"/>
      <c r="U112" s="385"/>
      <c r="V112" s="363"/>
      <c r="W112" s="363"/>
      <c r="X112" s="363"/>
      <c r="Y112" s="363"/>
      <c r="Z112" s="363"/>
      <c r="AA112" s="363"/>
      <c r="AB112" s="386"/>
      <c r="AU112" s="262" t="s">
        <v>205</v>
      </c>
      <c r="AV112" s="262" t="s">
        <v>65</v>
      </c>
      <c r="AW112" s="261" t="s">
        <v>71</v>
      </c>
      <c r="AX112" s="261" t="s">
        <v>25</v>
      </c>
      <c r="AY112" s="261" t="s">
        <v>58</v>
      </c>
      <c r="AZ112" s="262" t="s">
        <v>198</v>
      </c>
    </row>
    <row r="113" spans="2:52" s="261" customFormat="1" ht="27.95" customHeight="1">
      <c r="B113" s="257"/>
      <c r="C113" s="413"/>
      <c r="D113" s="413"/>
      <c r="E113" s="415" t="s">
        <v>2213</v>
      </c>
      <c r="F113" s="702" t="s">
        <v>2356</v>
      </c>
      <c r="G113" s="703"/>
      <c r="H113" s="703"/>
      <c r="I113" s="703"/>
      <c r="J113" s="413"/>
      <c r="K113" s="416">
        <v>28.8</v>
      </c>
      <c r="L113" s="413"/>
      <c r="M113" s="413"/>
      <c r="N113" s="413"/>
      <c r="O113" s="413"/>
      <c r="P113" s="413"/>
      <c r="Q113" s="413"/>
      <c r="R113" s="413"/>
      <c r="S113" s="221"/>
      <c r="U113" s="385"/>
      <c r="V113" s="363"/>
      <c r="W113" s="363"/>
      <c r="X113" s="363"/>
      <c r="Y113" s="363"/>
      <c r="Z113" s="363"/>
      <c r="AA113" s="363"/>
      <c r="AB113" s="386"/>
      <c r="AU113" s="262" t="s">
        <v>205</v>
      </c>
      <c r="AV113" s="262" t="s">
        <v>65</v>
      </c>
      <c r="AW113" s="261" t="s">
        <v>71</v>
      </c>
      <c r="AX113" s="261" t="s">
        <v>25</v>
      </c>
      <c r="AY113" s="261" t="s">
        <v>58</v>
      </c>
      <c r="AZ113" s="262" t="s">
        <v>198</v>
      </c>
    </row>
    <row r="114" spans="2:52" s="261" customFormat="1" ht="27.95" customHeight="1">
      <c r="B114" s="257"/>
      <c r="C114" s="413"/>
      <c r="D114" s="413"/>
      <c r="E114" s="415" t="s">
        <v>2357</v>
      </c>
      <c r="F114" s="702" t="s">
        <v>2358</v>
      </c>
      <c r="G114" s="703"/>
      <c r="H114" s="703"/>
      <c r="I114" s="703"/>
      <c r="J114" s="413"/>
      <c r="K114" s="416">
        <v>15.55</v>
      </c>
      <c r="L114" s="413"/>
      <c r="M114" s="413"/>
      <c r="N114" s="413"/>
      <c r="O114" s="413"/>
      <c r="P114" s="413"/>
      <c r="Q114" s="413"/>
      <c r="R114" s="413"/>
      <c r="S114" s="221"/>
      <c r="U114" s="385"/>
      <c r="V114" s="363"/>
      <c r="W114" s="363"/>
      <c r="X114" s="363"/>
      <c r="Y114" s="363"/>
      <c r="Z114" s="363"/>
      <c r="AA114" s="363"/>
      <c r="AB114" s="386"/>
      <c r="AU114" s="262" t="s">
        <v>205</v>
      </c>
      <c r="AV114" s="262" t="s">
        <v>65</v>
      </c>
      <c r="AW114" s="261" t="s">
        <v>71</v>
      </c>
      <c r="AX114" s="261" t="s">
        <v>25</v>
      </c>
      <c r="AY114" s="261" t="s">
        <v>58</v>
      </c>
      <c r="AZ114" s="262" t="s">
        <v>198</v>
      </c>
    </row>
    <row r="115" spans="2:52" s="261" customFormat="1" ht="20.1" customHeight="1">
      <c r="B115" s="257"/>
      <c r="C115" s="413"/>
      <c r="D115" s="413"/>
      <c r="E115" s="415" t="s">
        <v>2359</v>
      </c>
      <c r="F115" s="702" t="s">
        <v>2360</v>
      </c>
      <c r="G115" s="703"/>
      <c r="H115" s="703"/>
      <c r="I115" s="703"/>
      <c r="J115" s="413"/>
      <c r="K115" s="416">
        <v>69.69</v>
      </c>
      <c r="L115" s="413"/>
      <c r="M115" s="413"/>
      <c r="N115" s="413"/>
      <c r="O115" s="413"/>
      <c r="P115" s="413"/>
      <c r="Q115" s="413"/>
      <c r="R115" s="413"/>
      <c r="S115" s="221"/>
      <c r="U115" s="385"/>
      <c r="V115" s="363"/>
      <c r="W115" s="363"/>
      <c r="X115" s="363"/>
      <c r="Y115" s="363"/>
      <c r="Z115" s="363"/>
      <c r="AA115" s="363"/>
      <c r="AB115" s="386"/>
      <c r="AU115" s="262" t="s">
        <v>205</v>
      </c>
      <c r="AV115" s="262" t="s">
        <v>65</v>
      </c>
      <c r="AW115" s="261" t="s">
        <v>71</v>
      </c>
      <c r="AX115" s="261" t="s">
        <v>25</v>
      </c>
      <c r="AY115" s="261" t="s">
        <v>65</v>
      </c>
      <c r="AZ115" s="262" t="s">
        <v>198</v>
      </c>
    </row>
    <row r="116" spans="2:66" s="198" customFormat="1" ht="30" customHeight="1">
      <c r="B116" s="168"/>
      <c r="C116" s="309" t="s">
        <v>410</v>
      </c>
      <c r="D116" s="309" t="s">
        <v>199</v>
      </c>
      <c r="E116" s="310" t="s">
        <v>2361</v>
      </c>
      <c r="F116" s="678" t="s">
        <v>2362</v>
      </c>
      <c r="G116" s="678"/>
      <c r="H116" s="678"/>
      <c r="I116" s="678"/>
      <c r="J116" s="311" t="s">
        <v>377</v>
      </c>
      <c r="K116" s="375">
        <v>11.4</v>
      </c>
      <c r="L116" s="572"/>
      <c r="M116" s="572"/>
      <c r="N116" s="679">
        <f>ROUND(L116*K116,2)</f>
        <v>0</v>
      </c>
      <c r="O116" s="679"/>
      <c r="P116" s="679"/>
      <c r="Q116" s="679"/>
      <c r="R116" s="327" t="s">
        <v>3765</v>
      </c>
      <c r="S116" s="172"/>
      <c r="U116" s="354" t="s">
        <v>5</v>
      </c>
      <c r="V116" s="246" t="s">
        <v>29</v>
      </c>
      <c r="W116" s="248">
        <v>0</v>
      </c>
      <c r="X116" s="248">
        <f>W116*K116</f>
        <v>0</v>
      </c>
      <c r="Y116" s="248">
        <v>0</v>
      </c>
      <c r="Z116" s="248">
        <f>Y116*K116</f>
        <v>0</v>
      </c>
      <c r="AA116" s="248">
        <v>0</v>
      </c>
      <c r="AB116" s="355">
        <f>AA116*K116</f>
        <v>0</v>
      </c>
      <c r="AS116" s="192" t="s">
        <v>113</v>
      </c>
      <c r="AU116" s="192" t="s">
        <v>199</v>
      </c>
      <c r="AV116" s="192" t="s">
        <v>65</v>
      </c>
      <c r="AZ116" s="192" t="s">
        <v>198</v>
      </c>
      <c r="BF116" s="249">
        <f>IF(V116="základní",N116,0)</f>
        <v>0</v>
      </c>
      <c r="BG116" s="249">
        <f>IF(V116="snížená",N116,0)</f>
        <v>0</v>
      </c>
      <c r="BH116" s="249">
        <f>IF(V116="zákl. přenesená",N116,0)</f>
        <v>0</v>
      </c>
      <c r="BI116" s="249">
        <f>IF(V116="sníž. přenesená",N116,0)</f>
        <v>0</v>
      </c>
      <c r="BJ116" s="249">
        <f>IF(V116="nulová",N116,0)</f>
        <v>0</v>
      </c>
      <c r="BK116" s="192" t="s">
        <v>65</v>
      </c>
      <c r="BL116" s="249">
        <f>ROUND(L116*K116,2)</f>
        <v>0</v>
      </c>
      <c r="BM116" s="192" t="s">
        <v>113</v>
      </c>
      <c r="BN116" s="192" t="s">
        <v>2363</v>
      </c>
    </row>
    <row r="117" spans="2:66" s="198" customFormat="1" ht="30" customHeight="1">
      <c r="B117" s="168"/>
      <c r="C117" s="309" t="s">
        <v>11</v>
      </c>
      <c r="D117" s="309" t="s">
        <v>199</v>
      </c>
      <c r="E117" s="310" t="s">
        <v>2364</v>
      </c>
      <c r="F117" s="678" t="s">
        <v>2365</v>
      </c>
      <c r="G117" s="678"/>
      <c r="H117" s="678"/>
      <c r="I117" s="678"/>
      <c r="J117" s="311" t="s">
        <v>377</v>
      </c>
      <c r="K117" s="375">
        <v>69.7</v>
      </c>
      <c r="L117" s="572"/>
      <c r="M117" s="572"/>
      <c r="N117" s="679">
        <f>ROUND(L117*K117,2)</f>
        <v>0</v>
      </c>
      <c r="O117" s="679"/>
      <c r="P117" s="679"/>
      <c r="Q117" s="679"/>
      <c r="R117" s="327" t="s">
        <v>3765</v>
      </c>
      <c r="S117" s="172"/>
      <c r="T117" s="280"/>
      <c r="U117" s="354" t="s">
        <v>5</v>
      </c>
      <c r="V117" s="246" t="s">
        <v>29</v>
      </c>
      <c r="W117" s="248">
        <v>0</v>
      </c>
      <c r="X117" s="248">
        <f>W117*K117</f>
        <v>0</v>
      </c>
      <c r="Y117" s="248">
        <v>0</v>
      </c>
      <c r="Z117" s="248">
        <f>Y117*K117</f>
        <v>0</v>
      </c>
      <c r="AA117" s="248">
        <v>0</v>
      </c>
      <c r="AB117" s="355">
        <f>AA117*K117</f>
        <v>0</v>
      </c>
      <c r="AS117" s="192" t="s">
        <v>113</v>
      </c>
      <c r="AU117" s="192" t="s">
        <v>199</v>
      </c>
      <c r="AV117" s="192" t="s">
        <v>65</v>
      </c>
      <c r="AZ117" s="192" t="s">
        <v>198</v>
      </c>
      <c r="BF117" s="249">
        <f>IF(V117="základní",N117,0)</f>
        <v>0</v>
      </c>
      <c r="BG117" s="249">
        <f>IF(V117="snížená",N117,0)</f>
        <v>0</v>
      </c>
      <c r="BH117" s="249">
        <f>IF(V117="zákl. přenesená",N117,0)</f>
        <v>0</v>
      </c>
      <c r="BI117" s="249">
        <f>IF(V117="sníž. přenesená",N117,0)</f>
        <v>0</v>
      </c>
      <c r="BJ117" s="249">
        <f>IF(V117="nulová",N117,0)</f>
        <v>0</v>
      </c>
      <c r="BK117" s="192" t="s">
        <v>65</v>
      </c>
      <c r="BL117" s="249">
        <f>ROUND(L117*K117,2)</f>
        <v>0</v>
      </c>
      <c r="BM117" s="192" t="s">
        <v>113</v>
      </c>
      <c r="BN117" s="192" t="s">
        <v>2366</v>
      </c>
    </row>
    <row r="118" spans="2:66" s="198" customFormat="1" ht="30" customHeight="1">
      <c r="B118" s="168"/>
      <c r="C118" s="309" t="s">
        <v>421</v>
      </c>
      <c r="D118" s="309" t="s">
        <v>199</v>
      </c>
      <c r="E118" s="310" t="s">
        <v>2367</v>
      </c>
      <c r="F118" s="678" t="s">
        <v>2368</v>
      </c>
      <c r="G118" s="678"/>
      <c r="H118" s="678"/>
      <c r="I118" s="678"/>
      <c r="J118" s="311" t="s">
        <v>360</v>
      </c>
      <c r="K118" s="375">
        <v>10.26</v>
      </c>
      <c r="L118" s="572"/>
      <c r="M118" s="572"/>
      <c r="N118" s="679">
        <f>ROUND(L118*K118,2)</f>
        <v>0</v>
      </c>
      <c r="O118" s="679"/>
      <c r="P118" s="679"/>
      <c r="Q118" s="679"/>
      <c r="R118" s="327" t="s">
        <v>3765</v>
      </c>
      <c r="S118" s="172"/>
      <c r="U118" s="354" t="s">
        <v>5</v>
      </c>
      <c r="V118" s="246" t="s">
        <v>29</v>
      </c>
      <c r="W118" s="248">
        <v>0</v>
      </c>
      <c r="X118" s="248">
        <f>W118*K118</f>
        <v>0</v>
      </c>
      <c r="Y118" s="248">
        <v>0</v>
      </c>
      <c r="Z118" s="248">
        <f>Y118*K118</f>
        <v>0</v>
      </c>
      <c r="AA118" s="248">
        <v>0</v>
      </c>
      <c r="AB118" s="355">
        <f>AA118*K118</f>
        <v>0</v>
      </c>
      <c r="AS118" s="192" t="s">
        <v>113</v>
      </c>
      <c r="AU118" s="192" t="s">
        <v>199</v>
      </c>
      <c r="AV118" s="192" t="s">
        <v>65</v>
      </c>
      <c r="AZ118" s="192" t="s">
        <v>198</v>
      </c>
      <c r="BF118" s="249">
        <f>IF(V118="základní",N118,0)</f>
        <v>0</v>
      </c>
      <c r="BG118" s="249">
        <f>IF(V118="snížená",N118,0)</f>
        <v>0</v>
      </c>
      <c r="BH118" s="249">
        <f>IF(V118="zákl. přenesená",N118,0)</f>
        <v>0</v>
      </c>
      <c r="BI118" s="249">
        <f>IF(V118="sníž. přenesená",N118,0)</f>
        <v>0</v>
      </c>
      <c r="BJ118" s="249">
        <f>IF(V118="nulová",N118,0)</f>
        <v>0</v>
      </c>
      <c r="BK118" s="192" t="s">
        <v>65</v>
      </c>
      <c r="BL118" s="249">
        <f>ROUND(L118*K118,2)</f>
        <v>0</v>
      </c>
      <c r="BM118" s="192" t="s">
        <v>113</v>
      </c>
      <c r="BN118" s="192" t="s">
        <v>2369</v>
      </c>
    </row>
    <row r="119" spans="2:48" s="198" customFormat="1" ht="20.1" customHeight="1">
      <c r="B119" s="168"/>
      <c r="C119" s="320"/>
      <c r="D119" s="320"/>
      <c r="E119" s="320"/>
      <c r="F119" s="680" t="s">
        <v>2370</v>
      </c>
      <c r="G119" s="681"/>
      <c r="H119" s="681"/>
      <c r="I119" s="681"/>
      <c r="J119" s="320"/>
      <c r="K119" s="320"/>
      <c r="L119" s="320"/>
      <c r="M119" s="320"/>
      <c r="N119" s="320"/>
      <c r="O119" s="320"/>
      <c r="P119" s="320"/>
      <c r="Q119" s="320"/>
      <c r="R119" s="320"/>
      <c r="S119" s="172"/>
      <c r="U119" s="331"/>
      <c r="V119" s="359"/>
      <c r="W119" s="359"/>
      <c r="X119" s="359"/>
      <c r="Y119" s="359"/>
      <c r="Z119" s="359"/>
      <c r="AA119" s="359"/>
      <c r="AB119" s="332"/>
      <c r="AU119" s="192" t="s">
        <v>271</v>
      </c>
      <c r="AV119" s="192" t="s">
        <v>65</v>
      </c>
    </row>
    <row r="120" spans="2:66" s="198" customFormat="1" ht="31.5" customHeight="1">
      <c r="B120" s="168"/>
      <c r="C120" s="309" t="s">
        <v>430</v>
      </c>
      <c r="D120" s="309" t="s">
        <v>199</v>
      </c>
      <c r="E120" s="310" t="s">
        <v>2371</v>
      </c>
      <c r="F120" s="678" t="s">
        <v>2372</v>
      </c>
      <c r="G120" s="678"/>
      <c r="H120" s="678"/>
      <c r="I120" s="678"/>
      <c r="J120" s="311" t="s">
        <v>360</v>
      </c>
      <c r="K120" s="375">
        <v>85.75</v>
      </c>
      <c r="L120" s="572"/>
      <c r="M120" s="572"/>
      <c r="N120" s="679">
        <f>ROUND(L120*K120,2)</f>
        <v>0</v>
      </c>
      <c r="O120" s="679"/>
      <c r="P120" s="679"/>
      <c r="Q120" s="679"/>
      <c r="R120" s="327" t="s">
        <v>3765</v>
      </c>
      <c r="S120" s="172"/>
      <c r="U120" s="354" t="s">
        <v>5</v>
      </c>
      <c r="V120" s="246" t="s">
        <v>29</v>
      </c>
      <c r="W120" s="248">
        <v>0</v>
      </c>
      <c r="X120" s="248">
        <f>W120*K120</f>
        <v>0</v>
      </c>
      <c r="Y120" s="248">
        <v>0</v>
      </c>
      <c r="Z120" s="248">
        <f>Y120*K120</f>
        <v>0</v>
      </c>
      <c r="AA120" s="248">
        <v>0</v>
      </c>
      <c r="AB120" s="355">
        <f>AA120*K120</f>
        <v>0</v>
      </c>
      <c r="AS120" s="192" t="s">
        <v>113</v>
      </c>
      <c r="AU120" s="192" t="s">
        <v>199</v>
      </c>
      <c r="AV120" s="192" t="s">
        <v>65</v>
      </c>
      <c r="AZ120" s="192" t="s">
        <v>198</v>
      </c>
      <c r="BF120" s="249">
        <f>IF(V120="základní",N120,0)</f>
        <v>0</v>
      </c>
      <c r="BG120" s="249">
        <f>IF(V120="snížená",N120,0)</f>
        <v>0</v>
      </c>
      <c r="BH120" s="249">
        <f>IF(V120="zákl. přenesená",N120,0)</f>
        <v>0</v>
      </c>
      <c r="BI120" s="249">
        <f>IF(V120="sníž. přenesená",N120,0)</f>
        <v>0</v>
      </c>
      <c r="BJ120" s="249">
        <f>IF(V120="nulová",N120,0)</f>
        <v>0</v>
      </c>
      <c r="BK120" s="192" t="s">
        <v>65</v>
      </c>
      <c r="BL120" s="249">
        <f>ROUND(L120*K120,2)</f>
        <v>0</v>
      </c>
      <c r="BM120" s="192" t="s">
        <v>113</v>
      </c>
      <c r="BN120" s="192" t="s">
        <v>2373</v>
      </c>
    </row>
    <row r="121" spans="2:48" s="198" customFormat="1" ht="20.1" customHeight="1">
      <c r="B121" s="168"/>
      <c r="C121" s="320"/>
      <c r="D121" s="320"/>
      <c r="E121" s="320"/>
      <c r="F121" s="680" t="s">
        <v>2374</v>
      </c>
      <c r="G121" s="681"/>
      <c r="H121" s="681"/>
      <c r="I121" s="681"/>
      <c r="J121" s="320"/>
      <c r="K121" s="320"/>
      <c r="L121" s="320"/>
      <c r="M121" s="320"/>
      <c r="N121" s="320"/>
      <c r="O121" s="320"/>
      <c r="P121" s="320"/>
      <c r="Q121" s="320"/>
      <c r="R121" s="320"/>
      <c r="S121" s="172"/>
      <c r="U121" s="331"/>
      <c r="V121" s="359"/>
      <c r="W121" s="359"/>
      <c r="X121" s="359"/>
      <c r="Y121" s="359"/>
      <c r="Z121" s="359"/>
      <c r="AA121" s="359"/>
      <c r="AB121" s="332"/>
      <c r="AU121" s="192" t="s">
        <v>271</v>
      </c>
      <c r="AV121" s="192" t="s">
        <v>65</v>
      </c>
    </row>
    <row r="122" spans="2:66" s="198" customFormat="1" ht="30" customHeight="1">
      <c r="B122" s="168"/>
      <c r="C122" s="309" t="s">
        <v>437</v>
      </c>
      <c r="D122" s="309" t="s">
        <v>199</v>
      </c>
      <c r="E122" s="310" t="s">
        <v>2375</v>
      </c>
      <c r="F122" s="678" t="s">
        <v>2376</v>
      </c>
      <c r="G122" s="678"/>
      <c r="H122" s="678"/>
      <c r="I122" s="678"/>
      <c r="J122" s="311" t="s">
        <v>360</v>
      </c>
      <c r="K122" s="375">
        <v>96.02</v>
      </c>
      <c r="L122" s="572"/>
      <c r="M122" s="572"/>
      <c r="N122" s="679">
        <f>ROUND(L122*K122,2)</f>
        <v>0</v>
      </c>
      <c r="O122" s="679"/>
      <c r="P122" s="679"/>
      <c r="Q122" s="679"/>
      <c r="R122" s="327" t="s">
        <v>3765</v>
      </c>
      <c r="S122" s="172"/>
      <c r="T122" s="287"/>
      <c r="U122" s="354"/>
      <c r="V122" s="246"/>
      <c r="W122" s="248"/>
      <c r="X122" s="248"/>
      <c r="Y122" s="248"/>
      <c r="Z122" s="248"/>
      <c r="AA122" s="248"/>
      <c r="AB122" s="355"/>
      <c r="AS122" s="192" t="s">
        <v>113</v>
      </c>
      <c r="AU122" s="192" t="s">
        <v>199</v>
      </c>
      <c r="AV122" s="192" t="s">
        <v>65</v>
      </c>
      <c r="AZ122" s="192" t="s">
        <v>198</v>
      </c>
      <c r="BF122" s="249">
        <f>IF(V122="základní",N122,0)</f>
        <v>0</v>
      </c>
      <c r="BG122" s="249">
        <f>IF(V122="snížená",N122,0)</f>
        <v>0</v>
      </c>
      <c r="BH122" s="249">
        <f>IF(V122="zákl. přenesená",N122,0)</f>
        <v>0</v>
      </c>
      <c r="BI122" s="249">
        <f>IF(V122="sníž. přenesená",N122,0)</f>
        <v>0</v>
      </c>
      <c r="BJ122" s="249">
        <f>IF(V122="nulová",N122,0)</f>
        <v>0</v>
      </c>
      <c r="BK122" s="192" t="s">
        <v>65</v>
      </c>
      <c r="BL122" s="249">
        <f>ROUND(L122*K122,2)</f>
        <v>0</v>
      </c>
      <c r="BM122" s="192" t="s">
        <v>113</v>
      </c>
      <c r="BN122" s="192" t="s">
        <v>2377</v>
      </c>
    </row>
    <row r="123" spans="2:52" s="261" customFormat="1" ht="20.1" customHeight="1">
      <c r="B123" s="257"/>
      <c r="C123" s="413"/>
      <c r="D123" s="413"/>
      <c r="E123" s="415" t="s">
        <v>2238</v>
      </c>
      <c r="F123" s="714" t="s">
        <v>2378</v>
      </c>
      <c r="G123" s="715"/>
      <c r="H123" s="715"/>
      <c r="I123" s="715"/>
      <c r="J123" s="413"/>
      <c r="K123" s="416">
        <v>96.02</v>
      </c>
      <c r="L123" s="413"/>
      <c r="M123" s="413"/>
      <c r="N123" s="413"/>
      <c r="O123" s="413"/>
      <c r="P123" s="413"/>
      <c r="Q123" s="413"/>
      <c r="R123" s="413"/>
      <c r="S123" s="221"/>
      <c r="T123" s="430"/>
      <c r="U123" s="385"/>
      <c r="V123" s="363"/>
      <c r="W123" s="363"/>
      <c r="X123" s="363"/>
      <c r="Y123" s="363"/>
      <c r="Z123" s="363"/>
      <c r="AA123" s="363"/>
      <c r="AB123" s="386"/>
      <c r="AU123" s="262" t="s">
        <v>205</v>
      </c>
      <c r="AV123" s="262" t="s">
        <v>65</v>
      </c>
      <c r="AW123" s="261" t="s">
        <v>71</v>
      </c>
      <c r="AX123" s="261" t="s">
        <v>25</v>
      </c>
      <c r="AY123" s="261" t="s">
        <v>65</v>
      </c>
      <c r="AZ123" s="262" t="s">
        <v>198</v>
      </c>
    </row>
    <row r="124" spans="2:66" s="198" customFormat="1" ht="45" customHeight="1">
      <c r="B124" s="168"/>
      <c r="C124" s="309" t="s">
        <v>445</v>
      </c>
      <c r="D124" s="309" t="s">
        <v>199</v>
      </c>
      <c r="E124" s="310" t="s">
        <v>2379</v>
      </c>
      <c r="F124" s="678" t="s">
        <v>2380</v>
      </c>
      <c r="G124" s="678"/>
      <c r="H124" s="678"/>
      <c r="I124" s="678"/>
      <c r="J124" s="311" t="s">
        <v>360</v>
      </c>
      <c r="K124" s="375">
        <v>768.16</v>
      </c>
      <c r="L124" s="572"/>
      <c r="M124" s="572"/>
      <c r="N124" s="679">
        <f>ROUND(L124*K124,2)</f>
        <v>0</v>
      </c>
      <c r="O124" s="679"/>
      <c r="P124" s="679"/>
      <c r="Q124" s="679"/>
      <c r="R124" s="327" t="s">
        <v>3765</v>
      </c>
      <c r="S124" s="172"/>
      <c r="T124" s="287"/>
      <c r="U124" s="354"/>
      <c r="V124" s="246"/>
      <c r="W124" s="248"/>
      <c r="X124" s="248"/>
      <c r="Y124" s="248"/>
      <c r="Z124" s="248"/>
      <c r="AA124" s="248"/>
      <c r="AB124" s="355"/>
      <c r="AS124" s="192" t="s">
        <v>113</v>
      </c>
      <c r="AU124" s="192" t="s">
        <v>199</v>
      </c>
      <c r="AV124" s="192" t="s">
        <v>65</v>
      </c>
      <c r="AZ124" s="192" t="s">
        <v>198</v>
      </c>
      <c r="BF124" s="249">
        <f>IF(V124="základní",N124,0)</f>
        <v>0</v>
      </c>
      <c r="BG124" s="249">
        <f>IF(V124="snížená",N124,0)</f>
        <v>0</v>
      </c>
      <c r="BH124" s="249">
        <f>IF(V124="zákl. přenesená",N124,0)</f>
        <v>0</v>
      </c>
      <c r="BI124" s="249">
        <f>IF(V124="sníž. přenesená",N124,0)</f>
        <v>0</v>
      </c>
      <c r="BJ124" s="249">
        <f>IF(V124="nulová",N124,0)</f>
        <v>0</v>
      </c>
      <c r="BK124" s="192" t="s">
        <v>65</v>
      </c>
      <c r="BL124" s="249">
        <f>ROUND(L124*K124,2)</f>
        <v>0</v>
      </c>
      <c r="BM124" s="192" t="s">
        <v>113</v>
      </c>
      <c r="BN124" s="192" t="s">
        <v>2381</v>
      </c>
    </row>
    <row r="125" spans="2:52" s="261" customFormat="1" ht="20.1" customHeight="1">
      <c r="B125" s="257"/>
      <c r="C125" s="413"/>
      <c r="D125" s="413"/>
      <c r="E125" s="415" t="s">
        <v>2244</v>
      </c>
      <c r="F125" s="714" t="s">
        <v>2378</v>
      </c>
      <c r="G125" s="715"/>
      <c r="H125" s="715"/>
      <c r="I125" s="715"/>
      <c r="J125" s="413"/>
      <c r="K125" s="416">
        <v>96.02</v>
      </c>
      <c r="L125" s="413"/>
      <c r="M125" s="413"/>
      <c r="N125" s="413"/>
      <c r="O125" s="413"/>
      <c r="P125" s="413"/>
      <c r="Q125" s="413"/>
      <c r="R125" s="320"/>
      <c r="S125" s="221"/>
      <c r="T125" s="430"/>
      <c r="U125" s="385"/>
      <c r="V125" s="363"/>
      <c r="W125" s="363"/>
      <c r="X125" s="363"/>
      <c r="Y125" s="363"/>
      <c r="Z125" s="363"/>
      <c r="AA125" s="363"/>
      <c r="AB125" s="386"/>
      <c r="AU125" s="262" t="s">
        <v>205</v>
      </c>
      <c r="AV125" s="262" t="s">
        <v>65</v>
      </c>
      <c r="AW125" s="261" t="s">
        <v>71</v>
      </c>
      <c r="AX125" s="261" t="s">
        <v>25</v>
      </c>
      <c r="AY125" s="261" t="s">
        <v>58</v>
      </c>
      <c r="AZ125" s="262" t="s">
        <v>198</v>
      </c>
    </row>
    <row r="126" spans="2:52" s="261" customFormat="1" ht="20.1" customHeight="1">
      <c r="B126" s="257"/>
      <c r="C126" s="413"/>
      <c r="D126" s="413"/>
      <c r="E126" s="415" t="s">
        <v>2382</v>
      </c>
      <c r="F126" s="702" t="s">
        <v>2383</v>
      </c>
      <c r="G126" s="703"/>
      <c r="H126" s="703"/>
      <c r="I126" s="703"/>
      <c r="J126" s="413"/>
      <c r="K126" s="416">
        <v>768.16</v>
      </c>
      <c r="L126" s="413"/>
      <c r="M126" s="413"/>
      <c r="N126" s="413"/>
      <c r="O126" s="413"/>
      <c r="P126" s="413"/>
      <c r="Q126" s="413"/>
      <c r="R126" s="320"/>
      <c r="S126" s="221"/>
      <c r="T126" s="430"/>
      <c r="U126" s="385"/>
      <c r="V126" s="363"/>
      <c r="W126" s="363"/>
      <c r="X126" s="363"/>
      <c r="Y126" s="363"/>
      <c r="Z126" s="363"/>
      <c r="AA126" s="363"/>
      <c r="AB126" s="386"/>
      <c r="AD126" s="431"/>
      <c r="AU126" s="262" t="s">
        <v>205</v>
      </c>
      <c r="AV126" s="262" t="s">
        <v>65</v>
      </c>
      <c r="AW126" s="261" t="s">
        <v>71</v>
      </c>
      <c r="AX126" s="261" t="s">
        <v>25</v>
      </c>
      <c r="AY126" s="261" t="s">
        <v>65</v>
      </c>
      <c r="AZ126" s="262" t="s">
        <v>198</v>
      </c>
    </row>
    <row r="127" spans="2:66" s="198" customFormat="1" ht="20.1" customHeight="1">
      <c r="B127" s="168"/>
      <c r="C127" s="309" t="s">
        <v>452</v>
      </c>
      <c r="D127" s="309" t="s">
        <v>199</v>
      </c>
      <c r="E127" s="310" t="s">
        <v>2384</v>
      </c>
      <c r="F127" s="678" t="s">
        <v>2385</v>
      </c>
      <c r="G127" s="678"/>
      <c r="H127" s="678"/>
      <c r="I127" s="678"/>
      <c r="J127" s="311" t="s">
        <v>360</v>
      </c>
      <c r="K127" s="375">
        <v>96.02</v>
      </c>
      <c r="L127" s="572"/>
      <c r="M127" s="572"/>
      <c r="N127" s="679">
        <f>ROUND(L127*K127,2)</f>
        <v>0</v>
      </c>
      <c r="O127" s="679"/>
      <c r="P127" s="679"/>
      <c r="Q127" s="679"/>
      <c r="R127" s="327" t="s">
        <v>3765</v>
      </c>
      <c r="S127" s="172"/>
      <c r="T127" s="287"/>
      <c r="U127" s="354"/>
      <c r="V127" s="246"/>
      <c r="W127" s="248"/>
      <c r="X127" s="248"/>
      <c r="Y127" s="248"/>
      <c r="Z127" s="248"/>
      <c r="AA127" s="248"/>
      <c r="AB127" s="355"/>
      <c r="AS127" s="192" t="s">
        <v>113</v>
      </c>
      <c r="AU127" s="192" t="s">
        <v>199</v>
      </c>
      <c r="AV127" s="192" t="s">
        <v>65</v>
      </c>
      <c r="AZ127" s="192" t="s">
        <v>198</v>
      </c>
      <c r="BF127" s="249">
        <f>IF(V127="základní",N127,0)</f>
        <v>0</v>
      </c>
      <c r="BG127" s="249">
        <f>IF(V127="snížená",N127,0)</f>
        <v>0</v>
      </c>
      <c r="BH127" s="249">
        <f>IF(V127="zákl. přenesená",N127,0)</f>
        <v>0</v>
      </c>
      <c r="BI127" s="249">
        <f>IF(V127="sníž. přenesená",N127,0)</f>
        <v>0</v>
      </c>
      <c r="BJ127" s="249">
        <f>IF(V127="nulová",N127,0)</f>
        <v>0</v>
      </c>
      <c r="BK127" s="192" t="s">
        <v>65</v>
      </c>
      <c r="BL127" s="249">
        <f>ROUND(L127*K127,2)</f>
        <v>0</v>
      </c>
      <c r="BM127" s="192" t="s">
        <v>113</v>
      </c>
      <c r="BN127" s="192" t="s">
        <v>2386</v>
      </c>
    </row>
    <row r="128" spans="2:66" s="198" customFormat="1" ht="30" customHeight="1">
      <c r="B128" s="168"/>
      <c r="C128" s="309" t="s">
        <v>10</v>
      </c>
      <c r="D128" s="309" t="s">
        <v>199</v>
      </c>
      <c r="E128" s="310" t="s">
        <v>2387</v>
      </c>
      <c r="F128" s="678" t="s">
        <v>2388</v>
      </c>
      <c r="G128" s="678"/>
      <c r="H128" s="678"/>
      <c r="I128" s="678"/>
      <c r="J128" s="311" t="s">
        <v>424</v>
      </c>
      <c r="K128" s="375">
        <v>192.04</v>
      </c>
      <c r="L128" s="572"/>
      <c r="M128" s="572"/>
      <c r="N128" s="679">
        <f>ROUND(L128*K128,2)</f>
        <v>0</v>
      </c>
      <c r="O128" s="679"/>
      <c r="P128" s="679"/>
      <c r="Q128" s="679"/>
      <c r="R128" s="327" t="s">
        <v>3765</v>
      </c>
      <c r="S128" s="172"/>
      <c r="T128" s="287"/>
      <c r="U128" s="354"/>
      <c r="V128" s="246"/>
      <c r="W128" s="248"/>
      <c r="X128" s="248"/>
      <c r="Y128" s="248"/>
      <c r="Z128" s="248"/>
      <c r="AA128" s="248"/>
      <c r="AB128" s="355"/>
      <c r="AD128" s="370"/>
      <c r="AS128" s="192" t="s">
        <v>113</v>
      </c>
      <c r="AU128" s="192" t="s">
        <v>199</v>
      </c>
      <c r="AV128" s="192" t="s">
        <v>65</v>
      </c>
      <c r="AZ128" s="192" t="s">
        <v>198</v>
      </c>
      <c r="BF128" s="249">
        <f>IF(V128="základní",N128,0)</f>
        <v>0</v>
      </c>
      <c r="BG128" s="249">
        <f>IF(V128="snížená",N128,0)</f>
        <v>0</v>
      </c>
      <c r="BH128" s="249">
        <f>IF(V128="zákl. přenesená",N128,0)</f>
        <v>0</v>
      </c>
      <c r="BI128" s="249">
        <f>IF(V128="sníž. přenesená",N128,0)</f>
        <v>0</v>
      </c>
      <c r="BJ128" s="249">
        <f>IF(V128="nulová",N128,0)</f>
        <v>0</v>
      </c>
      <c r="BK128" s="192" t="s">
        <v>65</v>
      </c>
      <c r="BL128" s="249">
        <f>ROUND(L128*K128,2)</f>
        <v>0</v>
      </c>
      <c r="BM128" s="192" t="s">
        <v>113</v>
      </c>
      <c r="BN128" s="192" t="s">
        <v>2389</v>
      </c>
    </row>
    <row r="129" spans="2:52" s="261" customFormat="1" ht="20.1" customHeight="1">
      <c r="B129" s="257"/>
      <c r="C129" s="413"/>
      <c r="D129" s="413"/>
      <c r="E129" s="415" t="s">
        <v>2390</v>
      </c>
      <c r="F129" s="714" t="s">
        <v>2378</v>
      </c>
      <c r="G129" s="715"/>
      <c r="H129" s="715"/>
      <c r="I129" s="715"/>
      <c r="J129" s="413"/>
      <c r="K129" s="416">
        <v>96.02</v>
      </c>
      <c r="L129" s="413"/>
      <c r="M129" s="413"/>
      <c r="N129" s="413"/>
      <c r="O129" s="413"/>
      <c r="P129" s="413"/>
      <c r="Q129" s="413"/>
      <c r="R129" s="320"/>
      <c r="S129" s="221"/>
      <c r="T129" s="432"/>
      <c r="U129" s="354"/>
      <c r="V129" s="246"/>
      <c r="W129" s="248"/>
      <c r="X129" s="248"/>
      <c r="Y129" s="248"/>
      <c r="Z129" s="248"/>
      <c r="AA129" s="248"/>
      <c r="AB129" s="355"/>
      <c r="AC129" s="198"/>
      <c r="AD129" s="370"/>
      <c r="AU129" s="262" t="s">
        <v>205</v>
      </c>
      <c r="AV129" s="262" t="s">
        <v>65</v>
      </c>
      <c r="AW129" s="261" t="s">
        <v>71</v>
      </c>
      <c r="AX129" s="261" t="s">
        <v>25</v>
      </c>
      <c r="AY129" s="261" t="s">
        <v>58</v>
      </c>
      <c r="AZ129" s="262" t="s">
        <v>198</v>
      </c>
    </row>
    <row r="130" spans="2:52" s="261" customFormat="1" ht="20.1" customHeight="1">
      <c r="B130" s="257"/>
      <c r="C130" s="413"/>
      <c r="D130" s="413"/>
      <c r="E130" s="415" t="s">
        <v>2391</v>
      </c>
      <c r="F130" s="702" t="s">
        <v>2392</v>
      </c>
      <c r="G130" s="703"/>
      <c r="H130" s="703"/>
      <c r="I130" s="703"/>
      <c r="J130" s="413"/>
      <c r="K130" s="416">
        <v>96.02</v>
      </c>
      <c r="L130" s="413"/>
      <c r="M130" s="413"/>
      <c r="N130" s="413"/>
      <c r="O130" s="413"/>
      <c r="P130" s="413"/>
      <c r="Q130" s="413"/>
      <c r="R130" s="320"/>
      <c r="S130" s="221"/>
      <c r="T130" s="430"/>
      <c r="U130" s="385"/>
      <c r="V130" s="363"/>
      <c r="W130" s="363"/>
      <c r="X130" s="363"/>
      <c r="Y130" s="363"/>
      <c r="Z130" s="363"/>
      <c r="AA130" s="363"/>
      <c r="AB130" s="386"/>
      <c r="AU130" s="262" t="s">
        <v>205</v>
      </c>
      <c r="AV130" s="262" t="s">
        <v>65</v>
      </c>
      <c r="AW130" s="261" t="s">
        <v>71</v>
      </c>
      <c r="AX130" s="261" t="s">
        <v>25</v>
      </c>
      <c r="AY130" s="261" t="s">
        <v>58</v>
      </c>
      <c r="AZ130" s="262" t="s">
        <v>198</v>
      </c>
    </row>
    <row r="131" spans="2:52" s="261" customFormat="1" ht="20.1" customHeight="1">
      <c r="B131" s="257"/>
      <c r="C131" s="413"/>
      <c r="D131" s="413"/>
      <c r="E131" s="415" t="s">
        <v>2393</v>
      </c>
      <c r="F131" s="702" t="s">
        <v>2394</v>
      </c>
      <c r="G131" s="703"/>
      <c r="H131" s="703"/>
      <c r="I131" s="703"/>
      <c r="J131" s="413"/>
      <c r="K131" s="416">
        <v>192.04</v>
      </c>
      <c r="L131" s="413"/>
      <c r="M131" s="413"/>
      <c r="N131" s="413"/>
      <c r="O131" s="413"/>
      <c r="P131" s="413"/>
      <c r="Q131" s="413"/>
      <c r="R131" s="320"/>
      <c r="S131" s="221"/>
      <c r="T131" s="430"/>
      <c r="U131" s="385"/>
      <c r="V131" s="363"/>
      <c r="W131" s="363"/>
      <c r="X131" s="363"/>
      <c r="Y131" s="363"/>
      <c r="Z131" s="363"/>
      <c r="AA131" s="363"/>
      <c r="AB131" s="386"/>
      <c r="AU131" s="262" t="s">
        <v>205</v>
      </c>
      <c r="AV131" s="262" t="s">
        <v>65</v>
      </c>
      <c r="AW131" s="261" t="s">
        <v>71</v>
      </c>
      <c r="AX131" s="261" t="s">
        <v>25</v>
      </c>
      <c r="AY131" s="261" t="s">
        <v>65</v>
      </c>
      <c r="AZ131" s="262" t="s">
        <v>198</v>
      </c>
    </row>
    <row r="132" spans="2:66" s="198" customFormat="1" ht="30" customHeight="1">
      <c r="B132" s="168"/>
      <c r="C132" s="309" t="s">
        <v>463</v>
      </c>
      <c r="D132" s="309" t="s">
        <v>199</v>
      </c>
      <c r="E132" s="310" t="s">
        <v>2395</v>
      </c>
      <c r="F132" s="678" t="s">
        <v>2396</v>
      </c>
      <c r="G132" s="678"/>
      <c r="H132" s="678"/>
      <c r="I132" s="678"/>
      <c r="J132" s="311" t="s">
        <v>360</v>
      </c>
      <c r="K132" s="375">
        <v>19.48</v>
      </c>
      <c r="L132" s="572"/>
      <c r="M132" s="572"/>
      <c r="N132" s="679">
        <f>ROUND(L132*K132,2)</f>
        <v>0</v>
      </c>
      <c r="O132" s="679"/>
      <c r="P132" s="679"/>
      <c r="Q132" s="679"/>
      <c r="R132" s="327" t="s">
        <v>3765</v>
      </c>
      <c r="S132" s="172"/>
      <c r="T132" s="411"/>
      <c r="U132" s="385"/>
      <c r="V132" s="363"/>
      <c r="W132" s="363"/>
      <c r="X132" s="363"/>
      <c r="Y132" s="363"/>
      <c r="Z132" s="363"/>
      <c r="AA132" s="363"/>
      <c r="AB132" s="386"/>
      <c r="AC132" s="261"/>
      <c r="AD132" s="261"/>
      <c r="AS132" s="192" t="s">
        <v>113</v>
      </c>
      <c r="AU132" s="192" t="s">
        <v>199</v>
      </c>
      <c r="AV132" s="192" t="s">
        <v>65</v>
      </c>
      <c r="AZ132" s="192" t="s">
        <v>198</v>
      </c>
      <c r="BF132" s="249">
        <f>IF(V132="základní",N132,0)</f>
        <v>0</v>
      </c>
      <c r="BG132" s="249">
        <f>IF(V132="snížená",N132,0)</f>
        <v>0</v>
      </c>
      <c r="BH132" s="249">
        <f>IF(V132="zákl. přenesená",N132,0)</f>
        <v>0</v>
      </c>
      <c r="BI132" s="249">
        <f>IF(V132="sníž. přenesená",N132,0)</f>
        <v>0</v>
      </c>
      <c r="BJ132" s="249">
        <f>IF(V132="nulová",N132,0)</f>
        <v>0</v>
      </c>
      <c r="BK132" s="192" t="s">
        <v>65</v>
      </c>
      <c r="BL132" s="249">
        <f>ROUND(L132*K132,2)</f>
        <v>0</v>
      </c>
      <c r="BM132" s="192" t="s">
        <v>113</v>
      </c>
      <c r="BN132" s="192" t="s">
        <v>2397</v>
      </c>
    </row>
    <row r="133" spans="2:52" s="261" customFormat="1" ht="27.95" customHeight="1">
      <c r="B133" s="257"/>
      <c r="C133" s="413"/>
      <c r="D133" s="413"/>
      <c r="E133" s="415" t="s">
        <v>365</v>
      </c>
      <c r="F133" s="714" t="s">
        <v>2398</v>
      </c>
      <c r="G133" s="715"/>
      <c r="H133" s="715"/>
      <c r="I133" s="715"/>
      <c r="J133" s="413"/>
      <c r="K133" s="416">
        <v>19.48</v>
      </c>
      <c r="L133" s="413"/>
      <c r="M133" s="413"/>
      <c r="N133" s="413"/>
      <c r="O133" s="413"/>
      <c r="P133" s="413"/>
      <c r="Q133" s="413"/>
      <c r="R133" s="320"/>
      <c r="S133" s="221"/>
      <c r="T133" s="411"/>
      <c r="U133" s="385"/>
      <c r="V133" s="363"/>
      <c r="W133" s="363"/>
      <c r="X133" s="363"/>
      <c r="Y133" s="363"/>
      <c r="Z133" s="363"/>
      <c r="AA133" s="363"/>
      <c r="AB133" s="386"/>
      <c r="AU133" s="262" t="s">
        <v>205</v>
      </c>
      <c r="AV133" s="262" t="s">
        <v>65</v>
      </c>
      <c r="AW133" s="261" t="s">
        <v>71</v>
      </c>
      <c r="AX133" s="261" t="s">
        <v>25</v>
      </c>
      <c r="AY133" s="261" t="s">
        <v>58</v>
      </c>
      <c r="AZ133" s="262" t="s">
        <v>198</v>
      </c>
    </row>
    <row r="134" spans="2:52" s="261" customFormat="1" ht="20.1" customHeight="1">
      <c r="B134" s="257"/>
      <c r="C134" s="413"/>
      <c r="D134" s="413"/>
      <c r="E134" s="415" t="s">
        <v>367</v>
      </c>
      <c r="F134" s="702" t="s">
        <v>2399</v>
      </c>
      <c r="G134" s="703"/>
      <c r="H134" s="703"/>
      <c r="I134" s="703"/>
      <c r="J134" s="413"/>
      <c r="K134" s="416">
        <v>19.48</v>
      </c>
      <c r="L134" s="413"/>
      <c r="M134" s="413"/>
      <c r="N134" s="413"/>
      <c r="O134" s="413"/>
      <c r="P134" s="413"/>
      <c r="Q134" s="413"/>
      <c r="R134" s="320"/>
      <c r="S134" s="221"/>
      <c r="T134" s="411"/>
      <c r="U134" s="385"/>
      <c r="V134" s="363"/>
      <c r="W134" s="363"/>
      <c r="X134" s="363"/>
      <c r="Y134" s="363"/>
      <c r="Z134" s="363"/>
      <c r="AA134" s="363"/>
      <c r="AB134" s="386"/>
      <c r="AU134" s="262" t="s">
        <v>205</v>
      </c>
      <c r="AV134" s="262" t="s">
        <v>65</v>
      </c>
      <c r="AW134" s="261" t="s">
        <v>71</v>
      </c>
      <c r="AX134" s="261" t="s">
        <v>25</v>
      </c>
      <c r="AY134" s="261" t="s">
        <v>65</v>
      </c>
      <c r="AZ134" s="262" t="s">
        <v>198</v>
      </c>
    </row>
    <row r="135" spans="2:66" s="198" customFormat="1" ht="30" customHeight="1">
      <c r="B135" s="168"/>
      <c r="C135" s="309" t="s">
        <v>471</v>
      </c>
      <c r="D135" s="309" t="s">
        <v>199</v>
      </c>
      <c r="E135" s="310" t="s">
        <v>2400</v>
      </c>
      <c r="F135" s="678" t="s">
        <v>2401</v>
      </c>
      <c r="G135" s="678"/>
      <c r="H135" s="678"/>
      <c r="I135" s="678"/>
      <c r="J135" s="311" t="s">
        <v>424</v>
      </c>
      <c r="K135" s="375">
        <v>42.86</v>
      </c>
      <c r="L135" s="572"/>
      <c r="M135" s="572"/>
      <c r="N135" s="679">
        <f>ROUND(L135*K135,2)</f>
        <v>0</v>
      </c>
      <c r="O135" s="679"/>
      <c r="P135" s="679"/>
      <c r="Q135" s="679"/>
      <c r="R135" s="327" t="s">
        <v>3765</v>
      </c>
      <c r="S135" s="172"/>
      <c r="T135" s="397"/>
      <c r="U135" s="354" t="s">
        <v>5</v>
      </c>
      <c r="V135" s="246" t="s">
        <v>29</v>
      </c>
      <c r="W135" s="248">
        <v>0</v>
      </c>
      <c r="X135" s="248">
        <f>W135*K135</f>
        <v>0</v>
      </c>
      <c r="Y135" s="248">
        <v>1</v>
      </c>
      <c r="Z135" s="248">
        <f>Y135*K135</f>
        <v>42.86</v>
      </c>
      <c r="AA135" s="248">
        <v>0</v>
      </c>
      <c r="AB135" s="355">
        <f>AA135*K135</f>
        <v>0</v>
      </c>
      <c r="AS135" s="192" t="s">
        <v>113</v>
      </c>
      <c r="AU135" s="192" t="s">
        <v>199</v>
      </c>
      <c r="AV135" s="192" t="s">
        <v>65</v>
      </c>
      <c r="AZ135" s="192" t="s">
        <v>198</v>
      </c>
      <c r="BF135" s="249">
        <f>IF(V135="základní",N135,0)</f>
        <v>0</v>
      </c>
      <c r="BG135" s="249">
        <f>IF(V135="snížená",N135,0)</f>
        <v>0</v>
      </c>
      <c r="BH135" s="249">
        <f>IF(V135="zákl. přenesená",N135,0)</f>
        <v>0</v>
      </c>
      <c r="BI135" s="249">
        <f>IF(V135="sníž. přenesená",N135,0)</f>
        <v>0</v>
      </c>
      <c r="BJ135" s="249">
        <f>IF(V135="nulová",N135,0)</f>
        <v>0</v>
      </c>
      <c r="BK135" s="192" t="s">
        <v>65</v>
      </c>
      <c r="BL135" s="249">
        <f>ROUND(L135*K135,2)</f>
        <v>0</v>
      </c>
      <c r="BM135" s="192" t="s">
        <v>113</v>
      </c>
      <c r="BN135" s="192" t="s">
        <v>2402</v>
      </c>
    </row>
    <row r="136" spans="2:66" s="198" customFormat="1" ht="30" customHeight="1">
      <c r="B136" s="168"/>
      <c r="C136" s="309" t="s">
        <v>475</v>
      </c>
      <c r="D136" s="309" t="s">
        <v>199</v>
      </c>
      <c r="E136" s="310" t="s">
        <v>2403</v>
      </c>
      <c r="F136" s="678" t="s">
        <v>2404</v>
      </c>
      <c r="G136" s="678"/>
      <c r="H136" s="678"/>
      <c r="I136" s="678"/>
      <c r="J136" s="311" t="s">
        <v>268</v>
      </c>
      <c r="K136" s="375">
        <v>1</v>
      </c>
      <c r="L136" s="572"/>
      <c r="M136" s="572"/>
      <c r="N136" s="679">
        <f>ROUND(L136*K136,2)</f>
        <v>0</v>
      </c>
      <c r="O136" s="679"/>
      <c r="P136" s="679"/>
      <c r="Q136" s="679"/>
      <c r="R136" s="313" t="s">
        <v>3319</v>
      </c>
      <c r="S136" s="172"/>
      <c r="U136" s="354" t="s">
        <v>5</v>
      </c>
      <c r="V136" s="246" t="s">
        <v>29</v>
      </c>
      <c r="W136" s="248">
        <v>0</v>
      </c>
      <c r="X136" s="248">
        <f>W136*K136</f>
        <v>0</v>
      </c>
      <c r="Y136" s="248">
        <v>0</v>
      </c>
      <c r="Z136" s="248">
        <f>Y136*K136</f>
        <v>0</v>
      </c>
      <c r="AA136" s="248">
        <v>0</v>
      </c>
      <c r="AB136" s="355">
        <f>AA136*K136</f>
        <v>0</v>
      </c>
      <c r="AS136" s="192" t="s">
        <v>113</v>
      </c>
      <c r="AU136" s="192" t="s">
        <v>199</v>
      </c>
      <c r="AV136" s="192" t="s">
        <v>65</v>
      </c>
      <c r="AZ136" s="192" t="s">
        <v>198</v>
      </c>
      <c r="BF136" s="249">
        <f>IF(V136="základní",N136,0)</f>
        <v>0</v>
      </c>
      <c r="BG136" s="249">
        <f>IF(V136="snížená",N136,0)</f>
        <v>0</v>
      </c>
      <c r="BH136" s="249">
        <f>IF(V136="zákl. přenesená",N136,0)</f>
        <v>0</v>
      </c>
      <c r="BI136" s="249">
        <f>IF(V136="sníž. přenesená",N136,0)</f>
        <v>0</v>
      </c>
      <c r="BJ136" s="249">
        <f>IF(V136="nulová",N136,0)</f>
        <v>0</v>
      </c>
      <c r="BK136" s="192" t="s">
        <v>65</v>
      </c>
      <c r="BL136" s="249">
        <f>ROUND(L136*K136,2)</f>
        <v>0</v>
      </c>
      <c r="BM136" s="192" t="s">
        <v>113</v>
      </c>
      <c r="BN136" s="192" t="s">
        <v>2405</v>
      </c>
    </row>
    <row r="137" spans="2:66" s="198" customFormat="1" ht="30" customHeight="1">
      <c r="B137" s="168"/>
      <c r="C137" s="309" t="s">
        <v>478</v>
      </c>
      <c r="D137" s="309" t="s">
        <v>199</v>
      </c>
      <c r="E137" s="310" t="s">
        <v>2406</v>
      </c>
      <c r="F137" s="678" t="s">
        <v>2407</v>
      </c>
      <c r="G137" s="678"/>
      <c r="H137" s="678"/>
      <c r="I137" s="678"/>
      <c r="J137" s="311" t="s">
        <v>360</v>
      </c>
      <c r="K137" s="375">
        <v>57.73</v>
      </c>
      <c r="L137" s="572"/>
      <c r="M137" s="572"/>
      <c r="N137" s="679">
        <f>ROUND(L137*K137,2)</f>
        <v>0</v>
      </c>
      <c r="O137" s="679"/>
      <c r="P137" s="679"/>
      <c r="Q137" s="679"/>
      <c r="R137" s="327" t="s">
        <v>3765</v>
      </c>
      <c r="S137" s="172"/>
      <c r="U137" s="354" t="s">
        <v>5</v>
      </c>
      <c r="V137" s="246" t="s">
        <v>29</v>
      </c>
      <c r="W137" s="248">
        <v>0</v>
      </c>
      <c r="X137" s="248">
        <f>W137*K137</f>
        <v>0</v>
      </c>
      <c r="Y137" s="248">
        <v>0</v>
      </c>
      <c r="Z137" s="248">
        <f>Y137*K137</f>
        <v>0</v>
      </c>
      <c r="AA137" s="248">
        <v>0</v>
      </c>
      <c r="AB137" s="355">
        <f>AA137*K137</f>
        <v>0</v>
      </c>
      <c r="AS137" s="192" t="s">
        <v>113</v>
      </c>
      <c r="AU137" s="192" t="s">
        <v>199</v>
      </c>
      <c r="AV137" s="192" t="s">
        <v>65</v>
      </c>
      <c r="AZ137" s="192" t="s">
        <v>198</v>
      </c>
      <c r="BF137" s="249">
        <f>IF(V137="základní",N137,0)</f>
        <v>0</v>
      </c>
      <c r="BG137" s="249">
        <f>IF(V137="snížená",N137,0)</f>
        <v>0</v>
      </c>
      <c r="BH137" s="249">
        <f>IF(V137="zákl. přenesená",N137,0)</f>
        <v>0</v>
      </c>
      <c r="BI137" s="249">
        <f>IF(V137="sníž. přenesená",N137,0)</f>
        <v>0</v>
      </c>
      <c r="BJ137" s="249">
        <f>IF(V137="nulová",N137,0)</f>
        <v>0</v>
      </c>
      <c r="BK137" s="192" t="s">
        <v>65</v>
      </c>
      <c r="BL137" s="249">
        <f>ROUND(L137*K137,2)</f>
        <v>0</v>
      </c>
      <c r="BM137" s="192" t="s">
        <v>113</v>
      </c>
      <c r="BN137" s="192" t="s">
        <v>2408</v>
      </c>
    </row>
    <row r="138" spans="2:52" s="261" customFormat="1" ht="27.95" customHeight="1">
      <c r="B138" s="257"/>
      <c r="C138" s="413"/>
      <c r="D138" s="413"/>
      <c r="E138" s="415" t="s">
        <v>380</v>
      </c>
      <c r="F138" s="714" t="s">
        <v>2409</v>
      </c>
      <c r="G138" s="715"/>
      <c r="H138" s="715"/>
      <c r="I138" s="715"/>
      <c r="J138" s="413"/>
      <c r="K138" s="416">
        <v>4.03</v>
      </c>
      <c r="L138" s="413"/>
      <c r="M138" s="413"/>
      <c r="N138" s="413"/>
      <c r="O138" s="413"/>
      <c r="P138" s="413"/>
      <c r="Q138" s="413"/>
      <c r="R138" s="413"/>
      <c r="S138" s="221"/>
      <c r="U138" s="385"/>
      <c r="V138" s="363"/>
      <c r="W138" s="363"/>
      <c r="X138" s="363"/>
      <c r="Y138" s="363"/>
      <c r="Z138" s="363"/>
      <c r="AA138" s="363"/>
      <c r="AB138" s="386"/>
      <c r="AU138" s="262" t="s">
        <v>205</v>
      </c>
      <c r="AV138" s="262" t="s">
        <v>65</v>
      </c>
      <c r="AW138" s="261" t="s">
        <v>71</v>
      </c>
      <c r="AX138" s="261" t="s">
        <v>25</v>
      </c>
      <c r="AY138" s="261" t="s">
        <v>58</v>
      </c>
      <c r="AZ138" s="262" t="s">
        <v>198</v>
      </c>
    </row>
    <row r="139" spans="2:52" s="261" customFormat="1" ht="20.1" customHeight="1">
      <c r="B139" s="257"/>
      <c r="C139" s="413"/>
      <c r="D139" s="413"/>
      <c r="E139" s="415" t="s">
        <v>382</v>
      </c>
      <c r="F139" s="702" t="s">
        <v>2410</v>
      </c>
      <c r="G139" s="703"/>
      <c r="H139" s="703"/>
      <c r="I139" s="703"/>
      <c r="J139" s="413"/>
      <c r="K139" s="416">
        <v>37.8</v>
      </c>
      <c r="L139" s="413"/>
      <c r="M139" s="413"/>
      <c r="N139" s="413"/>
      <c r="O139" s="413"/>
      <c r="P139" s="413"/>
      <c r="Q139" s="413"/>
      <c r="R139" s="413"/>
      <c r="S139" s="221"/>
      <c r="U139" s="385"/>
      <c r="V139" s="363"/>
      <c r="W139" s="363"/>
      <c r="X139" s="363"/>
      <c r="Y139" s="363"/>
      <c r="Z139" s="363"/>
      <c r="AA139" s="363"/>
      <c r="AB139" s="386"/>
      <c r="AU139" s="262" t="s">
        <v>205</v>
      </c>
      <c r="AV139" s="262" t="s">
        <v>65</v>
      </c>
      <c r="AW139" s="261" t="s">
        <v>71</v>
      </c>
      <c r="AX139" s="261" t="s">
        <v>25</v>
      </c>
      <c r="AY139" s="261" t="s">
        <v>58</v>
      </c>
      <c r="AZ139" s="262" t="s">
        <v>198</v>
      </c>
    </row>
    <row r="140" spans="2:52" s="261" customFormat="1" ht="20.1" customHeight="1">
      <c r="B140" s="257"/>
      <c r="C140" s="413"/>
      <c r="D140" s="413"/>
      <c r="E140" s="415" t="s">
        <v>2411</v>
      </c>
      <c r="F140" s="702" t="s">
        <v>2412</v>
      </c>
      <c r="G140" s="703"/>
      <c r="H140" s="703"/>
      <c r="I140" s="703"/>
      <c r="J140" s="413"/>
      <c r="K140" s="416">
        <v>15.9</v>
      </c>
      <c r="L140" s="413"/>
      <c r="M140" s="413"/>
      <c r="N140" s="413"/>
      <c r="O140" s="413"/>
      <c r="P140" s="413"/>
      <c r="Q140" s="413"/>
      <c r="R140" s="413"/>
      <c r="S140" s="221"/>
      <c r="U140" s="385"/>
      <c r="V140" s="363"/>
      <c r="W140" s="363"/>
      <c r="X140" s="363"/>
      <c r="Y140" s="363"/>
      <c r="Z140" s="363"/>
      <c r="AA140" s="363"/>
      <c r="AB140" s="386"/>
      <c r="AU140" s="262" t="s">
        <v>205</v>
      </c>
      <c r="AV140" s="262" t="s">
        <v>65</v>
      </c>
      <c r="AW140" s="261" t="s">
        <v>71</v>
      </c>
      <c r="AX140" s="261" t="s">
        <v>25</v>
      </c>
      <c r="AY140" s="261" t="s">
        <v>58</v>
      </c>
      <c r="AZ140" s="262" t="s">
        <v>198</v>
      </c>
    </row>
    <row r="141" spans="2:52" s="261" customFormat="1" ht="20.1" customHeight="1">
      <c r="B141" s="257"/>
      <c r="C141" s="413"/>
      <c r="D141" s="413"/>
      <c r="E141" s="415" t="s">
        <v>2413</v>
      </c>
      <c r="F141" s="702" t="s">
        <v>2414</v>
      </c>
      <c r="G141" s="703"/>
      <c r="H141" s="703"/>
      <c r="I141" s="703"/>
      <c r="J141" s="413"/>
      <c r="K141" s="416">
        <v>57.73</v>
      </c>
      <c r="L141" s="413"/>
      <c r="M141" s="413"/>
      <c r="N141" s="413"/>
      <c r="O141" s="413"/>
      <c r="P141" s="413"/>
      <c r="Q141" s="413"/>
      <c r="R141" s="413"/>
      <c r="S141" s="221"/>
      <c r="U141" s="385"/>
      <c r="V141" s="363"/>
      <c r="W141" s="363"/>
      <c r="X141" s="363"/>
      <c r="Y141" s="363"/>
      <c r="Z141" s="363"/>
      <c r="AA141" s="363"/>
      <c r="AB141" s="386"/>
      <c r="AU141" s="262" t="s">
        <v>205</v>
      </c>
      <c r="AV141" s="262" t="s">
        <v>65</v>
      </c>
      <c r="AW141" s="261" t="s">
        <v>71</v>
      </c>
      <c r="AX141" s="261" t="s">
        <v>25</v>
      </c>
      <c r="AY141" s="261" t="s">
        <v>65</v>
      </c>
      <c r="AZ141" s="262" t="s">
        <v>198</v>
      </c>
    </row>
    <row r="142" spans="2:66" s="198" customFormat="1" ht="20.1" customHeight="1">
      <c r="B142" s="168"/>
      <c r="C142" s="309" t="s">
        <v>481</v>
      </c>
      <c r="D142" s="309" t="s">
        <v>199</v>
      </c>
      <c r="E142" s="310" t="s">
        <v>2415</v>
      </c>
      <c r="F142" s="678" t="s">
        <v>2416</v>
      </c>
      <c r="G142" s="678"/>
      <c r="H142" s="678"/>
      <c r="I142" s="678"/>
      <c r="J142" s="311" t="s">
        <v>424</v>
      </c>
      <c r="K142" s="515">
        <v>115.46</v>
      </c>
      <c r="L142" s="572"/>
      <c r="M142" s="572"/>
      <c r="N142" s="679">
        <f>ROUND(L142*K142,2)</f>
        <v>0</v>
      </c>
      <c r="O142" s="679"/>
      <c r="P142" s="679"/>
      <c r="Q142" s="679"/>
      <c r="R142" s="327" t="s">
        <v>3765</v>
      </c>
      <c r="S142" s="172"/>
      <c r="T142" s="264"/>
      <c r="U142" s="354"/>
      <c r="V142" s="246"/>
      <c r="W142" s="248"/>
      <c r="X142" s="248"/>
      <c r="Y142" s="248"/>
      <c r="Z142" s="248"/>
      <c r="AA142" s="248"/>
      <c r="AB142" s="355"/>
      <c r="AS142" s="192" t="s">
        <v>113</v>
      </c>
      <c r="AU142" s="192" t="s">
        <v>199</v>
      </c>
      <c r="AV142" s="192" t="s">
        <v>65</v>
      </c>
      <c r="AZ142" s="192" t="s">
        <v>198</v>
      </c>
      <c r="BF142" s="249">
        <f>IF(V142="základní",N142,0)</f>
        <v>0</v>
      </c>
      <c r="BG142" s="249">
        <f>IF(V142="snížená",N142,0)</f>
        <v>0</v>
      </c>
      <c r="BH142" s="249">
        <f>IF(V142="zákl. přenesená",N142,0)</f>
        <v>0</v>
      </c>
      <c r="BI142" s="249">
        <f>IF(V142="sníž. přenesená",N142,0)</f>
        <v>0</v>
      </c>
      <c r="BJ142" s="249">
        <f>IF(V142="nulová",N142,0)</f>
        <v>0</v>
      </c>
      <c r="BK142" s="192" t="s">
        <v>65</v>
      </c>
      <c r="BL142" s="249">
        <f>ROUND(L142*K142,2)</f>
        <v>0</v>
      </c>
      <c r="BM142" s="192" t="s">
        <v>113</v>
      </c>
      <c r="BN142" s="192" t="s">
        <v>2417</v>
      </c>
    </row>
    <row r="143" spans="2:52" s="261" customFormat="1" ht="16.5" customHeight="1">
      <c r="B143" s="257"/>
      <c r="C143" s="413"/>
      <c r="D143" s="413"/>
      <c r="E143" s="415"/>
      <c r="F143" s="691" t="s">
        <v>3688</v>
      </c>
      <c r="G143" s="718"/>
      <c r="H143" s="718"/>
      <c r="I143" s="718"/>
      <c r="J143" s="413"/>
      <c r="K143" s="416"/>
      <c r="L143" s="413"/>
      <c r="M143" s="413"/>
      <c r="N143" s="433"/>
      <c r="O143" s="433"/>
      <c r="P143" s="433"/>
      <c r="Q143" s="433"/>
      <c r="R143" s="413"/>
      <c r="S143" s="221"/>
      <c r="U143" s="385"/>
      <c r="V143" s="363"/>
      <c r="W143" s="363"/>
      <c r="X143" s="363"/>
      <c r="Y143" s="363"/>
      <c r="Z143" s="363"/>
      <c r="AA143" s="363"/>
      <c r="AB143" s="386"/>
      <c r="AU143" s="262" t="s">
        <v>205</v>
      </c>
      <c r="AV143" s="262" t="s">
        <v>65</v>
      </c>
      <c r="AW143" s="261" t="s">
        <v>71</v>
      </c>
      <c r="AX143" s="261" t="s">
        <v>25</v>
      </c>
      <c r="AY143" s="261" t="s">
        <v>65</v>
      </c>
      <c r="AZ143" s="262" t="s">
        <v>198</v>
      </c>
    </row>
    <row r="144" spans="2:64" s="235" customFormat="1" ht="37.35" customHeight="1">
      <c r="B144" s="231"/>
      <c r="C144" s="232"/>
      <c r="D144" s="233" t="s">
        <v>251</v>
      </c>
      <c r="E144" s="233"/>
      <c r="F144" s="233"/>
      <c r="G144" s="233"/>
      <c r="H144" s="233"/>
      <c r="I144" s="233"/>
      <c r="J144" s="233"/>
      <c r="K144" s="233"/>
      <c r="L144" s="233"/>
      <c r="M144" s="233"/>
      <c r="N144" s="609">
        <f>SUM(N145:Q148)</f>
        <v>0</v>
      </c>
      <c r="O144" s="610"/>
      <c r="P144" s="610"/>
      <c r="Q144" s="610"/>
      <c r="R144" s="377"/>
      <c r="S144" s="219"/>
      <c r="U144" s="348"/>
      <c r="V144" s="232"/>
      <c r="W144" s="232"/>
      <c r="X144" s="234"/>
      <c r="Y144" s="232"/>
      <c r="Z144" s="234"/>
      <c r="AA144" s="232"/>
      <c r="AB144" s="349"/>
      <c r="AS144" s="237" t="s">
        <v>113</v>
      </c>
      <c r="AU144" s="238" t="s">
        <v>57</v>
      </c>
      <c r="AV144" s="238" t="s">
        <v>58</v>
      </c>
      <c r="AZ144" s="237" t="s">
        <v>198</v>
      </c>
      <c r="BL144" s="239">
        <f>SUM(BL145:BL148)</f>
        <v>0</v>
      </c>
    </row>
    <row r="145" spans="2:66" s="198" customFormat="1" ht="30" customHeight="1">
      <c r="B145" s="168"/>
      <c r="C145" s="309" t="s">
        <v>488</v>
      </c>
      <c r="D145" s="309" t="s">
        <v>199</v>
      </c>
      <c r="E145" s="310" t="s">
        <v>2429</v>
      </c>
      <c r="F145" s="678" t="s">
        <v>2430</v>
      </c>
      <c r="G145" s="678"/>
      <c r="H145" s="678"/>
      <c r="I145" s="678"/>
      <c r="J145" s="311" t="s">
        <v>360</v>
      </c>
      <c r="K145" s="375">
        <v>2.23</v>
      </c>
      <c r="L145" s="572"/>
      <c r="M145" s="572"/>
      <c r="N145" s="679">
        <f>ROUND(L145*K145,2)</f>
        <v>0</v>
      </c>
      <c r="O145" s="679"/>
      <c r="P145" s="679"/>
      <c r="Q145" s="679"/>
      <c r="R145" s="327" t="s">
        <v>3765</v>
      </c>
      <c r="S145" s="172"/>
      <c r="U145" s="354" t="s">
        <v>5</v>
      </c>
      <c r="V145" s="246" t="s">
        <v>29</v>
      </c>
      <c r="W145" s="248">
        <v>0</v>
      </c>
      <c r="X145" s="248">
        <f>W145*K145</f>
        <v>0</v>
      </c>
      <c r="Y145" s="248">
        <v>1.89077</v>
      </c>
      <c r="Z145" s="248">
        <f>Y145*K145</f>
        <v>4.2164171</v>
      </c>
      <c r="AA145" s="248">
        <v>0</v>
      </c>
      <c r="AB145" s="355">
        <f>AA145*K145</f>
        <v>0</v>
      </c>
      <c r="AS145" s="192" t="s">
        <v>113</v>
      </c>
      <c r="AU145" s="192" t="s">
        <v>199</v>
      </c>
      <c r="AV145" s="192" t="s">
        <v>65</v>
      </c>
      <c r="AZ145" s="192" t="s">
        <v>198</v>
      </c>
      <c r="BF145" s="249">
        <f>IF(V145="základní",N145,0)</f>
        <v>0</v>
      </c>
      <c r="BG145" s="249">
        <f>IF(V145="snížená",N145,0)</f>
        <v>0</v>
      </c>
      <c r="BH145" s="249">
        <f>IF(V145="zákl. přenesená",N145,0)</f>
        <v>0</v>
      </c>
      <c r="BI145" s="249">
        <f>IF(V145="sníž. přenesená",N145,0)</f>
        <v>0</v>
      </c>
      <c r="BJ145" s="249">
        <f>IF(V145="nulová",N145,0)</f>
        <v>0</v>
      </c>
      <c r="BK145" s="192" t="s">
        <v>65</v>
      </c>
      <c r="BL145" s="249">
        <f>ROUND(L145*K145,2)</f>
        <v>0</v>
      </c>
      <c r="BM145" s="192" t="s">
        <v>113</v>
      </c>
      <c r="BN145" s="192" t="s">
        <v>2431</v>
      </c>
    </row>
    <row r="146" spans="2:52" s="270" customFormat="1" ht="27.95" customHeight="1">
      <c r="B146" s="265"/>
      <c r="C146" s="413"/>
      <c r="D146" s="413"/>
      <c r="E146" s="415" t="s">
        <v>5</v>
      </c>
      <c r="F146" s="708" t="s">
        <v>2432</v>
      </c>
      <c r="G146" s="709"/>
      <c r="H146" s="709"/>
      <c r="I146" s="709"/>
      <c r="J146" s="413"/>
      <c r="K146" s="416" t="s">
        <v>5</v>
      </c>
      <c r="L146" s="413"/>
      <c r="M146" s="413"/>
      <c r="N146" s="413"/>
      <c r="O146" s="413"/>
      <c r="P146" s="413"/>
      <c r="Q146" s="413"/>
      <c r="R146" s="413"/>
      <c r="S146" s="220"/>
      <c r="U146" s="387"/>
      <c r="V146" s="365"/>
      <c r="W146" s="365"/>
      <c r="X146" s="365"/>
      <c r="Y146" s="365"/>
      <c r="Z146" s="365"/>
      <c r="AA146" s="365"/>
      <c r="AB146" s="388"/>
      <c r="AU146" s="271" t="s">
        <v>205</v>
      </c>
      <c r="AV146" s="271" t="s">
        <v>65</v>
      </c>
      <c r="AW146" s="270" t="s">
        <v>65</v>
      </c>
      <c r="AX146" s="270" t="s">
        <v>25</v>
      </c>
      <c r="AY146" s="270" t="s">
        <v>58</v>
      </c>
      <c r="AZ146" s="271" t="s">
        <v>198</v>
      </c>
    </row>
    <row r="147" spans="2:52" s="261" customFormat="1" ht="20.1" customHeight="1">
      <c r="B147" s="257"/>
      <c r="C147" s="413"/>
      <c r="D147" s="413"/>
      <c r="E147" s="415" t="s">
        <v>2433</v>
      </c>
      <c r="F147" s="702" t="s">
        <v>2434</v>
      </c>
      <c r="G147" s="703"/>
      <c r="H147" s="703"/>
      <c r="I147" s="703"/>
      <c r="J147" s="413"/>
      <c r="K147" s="416">
        <v>2.23</v>
      </c>
      <c r="L147" s="413"/>
      <c r="M147" s="413"/>
      <c r="N147" s="413"/>
      <c r="O147" s="413"/>
      <c r="P147" s="413"/>
      <c r="Q147" s="413"/>
      <c r="R147" s="413"/>
      <c r="S147" s="221"/>
      <c r="U147" s="385"/>
      <c r="V147" s="363"/>
      <c r="W147" s="363"/>
      <c r="X147" s="363"/>
      <c r="Y147" s="363"/>
      <c r="Z147" s="363"/>
      <c r="AA147" s="363"/>
      <c r="AB147" s="386"/>
      <c r="AU147" s="262" t="s">
        <v>205</v>
      </c>
      <c r="AV147" s="262" t="s">
        <v>65</v>
      </c>
      <c r="AW147" s="261" t="s">
        <v>71</v>
      </c>
      <c r="AX147" s="261" t="s">
        <v>25</v>
      </c>
      <c r="AY147" s="261" t="s">
        <v>58</v>
      </c>
      <c r="AZ147" s="262" t="s">
        <v>198</v>
      </c>
    </row>
    <row r="148" spans="2:52" s="261" customFormat="1" ht="20.1" customHeight="1">
      <c r="B148" s="257"/>
      <c r="C148" s="413"/>
      <c r="D148" s="413"/>
      <c r="E148" s="415" t="s">
        <v>2435</v>
      </c>
      <c r="F148" s="702" t="s">
        <v>2436</v>
      </c>
      <c r="G148" s="703"/>
      <c r="H148" s="703"/>
      <c r="I148" s="703"/>
      <c r="J148" s="413"/>
      <c r="K148" s="416">
        <v>2.23</v>
      </c>
      <c r="L148" s="413"/>
      <c r="M148" s="413"/>
      <c r="N148" s="413"/>
      <c r="O148" s="413"/>
      <c r="P148" s="413"/>
      <c r="Q148" s="413"/>
      <c r="R148" s="413"/>
      <c r="S148" s="221"/>
      <c r="U148" s="385"/>
      <c r="V148" s="363"/>
      <c r="W148" s="363"/>
      <c r="X148" s="363"/>
      <c r="Y148" s="363"/>
      <c r="Z148" s="363"/>
      <c r="AA148" s="363"/>
      <c r="AB148" s="386"/>
      <c r="AU148" s="262" t="s">
        <v>205</v>
      </c>
      <c r="AV148" s="262" t="s">
        <v>65</v>
      </c>
      <c r="AW148" s="261" t="s">
        <v>71</v>
      </c>
      <c r="AX148" s="261" t="s">
        <v>25</v>
      </c>
      <c r="AY148" s="261" t="s">
        <v>65</v>
      </c>
      <c r="AZ148" s="262" t="s">
        <v>198</v>
      </c>
    </row>
    <row r="149" spans="2:64" s="235" customFormat="1" ht="37.35" customHeight="1">
      <c r="B149" s="231"/>
      <c r="C149" s="232"/>
      <c r="D149" s="233" t="s">
        <v>2151</v>
      </c>
      <c r="E149" s="233"/>
      <c r="F149" s="233"/>
      <c r="G149" s="233"/>
      <c r="H149" s="233"/>
      <c r="I149" s="233"/>
      <c r="J149" s="233"/>
      <c r="K149" s="233"/>
      <c r="L149" s="233"/>
      <c r="M149" s="233"/>
      <c r="N149" s="609">
        <f>SUM(N150:Q153)</f>
        <v>0</v>
      </c>
      <c r="O149" s="610"/>
      <c r="P149" s="610"/>
      <c r="Q149" s="610"/>
      <c r="R149" s="377"/>
      <c r="S149" s="219"/>
      <c r="U149" s="348"/>
      <c r="V149" s="232"/>
      <c r="W149" s="232"/>
      <c r="X149" s="234"/>
      <c r="Y149" s="232"/>
      <c r="Z149" s="234"/>
      <c r="AA149" s="232"/>
      <c r="AB149" s="349"/>
      <c r="AS149" s="237" t="s">
        <v>113</v>
      </c>
      <c r="AU149" s="238" t="s">
        <v>57</v>
      </c>
      <c r="AV149" s="238" t="s">
        <v>58</v>
      </c>
      <c r="AZ149" s="237" t="s">
        <v>198</v>
      </c>
      <c r="BL149" s="239">
        <f>SUM(BL150:BL153)</f>
        <v>0</v>
      </c>
    </row>
    <row r="150" spans="2:66" s="198" customFormat="1" ht="30" customHeight="1">
      <c r="B150" s="168"/>
      <c r="C150" s="309" t="s">
        <v>491</v>
      </c>
      <c r="D150" s="309" t="s">
        <v>199</v>
      </c>
      <c r="E150" s="310" t="s">
        <v>2246</v>
      </c>
      <c r="F150" s="678" t="s">
        <v>2247</v>
      </c>
      <c r="G150" s="678"/>
      <c r="H150" s="678"/>
      <c r="I150" s="678"/>
      <c r="J150" s="311" t="s">
        <v>377</v>
      </c>
      <c r="K150" s="375">
        <v>3.8</v>
      </c>
      <c r="L150" s="572"/>
      <c r="M150" s="572"/>
      <c r="N150" s="679">
        <f>ROUND(L150*K150,2)</f>
        <v>0</v>
      </c>
      <c r="O150" s="679"/>
      <c r="P150" s="679"/>
      <c r="Q150" s="679"/>
      <c r="R150" s="313" t="s">
        <v>3319</v>
      </c>
      <c r="S150" s="172"/>
      <c r="T150" s="397"/>
      <c r="U150" s="354"/>
      <c r="V150" s="246"/>
      <c r="W150" s="248"/>
      <c r="X150" s="248"/>
      <c r="Y150" s="248"/>
      <c r="Z150" s="248"/>
      <c r="AA150" s="248"/>
      <c r="AB150" s="355"/>
      <c r="AS150" s="192" t="s">
        <v>113</v>
      </c>
      <c r="AU150" s="192" t="s">
        <v>199</v>
      </c>
      <c r="AV150" s="192" t="s">
        <v>65</v>
      </c>
      <c r="AZ150" s="192" t="s">
        <v>198</v>
      </c>
      <c r="BF150" s="249">
        <f>IF(V150="základní",N150,0)</f>
        <v>0</v>
      </c>
      <c r="BG150" s="249">
        <f>IF(V150="snížená",N150,0)</f>
        <v>0</v>
      </c>
      <c r="BH150" s="249">
        <f>IF(V150="zákl. přenesená",N150,0)</f>
        <v>0</v>
      </c>
      <c r="BI150" s="249">
        <f>IF(V150="sníž. přenesená",N150,0)</f>
        <v>0</v>
      </c>
      <c r="BJ150" s="249">
        <f>IF(V150="nulová",N150,0)</f>
        <v>0</v>
      </c>
      <c r="BK150" s="192" t="s">
        <v>65</v>
      </c>
      <c r="BL150" s="249">
        <f>ROUND(L150*K150,2)</f>
        <v>0</v>
      </c>
      <c r="BM150" s="192" t="s">
        <v>113</v>
      </c>
      <c r="BN150" s="192" t="s">
        <v>2437</v>
      </c>
    </row>
    <row r="151" spans="2:48" s="198" customFormat="1" ht="42" customHeight="1">
      <c r="B151" s="168"/>
      <c r="C151" s="320"/>
      <c r="D151" s="320"/>
      <c r="E151" s="320"/>
      <c r="F151" s="680" t="s">
        <v>2438</v>
      </c>
      <c r="G151" s="681"/>
      <c r="H151" s="681"/>
      <c r="I151" s="681"/>
      <c r="J151" s="320"/>
      <c r="K151" s="320"/>
      <c r="L151" s="320"/>
      <c r="M151" s="320"/>
      <c r="N151" s="320"/>
      <c r="O151" s="320"/>
      <c r="P151" s="320"/>
      <c r="Q151" s="320"/>
      <c r="R151" s="320"/>
      <c r="S151" s="172"/>
      <c r="T151" s="397"/>
      <c r="U151" s="331"/>
      <c r="V151" s="359"/>
      <c r="W151" s="359"/>
      <c r="X151" s="359"/>
      <c r="Y151" s="359"/>
      <c r="Z151" s="359"/>
      <c r="AA151" s="359"/>
      <c r="AB151" s="332"/>
      <c r="AU151" s="192" t="s">
        <v>271</v>
      </c>
      <c r="AV151" s="192" t="s">
        <v>65</v>
      </c>
    </row>
    <row r="152" spans="2:66" s="198" customFormat="1" ht="30" customHeight="1">
      <c r="B152" s="168"/>
      <c r="C152" s="309" t="s">
        <v>494</v>
      </c>
      <c r="D152" s="309" t="s">
        <v>199</v>
      </c>
      <c r="E152" s="310" t="s">
        <v>2439</v>
      </c>
      <c r="F152" s="678" t="s">
        <v>2440</v>
      </c>
      <c r="G152" s="678"/>
      <c r="H152" s="678"/>
      <c r="I152" s="678"/>
      <c r="J152" s="311" t="s">
        <v>377</v>
      </c>
      <c r="K152" s="375">
        <v>7.6</v>
      </c>
      <c r="L152" s="572"/>
      <c r="M152" s="572"/>
      <c r="N152" s="679">
        <f>ROUND(L152*K152,2)</f>
        <v>0</v>
      </c>
      <c r="O152" s="679"/>
      <c r="P152" s="679"/>
      <c r="Q152" s="679"/>
      <c r="R152" s="313" t="s">
        <v>3319</v>
      </c>
      <c r="S152" s="172"/>
      <c r="T152" s="397"/>
      <c r="U152" s="354"/>
      <c r="V152" s="246"/>
      <c r="W152" s="248"/>
      <c r="X152" s="248"/>
      <c r="Y152" s="248"/>
      <c r="Z152" s="248"/>
      <c r="AA152" s="248"/>
      <c r="AB152" s="355"/>
      <c r="AS152" s="192" t="s">
        <v>113</v>
      </c>
      <c r="AU152" s="192" t="s">
        <v>199</v>
      </c>
      <c r="AV152" s="192" t="s">
        <v>65</v>
      </c>
      <c r="AZ152" s="192" t="s">
        <v>198</v>
      </c>
      <c r="BF152" s="249">
        <f>IF(V152="základní",N152,0)</f>
        <v>0</v>
      </c>
      <c r="BG152" s="249">
        <f>IF(V152="snížená",N152,0)</f>
        <v>0</v>
      </c>
      <c r="BH152" s="249">
        <f>IF(V152="zákl. přenesená",N152,0)</f>
        <v>0</v>
      </c>
      <c r="BI152" s="249">
        <f>IF(V152="sníž. přenesená",N152,0)</f>
        <v>0</v>
      </c>
      <c r="BJ152" s="249">
        <f>IF(V152="nulová",N152,0)</f>
        <v>0</v>
      </c>
      <c r="BK152" s="192" t="s">
        <v>65</v>
      </c>
      <c r="BL152" s="249">
        <f>ROUND(L152*K152,2)</f>
        <v>0</v>
      </c>
      <c r="BM152" s="192" t="s">
        <v>113</v>
      </c>
      <c r="BN152" s="192" t="s">
        <v>2441</v>
      </c>
    </row>
    <row r="153" spans="2:48" s="198" customFormat="1" ht="84" customHeight="1">
      <c r="B153" s="168"/>
      <c r="C153" s="320"/>
      <c r="D153" s="320"/>
      <c r="E153" s="320"/>
      <c r="F153" s="680" t="s">
        <v>2442</v>
      </c>
      <c r="G153" s="681"/>
      <c r="H153" s="681"/>
      <c r="I153" s="681"/>
      <c r="J153" s="320"/>
      <c r="K153" s="320"/>
      <c r="L153" s="320"/>
      <c r="M153" s="320"/>
      <c r="N153" s="320"/>
      <c r="O153" s="320"/>
      <c r="P153" s="320"/>
      <c r="Q153" s="320"/>
      <c r="R153" s="320"/>
      <c r="S153" s="172"/>
      <c r="U153" s="331"/>
      <c r="V153" s="359"/>
      <c r="W153" s="359"/>
      <c r="X153" s="359"/>
      <c r="Y153" s="359"/>
      <c r="Z153" s="359"/>
      <c r="AA153" s="359"/>
      <c r="AB153" s="332"/>
      <c r="AU153" s="192" t="s">
        <v>271</v>
      </c>
      <c r="AV153" s="192" t="s">
        <v>65</v>
      </c>
    </row>
    <row r="154" spans="2:64" s="235" customFormat="1" ht="37.35" customHeight="1">
      <c r="B154" s="231"/>
      <c r="C154" s="232"/>
      <c r="D154" s="233" t="s">
        <v>2290</v>
      </c>
      <c r="E154" s="233"/>
      <c r="F154" s="233"/>
      <c r="G154" s="233"/>
      <c r="H154" s="233"/>
      <c r="I154" s="233"/>
      <c r="J154" s="233"/>
      <c r="K154" s="233"/>
      <c r="L154" s="233"/>
      <c r="M154" s="233"/>
      <c r="N154" s="609">
        <f>SUM(N155:Q170)</f>
        <v>0</v>
      </c>
      <c r="O154" s="610"/>
      <c r="P154" s="610"/>
      <c r="Q154" s="610"/>
      <c r="R154" s="377"/>
      <c r="S154" s="219"/>
      <c r="U154" s="348"/>
      <c r="V154" s="232"/>
      <c r="W154" s="232"/>
      <c r="X154" s="234">
        <f>SUM(X155:X169)</f>
        <v>0</v>
      </c>
      <c r="Y154" s="232"/>
      <c r="Z154" s="234">
        <f>SUM(Z155:Z169)</f>
        <v>0</v>
      </c>
      <c r="AA154" s="232"/>
      <c r="AB154" s="349">
        <f>SUM(AB155:AB169)</f>
        <v>0</v>
      </c>
      <c r="AS154" s="237" t="s">
        <v>113</v>
      </c>
      <c r="AU154" s="238" t="s">
        <v>57</v>
      </c>
      <c r="AV154" s="238" t="s">
        <v>58</v>
      </c>
      <c r="AZ154" s="237" t="s">
        <v>198</v>
      </c>
      <c r="BL154" s="239">
        <f>SUM(BL155:BL169)</f>
        <v>0</v>
      </c>
    </row>
    <row r="155" spans="2:66" s="198" customFormat="1" ht="30" customHeight="1">
      <c r="B155" s="168"/>
      <c r="C155" s="309" t="s">
        <v>501</v>
      </c>
      <c r="D155" s="309" t="s">
        <v>199</v>
      </c>
      <c r="E155" s="310" t="s">
        <v>2443</v>
      </c>
      <c r="F155" s="678" t="s">
        <v>2444</v>
      </c>
      <c r="G155" s="678"/>
      <c r="H155" s="678"/>
      <c r="I155" s="678"/>
      <c r="J155" s="311" t="s">
        <v>353</v>
      </c>
      <c r="K155" s="375">
        <v>11.76</v>
      </c>
      <c r="L155" s="572"/>
      <c r="M155" s="572"/>
      <c r="N155" s="679">
        <f>ROUND(L155*K155,2)</f>
        <v>0</v>
      </c>
      <c r="O155" s="679"/>
      <c r="P155" s="679"/>
      <c r="Q155" s="679"/>
      <c r="R155" s="313" t="s">
        <v>3319</v>
      </c>
      <c r="S155" s="172"/>
      <c r="U155" s="354" t="s">
        <v>5</v>
      </c>
      <c r="V155" s="246" t="s">
        <v>29</v>
      </c>
      <c r="W155" s="248">
        <v>0</v>
      </c>
      <c r="X155" s="248">
        <f>W155*K155</f>
        <v>0</v>
      </c>
      <c r="Y155" s="248">
        <v>0</v>
      </c>
      <c r="Z155" s="248">
        <f>Y155*K155</f>
        <v>0</v>
      </c>
      <c r="AA155" s="248">
        <v>0</v>
      </c>
      <c r="AB155" s="355">
        <f>AA155*K155</f>
        <v>0</v>
      </c>
      <c r="AS155" s="192" t="s">
        <v>113</v>
      </c>
      <c r="AU155" s="192" t="s">
        <v>199</v>
      </c>
      <c r="AV155" s="192" t="s">
        <v>65</v>
      </c>
      <c r="AZ155" s="192" t="s">
        <v>198</v>
      </c>
      <c r="BF155" s="249">
        <f>IF(V155="základní",N155,0)</f>
        <v>0</v>
      </c>
      <c r="BG155" s="249">
        <f>IF(V155="snížená",N155,0)</f>
        <v>0</v>
      </c>
      <c r="BH155" s="249">
        <f>IF(V155="zákl. přenesená",N155,0)</f>
        <v>0</v>
      </c>
      <c r="BI155" s="249">
        <f>IF(V155="sníž. přenesená",N155,0)</f>
        <v>0</v>
      </c>
      <c r="BJ155" s="249">
        <f>IF(V155="nulová",N155,0)</f>
        <v>0</v>
      </c>
      <c r="BK155" s="192" t="s">
        <v>65</v>
      </c>
      <c r="BL155" s="249">
        <f>ROUND(L155*K155,2)</f>
        <v>0</v>
      </c>
      <c r="BM155" s="192" t="s">
        <v>113</v>
      </c>
      <c r="BN155" s="192" t="s">
        <v>2445</v>
      </c>
    </row>
    <row r="156" spans="2:52" s="261" customFormat="1" ht="27.95" customHeight="1">
      <c r="B156" s="257"/>
      <c r="C156" s="413"/>
      <c r="D156" s="413"/>
      <c r="E156" s="415" t="s">
        <v>441</v>
      </c>
      <c r="F156" s="714" t="s">
        <v>2446</v>
      </c>
      <c r="G156" s="714"/>
      <c r="H156" s="714"/>
      <c r="I156" s="714"/>
      <c r="J156" s="413"/>
      <c r="K156" s="416">
        <v>11.76</v>
      </c>
      <c r="L156" s="413"/>
      <c r="M156" s="413"/>
      <c r="N156" s="413"/>
      <c r="O156" s="413"/>
      <c r="P156" s="413"/>
      <c r="Q156" s="413"/>
      <c r="R156" s="413"/>
      <c r="S156" s="221"/>
      <c r="U156" s="385"/>
      <c r="V156" s="363"/>
      <c r="W156" s="363"/>
      <c r="X156" s="363"/>
      <c r="Y156" s="363"/>
      <c r="Z156" s="363"/>
      <c r="AA156" s="363"/>
      <c r="AB156" s="386"/>
      <c r="AU156" s="262" t="s">
        <v>205</v>
      </c>
      <c r="AV156" s="262" t="s">
        <v>65</v>
      </c>
      <c r="AW156" s="261" t="s">
        <v>71</v>
      </c>
      <c r="AX156" s="261" t="s">
        <v>25</v>
      </c>
      <c r="AY156" s="261" t="s">
        <v>58</v>
      </c>
      <c r="AZ156" s="262" t="s">
        <v>198</v>
      </c>
    </row>
    <row r="157" spans="2:52" s="270" customFormat="1" ht="20.1" customHeight="1">
      <c r="B157" s="265"/>
      <c r="C157" s="422"/>
      <c r="D157" s="422"/>
      <c r="E157" s="423" t="s">
        <v>5</v>
      </c>
      <c r="F157" s="711" t="s">
        <v>2447</v>
      </c>
      <c r="G157" s="711"/>
      <c r="H157" s="711"/>
      <c r="I157" s="711"/>
      <c r="J157" s="422"/>
      <c r="K157" s="423" t="s">
        <v>5</v>
      </c>
      <c r="L157" s="422"/>
      <c r="M157" s="422"/>
      <c r="N157" s="422"/>
      <c r="O157" s="422"/>
      <c r="P157" s="422"/>
      <c r="Q157" s="422"/>
      <c r="R157" s="422"/>
      <c r="S157" s="220"/>
      <c r="U157" s="387"/>
      <c r="V157" s="365"/>
      <c r="W157" s="365"/>
      <c r="X157" s="365"/>
      <c r="Y157" s="365"/>
      <c r="Z157" s="365"/>
      <c r="AA157" s="365"/>
      <c r="AB157" s="388"/>
      <c r="AU157" s="271" t="s">
        <v>205</v>
      </c>
      <c r="AV157" s="271" t="s">
        <v>65</v>
      </c>
      <c r="AW157" s="270" t="s">
        <v>65</v>
      </c>
      <c r="AX157" s="270" t="s">
        <v>25</v>
      </c>
      <c r="AY157" s="270" t="s">
        <v>58</v>
      </c>
      <c r="AZ157" s="271" t="s">
        <v>198</v>
      </c>
    </row>
    <row r="158" spans="2:52" s="261" customFormat="1" ht="20.1" customHeight="1">
      <c r="B158" s="257"/>
      <c r="C158" s="413"/>
      <c r="D158" s="413"/>
      <c r="E158" s="415" t="s">
        <v>443</v>
      </c>
      <c r="F158" s="719" t="s">
        <v>2448</v>
      </c>
      <c r="G158" s="719"/>
      <c r="H158" s="719"/>
      <c r="I158" s="719"/>
      <c r="J158" s="413"/>
      <c r="K158" s="416">
        <v>11.76</v>
      </c>
      <c r="L158" s="413"/>
      <c r="M158" s="413"/>
      <c r="N158" s="413"/>
      <c r="O158" s="413"/>
      <c r="P158" s="413"/>
      <c r="Q158" s="413"/>
      <c r="R158" s="413"/>
      <c r="S158" s="221"/>
      <c r="U158" s="385"/>
      <c r="V158" s="363"/>
      <c r="W158" s="363"/>
      <c r="X158" s="363"/>
      <c r="Y158" s="363"/>
      <c r="Z158" s="363"/>
      <c r="AA158" s="363"/>
      <c r="AB158" s="386"/>
      <c r="AU158" s="262" t="s">
        <v>205</v>
      </c>
      <c r="AV158" s="262" t="s">
        <v>65</v>
      </c>
      <c r="AW158" s="261" t="s">
        <v>71</v>
      </c>
      <c r="AX158" s="261" t="s">
        <v>25</v>
      </c>
      <c r="AY158" s="261" t="s">
        <v>65</v>
      </c>
      <c r="AZ158" s="262" t="s">
        <v>198</v>
      </c>
    </row>
    <row r="159" spans="2:66" s="198" customFormat="1" ht="30" customHeight="1">
      <c r="B159" s="168"/>
      <c r="C159" s="309" t="s">
        <v>508</v>
      </c>
      <c r="D159" s="309" t="s">
        <v>199</v>
      </c>
      <c r="E159" s="310" t="s">
        <v>2449</v>
      </c>
      <c r="F159" s="678" t="s">
        <v>2450</v>
      </c>
      <c r="G159" s="678"/>
      <c r="H159" s="678"/>
      <c r="I159" s="678"/>
      <c r="J159" s="311" t="s">
        <v>353</v>
      </c>
      <c r="K159" s="375">
        <v>12</v>
      </c>
      <c r="L159" s="572"/>
      <c r="M159" s="572"/>
      <c r="N159" s="679">
        <f aca="true" t="shared" si="0" ref="N159:N169">ROUND(L159*K159,2)</f>
        <v>0</v>
      </c>
      <c r="O159" s="679"/>
      <c r="P159" s="679"/>
      <c r="Q159" s="679"/>
      <c r="R159" s="313" t="s">
        <v>3319</v>
      </c>
      <c r="S159" s="172"/>
      <c r="U159" s="354" t="s">
        <v>5</v>
      </c>
      <c r="V159" s="246" t="s">
        <v>29</v>
      </c>
      <c r="W159" s="248">
        <v>0</v>
      </c>
      <c r="X159" s="248">
        <f aca="true" t="shared" si="1" ref="X159:X169">W159*K159</f>
        <v>0</v>
      </c>
      <c r="Y159" s="248">
        <v>0</v>
      </c>
      <c r="Z159" s="248">
        <f aca="true" t="shared" si="2" ref="Z159:Z169">Y159*K159</f>
        <v>0</v>
      </c>
      <c r="AA159" s="248">
        <v>0</v>
      </c>
      <c r="AB159" s="355">
        <f aca="true" t="shared" si="3" ref="AB159:AB169">AA159*K159</f>
        <v>0</v>
      </c>
      <c r="AS159" s="192" t="s">
        <v>113</v>
      </c>
      <c r="AU159" s="192" t="s">
        <v>199</v>
      </c>
      <c r="AV159" s="192" t="s">
        <v>65</v>
      </c>
      <c r="AZ159" s="192" t="s">
        <v>198</v>
      </c>
      <c r="BF159" s="249">
        <f aca="true" t="shared" si="4" ref="BF159:BF169">IF(V159="základní",N159,0)</f>
        <v>0</v>
      </c>
      <c r="BG159" s="249">
        <f aca="true" t="shared" si="5" ref="BG159:BG169">IF(V159="snížená",N159,0)</f>
        <v>0</v>
      </c>
      <c r="BH159" s="249">
        <f aca="true" t="shared" si="6" ref="BH159:BH169">IF(V159="zákl. přenesená",N159,0)</f>
        <v>0</v>
      </c>
      <c r="BI159" s="249">
        <f aca="true" t="shared" si="7" ref="BI159:BI169">IF(V159="sníž. přenesená",N159,0)</f>
        <v>0</v>
      </c>
      <c r="BJ159" s="249">
        <f aca="true" t="shared" si="8" ref="BJ159:BJ169">IF(V159="nulová",N159,0)</f>
        <v>0</v>
      </c>
      <c r="BK159" s="192" t="s">
        <v>65</v>
      </c>
      <c r="BL159" s="249">
        <f aca="true" t="shared" si="9" ref="BL159:BL169">ROUND(L159*K159,2)</f>
        <v>0</v>
      </c>
      <c r="BM159" s="192" t="s">
        <v>113</v>
      </c>
      <c r="BN159" s="192" t="s">
        <v>2451</v>
      </c>
    </row>
    <row r="160" spans="2:52" s="261" customFormat="1" ht="20.1" customHeight="1">
      <c r="B160" s="257"/>
      <c r="C160" s="413"/>
      <c r="D160" s="413"/>
      <c r="E160" s="415"/>
      <c r="F160" s="720" t="s">
        <v>3537</v>
      </c>
      <c r="G160" s="718"/>
      <c r="H160" s="718"/>
      <c r="I160" s="718"/>
      <c r="J160" s="413"/>
      <c r="K160" s="416"/>
      <c r="L160" s="413"/>
      <c r="M160" s="413"/>
      <c r="N160" s="413"/>
      <c r="O160" s="413"/>
      <c r="P160" s="413"/>
      <c r="Q160" s="413"/>
      <c r="R160" s="413"/>
      <c r="S160" s="221"/>
      <c r="U160" s="385"/>
      <c r="V160" s="363"/>
      <c r="W160" s="363"/>
      <c r="X160" s="363"/>
      <c r="Y160" s="363"/>
      <c r="Z160" s="363"/>
      <c r="AA160" s="363"/>
      <c r="AB160" s="386"/>
      <c r="AU160" s="262" t="s">
        <v>205</v>
      </c>
      <c r="AV160" s="262" t="s">
        <v>65</v>
      </c>
      <c r="AW160" s="261" t="s">
        <v>71</v>
      </c>
      <c r="AX160" s="261" t="s">
        <v>25</v>
      </c>
      <c r="AY160" s="261" t="s">
        <v>65</v>
      </c>
      <c r="AZ160" s="262" t="s">
        <v>198</v>
      </c>
    </row>
    <row r="161" spans="2:66" s="198" customFormat="1" ht="30" customHeight="1">
      <c r="B161" s="168"/>
      <c r="C161" s="309" t="s">
        <v>511</v>
      </c>
      <c r="D161" s="309" t="s">
        <v>199</v>
      </c>
      <c r="E161" s="310" t="s">
        <v>2452</v>
      </c>
      <c r="F161" s="678" t="s">
        <v>2453</v>
      </c>
      <c r="G161" s="678"/>
      <c r="H161" s="678"/>
      <c r="I161" s="678"/>
      <c r="J161" s="325" t="s">
        <v>1218</v>
      </c>
      <c r="K161" s="375">
        <v>1</v>
      </c>
      <c r="L161" s="572"/>
      <c r="M161" s="572"/>
      <c r="N161" s="679">
        <f t="shared" si="0"/>
        <v>0</v>
      </c>
      <c r="O161" s="679"/>
      <c r="P161" s="679"/>
      <c r="Q161" s="679"/>
      <c r="R161" s="313" t="s">
        <v>3319</v>
      </c>
      <c r="S161" s="172"/>
      <c r="T161" s="288"/>
      <c r="U161" s="354" t="s">
        <v>5</v>
      </c>
      <c r="V161" s="246" t="s">
        <v>29</v>
      </c>
      <c r="W161" s="248">
        <v>0</v>
      </c>
      <c r="X161" s="248">
        <f t="shared" si="1"/>
        <v>0</v>
      </c>
      <c r="Y161" s="248">
        <v>0</v>
      </c>
      <c r="Z161" s="248">
        <f t="shared" si="2"/>
        <v>0</v>
      </c>
      <c r="AA161" s="248">
        <v>0</v>
      </c>
      <c r="AB161" s="355">
        <f t="shared" si="3"/>
        <v>0</v>
      </c>
      <c r="AS161" s="192" t="s">
        <v>113</v>
      </c>
      <c r="AU161" s="192" t="s">
        <v>199</v>
      </c>
      <c r="AV161" s="192" t="s">
        <v>65</v>
      </c>
      <c r="AZ161" s="192" t="s">
        <v>198</v>
      </c>
      <c r="BF161" s="249">
        <f t="shared" si="4"/>
        <v>0</v>
      </c>
      <c r="BG161" s="249">
        <f t="shared" si="5"/>
        <v>0</v>
      </c>
      <c r="BH161" s="249">
        <f t="shared" si="6"/>
        <v>0</v>
      </c>
      <c r="BI161" s="249">
        <f t="shared" si="7"/>
        <v>0</v>
      </c>
      <c r="BJ161" s="249">
        <f t="shared" si="8"/>
        <v>0</v>
      </c>
      <c r="BK161" s="192" t="s">
        <v>65</v>
      </c>
      <c r="BL161" s="249">
        <f t="shared" si="9"/>
        <v>0</v>
      </c>
      <c r="BM161" s="192" t="s">
        <v>113</v>
      </c>
      <c r="BN161" s="192" t="s">
        <v>2454</v>
      </c>
    </row>
    <row r="162" spans="2:52" s="261" customFormat="1" ht="56.1" customHeight="1">
      <c r="B162" s="257"/>
      <c r="C162" s="413"/>
      <c r="D162" s="413"/>
      <c r="E162" s="415"/>
      <c r="F162" s="691" t="s">
        <v>3684</v>
      </c>
      <c r="G162" s="718"/>
      <c r="H162" s="718"/>
      <c r="I162" s="718"/>
      <c r="J162" s="413"/>
      <c r="K162" s="416"/>
      <c r="L162" s="413"/>
      <c r="M162" s="413"/>
      <c r="N162" s="413"/>
      <c r="O162" s="413"/>
      <c r="P162" s="413"/>
      <c r="Q162" s="413"/>
      <c r="R162" s="413"/>
      <c r="S162" s="221"/>
      <c r="U162" s="385"/>
      <c r="V162" s="363"/>
      <c r="W162" s="363"/>
      <c r="X162" s="363"/>
      <c r="Y162" s="363"/>
      <c r="Z162" s="363"/>
      <c r="AA162" s="363"/>
      <c r="AB162" s="386"/>
      <c r="AU162" s="262" t="s">
        <v>205</v>
      </c>
      <c r="AV162" s="262" t="s">
        <v>65</v>
      </c>
      <c r="AW162" s="261" t="s">
        <v>71</v>
      </c>
      <c r="AX162" s="261" t="s">
        <v>25</v>
      </c>
      <c r="AY162" s="261" t="s">
        <v>65</v>
      </c>
      <c r="AZ162" s="262" t="s">
        <v>198</v>
      </c>
    </row>
    <row r="163" spans="2:66" s="198" customFormat="1" ht="15" customHeight="1">
      <c r="B163" s="168"/>
      <c r="C163" s="309" t="s">
        <v>519</v>
      </c>
      <c r="D163" s="309" t="s">
        <v>199</v>
      </c>
      <c r="E163" s="310" t="s">
        <v>2455</v>
      </c>
      <c r="F163" s="678" t="s">
        <v>2456</v>
      </c>
      <c r="G163" s="678"/>
      <c r="H163" s="678"/>
      <c r="I163" s="678"/>
      <c r="J163" s="325" t="s">
        <v>1218</v>
      </c>
      <c r="K163" s="375">
        <v>1</v>
      </c>
      <c r="L163" s="572"/>
      <c r="M163" s="572"/>
      <c r="N163" s="679">
        <f t="shared" si="0"/>
        <v>0</v>
      </c>
      <c r="O163" s="679"/>
      <c r="P163" s="679"/>
      <c r="Q163" s="679"/>
      <c r="R163" s="313" t="s">
        <v>3319</v>
      </c>
      <c r="S163" s="172"/>
      <c r="U163" s="354" t="s">
        <v>5</v>
      </c>
      <c r="V163" s="246" t="s">
        <v>29</v>
      </c>
      <c r="W163" s="248">
        <v>0</v>
      </c>
      <c r="X163" s="248">
        <f t="shared" si="1"/>
        <v>0</v>
      </c>
      <c r="Y163" s="248">
        <v>0</v>
      </c>
      <c r="Z163" s="248">
        <f t="shared" si="2"/>
        <v>0</v>
      </c>
      <c r="AA163" s="248">
        <v>0</v>
      </c>
      <c r="AB163" s="355">
        <f t="shared" si="3"/>
        <v>0</v>
      </c>
      <c r="AS163" s="192" t="s">
        <v>113</v>
      </c>
      <c r="AU163" s="192" t="s">
        <v>199</v>
      </c>
      <c r="AV163" s="192" t="s">
        <v>65</v>
      </c>
      <c r="AZ163" s="192" t="s">
        <v>198</v>
      </c>
      <c r="BF163" s="249">
        <f t="shared" si="4"/>
        <v>0</v>
      </c>
      <c r="BG163" s="249">
        <f t="shared" si="5"/>
        <v>0</v>
      </c>
      <c r="BH163" s="249">
        <f t="shared" si="6"/>
        <v>0</v>
      </c>
      <c r="BI163" s="249">
        <f t="shared" si="7"/>
        <v>0</v>
      </c>
      <c r="BJ163" s="249">
        <f t="shared" si="8"/>
        <v>0</v>
      </c>
      <c r="BK163" s="192" t="s">
        <v>65</v>
      </c>
      <c r="BL163" s="249">
        <f t="shared" si="9"/>
        <v>0</v>
      </c>
      <c r="BM163" s="192" t="s">
        <v>113</v>
      </c>
      <c r="BN163" s="192" t="s">
        <v>2457</v>
      </c>
    </row>
    <row r="164" spans="2:52" s="261" customFormat="1" ht="153.95" customHeight="1">
      <c r="B164" s="257"/>
      <c r="C164" s="413"/>
      <c r="D164" s="413"/>
      <c r="E164" s="415"/>
      <c r="F164" s="691" t="s">
        <v>3685</v>
      </c>
      <c r="G164" s="718"/>
      <c r="H164" s="718"/>
      <c r="I164" s="718"/>
      <c r="J164" s="413"/>
      <c r="K164" s="416"/>
      <c r="L164" s="413"/>
      <c r="M164" s="413"/>
      <c r="N164" s="413"/>
      <c r="O164" s="413"/>
      <c r="P164" s="413"/>
      <c r="Q164" s="413"/>
      <c r="R164" s="413"/>
      <c r="S164" s="221"/>
      <c r="U164" s="385"/>
      <c r="V164" s="363"/>
      <c r="W164" s="363"/>
      <c r="X164" s="363"/>
      <c r="Y164" s="363"/>
      <c r="Z164" s="363"/>
      <c r="AA164" s="363"/>
      <c r="AB164" s="386"/>
      <c r="AU164" s="262" t="s">
        <v>205</v>
      </c>
      <c r="AV164" s="262" t="s">
        <v>65</v>
      </c>
      <c r="AW164" s="261" t="s">
        <v>71</v>
      </c>
      <c r="AX164" s="261" t="s">
        <v>25</v>
      </c>
      <c r="AY164" s="261" t="s">
        <v>65</v>
      </c>
      <c r="AZ164" s="262" t="s">
        <v>198</v>
      </c>
    </row>
    <row r="165" spans="2:66" s="198" customFormat="1" ht="30" customHeight="1">
      <c r="B165" s="168"/>
      <c r="C165" s="309" t="s">
        <v>523</v>
      </c>
      <c r="D165" s="309" t="s">
        <v>199</v>
      </c>
      <c r="E165" s="310" t="s">
        <v>2458</v>
      </c>
      <c r="F165" s="678" t="s">
        <v>2459</v>
      </c>
      <c r="G165" s="678"/>
      <c r="H165" s="678"/>
      <c r="I165" s="678"/>
      <c r="J165" s="311" t="s">
        <v>268</v>
      </c>
      <c r="K165" s="375">
        <v>1</v>
      </c>
      <c r="L165" s="572"/>
      <c r="M165" s="572"/>
      <c r="N165" s="679">
        <f t="shared" si="0"/>
        <v>0</v>
      </c>
      <c r="O165" s="679"/>
      <c r="P165" s="679"/>
      <c r="Q165" s="679"/>
      <c r="R165" s="313" t="s">
        <v>3319</v>
      </c>
      <c r="S165" s="172"/>
      <c r="U165" s="354" t="s">
        <v>5</v>
      </c>
      <c r="V165" s="246" t="s">
        <v>29</v>
      </c>
      <c r="W165" s="248">
        <v>0</v>
      </c>
      <c r="X165" s="248">
        <f t="shared" si="1"/>
        <v>0</v>
      </c>
      <c r="Y165" s="248">
        <v>0</v>
      </c>
      <c r="Z165" s="248">
        <f t="shared" si="2"/>
        <v>0</v>
      </c>
      <c r="AA165" s="248">
        <v>0</v>
      </c>
      <c r="AB165" s="355">
        <f t="shared" si="3"/>
        <v>0</v>
      </c>
      <c r="AS165" s="192" t="s">
        <v>113</v>
      </c>
      <c r="AU165" s="192" t="s">
        <v>199</v>
      </c>
      <c r="AV165" s="192" t="s">
        <v>65</v>
      </c>
      <c r="AZ165" s="192" t="s">
        <v>198</v>
      </c>
      <c r="BF165" s="249">
        <f t="shared" si="4"/>
        <v>0</v>
      </c>
      <c r="BG165" s="249">
        <f t="shared" si="5"/>
        <v>0</v>
      </c>
      <c r="BH165" s="249">
        <f t="shared" si="6"/>
        <v>0</v>
      </c>
      <c r="BI165" s="249">
        <f t="shared" si="7"/>
        <v>0</v>
      </c>
      <c r="BJ165" s="249">
        <f t="shared" si="8"/>
        <v>0</v>
      </c>
      <c r="BK165" s="192" t="s">
        <v>65</v>
      </c>
      <c r="BL165" s="249">
        <f t="shared" si="9"/>
        <v>0</v>
      </c>
      <c r="BM165" s="192" t="s">
        <v>113</v>
      </c>
      <c r="BN165" s="192" t="s">
        <v>2460</v>
      </c>
    </row>
    <row r="166" spans="2:52" s="261" customFormat="1" ht="42" customHeight="1">
      <c r="B166" s="257"/>
      <c r="C166" s="413"/>
      <c r="D166" s="413"/>
      <c r="E166" s="415"/>
      <c r="F166" s="691" t="s">
        <v>3686</v>
      </c>
      <c r="G166" s="718"/>
      <c r="H166" s="718"/>
      <c r="I166" s="718"/>
      <c r="J166" s="413"/>
      <c r="K166" s="416"/>
      <c r="L166" s="413"/>
      <c r="M166" s="413"/>
      <c r="N166" s="413"/>
      <c r="O166" s="413"/>
      <c r="P166" s="413"/>
      <c r="Q166" s="413"/>
      <c r="R166" s="413"/>
      <c r="S166" s="221"/>
      <c r="U166" s="385"/>
      <c r="V166" s="363"/>
      <c r="W166" s="363"/>
      <c r="X166" s="363"/>
      <c r="Y166" s="363"/>
      <c r="Z166" s="363"/>
      <c r="AA166" s="363"/>
      <c r="AB166" s="386"/>
      <c r="AU166" s="262" t="s">
        <v>205</v>
      </c>
      <c r="AV166" s="262" t="s">
        <v>65</v>
      </c>
      <c r="AW166" s="261" t="s">
        <v>71</v>
      </c>
      <c r="AX166" s="261" t="s">
        <v>25</v>
      </c>
      <c r="AY166" s="261" t="s">
        <v>65</v>
      </c>
      <c r="AZ166" s="262" t="s">
        <v>198</v>
      </c>
    </row>
    <row r="167" spans="2:66" s="198" customFormat="1" ht="30" customHeight="1">
      <c r="B167" s="168"/>
      <c r="C167" s="309" t="s">
        <v>527</v>
      </c>
      <c r="D167" s="309" t="s">
        <v>199</v>
      </c>
      <c r="E167" s="310" t="s">
        <v>2461</v>
      </c>
      <c r="F167" s="678" t="s">
        <v>2462</v>
      </c>
      <c r="G167" s="678"/>
      <c r="H167" s="678"/>
      <c r="I167" s="678"/>
      <c r="J167" s="311" t="s">
        <v>268</v>
      </c>
      <c r="K167" s="375">
        <v>2</v>
      </c>
      <c r="L167" s="572"/>
      <c r="M167" s="572"/>
      <c r="N167" s="679">
        <f t="shared" si="0"/>
        <v>0</v>
      </c>
      <c r="O167" s="679"/>
      <c r="P167" s="679"/>
      <c r="Q167" s="679"/>
      <c r="R167" s="313" t="s">
        <v>3319</v>
      </c>
      <c r="S167" s="172"/>
      <c r="U167" s="354" t="s">
        <v>5</v>
      </c>
      <c r="V167" s="246" t="s">
        <v>29</v>
      </c>
      <c r="W167" s="248">
        <v>0</v>
      </c>
      <c r="X167" s="248">
        <f t="shared" si="1"/>
        <v>0</v>
      </c>
      <c r="Y167" s="248">
        <v>0</v>
      </c>
      <c r="Z167" s="248">
        <f t="shared" si="2"/>
        <v>0</v>
      </c>
      <c r="AA167" s="248">
        <v>0</v>
      </c>
      <c r="AB167" s="355">
        <f t="shared" si="3"/>
        <v>0</v>
      </c>
      <c r="AS167" s="192" t="s">
        <v>113</v>
      </c>
      <c r="AU167" s="192" t="s">
        <v>199</v>
      </c>
      <c r="AV167" s="192" t="s">
        <v>65</v>
      </c>
      <c r="AZ167" s="192" t="s">
        <v>198</v>
      </c>
      <c r="BF167" s="249">
        <f t="shared" si="4"/>
        <v>0</v>
      </c>
      <c r="BG167" s="249">
        <f t="shared" si="5"/>
        <v>0</v>
      </c>
      <c r="BH167" s="249">
        <f t="shared" si="6"/>
        <v>0</v>
      </c>
      <c r="BI167" s="249">
        <f t="shared" si="7"/>
        <v>0</v>
      </c>
      <c r="BJ167" s="249">
        <f t="shared" si="8"/>
        <v>0</v>
      </c>
      <c r="BK167" s="192" t="s">
        <v>65</v>
      </c>
      <c r="BL167" s="249">
        <f t="shared" si="9"/>
        <v>0</v>
      </c>
      <c r="BM167" s="192" t="s">
        <v>113</v>
      </c>
      <c r="BN167" s="192" t="s">
        <v>2463</v>
      </c>
    </row>
    <row r="168" spans="2:52" s="261" customFormat="1" ht="42" customHeight="1">
      <c r="B168" s="257"/>
      <c r="C168" s="413"/>
      <c r="D168" s="413"/>
      <c r="E168" s="415"/>
      <c r="F168" s="691" t="s">
        <v>3686</v>
      </c>
      <c r="G168" s="718"/>
      <c r="H168" s="718"/>
      <c r="I168" s="718"/>
      <c r="J168" s="413"/>
      <c r="K168" s="416"/>
      <c r="L168" s="413"/>
      <c r="M168" s="413"/>
      <c r="N168" s="413"/>
      <c r="O168" s="413"/>
      <c r="P168" s="413"/>
      <c r="Q168" s="413"/>
      <c r="R168" s="413"/>
      <c r="S168" s="221"/>
      <c r="U168" s="385"/>
      <c r="V168" s="363"/>
      <c r="W168" s="363"/>
      <c r="X168" s="363"/>
      <c r="Y168" s="363"/>
      <c r="Z168" s="363"/>
      <c r="AA168" s="363"/>
      <c r="AB168" s="386"/>
      <c r="AU168" s="262" t="s">
        <v>205</v>
      </c>
      <c r="AV168" s="262" t="s">
        <v>65</v>
      </c>
      <c r="AW168" s="261" t="s">
        <v>71</v>
      </c>
      <c r="AX168" s="261" t="s">
        <v>25</v>
      </c>
      <c r="AY168" s="261" t="s">
        <v>65</v>
      </c>
      <c r="AZ168" s="262" t="s">
        <v>198</v>
      </c>
    </row>
    <row r="169" spans="2:66" s="198" customFormat="1" ht="45" customHeight="1">
      <c r="B169" s="168"/>
      <c r="C169" s="309" t="s">
        <v>531</v>
      </c>
      <c r="D169" s="309" t="s">
        <v>199</v>
      </c>
      <c r="E169" s="310" t="s">
        <v>2464</v>
      </c>
      <c r="F169" s="678" t="s">
        <v>2465</v>
      </c>
      <c r="G169" s="678"/>
      <c r="H169" s="678"/>
      <c r="I169" s="678"/>
      <c r="J169" s="311" t="s">
        <v>268</v>
      </c>
      <c r="K169" s="375">
        <v>1</v>
      </c>
      <c r="L169" s="572"/>
      <c r="M169" s="572"/>
      <c r="N169" s="679">
        <f t="shared" si="0"/>
        <v>0</v>
      </c>
      <c r="O169" s="679"/>
      <c r="P169" s="679"/>
      <c r="Q169" s="679"/>
      <c r="R169" s="313" t="s">
        <v>3319</v>
      </c>
      <c r="S169" s="172"/>
      <c r="U169" s="354" t="s">
        <v>5</v>
      </c>
      <c r="V169" s="246" t="s">
        <v>29</v>
      </c>
      <c r="W169" s="248">
        <v>0</v>
      </c>
      <c r="X169" s="248">
        <f t="shared" si="1"/>
        <v>0</v>
      </c>
      <c r="Y169" s="248">
        <v>0</v>
      </c>
      <c r="Z169" s="248">
        <f t="shared" si="2"/>
        <v>0</v>
      </c>
      <c r="AA169" s="248">
        <v>0</v>
      </c>
      <c r="AB169" s="355">
        <f t="shared" si="3"/>
        <v>0</v>
      </c>
      <c r="AS169" s="192" t="s">
        <v>113</v>
      </c>
      <c r="AU169" s="192" t="s">
        <v>199</v>
      </c>
      <c r="AV169" s="192" t="s">
        <v>65</v>
      </c>
      <c r="AZ169" s="192" t="s">
        <v>198</v>
      </c>
      <c r="BF169" s="249">
        <f t="shared" si="4"/>
        <v>0</v>
      </c>
      <c r="BG169" s="249">
        <f t="shared" si="5"/>
        <v>0</v>
      </c>
      <c r="BH169" s="249">
        <f t="shared" si="6"/>
        <v>0</v>
      </c>
      <c r="BI169" s="249">
        <f t="shared" si="7"/>
        <v>0</v>
      </c>
      <c r="BJ169" s="249">
        <f t="shared" si="8"/>
        <v>0</v>
      </c>
      <c r="BK169" s="192" t="s">
        <v>65</v>
      </c>
      <c r="BL169" s="249">
        <f t="shared" si="9"/>
        <v>0</v>
      </c>
      <c r="BM169" s="192" t="s">
        <v>113</v>
      </c>
      <c r="BN169" s="192" t="s">
        <v>2466</v>
      </c>
    </row>
    <row r="170" spans="2:52" s="261" customFormat="1" ht="27.95" customHeight="1">
      <c r="B170" s="257"/>
      <c r="C170" s="413"/>
      <c r="D170" s="413"/>
      <c r="E170" s="415"/>
      <c r="F170" s="691" t="s">
        <v>3538</v>
      </c>
      <c r="G170" s="718"/>
      <c r="H170" s="718"/>
      <c r="I170" s="718"/>
      <c r="J170" s="413"/>
      <c r="K170" s="416"/>
      <c r="L170" s="413"/>
      <c r="M170" s="413"/>
      <c r="N170" s="433"/>
      <c r="O170" s="433"/>
      <c r="P170" s="433"/>
      <c r="Q170" s="433"/>
      <c r="R170" s="413"/>
      <c r="S170" s="221"/>
      <c r="U170" s="385"/>
      <c r="V170" s="363"/>
      <c r="W170" s="363"/>
      <c r="X170" s="363"/>
      <c r="Y170" s="363"/>
      <c r="Z170" s="363"/>
      <c r="AA170" s="363"/>
      <c r="AB170" s="386"/>
      <c r="AU170" s="262" t="s">
        <v>205</v>
      </c>
      <c r="AV170" s="262" t="s">
        <v>65</v>
      </c>
      <c r="AW170" s="261" t="s">
        <v>71</v>
      </c>
      <c r="AX170" s="261" t="s">
        <v>25</v>
      </c>
      <c r="AY170" s="261" t="s">
        <v>65</v>
      </c>
      <c r="AZ170" s="262" t="s">
        <v>198</v>
      </c>
    </row>
    <row r="171" spans="2:64" s="235" customFormat="1" ht="37.35" customHeight="1">
      <c r="B171" s="231"/>
      <c r="C171" s="232"/>
      <c r="D171" s="233" t="s">
        <v>263</v>
      </c>
      <c r="E171" s="233"/>
      <c r="F171" s="233"/>
      <c r="G171" s="233"/>
      <c r="H171" s="233"/>
      <c r="I171" s="233"/>
      <c r="J171" s="233"/>
      <c r="K171" s="233"/>
      <c r="L171" s="233"/>
      <c r="M171" s="233"/>
      <c r="N171" s="609">
        <f>SUM(N172:Q175)</f>
        <v>0</v>
      </c>
      <c r="O171" s="610"/>
      <c r="P171" s="610"/>
      <c r="Q171" s="610"/>
      <c r="R171" s="377"/>
      <c r="S171" s="219"/>
      <c r="U171" s="348"/>
      <c r="V171" s="232"/>
      <c r="W171" s="232"/>
      <c r="X171" s="234">
        <f>SUM(X172:X174)</f>
        <v>0</v>
      </c>
      <c r="Y171" s="232"/>
      <c r="Z171" s="234">
        <f>SUM(Z172:Z174)</f>
        <v>3.54E-05</v>
      </c>
      <c r="AA171" s="232"/>
      <c r="AB171" s="349">
        <f>SUM(AB172:AB174)</f>
        <v>0</v>
      </c>
      <c r="AS171" s="237" t="s">
        <v>113</v>
      </c>
      <c r="AU171" s="238" t="s">
        <v>57</v>
      </c>
      <c r="AV171" s="238" t="s">
        <v>58</v>
      </c>
      <c r="AZ171" s="237" t="s">
        <v>198</v>
      </c>
      <c r="BL171" s="239">
        <f>SUM(BL172:BL174)</f>
        <v>0</v>
      </c>
    </row>
    <row r="172" spans="2:66" s="198" customFormat="1" ht="20.1" customHeight="1">
      <c r="B172" s="168"/>
      <c r="C172" s="309" t="s">
        <v>539</v>
      </c>
      <c r="D172" s="309" t="s">
        <v>199</v>
      </c>
      <c r="E172" s="310" t="s">
        <v>2467</v>
      </c>
      <c r="F172" s="678" t="s">
        <v>2468</v>
      </c>
      <c r="G172" s="678"/>
      <c r="H172" s="678"/>
      <c r="I172" s="678"/>
      <c r="J172" s="311" t="s">
        <v>353</v>
      </c>
      <c r="K172" s="375">
        <v>11.8</v>
      </c>
      <c r="L172" s="572"/>
      <c r="M172" s="572"/>
      <c r="N172" s="679">
        <f>ROUND(L172*K172,2)</f>
        <v>0</v>
      </c>
      <c r="O172" s="679"/>
      <c r="P172" s="679"/>
      <c r="Q172" s="679"/>
      <c r="R172" s="327" t="s">
        <v>3765</v>
      </c>
      <c r="S172" s="172"/>
      <c r="U172" s="354" t="s">
        <v>5</v>
      </c>
      <c r="V172" s="246" t="s">
        <v>29</v>
      </c>
      <c r="W172" s="248">
        <v>0</v>
      </c>
      <c r="X172" s="248">
        <f>W172*K172</f>
        <v>0</v>
      </c>
      <c r="Y172" s="248">
        <v>1E-06</v>
      </c>
      <c r="Z172" s="248">
        <f>Y172*K172</f>
        <v>1.18E-05</v>
      </c>
      <c r="AA172" s="248">
        <v>0</v>
      </c>
      <c r="AB172" s="355">
        <f>AA172*K172</f>
        <v>0</v>
      </c>
      <c r="AS172" s="192" t="s">
        <v>113</v>
      </c>
      <c r="AU172" s="192" t="s">
        <v>199</v>
      </c>
      <c r="AV172" s="192" t="s">
        <v>65</v>
      </c>
      <c r="AZ172" s="192" t="s">
        <v>198</v>
      </c>
      <c r="BF172" s="249">
        <f>IF(V172="základní",N172,0)</f>
        <v>0</v>
      </c>
      <c r="BG172" s="249">
        <f>IF(V172="snížená",N172,0)</f>
        <v>0</v>
      </c>
      <c r="BH172" s="249">
        <f>IF(V172="zákl. přenesená",N172,0)</f>
        <v>0</v>
      </c>
      <c r="BI172" s="249">
        <f>IF(V172="sníž. přenesená",N172,0)</f>
        <v>0</v>
      </c>
      <c r="BJ172" s="249">
        <f>IF(V172="nulová",N172,0)</f>
        <v>0</v>
      </c>
      <c r="BK172" s="192" t="s">
        <v>65</v>
      </c>
      <c r="BL172" s="249">
        <f>ROUND(L172*K172,2)</f>
        <v>0</v>
      </c>
      <c r="BM172" s="192" t="s">
        <v>113</v>
      </c>
      <c r="BN172" s="192" t="s">
        <v>2469</v>
      </c>
    </row>
    <row r="173" spans="2:52" s="261" customFormat="1" ht="20.1" customHeight="1">
      <c r="B173" s="257"/>
      <c r="C173" s="413"/>
      <c r="D173" s="413"/>
      <c r="E173" s="415"/>
      <c r="F173" s="691" t="s">
        <v>3681</v>
      </c>
      <c r="G173" s="718"/>
      <c r="H173" s="718"/>
      <c r="I173" s="718"/>
      <c r="J173" s="413"/>
      <c r="K173" s="416"/>
      <c r="L173" s="413"/>
      <c r="M173" s="413"/>
      <c r="N173" s="413"/>
      <c r="O173" s="413"/>
      <c r="P173" s="413"/>
      <c r="Q173" s="413"/>
      <c r="R173" s="320"/>
      <c r="S173" s="221"/>
      <c r="U173" s="385"/>
      <c r="V173" s="363"/>
      <c r="W173" s="363"/>
      <c r="X173" s="363"/>
      <c r="Y173" s="363"/>
      <c r="Z173" s="363"/>
      <c r="AA173" s="363"/>
      <c r="AB173" s="386"/>
      <c r="AU173" s="262" t="s">
        <v>205</v>
      </c>
      <c r="AV173" s="262" t="s">
        <v>65</v>
      </c>
      <c r="AW173" s="261" t="s">
        <v>71</v>
      </c>
      <c r="AX173" s="261" t="s">
        <v>25</v>
      </c>
      <c r="AY173" s="261" t="s">
        <v>65</v>
      </c>
      <c r="AZ173" s="262" t="s">
        <v>198</v>
      </c>
    </row>
    <row r="174" spans="2:66" s="198" customFormat="1" ht="20.1" customHeight="1">
      <c r="B174" s="168"/>
      <c r="C174" s="309" t="s">
        <v>547</v>
      </c>
      <c r="D174" s="309" t="s">
        <v>199</v>
      </c>
      <c r="E174" s="310" t="s">
        <v>2470</v>
      </c>
      <c r="F174" s="678" t="s">
        <v>2471</v>
      </c>
      <c r="G174" s="678"/>
      <c r="H174" s="678"/>
      <c r="I174" s="678"/>
      <c r="J174" s="311" t="s">
        <v>353</v>
      </c>
      <c r="K174" s="375">
        <v>11.8</v>
      </c>
      <c r="L174" s="572"/>
      <c r="M174" s="572"/>
      <c r="N174" s="679">
        <f>ROUND(L174*K174,2)</f>
        <v>0</v>
      </c>
      <c r="O174" s="679"/>
      <c r="P174" s="679"/>
      <c r="Q174" s="679"/>
      <c r="R174" s="327" t="s">
        <v>3765</v>
      </c>
      <c r="S174" s="172"/>
      <c r="U174" s="354" t="s">
        <v>5</v>
      </c>
      <c r="V174" s="246" t="s">
        <v>29</v>
      </c>
      <c r="W174" s="248">
        <v>0</v>
      </c>
      <c r="X174" s="248">
        <f>W174*K174</f>
        <v>0</v>
      </c>
      <c r="Y174" s="248">
        <v>2E-06</v>
      </c>
      <c r="Z174" s="248">
        <f>Y174*K174</f>
        <v>2.36E-05</v>
      </c>
      <c r="AA174" s="248">
        <v>0</v>
      </c>
      <c r="AB174" s="355">
        <f>AA174*K174</f>
        <v>0</v>
      </c>
      <c r="AS174" s="192" t="s">
        <v>113</v>
      </c>
      <c r="AU174" s="192" t="s">
        <v>199</v>
      </c>
      <c r="AV174" s="192" t="s">
        <v>65</v>
      </c>
      <c r="AZ174" s="192" t="s">
        <v>198</v>
      </c>
      <c r="BF174" s="249">
        <f>IF(V174="základní",N174,0)</f>
        <v>0</v>
      </c>
      <c r="BG174" s="249">
        <f>IF(V174="snížená",N174,0)</f>
        <v>0</v>
      </c>
      <c r="BH174" s="249">
        <f>IF(V174="zákl. přenesená",N174,0)</f>
        <v>0</v>
      </c>
      <c r="BI174" s="249">
        <f>IF(V174="sníž. přenesená",N174,0)</f>
        <v>0</v>
      </c>
      <c r="BJ174" s="249">
        <f>IF(V174="nulová",N174,0)</f>
        <v>0</v>
      </c>
      <c r="BK174" s="192" t="s">
        <v>65</v>
      </c>
      <c r="BL174" s="249">
        <f>ROUND(L174*K174,2)</f>
        <v>0</v>
      </c>
      <c r="BM174" s="192" t="s">
        <v>113</v>
      </c>
      <c r="BN174" s="192" t="s">
        <v>2472</v>
      </c>
    </row>
    <row r="175" spans="2:52" s="261" customFormat="1" ht="20.1" customHeight="1">
      <c r="B175" s="257"/>
      <c r="C175" s="413"/>
      <c r="D175" s="413"/>
      <c r="E175" s="415"/>
      <c r="F175" s="691" t="s">
        <v>3521</v>
      </c>
      <c r="G175" s="718"/>
      <c r="H175" s="718"/>
      <c r="I175" s="718"/>
      <c r="J175" s="413"/>
      <c r="K175" s="416"/>
      <c r="L175" s="413"/>
      <c r="M175" s="413"/>
      <c r="N175" s="433"/>
      <c r="O175" s="433"/>
      <c r="P175" s="433"/>
      <c r="Q175" s="433"/>
      <c r="R175" s="413"/>
      <c r="S175" s="221"/>
      <c r="U175" s="385"/>
      <c r="V175" s="363"/>
      <c r="W175" s="363"/>
      <c r="X175" s="363"/>
      <c r="Y175" s="363"/>
      <c r="Z175" s="363"/>
      <c r="AA175" s="363"/>
      <c r="AB175" s="386"/>
      <c r="AU175" s="262" t="s">
        <v>205</v>
      </c>
      <c r="AV175" s="262" t="s">
        <v>65</v>
      </c>
      <c r="AW175" s="261" t="s">
        <v>71</v>
      </c>
      <c r="AX175" s="261" t="s">
        <v>25</v>
      </c>
      <c r="AY175" s="261" t="s">
        <v>65</v>
      </c>
      <c r="AZ175" s="262" t="s">
        <v>198</v>
      </c>
    </row>
    <row r="176" spans="2:64" s="235" customFormat="1" ht="37.35" customHeight="1">
      <c r="B176" s="231"/>
      <c r="C176" s="232"/>
      <c r="D176" s="233" t="s">
        <v>264</v>
      </c>
      <c r="E176" s="233"/>
      <c r="F176" s="233"/>
      <c r="G176" s="233"/>
      <c r="H176" s="233"/>
      <c r="I176" s="233"/>
      <c r="J176" s="233"/>
      <c r="K176" s="233"/>
      <c r="L176" s="233"/>
      <c r="M176" s="233"/>
      <c r="N176" s="609">
        <f>SUM(N177:Q180)</f>
        <v>0</v>
      </c>
      <c r="O176" s="610"/>
      <c r="P176" s="610"/>
      <c r="Q176" s="610"/>
      <c r="R176" s="377"/>
      <c r="S176" s="219"/>
      <c r="U176" s="348"/>
      <c r="V176" s="232"/>
      <c r="W176" s="232"/>
      <c r="X176" s="234">
        <f>SUM(X177:X179)</f>
        <v>0</v>
      </c>
      <c r="Y176" s="232"/>
      <c r="Z176" s="234">
        <f>SUM(Z177:Z179)</f>
        <v>0</v>
      </c>
      <c r="AA176" s="232"/>
      <c r="AB176" s="349">
        <f>SUM(AB177:AB179)</f>
        <v>0</v>
      </c>
      <c r="AS176" s="237" t="s">
        <v>113</v>
      </c>
      <c r="AU176" s="238" t="s">
        <v>57</v>
      </c>
      <c r="AV176" s="238" t="s">
        <v>58</v>
      </c>
      <c r="AZ176" s="237" t="s">
        <v>198</v>
      </c>
      <c r="BL176" s="239">
        <f>SUM(BL177:BL179)</f>
        <v>0</v>
      </c>
    </row>
    <row r="177" spans="2:66" s="198" customFormat="1" ht="30" customHeight="1">
      <c r="B177" s="168"/>
      <c r="C177" s="309" t="s">
        <v>551</v>
      </c>
      <c r="D177" s="309" t="s">
        <v>199</v>
      </c>
      <c r="E177" s="310" t="s">
        <v>2473</v>
      </c>
      <c r="F177" s="678" t="s">
        <v>2474</v>
      </c>
      <c r="G177" s="678"/>
      <c r="H177" s="678"/>
      <c r="I177" s="678"/>
      <c r="J177" s="311" t="s">
        <v>424</v>
      </c>
      <c r="K177" s="375">
        <v>2.83</v>
      </c>
      <c r="L177" s="572"/>
      <c r="M177" s="572"/>
      <c r="N177" s="679">
        <f>ROUND(L177*K177,2)</f>
        <v>0</v>
      </c>
      <c r="O177" s="679"/>
      <c r="P177" s="679"/>
      <c r="Q177" s="679"/>
      <c r="R177" s="327" t="s">
        <v>3765</v>
      </c>
      <c r="S177" s="172"/>
      <c r="U177" s="354" t="s">
        <v>5</v>
      </c>
      <c r="V177" s="246" t="s">
        <v>29</v>
      </c>
      <c r="W177" s="248">
        <v>0</v>
      </c>
      <c r="X177" s="248">
        <f>W177*K177</f>
        <v>0</v>
      </c>
      <c r="Y177" s="248">
        <v>0</v>
      </c>
      <c r="Z177" s="248">
        <f>Y177*K177</f>
        <v>0</v>
      </c>
      <c r="AA177" s="248">
        <v>0</v>
      </c>
      <c r="AB177" s="355">
        <f>AA177*K177</f>
        <v>0</v>
      </c>
      <c r="AS177" s="192" t="s">
        <v>113</v>
      </c>
      <c r="AU177" s="192" t="s">
        <v>199</v>
      </c>
      <c r="AV177" s="192" t="s">
        <v>65</v>
      </c>
      <c r="AZ177" s="192" t="s">
        <v>198</v>
      </c>
      <c r="BF177" s="249">
        <f>IF(V177="základní",N177,0)</f>
        <v>0</v>
      </c>
      <c r="BG177" s="249">
        <f>IF(V177="snížená",N177,0)</f>
        <v>0</v>
      </c>
      <c r="BH177" s="249">
        <f>IF(V177="zákl. přenesená",N177,0)</f>
        <v>0</v>
      </c>
      <c r="BI177" s="249">
        <f>IF(V177="sníž. přenesená",N177,0)</f>
        <v>0</v>
      </c>
      <c r="BJ177" s="249">
        <f>IF(V177="nulová",N177,0)</f>
        <v>0</v>
      </c>
      <c r="BK177" s="192" t="s">
        <v>65</v>
      </c>
      <c r="BL177" s="249">
        <f>ROUND(L177*K177,2)</f>
        <v>0</v>
      </c>
      <c r="BM177" s="192" t="s">
        <v>113</v>
      </c>
      <c r="BN177" s="192" t="s">
        <v>2475</v>
      </c>
    </row>
    <row r="178" spans="2:66" s="198" customFormat="1" ht="30" customHeight="1">
      <c r="B178" s="168"/>
      <c r="C178" s="309" t="s">
        <v>559</v>
      </c>
      <c r="D178" s="309" t="s">
        <v>199</v>
      </c>
      <c r="E178" s="310" t="s">
        <v>2476</v>
      </c>
      <c r="F178" s="678" t="s">
        <v>2477</v>
      </c>
      <c r="G178" s="678"/>
      <c r="H178" s="678"/>
      <c r="I178" s="678"/>
      <c r="J178" s="311" t="s">
        <v>424</v>
      </c>
      <c r="K178" s="375">
        <v>172.41</v>
      </c>
      <c r="L178" s="572"/>
      <c r="M178" s="572"/>
      <c r="N178" s="679">
        <f>ROUND(L178*K178,2)</f>
        <v>0</v>
      </c>
      <c r="O178" s="679"/>
      <c r="P178" s="679"/>
      <c r="Q178" s="679"/>
      <c r="R178" s="327" t="s">
        <v>3765</v>
      </c>
      <c r="S178" s="172"/>
      <c r="U178" s="354" t="s">
        <v>5</v>
      </c>
      <c r="V178" s="246" t="s">
        <v>29</v>
      </c>
      <c r="W178" s="248">
        <v>0</v>
      </c>
      <c r="X178" s="248">
        <f>W178*K178</f>
        <v>0</v>
      </c>
      <c r="Y178" s="248">
        <v>0</v>
      </c>
      <c r="Z178" s="248">
        <f>Y178*K178</f>
        <v>0</v>
      </c>
      <c r="AA178" s="248">
        <v>0</v>
      </c>
      <c r="AB178" s="355">
        <f>AA178*K178</f>
        <v>0</v>
      </c>
      <c r="AS178" s="192" t="s">
        <v>113</v>
      </c>
      <c r="AU178" s="192" t="s">
        <v>199</v>
      </c>
      <c r="AV178" s="192" t="s">
        <v>65</v>
      </c>
      <c r="AZ178" s="192" t="s">
        <v>198</v>
      </c>
      <c r="BF178" s="249">
        <f>IF(V178="základní",N178,0)</f>
        <v>0</v>
      </c>
      <c r="BG178" s="249">
        <f>IF(V178="snížená",N178,0)</f>
        <v>0</v>
      </c>
      <c r="BH178" s="249">
        <f>IF(V178="zákl. přenesená",N178,0)</f>
        <v>0</v>
      </c>
      <c r="BI178" s="249">
        <f>IF(V178="sníž. přenesená",N178,0)</f>
        <v>0</v>
      </c>
      <c r="BJ178" s="249">
        <f>IF(V178="nulová",N178,0)</f>
        <v>0</v>
      </c>
      <c r="BK178" s="192" t="s">
        <v>65</v>
      </c>
      <c r="BL178" s="249">
        <f>ROUND(L178*K178,2)</f>
        <v>0</v>
      </c>
      <c r="BM178" s="192" t="s">
        <v>113</v>
      </c>
      <c r="BN178" s="192" t="s">
        <v>2478</v>
      </c>
    </row>
    <row r="179" spans="2:66" s="198" customFormat="1" ht="30" customHeight="1">
      <c r="B179" s="168"/>
      <c r="C179" s="309" t="s">
        <v>563</v>
      </c>
      <c r="D179" s="309" t="s">
        <v>199</v>
      </c>
      <c r="E179" s="310" t="s">
        <v>2479</v>
      </c>
      <c r="F179" s="678" t="s">
        <v>2480</v>
      </c>
      <c r="G179" s="678"/>
      <c r="H179" s="678"/>
      <c r="I179" s="678"/>
      <c r="J179" s="311" t="s">
        <v>424</v>
      </c>
      <c r="K179" s="375">
        <v>2.15</v>
      </c>
      <c r="L179" s="572"/>
      <c r="M179" s="572"/>
      <c r="N179" s="679">
        <f>ROUND(L179*K179,2)</f>
        <v>0</v>
      </c>
      <c r="O179" s="679"/>
      <c r="P179" s="679"/>
      <c r="Q179" s="679"/>
      <c r="R179" s="327" t="s">
        <v>3765</v>
      </c>
      <c r="S179" s="172"/>
      <c r="U179" s="354" t="s">
        <v>5</v>
      </c>
      <c r="V179" s="246" t="s">
        <v>29</v>
      </c>
      <c r="W179" s="248">
        <v>0</v>
      </c>
      <c r="X179" s="248">
        <f>W179*K179</f>
        <v>0</v>
      </c>
      <c r="Y179" s="248">
        <v>0</v>
      </c>
      <c r="Z179" s="248">
        <f>Y179*K179</f>
        <v>0</v>
      </c>
      <c r="AA179" s="248">
        <v>0</v>
      </c>
      <c r="AB179" s="355">
        <f>AA179*K179</f>
        <v>0</v>
      </c>
      <c r="AS179" s="192" t="s">
        <v>113</v>
      </c>
      <c r="AU179" s="192" t="s">
        <v>199</v>
      </c>
      <c r="AV179" s="192" t="s">
        <v>65</v>
      </c>
      <c r="AZ179" s="192" t="s">
        <v>198</v>
      </c>
      <c r="BF179" s="249">
        <f>IF(V179="základní",N179,0)</f>
        <v>0</v>
      </c>
      <c r="BG179" s="249">
        <f>IF(V179="snížená",N179,0)</f>
        <v>0</v>
      </c>
      <c r="BH179" s="249">
        <f>IF(V179="zákl. přenesená",N179,0)</f>
        <v>0</v>
      </c>
      <c r="BI179" s="249">
        <f>IF(V179="sníž. přenesená",N179,0)</f>
        <v>0</v>
      </c>
      <c r="BJ179" s="249">
        <f>IF(V179="nulová",N179,0)</f>
        <v>0</v>
      </c>
      <c r="BK179" s="192" t="s">
        <v>65</v>
      </c>
      <c r="BL179" s="249">
        <f>ROUND(L179*K179,2)</f>
        <v>0</v>
      </c>
      <c r="BM179" s="192" t="s">
        <v>113</v>
      </c>
      <c r="BN179" s="192" t="s">
        <v>2481</v>
      </c>
    </row>
    <row r="180" spans="2:66" s="198" customFormat="1" ht="45" customHeight="1">
      <c r="B180" s="168"/>
      <c r="C180" s="328" t="s">
        <v>3687</v>
      </c>
      <c r="D180" s="328" t="s">
        <v>199</v>
      </c>
      <c r="E180" s="329" t="s">
        <v>2900</v>
      </c>
      <c r="F180" s="689" t="s">
        <v>2901</v>
      </c>
      <c r="G180" s="689"/>
      <c r="H180" s="689"/>
      <c r="I180" s="689"/>
      <c r="J180" s="325" t="s">
        <v>1218</v>
      </c>
      <c r="K180" s="373">
        <v>1</v>
      </c>
      <c r="L180" s="572"/>
      <c r="M180" s="572"/>
      <c r="N180" s="688">
        <f>ROUND(L180*K180,2)</f>
        <v>0</v>
      </c>
      <c r="O180" s="688"/>
      <c r="P180" s="688"/>
      <c r="Q180" s="688"/>
      <c r="R180" s="313" t="s">
        <v>3319</v>
      </c>
      <c r="S180" s="172"/>
      <c r="T180" s="429"/>
      <c r="U180" s="354" t="s">
        <v>5</v>
      </c>
      <c r="V180" s="246" t="s">
        <v>29</v>
      </c>
      <c r="W180" s="248">
        <v>0</v>
      </c>
      <c r="X180" s="248">
        <f>W180*K180</f>
        <v>0</v>
      </c>
      <c r="Y180" s="248">
        <v>0</v>
      </c>
      <c r="Z180" s="248">
        <f>Y180*K180</f>
        <v>0</v>
      </c>
      <c r="AA180" s="248">
        <v>0</v>
      </c>
      <c r="AB180" s="355">
        <f>AA180*K180</f>
        <v>0</v>
      </c>
      <c r="AS180" s="192" t="s">
        <v>113</v>
      </c>
      <c r="AU180" s="192" t="s">
        <v>199</v>
      </c>
      <c r="AV180" s="192" t="s">
        <v>65</v>
      </c>
      <c r="AZ180" s="192" t="s">
        <v>198</v>
      </c>
      <c r="BF180" s="249">
        <f>IF(V180="základní",N180,0)</f>
        <v>0</v>
      </c>
      <c r="BG180" s="249">
        <f>IF(V180="snížená",N180,0)</f>
        <v>0</v>
      </c>
      <c r="BH180" s="249">
        <f>IF(V180="zákl. přenesená",N180,0)</f>
        <v>0</v>
      </c>
      <c r="BI180" s="249">
        <f>IF(V180="sníž. přenesená",N180,0)</f>
        <v>0</v>
      </c>
      <c r="BJ180" s="249">
        <f>IF(V180="nulová",N180,0)</f>
        <v>0</v>
      </c>
      <c r="BK180" s="192" t="s">
        <v>65</v>
      </c>
      <c r="BL180" s="249">
        <f>ROUND(L180*K180,2)</f>
        <v>0</v>
      </c>
      <c r="BM180" s="192" t="s">
        <v>113</v>
      </c>
      <c r="BN180" s="192" t="s">
        <v>2286</v>
      </c>
    </row>
    <row r="181" spans="2:64" s="235" customFormat="1" ht="37.35" customHeight="1">
      <c r="B181" s="231"/>
      <c r="C181" s="232"/>
      <c r="D181" s="233" t="s">
        <v>2291</v>
      </c>
      <c r="E181" s="233"/>
      <c r="F181" s="233"/>
      <c r="G181" s="233"/>
      <c r="H181" s="233"/>
      <c r="I181" s="233"/>
      <c r="J181" s="233"/>
      <c r="K181" s="233"/>
      <c r="L181" s="233"/>
      <c r="M181" s="233"/>
      <c r="N181" s="611">
        <f>SUM(N182:Q187)</f>
        <v>0</v>
      </c>
      <c r="O181" s="612"/>
      <c r="P181" s="612"/>
      <c r="Q181" s="612"/>
      <c r="R181" s="377"/>
      <c r="S181" s="219"/>
      <c r="U181" s="348"/>
      <c r="V181" s="232"/>
      <c r="W181" s="232"/>
      <c r="X181" s="234"/>
      <c r="Y181" s="232"/>
      <c r="Z181" s="234"/>
      <c r="AA181" s="232"/>
      <c r="AB181" s="349"/>
      <c r="AS181" s="237" t="s">
        <v>113</v>
      </c>
      <c r="AU181" s="238" t="s">
        <v>57</v>
      </c>
      <c r="AV181" s="238" t="s">
        <v>58</v>
      </c>
      <c r="AZ181" s="237" t="s">
        <v>198</v>
      </c>
      <c r="BL181" s="239">
        <f>SUM(BL182:BL187)</f>
        <v>0</v>
      </c>
    </row>
    <row r="182" spans="2:66" s="198" customFormat="1" ht="30" customHeight="1">
      <c r="B182" s="168"/>
      <c r="C182" s="309" t="s">
        <v>567</v>
      </c>
      <c r="D182" s="309" t="s">
        <v>199</v>
      </c>
      <c r="E182" s="310" t="s">
        <v>2482</v>
      </c>
      <c r="F182" s="678" t="s">
        <v>2483</v>
      </c>
      <c r="G182" s="678"/>
      <c r="H182" s="678"/>
      <c r="I182" s="678"/>
      <c r="J182" s="311" t="s">
        <v>424</v>
      </c>
      <c r="K182" s="375">
        <v>5.23</v>
      </c>
      <c r="L182" s="572"/>
      <c r="M182" s="572"/>
      <c r="N182" s="679">
        <f aca="true" t="shared" si="10" ref="N182:N187">ROUND(L182*K182,2)</f>
        <v>0</v>
      </c>
      <c r="O182" s="679"/>
      <c r="P182" s="679"/>
      <c r="Q182" s="679"/>
      <c r="R182" s="327" t="s">
        <v>3765</v>
      </c>
      <c r="S182" s="172"/>
      <c r="T182" s="287"/>
      <c r="U182" s="385"/>
      <c r="V182" s="363"/>
      <c r="W182" s="363"/>
      <c r="X182" s="363"/>
      <c r="Y182" s="363"/>
      <c r="Z182" s="363"/>
      <c r="AA182" s="363"/>
      <c r="AB182" s="386"/>
      <c r="AC182" s="261"/>
      <c r="AD182" s="261"/>
      <c r="AS182" s="192" t="s">
        <v>113</v>
      </c>
      <c r="AU182" s="192" t="s">
        <v>199</v>
      </c>
      <c r="AV182" s="192" t="s">
        <v>65</v>
      </c>
      <c r="AZ182" s="192" t="s">
        <v>198</v>
      </c>
      <c r="BF182" s="249">
        <f aca="true" t="shared" si="11" ref="BF182:BF187">IF(V182="základní",N182,0)</f>
        <v>0</v>
      </c>
      <c r="BG182" s="249">
        <f aca="true" t="shared" si="12" ref="BG182:BG187">IF(V182="snížená",N182,0)</f>
        <v>0</v>
      </c>
      <c r="BH182" s="249">
        <f aca="true" t="shared" si="13" ref="BH182:BH187">IF(V182="zákl. přenesená",N182,0)</f>
        <v>0</v>
      </c>
      <c r="BI182" s="249">
        <f aca="true" t="shared" si="14" ref="BI182:BI187">IF(V182="sníž. přenesená",N182,0)</f>
        <v>0</v>
      </c>
      <c r="BJ182" s="249">
        <f aca="true" t="shared" si="15" ref="BJ182:BJ187">IF(V182="nulová",N182,0)</f>
        <v>0</v>
      </c>
      <c r="BK182" s="192" t="s">
        <v>65</v>
      </c>
      <c r="BL182" s="249">
        <f aca="true" t="shared" si="16" ref="BL182:BL187">ROUND(L182*K182,2)</f>
        <v>0</v>
      </c>
      <c r="BM182" s="192" t="s">
        <v>113</v>
      </c>
      <c r="BN182" s="192" t="s">
        <v>2484</v>
      </c>
    </row>
    <row r="183" spans="2:66" s="198" customFormat="1" ht="30" customHeight="1">
      <c r="B183" s="168"/>
      <c r="C183" s="309" t="s">
        <v>575</v>
      </c>
      <c r="D183" s="309" t="s">
        <v>199</v>
      </c>
      <c r="E183" s="310" t="s">
        <v>2485</v>
      </c>
      <c r="F183" s="678" t="s">
        <v>2486</v>
      </c>
      <c r="G183" s="678"/>
      <c r="H183" s="678"/>
      <c r="I183" s="678"/>
      <c r="J183" s="311" t="s">
        <v>424</v>
      </c>
      <c r="K183" s="375">
        <v>52.3</v>
      </c>
      <c r="L183" s="572"/>
      <c r="M183" s="572"/>
      <c r="N183" s="679">
        <f t="shared" si="10"/>
        <v>0</v>
      </c>
      <c r="O183" s="679"/>
      <c r="P183" s="679"/>
      <c r="Q183" s="679"/>
      <c r="R183" s="327" t="s">
        <v>3765</v>
      </c>
      <c r="S183" s="172"/>
      <c r="T183" s="287"/>
      <c r="U183" s="385"/>
      <c r="V183" s="363"/>
      <c r="W183" s="363"/>
      <c r="X183" s="363"/>
      <c r="Y183" s="363"/>
      <c r="Z183" s="363"/>
      <c r="AA183" s="363"/>
      <c r="AB183" s="386"/>
      <c r="AC183" s="261"/>
      <c r="AS183" s="192" t="s">
        <v>113</v>
      </c>
      <c r="AU183" s="192" t="s">
        <v>199</v>
      </c>
      <c r="AV183" s="192" t="s">
        <v>65</v>
      </c>
      <c r="AZ183" s="192" t="s">
        <v>198</v>
      </c>
      <c r="BF183" s="249">
        <f t="shared" si="11"/>
        <v>0</v>
      </c>
      <c r="BG183" s="249">
        <f t="shared" si="12"/>
        <v>0</v>
      </c>
      <c r="BH183" s="249">
        <f t="shared" si="13"/>
        <v>0</v>
      </c>
      <c r="BI183" s="249">
        <f t="shared" si="14"/>
        <v>0</v>
      </c>
      <c r="BJ183" s="249">
        <f t="shared" si="15"/>
        <v>0</v>
      </c>
      <c r="BK183" s="192" t="s">
        <v>65</v>
      </c>
      <c r="BL183" s="249">
        <f t="shared" si="16"/>
        <v>0</v>
      </c>
      <c r="BM183" s="192" t="s">
        <v>113</v>
      </c>
      <c r="BN183" s="192" t="s">
        <v>2487</v>
      </c>
    </row>
    <row r="184" spans="2:66" s="198" customFormat="1" ht="30" customHeight="1">
      <c r="B184" s="168"/>
      <c r="C184" s="309" t="s">
        <v>582</v>
      </c>
      <c r="D184" s="309" t="s">
        <v>199</v>
      </c>
      <c r="E184" s="310" t="s">
        <v>2488</v>
      </c>
      <c r="F184" s="678" t="s">
        <v>2489</v>
      </c>
      <c r="G184" s="678"/>
      <c r="H184" s="678"/>
      <c r="I184" s="678"/>
      <c r="J184" s="311" t="s">
        <v>424</v>
      </c>
      <c r="K184" s="375">
        <v>5.23</v>
      </c>
      <c r="L184" s="572"/>
      <c r="M184" s="572"/>
      <c r="N184" s="679">
        <f t="shared" si="10"/>
        <v>0</v>
      </c>
      <c r="O184" s="679"/>
      <c r="P184" s="679"/>
      <c r="Q184" s="679"/>
      <c r="R184" s="327" t="s">
        <v>3765</v>
      </c>
      <c r="S184" s="172"/>
      <c r="T184" s="287"/>
      <c r="U184" s="354"/>
      <c r="V184" s="246"/>
      <c r="W184" s="248"/>
      <c r="X184" s="248"/>
      <c r="Y184" s="248"/>
      <c r="Z184" s="248"/>
      <c r="AA184" s="248"/>
      <c r="AB184" s="355"/>
      <c r="AD184" s="431"/>
      <c r="AS184" s="192" t="s">
        <v>113</v>
      </c>
      <c r="AU184" s="192" t="s">
        <v>199</v>
      </c>
      <c r="AV184" s="192" t="s">
        <v>65</v>
      </c>
      <c r="AZ184" s="192" t="s">
        <v>198</v>
      </c>
      <c r="BF184" s="249">
        <f t="shared" si="11"/>
        <v>0</v>
      </c>
      <c r="BG184" s="249">
        <f t="shared" si="12"/>
        <v>0</v>
      </c>
      <c r="BH184" s="249">
        <f t="shared" si="13"/>
        <v>0</v>
      </c>
      <c r="BI184" s="249">
        <f t="shared" si="14"/>
        <v>0</v>
      </c>
      <c r="BJ184" s="249">
        <f t="shared" si="15"/>
        <v>0</v>
      </c>
      <c r="BK184" s="192" t="s">
        <v>65</v>
      </c>
      <c r="BL184" s="249">
        <f t="shared" si="16"/>
        <v>0</v>
      </c>
      <c r="BM184" s="192" t="s">
        <v>113</v>
      </c>
      <c r="BN184" s="192" t="s">
        <v>2490</v>
      </c>
    </row>
    <row r="185" spans="2:66" s="198" customFormat="1" ht="30" customHeight="1">
      <c r="B185" s="168"/>
      <c r="C185" s="309" t="s">
        <v>586</v>
      </c>
      <c r="D185" s="309" t="s">
        <v>199</v>
      </c>
      <c r="E185" s="310" t="s">
        <v>2491</v>
      </c>
      <c r="F185" s="678" t="s">
        <v>2492</v>
      </c>
      <c r="G185" s="678"/>
      <c r="H185" s="678"/>
      <c r="I185" s="678"/>
      <c r="J185" s="311" t="s">
        <v>424</v>
      </c>
      <c r="K185" s="375">
        <v>0.96</v>
      </c>
      <c r="L185" s="572"/>
      <c r="M185" s="572"/>
      <c r="N185" s="679">
        <f t="shared" si="10"/>
        <v>0</v>
      </c>
      <c r="O185" s="679"/>
      <c r="P185" s="679"/>
      <c r="Q185" s="679"/>
      <c r="R185" s="327" t="s">
        <v>3765</v>
      </c>
      <c r="S185" s="172"/>
      <c r="T185" s="287"/>
      <c r="U185" s="354"/>
      <c r="V185" s="246"/>
      <c r="W185" s="248"/>
      <c r="X185" s="248"/>
      <c r="Y185" s="248"/>
      <c r="Z185" s="248"/>
      <c r="AA185" s="248"/>
      <c r="AB185" s="355"/>
      <c r="AD185" s="370"/>
      <c r="AS185" s="192" t="s">
        <v>113</v>
      </c>
      <c r="AU185" s="192" t="s">
        <v>199</v>
      </c>
      <c r="AV185" s="192" t="s">
        <v>65</v>
      </c>
      <c r="AZ185" s="192" t="s">
        <v>198</v>
      </c>
      <c r="BF185" s="249">
        <f t="shared" si="11"/>
        <v>0</v>
      </c>
      <c r="BG185" s="249">
        <f t="shared" si="12"/>
        <v>0</v>
      </c>
      <c r="BH185" s="249">
        <f t="shared" si="13"/>
        <v>0</v>
      </c>
      <c r="BI185" s="249">
        <f t="shared" si="14"/>
        <v>0</v>
      </c>
      <c r="BJ185" s="249">
        <f t="shared" si="15"/>
        <v>0</v>
      </c>
      <c r="BK185" s="192" t="s">
        <v>65</v>
      </c>
      <c r="BL185" s="249">
        <f t="shared" si="16"/>
        <v>0</v>
      </c>
      <c r="BM185" s="192" t="s">
        <v>113</v>
      </c>
      <c r="BN185" s="192" t="s">
        <v>2493</v>
      </c>
    </row>
    <row r="186" spans="2:66" s="198" customFormat="1" ht="30" customHeight="1">
      <c r="B186" s="168"/>
      <c r="C186" s="309" t="s">
        <v>957</v>
      </c>
      <c r="D186" s="309" t="s">
        <v>199</v>
      </c>
      <c r="E186" s="310" t="s">
        <v>2494</v>
      </c>
      <c r="F186" s="678" t="s">
        <v>2495</v>
      </c>
      <c r="G186" s="678"/>
      <c r="H186" s="678"/>
      <c r="I186" s="678"/>
      <c r="J186" s="311" t="s">
        <v>424</v>
      </c>
      <c r="K186" s="375">
        <v>2.4</v>
      </c>
      <c r="L186" s="572"/>
      <c r="M186" s="572"/>
      <c r="N186" s="679">
        <f t="shared" si="10"/>
        <v>0</v>
      </c>
      <c r="O186" s="679"/>
      <c r="P186" s="679"/>
      <c r="Q186" s="679"/>
      <c r="R186" s="327" t="s">
        <v>3765</v>
      </c>
      <c r="S186" s="172"/>
      <c r="T186" s="287"/>
      <c r="U186" s="354"/>
      <c r="V186" s="246"/>
      <c r="W186" s="248"/>
      <c r="X186" s="248"/>
      <c r="Y186" s="248"/>
      <c r="Z186" s="248"/>
      <c r="AA186" s="248"/>
      <c r="AB186" s="355"/>
      <c r="AD186" s="370"/>
      <c r="AF186" s="249"/>
      <c r="AS186" s="192" t="s">
        <v>113</v>
      </c>
      <c r="AU186" s="192" t="s">
        <v>199</v>
      </c>
      <c r="AV186" s="192" t="s">
        <v>65</v>
      </c>
      <c r="AZ186" s="192" t="s">
        <v>198</v>
      </c>
      <c r="BF186" s="249">
        <f t="shared" si="11"/>
        <v>0</v>
      </c>
      <c r="BG186" s="249">
        <f t="shared" si="12"/>
        <v>0</v>
      </c>
      <c r="BH186" s="249">
        <f t="shared" si="13"/>
        <v>0</v>
      </c>
      <c r="BI186" s="249">
        <f t="shared" si="14"/>
        <v>0</v>
      </c>
      <c r="BJ186" s="249">
        <f t="shared" si="15"/>
        <v>0</v>
      </c>
      <c r="BK186" s="192" t="s">
        <v>65</v>
      </c>
      <c r="BL186" s="249">
        <f t="shared" si="16"/>
        <v>0</v>
      </c>
      <c r="BM186" s="192" t="s">
        <v>113</v>
      </c>
      <c r="BN186" s="192" t="s">
        <v>2496</v>
      </c>
    </row>
    <row r="187" spans="2:66" s="198" customFormat="1" ht="30" customHeight="1">
      <c r="B187" s="168"/>
      <c r="C187" s="309" t="s">
        <v>967</v>
      </c>
      <c r="D187" s="309" t="s">
        <v>199</v>
      </c>
      <c r="E187" s="310" t="s">
        <v>2497</v>
      </c>
      <c r="F187" s="678" t="s">
        <v>2498</v>
      </c>
      <c r="G187" s="678"/>
      <c r="H187" s="678"/>
      <c r="I187" s="678"/>
      <c r="J187" s="311" t="s">
        <v>424</v>
      </c>
      <c r="K187" s="375">
        <v>1.86</v>
      </c>
      <c r="L187" s="572"/>
      <c r="M187" s="572"/>
      <c r="N187" s="679">
        <f t="shared" si="10"/>
        <v>0</v>
      </c>
      <c r="O187" s="679"/>
      <c r="P187" s="679"/>
      <c r="Q187" s="679"/>
      <c r="R187" s="327" t="s">
        <v>3765</v>
      </c>
      <c r="S187" s="172"/>
      <c r="T187" s="287"/>
      <c r="U187" s="354"/>
      <c r="V187" s="275"/>
      <c r="W187" s="277"/>
      <c r="X187" s="277"/>
      <c r="Y187" s="277"/>
      <c r="Z187" s="277"/>
      <c r="AA187" s="277"/>
      <c r="AB187" s="356"/>
      <c r="AD187" s="249"/>
      <c r="AS187" s="192" t="s">
        <v>113</v>
      </c>
      <c r="AU187" s="192" t="s">
        <v>199</v>
      </c>
      <c r="AV187" s="192" t="s">
        <v>65</v>
      </c>
      <c r="AZ187" s="192" t="s">
        <v>198</v>
      </c>
      <c r="BF187" s="249">
        <f t="shared" si="11"/>
        <v>0</v>
      </c>
      <c r="BG187" s="249">
        <f t="shared" si="12"/>
        <v>0</v>
      </c>
      <c r="BH187" s="249">
        <f t="shared" si="13"/>
        <v>0</v>
      </c>
      <c r="BI187" s="249">
        <f t="shared" si="14"/>
        <v>0</v>
      </c>
      <c r="BJ187" s="249">
        <f t="shared" si="15"/>
        <v>0</v>
      </c>
      <c r="BK187" s="192" t="s">
        <v>65</v>
      </c>
      <c r="BL187" s="249">
        <f t="shared" si="16"/>
        <v>0</v>
      </c>
      <c r="BM187" s="192" t="s">
        <v>113</v>
      </c>
      <c r="BN187" s="192" t="s">
        <v>2499</v>
      </c>
    </row>
    <row r="188" spans="2:64" s="235" customFormat="1" ht="37.35" customHeight="1">
      <c r="B188" s="231"/>
      <c r="C188" s="232"/>
      <c r="D188" s="233" t="s">
        <v>2289</v>
      </c>
      <c r="E188" s="233"/>
      <c r="F188" s="233"/>
      <c r="G188" s="233"/>
      <c r="H188" s="233"/>
      <c r="I188" s="233"/>
      <c r="J188" s="233"/>
      <c r="K188" s="233"/>
      <c r="L188" s="233"/>
      <c r="M188" s="233"/>
      <c r="N188" s="609">
        <f>SUM(N189:Q200)</f>
        <v>0</v>
      </c>
      <c r="O188" s="610"/>
      <c r="P188" s="610"/>
      <c r="Q188" s="610"/>
      <c r="R188" s="377"/>
      <c r="S188" s="219"/>
      <c r="T188" s="397"/>
      <c r="U188" s="348"/>
      <c r="V188" s="232"/>
      <c r="W188" s="232"/>
      <c r="X188" s="234"/>
      <c r="Y188" s="232"/>
      <c r="Z188" s="234"/>
      <c r="AA188" s="232"/>
      <c r="AB188" s="349"/>
      <c r="AS188" s="237" t="s">
        <v>113</v>
      </c>
      <c r="AU188" s="238" t="s">
        <v>57</v>
      </c>
      <c r="AV188" s="238" t="s">
        <v>58</v>
      </c>
      <c r="AZ188" s="237" t="s">
        <v>198</v>
      </c>
      <c r="BL188" s="239">
        <f>SUM(BL189:BL198)</f>
        <v>0</v>
      </c>
    </row>
    <row r="189" spans="2:66" s="198" customFormat="1" ht="20.1" customHeight="1">
      <c r="B189" s="168"/>
      <c r="C189" s="309" t="s">
        <v>971</v>
      </c>
      <c r="D189" s="309" t="s">
        <v>199</v>
      </c>
      <c r="E189" s="310" t="s">
        <v>2418</v>
      </c>
      <c r="F189" s="678" t="s">
        <v>2419</v>
      </c>
      <c r="G189" s="678"/>
      <c r="H189" s="678"/>
      <c r="I189" s="678"/>
      <c r="J189" s="311" t="s">
        <v>353</v>
      </c>
      <c r="K189" s="375">
        <v>11.2</v>
      </c>
      <c r="L189" s="572"/>
      <c r="M189" s="572"/>
      <c r="N189" s="679">
        <f>ROUND(L189*K189,2)</f>
        <v>0</v>
      </c>
      <c r="O189" s="679"/>
      <c r="P189" s="679"/>
      <c r="Q189" s="679"/>
      <c r="R189" s="313" t="s">
        <v>3319</v>
      </c>
      <c r="S189" s="172"/>
      <c r="U189" s="354" t="s">
        <v>5</v>
      </c>
      <c r="V189" s="246" t="s">
        <v>29</v>
      </c>
      <c r="W189" s="248">
        <v>0</v>
      </c>
      <c r="X189" s="248">
        <f>W189*K189</f>
        <v>0</v>
      </c>
      <c r="Y189" s="248">
        <v>0</v>
      </c>
      <c r="Z189" s="248">
        <f>Y189*K189</f>
        <v>0</v>
      </c>
      <c r="AA189" s="248">
        <v>0</v>
      </c>
      <c r="AB189" s="355">
        <f>AA189*K189</f>
        <v>0</v>
      </c>
      <c r="AS189" s="192" t="s">
        <v>113</v>
      </c>
      <c r="AU189" s="192" t="s">
        <v>199</v>
      </c>
      <c r="AV189" s="192" t="s">
        <v>65</v>
      </c>
      <c r="AZ189" s="192" t="s">
        <v>198</v>
      </c>
      <c r="BF189" s="249">
        <f>IF(V189="základní",N189,0)</f>
        <v>0</v>
      </c>
      <c r="BG189" s="249">
        <f>IF(V189="snížená",N189,0)</f>
        <v>0</v>
      </c>
      <c r="BH189" s="249">
        <f>IF(V189="zákl. přenesená",N189,0)</f>
        <v>0</v>
      </c>
      <c r="BI189" s="249">
        <f>IF(V189="sníž. přenesená",N189,0)</f>
        <v>0</v>
      </c>
      <c r="BJ189" s="249">
        <f>IF(V189="nulová",N189,0)</f>
        <v>0</v>
      </c>
      <c r="BK189" s="192" t="s">
        <v>65</v>
      </c>
      <c r="BL189" s="249">
        <f>ROUND(L189*K189,2)</f>
        <v>0</v>
      </c>
      <c r="BM189" s="192" t="s">
        <v>113</v>
      </c>
      <c r="BN189" s="192" t="s">
        <v>2420</v>
      </c>
    </row>
    <row r="190" spans="2:52" s="261" customFormat="1" ht="14.25" customHeight="1">
      <c r="B190" s="257"/>
      <c r="C190" s="413"/>
      <c r="D190" s="413"/>
      <c r="E190" s="415"/>
      <c r="F190" s="691" t="s">
        <v>3689</v>
      </c>
      <c r="G190" s="718"/>
      <c r="H190" s="718"/>
      <c r="I190" s="718"/>
      <c r="J190" s="413"/>
      <c r="K190" s="416"/>
      <c r="L190" s="413"/>
      <c r="M190" s="413"/>
      <c r="N190" s="413"/>
      <c r="O190" s="413"/>
      <c r="P190" s="413"/>
      <c r="Q190" s="413"/>
      <c r="R190" s="413"/>
      <c r="S190" s="221"/>
      <c r="U190" s="385"/>
      <c r="V190" s="363"/>
      <c r="W190" s="363"/>
      <c r="X190" s="363"/>
      <c r="Y190" s="363"/>
      <c r="Z190" s="363"/>
      <c r="AA190" s="363"/>
      <c r="AB190" s="386"/>
      <c r="AU190" s="262" t="s">
        <v>205</v>
      </c>
      <c r="AV190" s="262" t="s">
        <v>65</v>
      </c>
      <c r="AW190" s="261" t="s">
        <v>71</v>
      </c>
      <c r="AX190" s="261" t="s">
        <v>25</v>
      </c>
      <c r="AY190" s="261" t="s">
        <v>65</v>
      </c>
      <c r="AZ190" s="262" t="s">
        <v>198</v>
      </c>
    </row>
    <row r="191" spans="2:52" s="261" customFormat="1" ht="14.25" customHeight="1">
      <c r="B191" s="257"/>
      <c r="C191" s="413"/>
      <c r="D191" s="413"/>
      <c r="E191" s="415"/>
      <c r="F191" s="716" t="s">
        <v>3595</v>
      </c>
      <c r="G191" s="717"/>
      <c r="H191" s="717"/>
      <c r="I191" s="717"/>
      <c r="J191" s="413"/>
      <c r="K191" s="416"/>
      <c r="L191" s="413"/>
      <c r="M191" s="413"/>
      <c r="N191" s="413"/>
      <c r="O191" s="413"/>
      <c r="P191" s="413"/>
      <c r="Q191" s="413"/>
      <c r="R191" s="413"/>
      <c r="S191" s="221"/>
      <c r="U191" s="385"/>
      <c r="V191" s="363"/>
      <c r="W191" s="363"/>
      <c r="X191" s="363"/>
      <c r="Y191" s="363"/>
      <c r="Z191" s="363"/>
      <c r="AA191" s="363"/>
      <c r="AB191" s="386"/>
      <c r="AU191" s="262" t="s">
        <v>205</v>
      </c>
      <c r="AV191" s="262" t="s">
        <v>65</v>
      </c>
      <c r="AW191" s="261" t="s">
        <v>71</v>
      </c>
      <c r="AX191" s="261" t="s">
        <v>25</v>
      </c>
      <c r="AY191" s="261" t="s">
        <v>65</v>
      </c>
      <c r="AZ191" s="262" t="s">
        <v>198</v>
      </c>
    </row>
    <row r="192" spans="2:66" s="198" customFormat="1" ht="20.1" customHeight="1">
      <c r="B192" s="168"/>
      <c r="C192" s="309" t="s">
        <v>975</v>
      </c>
      <c r="D192" s="309" t="s">
        <v>199</v>
      </c>
      <c r="E192" s="310" t="s">
        <v>2421</v>
      </c>
      <c r="F192" s="678" t="s">
        <v>2422</v>
      </c>
      <c r="G192" s="678"/>
      <c r="H192" s="678"/>
      <c r="I192" s="678"/>
      <c r="J192" s="311" t="s">
        <v>353</v>
      </c>
      <c r="K192" s="375">
        <v>11.2</v>
      </c>
      <c r="L192" s="572"/>
      <c r="M192" s="572"/>
      <c r="N192" s="679">
        <f>ROUND(L192*K192,2)</f>
        <v>0</v>
      </c>
      <c r="O192" s="679"/>
      <c r="P192" s="679"/>
      <c r="Q192" s="679"/>
      <c r="R192" s="313" t="s">
        <v>3319</v>
      </c>
      <c r="S192" s="172"/>
      <c r="U192" s="354" t="s">
        <v>5</v>
      </c>
      <c r="V192" s="246" t="s">
        <v>29</v>
      </c>
      <c r="W192" s="248">
        <v>0</v>
      </c>
      <c r="X192" s="248">
        <f>W192*K192</f>
        <v>0</v>
      </c>
      <c r="Y192" s="248">
        <v>0</v>
      </c>
      <c r="Z192" s="248">
        <f>Y192*K192</f>
        <v>0</v>
      </c>
      <c r="AA192" s="248">
        <v>0</v>
      </c>
      <c r="AB192" s="355">
        <f>AA192*K192</f>
        <v>0</v>
      </c>
      <c r="AS192" s="192" t="s">
        <v>113</v>
      </c>
      <c r="AU192" s="192" t="s">
        <v>199</v>
      </c>
      <c r="AV192" s="192" t="s">
        <v>65</v>
      </c>
      <c r="AZ192" s="192" t="s">
        <v>198</v>
      </c>
      <c r="BF192" s="249">
        <f>IF(V192="základní",N192,0)</f>
        <v>0</v>
      </c>
      <c r="BG192" s="249">
        <f>IF(V192="snížená",N192,0)</f>
        <v>0</v>
      </c>
      <c r="BH192" s="249">
        <f>IF(V192="zákl. přenesená",N192,0)</f>
        <v>0</v>
      </c>
      <c r="BI192" s="249">
        <f>IF(V192="sníž. přenesená",N192,0)</f>
        <v>0</v>
      </c>
      <c r="BJ192" s="249">
        <f>IF(V192="nulová",N192,0)</f>
        <v>0</v>
      </c>
      <c r="BK192" s="192" t="s">
        <v>65</v>
      </c>
      <c r="BL192" s="249">
        <f>ROUND(L192*K192,2)</f>
        <v>0</v>
      </c>
      <c r="BM192" s="192" t="s">
        <v>113</v>
      </c>
      <c r="BN192" s="192" t="s">
        <v>2423</v>
      </c>
    </row>
    <row r="193" spans="2:52" s="261" customFormat="1" ht="14.25" customHeight="1">
      <c r="B193" s="257"/>
      <c r="C193" s="413"/>
      <c r="D193" s="413"/>
      <c r="E193" s="415"/>
      <c r="F193" s="691" t="s">
        <v>3689</v>
      </c>
      <c r="G193" s="718"/>
      <c r="H193" s="718"/>
      <c r="I193" s="718"/>
      <c r="J193" s="413"/>
      <c r="K193" s="416"/>
      <c r="L193" s="413"/>
      <c r="M193" s="413"/>
      <c r="N193" s="413"/>
      <c r="O193" s="413"/>
      <c r="P193" s="413"/>
      <c r="Q193" s="413"/>
      <c r="R193" s="413"/>
      <c r="S193" s="221"/>
      <c r="U193" s="385"/>
      <c r="V193" s="363"/>
      <c r="W193" s="363"/>
      <c r="X193" s="363"/>
      <c r="Y193" s="363"/>
      <c r="Z193" s="363"/>
      <c r="AA193" s="363"/>
      <c r="AB193" s="386"/>
      <c r="AU193" s="262" t="s">
        <v>205</v>
      </c>
      <c r="AV193" s="262" t="s">
        <v>65</v>
      </c>
      <c r="AW193" s="261" t="s">
        <v>71</v>
      </c>
      <c r="AX193" s="261" t="s">
        <v>25</v>
      </c>
      <c r="AY193" s="261" t="s">
        <v>65</v>
      </c>
      <c r="AZ193" s="262" t="s">
        <v>198</v>
      </c>
    </row>
    <row r="194" spans="2:52" s="261" customFormat="1" ht="14.25" customHeight="1">
      <c r="B194" s="257"/>
      <c r="C194" s="413"/>
      <c r="D194" s="413"/>
      <c r="E194" s="415"/>
      <c r="F194" s="716" t="s">
        <v>3595</v>
      </c>
      <c r="G194" s="717"/>
      <c r="H194" s="717"/>
      <c r="I194" s="717"/>
      <c r="J194" s="413"/>
      <c r="K194" s="416"/>
      <c r="L194" s="413"/>
      <c r="M194" s="413"/>
      <c r="N194" s="413"/>
      <c r="O194" s="413"/>
      <c r="P194" s="413"/>
      <c r="Q194" s="413"/>
      <c r="R194" s="413"/>
      <c r="S194" s="221"/>
      <c r="U194" s="385"/>
      <c r="V194" s="363"/>
      <c r="W194" s="363"/>
      <c r="X194" s="363"/>
      <c r="Y194" s="363"/>
      <c r="Z194" s="363"/>
      <c r="AA194" s="363"/>
      <c r="AB194" s="386"/>
      <c r="AU194" s="262" t="s">
        <v>205</v>
      </c>
      <c r="AV194" s="262" t="s">
        <v>65</v>
      </c>
      <c r="AW194" s="261" t="s">
        <v>71</v>
      </c>
      <c r="AX194" s="261" t="s">
        <v>25</v>
      </c>
      <c r="AY194" s="261" t="s">
        <v>65</v>
      </c>
      <c r="AZ194" s="262" t="s">
        <v>198</v>
      </c>
    </row>
    <row r="195" spans="2:66" s="198" customFormat="1" ht="30" customHeight="1">
      <c r="B195" s="168"/>
      <c r="C195" s="309" t="s">
        <v>979</v>
      </c>
      <c r="D195" s="309" t="s">
        <v>199</v>
      </c>
      <c r="E195" s="310" t="s">
        <v>2424</v>
      </c>
      <c r="F195" s="678" t="s">
        <v>1045</v>
      </c>
      <c r="G195" s="678"/>
      <c r="H195" s="678"/>
      <c r="I195" s="678"/>
      <c r="J195" s="311" t="s">
        <v>1046</v>
      </c>
      <c r="K195" s="375">
        <v>2</v>
      </c>
      <c r="L195" s="572"/>
      <c r="M195" s="572"/>
      <c r="N195" s="679">
        <f>ROUND(L195*K195,2)</f>
        <v>0</v>
      </c>
      <c r="O195" s="679"/>
      <c r="P195" s="679"/>
      <c r="Q195" s="679"/>
      <c r="R195" s="313" t="s">
        <v>3319</v>
      </c>
      <c r="S195" s="172"/>
      <c r="U195" s="354" t="s">
        <v>5</v>
      </c>
      <c r="V195" s="246" t="s">
        <v>29</v>
      </c>
      <c r="W195" s="248">
        <v>0</v>
      </c>
      <c r="X195" s="248">
        <f>W195*K195</f>
        <v>0</v>
      </c>
      <c r="Y195" s="248">
        <v>0</v>
      </c>
      <c r="Z195" s="248">
        <f>Y195*K195</f>
        <v>0</v>
      </c>
      <c r="AA195" s="248">
        <v>0</v>
      </c>
      <c r="AB195" s="355">
        <f>AA195*K195</f>
        <v>0</v>
      </c>
      <c r="AS195" s="192" t="s">
        <v>113</v>
      </c>
      <c r="AU195" s="192" t="s">
        <v>199</v>
      </c>
      <c r="AV195" s="192" t="s">
        <v>65</v>
      </c>
      <c r="AZ195" s="192" t="s">
        <v>198</v>
      </c>
      <c r="BF195" s="249">
        <f>IF(V195="základní",N195,0)</f>
        <v>0</v>
      </c>
      <c r="BG195" s="249">
        <f>IF(V195="snížená",N195,0)</f>
        <v>0</v>
      </c>
      <c r="BH195" s="249">
        <f>IF(V195="zákl. přenesená",N195,0)</f>
        <v>0</v>
      </c>
      <c r="BI195" s="249">
        <f>IF(V195="sníž. přenesená",N195,0)</f>
        <v>0</v>
      </c>
      <c r="BJ195" s="249">
        <f>IF(V195="nulová",N195,0)</f>
        <v>0</v>
      </c>
      <c r="BK195" s="192" t="s">
        <v>65</v>
      </c>
      <c r="BL195" s="249">
        <f>ROUND(L195*K195,2)</f>
        <v>0</v>
      </c>
      <c r="BM195" s="192" t="s">
        <v>113</v>
      </c>
      <c r="BN195" s="192" t="s">
        <v>2425</v>
      </c>
    </row>
    <row r="196" spans="2:52" s="261" customFormat="1" ht="14.25" customHeight="1">
      <c r="B196" s="257"/>
      <c r="C196" s="413"/>
      <c r="D196" s="413"/>
      <c r="E196" s="415"/>
      <c r="F196" s="691" t="s">
        <v>3689</v>
      </c>
      <c r="G196" s="718"/>
      <c r="H196" s="718"/>
      <c r="I196" s="718"/>
      <c r="J196" s="413"/>
      <c r="K196" s="416"/>
      <c r="L196" s="413"/>
      <c r="M196" s="413"/>
      <c r="N196" s="413"/>
      <c r="O196" s="413"/>
      <c r="P196" s="413"/>
      <c r="Q196" s="413"/>
      <c r="R196" s="413"/>
      <c r="S196" s="221"/>
      <c r="U196" s="385"/>
      <c r="V196" s="363"/>
      <c r="W196" s="363"/>
      <c r="X196" s="363"/>
      <c r="Y196" s="363"/>
      <c r="Z196" s="363"/>
      <c r="AA196" s="363"/>
      <c r="AB196" s="386"/>
      <c r="AU196" s="262" t="s">
        <v>205</v>
      </c>
      <c r="AV196" s="262" t="s">
        <v>65</v>
      </c>
      <c r="AW196" s="261" t="s">
        <v>71</v>
      </c>
      <c r="AX196" s="261" t="s">
        <v>25</v>
      </c>
      <c r="AY196" s="261" t="s">
        <v>65</v>
      </c>
      <c r="AZ196" s="262" t="s">
        <v>198</v>
      </c>
    </row>
    <row r="197" spans="2:52" s="261" customFormat="1" ht="28.5" customHeight="1">
      <c r="B197" s="257"/>
      <c r="C197" s="413"/>
      <c r="D197" s="413"/>
      <c r="E197" s="415"/>
      <c r="F197" s="716" t="s">
        <v>3597</v>
      </c>
      <c r="G197" s="717"/>
      <c r="H197" s="717"/>
      <c r="I197" s="717"/>
      <c r="J197" s="413"/>
      <c r="K197" s="416"/>
      <c r="L197" s="413"/>
      <c r="M197" s="413"/>
      <c r="N197" s="413"/>
      <c r="O197" s="413"/>
      <c r="P197" s="413"/>
      <c r="Q197" s="413"/>
      <c r="R197" s="413"/>
      <c r="S197" s="221"/>
      <c r="U197" s="385"/>
      <c r="V197" s="363"/>
      <c r="W197" s="363"/>
      <c r="X197" s="363"/>
      <c r="Y197" s="363"/>
      <c r="Z197" s="363"/>
      <c r="AA197" s="363"/>
      <c r="AB197" s="386"/>
      <c r="AU197" s="262" t="s">
        <v>205</v>
      </c>
      <c r="AV197" s="262" t="s">
        <v>65</v>
      </c>
      <c r="AW197" s="261" t="s">
        <v>71</v>
      </c>
      <c r="AX197" s="261" t="s">
        <v>25</v>
      </c>
      <c r="AY197" s="261" t="s">
        <v>65</v>
      </c>
      <c r="AZ197" s="262" t="s">
        <v>198</v>
      </c>
    </row>
    <row r="198" spans="2:66" s="198" customFormat="1" ht="30" customHeight="1">
      <c r="B198" s="168"/>
      <c r="C198" s="309" t="s">
        <v>983</v>
      </c>
      <c r="D198" s="309" t="s">
        <v>199</v>
      </c>
      <c r="E198" s="310" t="s">
        <v>2426</v>
      </c>
      <c r="F198" s="682" t="s">
        <v>2427</v>
      </c>
      <c r="G198" s="678"/>
      <c r="H198" s="678"/>
      <c r="I198" s="678"/>
      <c r="J198" s="325" t="s">
        <v>1046</v>
      </c>
      <c r="K198" s="375">
        <v>1</v>
      </c>
      <c r="L198" s="572"/>
      <c r="M198" s="572"/>
      <c r="N198" s="679">
        <f>ROUND(L198*K198,2)</f>
        <v>0</v>
      </c>
      <c r="O198" s="679"/>
      <c r="P198" s="679"/>
      <c r="Q198" s="679"/>
      <c r="R198" s="313" t="s">
        <v>3319</v>
      </c>
      <c r="S198" s="172"/>
      <c r="U198" s="354" t="s">
        <v>5</v>
      </c>
      <c r="V198" s="246" t="s">
        <v>29</v>
      </c>
      <c r="W198" s="248">
        <v>0</v>
      </c>
      <c r="X198" s="248">
        <f>W198*K198</f>
        <v>0</v>
      </c>
      <c r="Y198" s="248">
        <v>0</v>
      </c>
      <c r="Z198" s="248">
        <f>Y198*K198</f>
        <v>0</v>
      </c>
      <c r="AA198" s="248">
        <v>0</v>
      </c>
      <c r="AB198" s="355">
        <f>AA198*K198</f>
        <v>0</v>
      </c>
      <c r="AS198" s="192" t="s">
        <v>113</v>
      </c>
      <c r="AU198" s="192" t="s">
        <v>199</v>
      </c>
      <c r="AV198" s="192" t="s">
        <v>65</v>
      </c>
      <c r="AZ198" s="192" t="s">
        <v>198</v>
      </c>
      <c r="BF198" s="249">
        <f>IF(V198="základní",N198,0)</f>
        <v>0</v>
      </c>
      <c r="BG198" s="249">
        <f>IF(V198="snížená",N198,0)</f>
        <v>0</v>
      </c>
      <c r="BH198" s="249">
        <f>IF(V198="zákl. přenesená",N198,0)</f>
        <v>0</v>
      </c>
      <c r="BI198" s="249">
        <f>IF(V198="sníž. přenesená",N198,0)</f>
        <v>0</v>
      </c>
      <c r="BJ198" s="249">
        <f>IF(V198="nulová",N198,0)</f>
        <v>0</v>
      </c>
      <c r="BK198" s="192" t="s">
        <v>65</v>
      </c>
      <c r="BL198" s="249">
        <f>ROUND(L198*K198,2)</f>
        <v>0</v>
      </c>
      <c r="BM198" s="192" t="s">
        <v>113</v>
      </c>
      <c r="BN198" s="192" t="s">
        <v>2428</v>
      </c>
    </row>
    <row r="199" spans="2:66" s="198" customFormat="1" ht="30" customHeight="1">
      <c r="B199" s="168"/>
      <c r="C199" s="328">
        <v>52</v>
      </c>
      <c r="D199" s="328" t="s">
        <v>199</v>
      </c>
      <c r="E199" s="329" t="s">
        <v>2900</v>
      </c>
      <c r="F199" s="689" t="s">
        <v>2859</v>
      </c>
      <c r="G199" s="689"/>
      <c r="H199" s="689"/>
      <c r="I199" s="689"/>
      <c r="J199" s="325" t="s">
        <v>1218</v>
      </c>
      <c r="K199" s="373">
        <v>1</v>
      </c>
      <c r="L199" s="572"/>
      <c r="M199" s="572"/>
      <c r="N199" s="688">
        <f>ROUND(L199*K199,2)</f>
        <v>0</v>
      </c>
      <c r="O199" s="688"/>
      <c r="P199" s="688"/>
      <c r="Q199" s="688"/>
      <c r="R199" s="313" t="s">
        <v>3319</v>
      </c>
      <c r="S199" s="172"/>
      <c r="T199" s="429"/>
      <c r="U199" s="354" t="s">
        <v>5</v>
      </c>
      <c r="V199" s="246" t="s">
        <v>29</v>
      </c>
      <c r="W199" s="248">
        <v>0</v>
      </c>
      <c r="X199" s="248">
        <f>W199*K199</f>
        <v>0</v>
      </c>
      <c r="Y199" s="248">
        <v>0</v>
      </c>
      <c r="Z199" s="248">
        <f>Y199*K199</f>
        <v>0</v>
      </c>
      <c r="AA199" s="248">
        <v>0</v>
      </c>
      <c r="AB199" s="355">
        <f>AA199*K199</f>
        <v>0</v>
      </c>
      <c r="AS199" s="192" t="s">
        <v>113</v>
      </c>
      <c r="AU199" s="192" t="s">
        <v>199</v>
      </c>
      <c r="AV199" s="192" t="s">
        <v>65</v>
      </c>
      <c r="AZ199" s="192" t="s">
        <v>198</v>
      </c>
      <c r="BF199" s="249">
        <f>IF(V199="základní",N199,0)</f>
        <v>0</v>
      </c>
      <c r="BG199" s="249">
        <f>IF(V199="snížená",N199,0)</f>
        <v>0</v>
      </c>
      <c r="BH199" s="249">
        <f>IF(V199="zákl. přenesená",N199,0)</f>
        <v>0</v>
      </c>
      <c r="BI199" s="249">
        <f>IF(V199="sníž. přenesená",N199,0)</f>
        <v>0</v>
      </c>
      <c r="BJ199" s="249">
        <f>IF(V199="nulová",N199,0)</f>
        <v>0</v>
      </c>
      <c r="BK199" s="192" t="s">
        <v>65</v>
      </c>
      <c r="BL199" s="249">
        <f>ROUND(L199*K199,2)</f>
        <v>0</v>
      </c>
      <c r="BM199" s="192" t="s">
        <v>113</v>
      </c>
      <c r="BN199" s="192" t="s">
        <v>2286</v>
      </c>
    </row>
    <row r="200" spans="2:52" s="261" customFormat="1" ht="20.1" customHeight="1">
      <c r="B200" s="257"/>
      <c r="C200" s="413"/>
      <c r="D200" s="413"/>
      <c r="E200" s="415"/>
      <c r="F200" s="680" t="s">
        <v>3324</v>
      </c>
      <c r="G200" s="681"/>
      <c r="H200" s="681"/>
      <c r="I200" s="681"/>
      <c r="J200" s="413"/>
      <c r="K200" s="416"/>
      <c r="L200" s="413"/>
      <c r="M200" s="413"/>
      <c r="N200" s="433"/>
      <c r="O200" s="433"/>
      <c r="P200" s="433"/>
      <c r="Q200" s="433"/>
      <c r="R200" s="413"/>
      <c r="S200" s="221"/>
      <c r="U200" s="385"/>
      <c r="V200" s="363"/>
      <c r="W200" s="363"/>
      <c r="X200" s="363"/>
      <c r="Y200" s="363"/>
      <c r="Z200" s="363"/>
      <c r="AA200" s="363"/>
      <c r="AB200" s="386"/>
      <c r="AU200" s="262" t="s">
        <v>205</v>
      </c>
      <c r="AV200" s="262" t="s">
        <v>65</v>
      </c>
      <c r="AW200" s="261" t="s">
        <v>71</v>
      </c>
      <c r="AX200" s="261" t="s">
        <v>25</v>
      </c>
      <c r="AY200" s="261" t="s">
        <v>65</v>
      </c>
      <c r="AZ200" s="262" t="s">
        <v>198</v>
      </c>
    </row>
    <row r="201" spans="2:19" s="198" customFormat="1" ht="6.95" customHeight="1">
      <c r="B201" s="201"/>
      <c r="C201" s="202"/>
      <c r="D201" s="202"/>
      <c r="E201" s="202"/>
      <c r="F201" s="202"/>
      <c r="G201" s="202"/>
      <c r="H201" s="202"/>
      <c r="I201" s="202"/>
      <c r="J201" s="202"/>
      <c r="K201" s="202"/>
      <c r="L201" s="202"/>
      <c r="M201" s="202"/>
      <c r="N201" s="202"/>
      <c r="O201" s="202"/>
      <c r="P201" s="202"/>
      <c r="Q201" s="202"/>
      <c r="R201" s="202"/>
      <c r="S201" s="203"/>
    </row>
  </sheetData>
  <sheetProtection password="CDE4" sheet="1" objects="1" scenarios="1"/>
  <mergeCells count="283">
    <mergeCell ref="F187:I187"/>
    <mergeCell ref="L187:M187"/>
    <mergeCell ref="N187:Q187"/>
    <mergeCell ref="F143:I143"/>
    <mergeCell ref="F191:I191"/>
    <mergeCell ref="F193:I193"/>
    <mergeCell ref="F185:I185"/>
    <mergeCell ref="L185:M185"/>
    <mergeCell ref="N185:Q185"/>
    <mergeCell ref="F186:I186"/>
    <mergeCell ref="L186:M186"/>
    <mergeCell ref="N186:Q186"/>
    <mergeCell ref="F183:I183"/>
    <mergeCell ref="L183:M183"/>
    <mergeCell ref="N183:Q183"/>
    <mergeCell ref="F184:I184"/>
    <mergeCell ref="L184:M184"/>
    <mergeCell ref="N184:Q184"/>
    <mergeCell ref="F180:I180"/>
    <mergeCell ref="L180:M180"/>
    <mergeCell ref="N180:Q180"/>
    <mergeCell ref="N181:Q181"/>
    <mergeCell ref="F182:I182"/>
    <mergeCell ref="L182:M182"/>
    <mergeCell ref="N182:Q182"/>
    <mergeCell ref="F178:I178"/>
    <mergeCell ref="L178:M178"/>
    <mergeCell ref="N178:Q178"/>
    <mergeCell ref="F179:I179"/>
    <mergeCell ref="L179:M179"/>
    <mergeCell ref="N179:Q179"/>
    <mergeCell ref="F174:I174"/>
    <mergeCell ref="L174:M174"/>
    <mergeCell ref="N174:Q174"/>
    <mergeCell ref="F175:I175"/>
    <mergeCell ref="N176:Q176"/>
    <mergeCell ref="F177:I177"/>
    <mergeCell ref="L177:M177"/>
    <mergeCell ref="N177:Q177"/>
    <mergeCell ref="F170:I170"/>
    <mergeCell ref="N171:Q171"/>
    <mergeCell ref="F172:I172"/>
    <mergeCell ref="L172:M172"/>
    <mergeCell ref="N172:Q172"/>
    <mergeCell ref="F173:I173"/>
    <mergeCell ref="F166:I166"/>
    <mergeCell ref="F167:I167"/>
    <mergeCell ref="L167:M167"/>
    <mergeCell ref="N167:Q167"/>
    <mergeCell ref="F168:I168"/>
    <mergeCell ref="F169:I169"/>
    <mergeCell ref="L169:M169"/>
    <mergeCell ref="N169:Q169"/>
    <mergeCell ref="F162:I162"/>
    <mergeCell ref="F163:I163"/>
    <mergeCell ref="L163:M163"/>
    <mergeCell ref="N163:Q163"/>
    <mergeCell ref="F164:I164"/>
    <mergeCell ref="F165:I165"/>
    <mergeCell ref="L165:M165"/>
    <mergeCell ref="N165:Q165"/>
    <mergeCell ref="F159:I159"/>
    <mergeCell ref="L159:M159"/>
    <mergeCell ref="N159:Q159"/>
    <mergeCell ref="F160:I160"/>
    <mergeCell ref="F161:I161"/>
    <mergeCell ref="L161:M161"/>
    <mergeCell ref="N161:Q161"/>
    <mergeCell ref="F200:I200"/>
    <mergeCell ref="N144:Q144"/>
    <mergeCell ref="F145:I145"/>
    <mergeCell ref="L145:M145"/>
    <mergeCell ref="N145:Q145"/>
    <mergeCell ref="F146:I146"/>
    <mergeCell ref="F194:I194"/>
    <mergeCell ref="F196:I196"/>
    <mergeCell ref="F197:I197"/>
    <mergeCell ref="F198:I198"/>
    <mergeCell ref="L198:M198"/>
    <mergeCell ref="N198:Q198"/>
    <mergeCell ref="F199:I199"/>
    <mergeCell ref="L199:M199"/>
    <mergeCell ref="N199:Q199"/>
    <mergeCell ref="F190:I190"/>
    <mergeCell ref="F192:I192"/>
    <mergeCell ref="L192:M192"/>
    <mergeCell ref="F155:I155"/>
    <mergeCell ref="L155:M155"/>
    <mergeCell ref="N155:Q155"/>
    <mergeCell ref="F156:I156"/>
    <mergeCell ref="F157:I157"/>
    <mergeCell ref="F158:I158"/>
    <mergeCell ref="N192:Q192"/>
    <mergeCell ref="F195:I195"/>
    <mergeCell ref="L195:M195"/>
    <mergeCell ref="N195:Q195"/>
    <mergeCell ref="F141:I141"/>
    <mergeCell ref="F142:I142"/>
    <mergeCell ref="L142:M142"/>
    <mergeCell ref="N142:Q142"/>
    <mergeCell ref="N188:Q188"/>
    <mergeCell ref="F189:I189"/>
    <mergeCell ref="L189:M189"/>
    <mergeCell ref="N189:Q189"/>
    <mergeCell ref="F147:I147"/>
    <mergeCell ref="F148:I148"/>
    <mergeCell ref="N149:Q149"/>
    <mergeCell ref="F150:I150"/>
    <mergeCell ref="L150:M150"/>
    <mergeCell ref="N150:Q150"/>
    <mergeCell ref="F151:I151"/>
    <mergeCell ref="F152:I152"/>
    <mergeCell ref="L152:M152"/>
    <mergeCell ref="N152:Q152"/>
    <mergeCell ref="F153:I153"/>
    <mergeCell ref="N154:Q154"/>
    <mergeCell ref="F137:I137"/>
    <mergeCell ref="L137:M137"/>
    <mergeCell ref="N137:Q137"/>
    <mergeCell ref="F138:I138"/>
    <mergeCell ref="F139:I139"/>
    <mergeCell ref="F140:I140"/>
    <mergeCell ref="F133:I133"/>
    <mergeCell ref="F134:I134"/>
    <mergeCell ref="F135:I135"/>
    <mergeCell ref="L135:M135"/>
    <mergeCell ref="N135:Q135"/>
    <mergeCell ref="F136:I136"/>
    <mergeCell ref="L136:M136"/>
    <mergeCell ref="N136:Q136"/>
    <mergeCell ref="F129:I129"/>
    <mergeCell ref="F130:I130"/>
    <mergeCell ref="F131:I131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23:I123"/>
    <mergeCell ref="F124:I124"/>
    <mergeCell ref="L124:M124"/>
    <mergeCell ref="N124:Q124"/>
    <mergeCell ref="F125:I125"/>
    <mergeCell ref="F126:I126"/>
    <mergeCell ref="F119:I119"/>
    <mergeCell ref="F120:I120"/>
    <mergeCell ref="L120:M120"/>
    <mergeCell ref="N120:Q120"/>
    <mergeCell ref="F121:I121"/>
    <mergeCell ref="F122:I122"/>
    <mergeCell ref="L122:M122"/>
    <mergeCell ref="N122:Q122"/>
    <mergeCell ref="F117:I117"/>
    <mergeCell ref="L117:M117"/>
    <mergeCell ref="N117:Q117"/>
    <mergeCell ref="F118:I118"/>
    <mergeCell ref="L118:M118"/>
    <mergeCell ref="N118:Q118"/>
    <mergeCell ref="F113:I113"/>
    <mergeCell ref="F114:I114"/>
    <mergeCell ref="F115:I115"/>
    <mergeCell ref="F116:I116"/>
    <mergeCell ref="L116:M116"/>
    <mergeCell ref="N116:Q116"/>
    <mergeCell ref="F109:I109"/>
    <mergeCell ref="F110:I110"/>
    <mergeCell ref="F111:I111"/>
    <mergeCell ref="L111:M111"/>
    <mergeCell ref="N111:Q111"/>
    <mergeCell ref="F112:I112"/>
    <mergeCell ref="N105:Q105"/>
    <mergeCell ref="F106:I106"/>
    <mergeCell ref="F107:I107"/>
    <mergeCell ref="F108:I108"/>
    <mergeCell ref="L108:M108"/>
    <mergeCell ref="N108:Q108"/>
    <mergeCell ref="F101:I101"/>
    <mergeCell ref="F102:I102"/>
    <mergeCell ref="F103:I103"/>
    <mergeCell ref="F104:I104"/>
    <mergeCell ref="F105:I105"/>
    <mergeCell ref="L105:M105"/>
    <mergeCell ref="F97:I97"/>
    <mergeCell ref="L97:M97"/>
    <mergeCell ref="N97:Q97"/>
    <mergeCell ref="F98:I98"/>
    <mergeCell ref="F99:I99"/>
    <mergeCell ref="F100:I100"/>
    <mergeCell ref="L100:M100"/>
    <mergeCell ref="N100:Q100"/>
    <mergeCell ref="F95:I95"/>
    <mergeCell ref="L95:M95"/>
    <mergeCell ref="N95:Q95"/>
    <mergeCell ref="F96:I96"/>
    <mergeCell ref="L96:M96"/>
    <mergeCell ref="N96:Q96"/>
    <mergeCell ref="F91:I91"/>
    <mergeCell ref="F92:I92"/>
    <mergeCell ref="F93:I93"/>
    <mergeCell ref="L93:M93"/>
    <mergeCell ref="N93:Q93"/>
    <mergeCell ref="F94:I94"/>
    <mergeCell ref="L94:M94"/>
    <mergeCell ref="N94:Q94"/>
    <mergeCell ref="F87:I87"/>
    <mergeCell ref="L87:M87"/>
    <mergeCell ref="N87:Q87"/>
    <mergeCell ref="F88:I88"/>
    <mergeCell ref="F89:I89"/>
    <mergeCell ref="F90:I90"/>
    <mergeCell ref="L90:M90"/>
    <mergeCell ref="N90:Q90"/>
    <mergeCell ref="F83:I83"/>
    <mergeCell ref="F84:I84"/>
    <mergeCell ref="L84:M84"/>
    <mergeCell ref="N84:Q84"/>
    <mergeCell ref="F85:I85"/>
    <mergeCell ref="F86:I86"/>
    <mergeCell ref="N79:Q79"/>
    <mergeCell ref="N80:Q80"/>
    <mergeCell ref="F81:I81"/>
    <mergeCell ref="L81:M81"/>
    <mergeCell ref="N81:Q81"/>
    <mergeCell ref="F82:I82"/>
    <mergeCell ref="F71:P71"/>
    <mergeCell ref="F78:I78"/>
    <mergeCell ref="L78:M78"/>
    <mergeCell ref="N78:Q78"/>
    <mergeCell ref="M73:P73"/>
    <mergeCell ref="M75:Q75"/>
    <mergeCell ref="M76:Q76"/>
    <mergeCell ref="N61:Q61"/>
    <mergeCell ref="F69:P69"/>
    <mergeCell ref="F70:P70"/>
    <mergeCell ref="N55:Q55"/>
    <mergeCell ref="N56:Q56"/>
    <mergeCell ref="N57:Q57"/>
    <mergeCell ref="N58:Q58"/>
    <mergeCell ref="N59:Q59"/>
    <mergeCell ref="N60:Q60"/>
    <mergeCell ref="C67:R67"/>
    <mergeCell ref="N53:Q53"/>
    <mergeCell ref="N54:Q54"/>
    <mergeCell ref="L34:P34"/>
    <mergeCell ref="F42:P42"/>
    <mergeCell ref="F43:P43"/>
    <mergeCell ref="F44:P44"/>
    <mergeCell ref="C40:R40"/>
    <mergeCell ref="M46:P46"/>
    <mergeCell ref="M48:Q48"/>
    <mergeCell ref="M49:Q49"/>
    <mergeCell ref="H32:J32"/>
    <mergeCell ref="M32:P32"/>
    <mergeCell ref="M25:P25"/>
    <mergeCell ref="H28:J28"/>
    <mergeCell ref="M28:P28"/>
    <mergeCell ref="H29:J29"/>
    <mergeCell ref="M29:P29"/>
    <mergeCell ref="C51:G51"/>
    <mergeCell ref="N51:Q51"/>
    <mergeCell ref="O18:P18"/>
    <mergeCell ref="O19:P19"/>
    <mergeCell ref="E22:L22"/>
    <mergeCell ref="F8:P8"/>
    <mergeCell ref="H1:K1"/>
    <mergeCell ref="C2:Q2"/>
    <mergeCell ref="H30:J30"/>
    <mergeCell ref="M30:P30"/>
    <mergeCell ref="H31:J31"/>
    <mergeCell ref="M31:P31"/>
    <mergeCell ref="T2:AD2"/>
    <mergeCell ref="F6:P6"/>
    <mergeCell ref="F7:P7"/>
    <mergeCell ref="C4:R4"/>
    <mergeCell ref="O10:P10"/>
    <mergeCell ref="O12:P12"/>
    <mergeCell ref="O13:P13"/>
    <mergeCell ref="O15:P15"/>
    <mergeCell ref="O16:P16"/>
  </mergeCells>
  <hyperlinks>
    <hyperlink ref="F1:G1" location="C2" display="1) Krycí list rozpočtu"/>
    <hyperlink ref="H1:K1" location="C87" display="2) Rekapitulace rozpočtu"/>
    <hyperlink ref="L1" location="C118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2" manualBreakCount="2">
    <brk id="37" min="1" max="16383" man="1"/>
    <brk id="64" min="1" max="16383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O233"/>
  <sheetViews>
    <sheetView showGridLines="0" workbookViewId="0" topLeftCell="A1">
      <pane ySplit="1" topLeftCell="A2" activePane="bottomLeft" state="frozen"/>
      <selection pane="bottomLeft" activeCell="M25" sqref="M25:P25 M28:P29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9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7.3320312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8.16015625" style="362" customWidth="1"/>
    <col min="31" max="31" width="15" style="362" customWidth="1"/>
    <col min="32" max="32" width="16.33203125" style="362" customWidth="1"/>
    <col min="33" max="33" width="11.33203125" style="362" customWidth="1"/>
    <col min="34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4" t="s">
        <v>168</v>
      </c>
      <c r="I1" s="604"/>
      <c r="J1" s="604"/>
      <c r="K1" s="604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0" t="s">
        <v>7</v>
      </c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372"/>
      <c r="T2" s="671" t="s">
        <v>8</v>
      </c>
      <c r="U2" s="668"/>
      <c r="V2" s="668"/>
      <c r="W2" s="668"/>
      <c r="X2" s="668"/>
      <c r="Y2" s="668"/>
      <c r="Z2" s="668"/>
      <c r="AA2" s="668"/>
      <c r="AB2" s="668"/>
      <c r="AC2" s="668"/>
      <c r="AD2" s="668"/>
      <c r="AU2" s="192" t="s">
        <v>124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2" t="s">
        <v>3734</v>
      </c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53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34" t="str">
        <f>'[1]Rekapitulace stavby'!K6</f>
        <v>Bezbariérové bydlení a centrum denních aktivit v Lednici - Srdce v domě, příspěvková organizace</v>
      </c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34" t="s">
        <v>2287</v>
      </c>
      <c r="G7" s="636"/>
      <c r="H7" s="636"/>
      <c r="I7" s="636"/>
      <c r="J7" s="636"/>
      <c r="K7" s="636"/>
      <c r="L7" s="636"/>
      <c r="M7" s="636"/>
      <c r="N7" s="636"/>
      <c r="O7" s="636"/>
      <c r="P7" s="636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2" t="s">
        <v>2500</v>
      </c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359"/>
      <c r="R8" s="35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576">
        <f>'Rekapitulace stavby'!AM8</f>
        <v>0</v>
      </c>
      <c r="P10" s="576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23" t="str">
        <f>IF('Rekapitulace stavby'!AN11="","",'Rekapitulace stavby'!AN11)</f>
        <v/>
      </c>
      <c r="P12" s="523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23" t="str">
        <f>IF('Rekapitulace stavby'!AN12="","",'Rekapitulace stavby'!AN12)</f>
        <v/>
      </c>
      <c r="P13" s="523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23" t="str">
        <f>IF('Rekapitulace stavby'!AM13="","",'Rekapitulace stavby'!AM13)</f>
        <v/>
      </c>
      <c r="P15" s="523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23" t="str">
        <f>IF('Rekapitulace stavby'!AM14="","",'Rekapitulace stavby'!AM14)</f>
        <v/>
      </c>
      <c r="P16" s="523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23" t="str">
        <f>IF('Rekapitulace stavby'!AN17="","",'Rekapitulace stavby'!AN17)</f>
        <v/>
      </c>
      <c r="P18" s="523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23" t="str">
        <f>IF('Rekapitulace stavby'!AN18="","",'Rekapitulace stavby'!AN18)</f>
        <v/>
      </c>
      <c r="P19" s="523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26" t="s">
        <v>5</v>
      </c>
      <c r="F22" s="526"/>
      <c r="G22" s="526"/>
      <c r="H22" s="526"/>
      <c r="I22" s="526"/>
      <c r="J22" s="526"/>
      <c r="K22" s="526"/>
      <c r="L22" s="526"/>
      <c r="M22" s="392"/>
      <c r="N22" s="392"/>
      <c r="O22" s="392"/>
      <c r="P22" s="392"/>
      <c r="Q22" s="392"/>
      <c r="R22" s="39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31">
        <f>ROUND(N53,2)</f>
        <v>0</v>
      </c>
      <c r="N25" s="632"/>
      <c r="O25" s="632"/>
      <c r="P25" s="632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56">
        <v>0</v>
      </c>
      <c r="I28" s="672"/>
      <c r="J28" s="672"/>
      <c r="K28" s="396"/>
      <c r="L28" s="396"/>
      <c r="M28" s="656">
        <f>ROUND(H28*0.21,2)</f>
        <v>0</v>
      </c>
      <c r="N28" s="672"/>
      <c r="O28" s="672"/>
      <c r="P28" s="672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56">
        <f>ROUND((SUM($M$25)),2)</f>
        <v>0</v>
      </c>
      <c r="I29" s="672"/>
      <c r="J29" s="672"/>
      <c r="K29" s="359"/>
      <c r="L29" s="359"/>
      <c r="M29" s="656">
        <f>ROUND(H29*0.15,2)</f>
        <v>0</v>
      </c>
      <c r="N29" s="672"/>
      <c r="O29" s="672"/>
      <c r="P29" s="672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56" t="e">
        <f>ROUND((SUM(#REF!)+SUM(BH77:BH204)),2)</f>
        <v>#REF!</v>
      </c>
      <c r="I30" s="638"/>
      <c r="J30" s="638"/>
      <c r="K30" s="359"/>
      <c r="L30" s="359"/>
      <c r="M30" s="656">
        <v>0</v>
      </c>
      <c r="N30" s="638"/>
      <c r="O30" s="638"/>
      <c r="P30" s="638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56" t="e">
        <f>ROUND((SUM(#REF!)+SUM(BI77:BI204)),2)</f>
        <v>#REF!</v>
      </c>
      <c r="I31" s="638"/>
      <c r="J31" s="638"/>
      <c r="K31" s="359"/>
      <c r="L31" s="359"/>
      <c r="M31" s="656">
        <v>0</v>
      </c>
      <c r="N31" s="638"/>
      <c r="O31" s="638"/>
      <c r="P31" s="638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56" t="e">
        <f>ROUND((SUM(#REF!)+SUM(BJ77:BJ204)),2)</f>
        <v>#REF!</v>
      </c>
      <c r="I32" s="638"/>
      <c r="J32" s="638"/>
      <c r="K32" s="359"/>
      <c r="L32" s="359"/>
      <c r="M32" s="656">
        <v>0</v>
      </c>
      <c r="N32" s="638"/>
      <c r="O32" s="638"/>
      <c r="P32" s="638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4">
        <f>M25+M28+M29</f>
        <v>0</v>
      </c>
      <c r="M34" s="654"/>
      <c r="N34" s="654"/>
      <c r="O34" s="654"/>
      <c r="P34" s="655"/>
      <c r="Q34" s="371"/>
      <c r="R34" s="371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2" t="s">
        <v>3735</v>
      </c>
      <c r="D40" s="643"/>
      <c r="E40" s="643"/>
      <c r="F40" s="643"/>
      <c r="G40" s="643"/>
      <c r="H40" s="643"/>
      <c r="I40" s="643"/>
      <c r="J40" s="643"/>
      <c r="K40" s="643"/>
      <c r="L40" s="643"/>
      <c r="M40" s="643"/>
      <c r="N40" s="643"/>
      <c r="O40" s="643"/>
      <c r="P40" s="643"/>
      <c r="Q40" s="643"/>
      <c r="R40" s="644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34" t="str">
        <f>F6</f>
        <v>Bezbariérové bydlení a centrum denních aktivit v Lednici - Srdce v domě, příspěvková organizace</v>
      </c>
      <c r="G42" s="635"/>
      <c r="H42" s="635"/>
      <c r="I42" s="635"/>
      <c r="J42" s="635"/>
      <c r="K42" s="635"/>
      <c r="L42" s="635"/>
      <c r="M42" s="635"/>
      <c r="N42" s="635"/>
      <c r="O42" s="635"/>
      <c r="P42" s="635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34" t="s">
        <v>2287</v>
      </c>
      <c r="G43" s="636"/>
      <c r="H43" s="636"/>
      <c r="I43" s="636"/>
      <c r="J43" s="636"/>
      <c r="K43" s="636"/>
      <c r="L43" s="636"/>
      <c r="M43" s="636"/>
      <c r="N43" s="636"/>
      <c r="O43" s="636"/>
      <c r="P43" s="636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37" t="str">
        <f>F8</f>
        <v>SO-07.2. - Areálová kanalizace</v>
      </c>
      <c r="G44" s="638"/>
      <c r="H44" s="638"/>
      <c r="I44" s="638"/>
      <c r="J44" s="638"/>
      <c r="K44" s="638"/>
      <c r="L44" s="638"/>
      <c r="M44" s="638"/>
      <c r="N44" s="638"/>
      <c r="O44" s="638"/>
      <c r="P44" s="638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576">
        <f>IF(O10="","",O10)</f>
        <v>0</v>
      </c>
      <c r="N46" s="576"/>
      <c r="O46" s="576"/>
      <c r="P46" s="576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39"/>
      <c r="N48" s="639"/>
      <c r="O48" s="639"/>
      <c r="P48" s="639"/>
      <c r="Q48" s="639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39"/>
      <c r="N49" s="639"/>
      <c r="O49" s="639"/>
      <c r="P49" s="639"/>
      <c r="Q49" s="639"/>
      <c r="R49" s="395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40" t="s">
        <v>176</v>
      </c>
      <c r="D51" s="641"/>
      <c r="E51" s="641"/>
      <c r="F51" s="641"/>
      <c r="G51" s="641"/>
      <c r="H51" s="371"/>
      <c r="I51" s="371"/>
      <c r="J51" s="371"/>
      <c r="K51" s="371"/>
      <c r="L51" s="371"/>
      <c r="M51" s="371"/>
      <c r="N51" s="640" t="s">
        <v>177</v>
      </c>
      <c r="O51" s="641"/>
      <c r="P51" s="641"/>
      <c r="Q51" s="641"/>
      <c r="R51" s="371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31">
        <f>N77</f>
        <v>0</v>
      </c>
      <c r="O53" s="677"/>
      <c r="P53" s="677"/>
      <c r="Q53" s="677"/>
      <c r="R53" s="37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248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75">
        <f>N78</f>
        <v>0</v>
      </c>
      <c r="O54" s="676"/>
      <c r="P54" s="676"/>
      <c r="Q54" s="676"/>
      <c r="R54" s="378"/>
      <c r="S54" s="210"/>
    </row>
    <row r="55" spans="2:19" s="215" customFormat="1" ht="24.95" customHeight="1">
      <c r="B55" s="211"/>
      <c r="C55" s="378"/>
      <c r="D55" s="283" t="s">
        <v>251</v>
      </c>
      <c r="E55" s="378"/>
      <c r="F55" s="378"/>
      <c r="G55" s="378"/>
      <c r="H55" s="378"/>
      <c r="I55" s="378"/>
      <c r="J55" s="378"/>
      <c r="K55" s="378"/>
      <c r="L55" s="378"/>
      <c r="M55" s="378"/>
      <c r="N55" s="675">
        <f>N156</f>
        <v>0</v>
      </c>
      <c r="O55" s="676"/>
      <c r="P55" s="676"/>
      <c r="Q55" s="676"/>
      <c r="R55" s="378"/>
      <c r="S55" s="210"/>
    </row>
    <row r="56" spans="2:19" s="215" customFormat="1" ht="24.95" customHeight="1">
      <c r="B56" s="211"/>
      <c r="C56" s="378"/>
      <c r="D56" s="283" t="s">
        <v>2290</v>
      </c>
      <c r="E56" s="378"/>
      <c r="F56" s="378"/>
      <c r="G56" s="378"/>
      <c r="H56" s="378"/>
      <c r="I56" s="378"/>
      <c r="J56" s="378"/>
      <c r="K56" s="378"/>
      <c r="L56" s="378"/>
      <c r="M56" s="378"/>
      <c r="N56" s="675">
        <f>N161</f>
        <v>0</v>
      </c>
      <c r="O56" s="676"/>
      <c r="P56" s="676"/>
      <c r="Q56" s="676"/>
      <c r="R56" s="378"/>
      <c r="S56" s="210"/>
    </row>
    <row r="57" spans="2:19" s="215" customFormat="1" ht="24.95" customHeight="1">
      <c r="B57" s="211"/>
      <c r="C57" s="378"/>
      <c r="D57" s="283" t="s">
        <v>263</v>
      </c>
      <c r="E57" s="378"/>
      <c r="F57" s="378"/>
      <c r="G57" s="378"/>
      <c r="H57" s="378"/>
      <c r="I57" s="378"/>
      <c r="J57" s="378"/>
      <c r="K57" s="378"/>
      <c r="L57" s="378"/>
      <c r="M57" s="378"/>
      <c r="N57" s="675">
        <f>N197</f>
        <v>0</v>
      </c>
      <c r="O57" s="676"/>
      <c r="P57" s="676"/>
      <c r="Q57" s="676"/>
      <c r="R57" s="378"/>
      <c r="S57" s="210"/>
    </row>
    <row r="58" spans="2:19" s="215" customFormat="1" ht="24.95" customHeight="1">
      <c r="B58" s="211"/>
      <c r="C58" s="378"/>
      <c r="D58" s="283" t="s">
        <v>264</v>
      </c>
      <c r="E58" s="378"/>
      <c r="F58" s="378"/>
      <c r="G58" s="378"/>
      <c r="H58" s="378"/>
      <c r="I58" s="378"/>
      <c r="J58" s="378"/>
      <c r="K58" s="378"/>
      <c r="L58" s="378"/>
      <c r="M58" s="378"/>
      <c r="N58" s="675">
        <f>N203</f>
        <v>0</v>
      </c>
      <c r="O58" s="676"/>
      <c r="P58" s="676"/>
      <c r="Q58" s="676"/>
      <c r="R58" s="378"/>
      <c r="S58" s="210"/>
    </row>
    <row r="59" spans="2:19" s="215" customFormat="1" ht="24.95" customHeight="1">
      <c r="B59" s="211"/>
      <c r="C59" s="378"/>
      <c r="D59" s="283" t="s">
        <v>2289</v>
      </c>
      <c r="E59" s="378"/>
      <c r="F59" s="378"/>
      <c r="G59" s="378"/>
      <c r="H59" s="378"/>
      <c r="I59" s="378"/>
      <c r="J59" s="378"/>
      <c r="K59" s="378"/>
      <c r="L59" s="378"/>
      <c r="M59" s="378"/>
      <c r="N59" s="675">
        <f>N206</f>
        <v>0</v>
      </c>
      <c r="O59" s="676"/>
      <c r="P59" s="676"/>
      <c r="Q59" s="676"/>
      <c r="R59" s="378"/>
      <c r="S59" s="210"/>
    </row>
    <row r="60" spans="2:19" s="198" customFormat="1" ht="6.95" customHeight="1">
      <c r="B60" s="201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3"/>
    </row>
    <row r="64" spans="2:19" s="198" customFormat="1" ht="6.95" customHeight="1">
      <c r="B64" s="204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6"/>
    </row>
    <row r="65" spans="2:19" s="198" customFormat="1" ht="36.95" customHeight="1">
      <c r="B65" s="168"/>
      <c r="C65" s="642" t="s">
        <v>3736</v>
      </c>
      <c r="D65" s="638"/>
      <c r="E65" s="638"/>
      <c r="F65" s="638"/>
      <c r="G65" s="638"/>
      <c r="H65" s="638"/>
      <c r="I65" s="638"/>
      <c r="J65" s="638"/>
      <c r="K65" s="638"/>
      <c r="L65" s="638"/>
      <c r="M65" s="638"/>
      <c r="N65" s="638"/>
      <c r="O65" s="638"/>
      <c r="P65" s="638"/>
      <c r="Q65" s="638"/>
      <c r="R65" s="644"/>
      <c r="S65" s="172"/>
    </row>
    <row r="66" spans="2:19" s="198" customFormat="1" ht="6.95" customHeight="1">
      <c r="B66" s="168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359"/>
      <c r="Q66" s="359"/>
      <c r="R66" s="359"/>
      <c r="S66" s="172"/>
    </row>
    <row r="67" spans="2:19" s="198" customFormat="1" ht="30" customHeight="1">
      <c r="B67" s="168"/>
      <c r="C67" s="368" t="s">
        <v>15</v>
      </c>
      <c r="D67" s="359"/>
      <c r="E67" s="359"/>
      <c r="F67" s="634" t="str">
        <f>F6</f>
        <v>Bezbariérové bydlení a centrum denních aktivit v Lednici - Srdce v domě, příspěvková organizace</v>
      </c>
      <c r="G67" s="635"/>
      <c r="H67" s="635"/>
      <c r="I67" s="635"/>
      <c r="J67" s="635"/>
      <c r="K67" s="635"/>
      <c r="L67" s="635"/>
      <c r="M67" s="635"/>
      <c r="N67" s="635"/>
      <c r="O67" s="635"/>
      <c r="P67" s="635"/>
      <c r="Q67" s="359"/>
      <c r="R67" s="359"/>
      <c r="S67" s="172"/>
    </row>
    <row r="68" spans="2:19" ht="30" customHeight="1">
      <c r="B68" s="174"/>
      <c r="C68" s="368" t="s">
        <v>173</v>
      </c>
      <c r="D68" s="369"/>
      <c r="E68" s="369"/>
      <c r="F68" s="634" t="s">
        <v>2287</v>
      </c>
      <c r="G68" s="636"/>
      <c r="H68" s="636"/>
      <c r="I68" s="636"/>
      <c r="J68" s="636"/>
      <c r="K68" s="636"/>
      <c r="L68" s="636"/>
      <c r="M68" s="636"/>
      <c r="N68" s="636"/>
      <c r="O68" s="636"/>
      <c r="P68" s="636"/>
      <c r="Q68" s="369"/>
      <c r="R68" s="369"/>
      <c r="S68" s="176"/>
    </row>
    <row r="69" spans="2:19" s="198" customFormat="1" ht="36.95" customHeight="1">
      <c r="B69" s="168"/>
      <c r="C69" s="207" t="s">
        <v>245</v>
      </c>
      <c r="D69" s="359"/>
      <c r="E69" s="359"/>
      <c r="F69" s="637" t="str">
        <f>F8</f>
        <v>SO-07.2. - Areálová kanalizace</v>
      </c>
      <c r="G69" s="638"/>
      <c r="H69" s="638"/>
      <c r="I69" s="638"/>
      <c r="J69" s="638"/>
      <c r="K69" s="638"/>
      <c r="L69" s="638"/>
      <c r="M69" s="638"/>
      <c r="N69" s="638"/>
      <c r="O69" s="638"/>
      <c r="P69" s="638"/>
      <c r="Q69" s="359"/>
      <c r="R69" s="359"/>
      <c r="S69" s="172"/>
    </row>
    <row r="70" spans="2:19" s="198" customFormat="1" ht="6.95" customHeight="1">
      <c r="B70" s="168"/>
      <c r="C70" s="359"/>
      <c r="D70" s="359"/>
      <c r="E70" s="359"/>
      <c r="F70" s="359"/>
      <c r="G70" s="359"/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S70" s="172"/>
    </row>
    <row r="71" spans="2:19" s="1" customFormat="1" ht="18" customHeight="1">
      <c r="B71" s="32"/>
      <c r="C71" s="391" t="s">
        <v>19</v>
      </c>
      <c r="D71" s="392"/>
      <c r="E71" s="392"/>
      <c r="F71" s="390"/>
      <c r="G71" s="392"/>
      <c r="H71" s="392"/>
      <c r="I71" s="392"/>
      <c r="J71" s="392"/>
      <c r="K71" s="391" t="s">
        <v>21</v>
      </c>
      <c r="L71" s="392"/>
      <c r="M71" s="576">
        <f>IF(O10="","",O10)</f>
        <v>0</v>
      </c>
      <c r="N71" s="576"/>
      <c r="O71" s="576"/>
      <c r="P71" s="576"/>
      <c r="Q71" s="392"/>
      <c r="R71" s="392"/>
      <c r="S71" s="34"/>
    </row>
    <row r="72" spans="2:19" s="1" customFormat="1" ht="6.95" customHeight="1">
      <c r="B72" s="32"/>
      <c r="C72" s="392"/>
      <c r="D72" s="392"/>
      <c r="E72" s="392"/>
      <c r="F72" s="392"/>
      <c r="G72" s="392"/>
      <c r="H72" s="392"/>
      <c r="I72" s="392"/>
      <c r="J72" s="392"/>
      <c r="K72" s="392"/>
      <c r="L72" s="392"/>
      <c r="M72" s="487"/>
      <c r="N72" s="392"/>
      <c r="O72" s="392"/>
      <c r="P72" s="392"/>
      <c r="Q72" s="392"/>
      <c r="R72" s="392"/>
      <c r="S72" s="34"/>
    </row>
    <row r="73" spans="2:19" s="1" customFormat="1" ht="15">
      <c r="B73" s="32"/>
      <c r="C73" s="391" t="s">
        <v>3741</v>
      </c>
      <c r="D73" s="392"/>
      <c r="E73" s="392"/>
      <c r="F73" s="390"/>
      <c r="G73" s="392"/>
      <c r="H73" s="392"/>
      <c r="I73" s="392"/>
      <c r="J73" s="392"/>
      <c r="K73" s="391" t="s">
        <v>24</v>
      </c>
      <c r="L73" s="392"/>
      <c r="M73" s="523"/>
      <c r="N73" s="523"/>
      <c r="O73" s="523"/>
      <c r="P73" s="523"/>
      <c r="Q73" s="523"/>
      <c r="R73" s="392"/>
      <c r="S73" s="34"/>
    </row>
    <row r="74" spans="2:19" s="1" customFormat="1" ht="14.45" customHeight="1">
      <c r="B74" s="32"/>
      <c r="C74" s="391" t="s">
        <v>3743</v>
      </c>
      <c r="D74" s="392"/>
      <c r="E74" s="392"/>
      <c r="F74" s="390" t="str">
        <f>IF(E16="","",E16)</f>
        <v/>
      </c>
      <c r="G74" s="392"/>
      <c r="H74" s="392"/>
      <c r="I74" s="392"/>
      <c r="J74" s="392"/>
      <c r="K74" s="391"/>
      <c r="L74" s="392"/>
      <c r="M74" s="523"/>
      <c r="N74" s="523"/>
      <c r="O74" s="523"/>
      <c r="P74" s="523"/>
      <c r="Q74" s="523"/>
      <c r="R74" s="392"/>
      <c r="S74" s="34"/>
    </row>
    <row r="75" spans="2:32" s="198" customFormat="1" ht="10.35" customHeight="1">
      <c r="B75" s="168"/>
      <c r="C75" s="359"/>
      <c r="D75" s="359"/>
      <c r="E75" s="359"/>
      <c r="F75" s="359"/>
      <c r="G75" s="359"/>
      <c r="H75" s="359"/>
      <c r="I75" s="359"/>
      <c r="J75" s="359"/>
      <c r="K75" s="359"/>
      <c r="L75" s="359"/>
      <c r="M75" s="359"/>
      <c r="N75" s="359"/>
      <c r="O75" s="359"/>
      <c r="P75" s="359"/>
      <c r="Q75" s="359"/>
      <c r="R75" s="359"/>
      <c r="S75" s="172"/>
      <c r="T75" s="288"/>
      <c r="U75" s="288"/>
      <c r="V75" s="288"/>
      <c r="W75" s="288"/>
      <c r="X75" s="288"/>
      <c r="Y75" s="288"/>
      <c r="Z75" s="288"/>
      <c r="AA75" s="288"/>
      <c r="AB75" s="288"/>
      <c r="AC75" s="288"/>
      <c r="AD75" s="301"/>
      <c r="AE75" s="288"/>
      <c r="AF75" s="288"/>
    </row>
    <row r="76" spans="2:32" s="228" customFormat="1" ht="29.25" customHeight="1">
      <c r="B76" s="222"/>
      <c r="C76" s="223" t="s">
        <v>185</v>
      </c>
      <c r="D76" s="367" t="s">
        <v>186</v>
      </c>
      <c r="E76" s="367" t="s">
        <v>40</v>
      </c>
      <c r="F76" s="657" t="s">
        <v>187</v>
      </c>
      <c r="G76" s="657"/>
      <c r="H76" s="657"/>
      <c r="I76" s="657"/>
      <c r="J76" s="367" t="s">
        <v>188</v>
      </c>
      <c r="K76" s="367" t="s">
        <v>189</v>
      </c>
      <c r="L76" s="658" t="s">
        <v>190</v>
      </c>
      <c r="M76" s="658"/>
      <c r="N76" s="657" t="s">
        <v>177</v>
      </c>
      <c r="O76" s="657"/>
      <c r="P76" s="657"/>
      <c r="Q76" s="657"/>
      <c r="R76" s="226" t="s">
        <v>3318</v>
      </c>
      <c r="S76" s="290"/>
      <c r="T76" s="288"/>
      <c r="U76" s="315"/>
      <c r="V76" s="316"/>
      <c r="W76" s="317"/>
      <c r="X76" s="317"/>
      <c r="Y76" s="317"/>
      <c r="Z76" s="317"/>
      <c r="AA76" s="317"/>
      <c r="AB76" s="318"/>
      <c r="AC76" s="288"/>
      <c r="AD76" s="301"/>
      <c r="AE76" s="288"/>
      <c r="AF76" s="291"/>
    </row>
    <row r="77" spans="2:64" s="198" customFormat="1" ht="29.25" customHeight="1">
      <c r="B77" s="168"/>
      <c r="C77" s="209" t="s">
        <v>3737</v>
      </c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666">
        <f>N78+N206+N156+N161+N197+N203</f>
        <v>0</v>
      </c>
      <c r="O77" s="667"/>
      <c r="P77" s="667"/>
      <c r="Q77" s="667"/>
      <c r="R77" s="296"/>
      <c r="S77" s="172"/>
      <c r="T77" s="288"/>
      <c r="U77" s="321"/>
      <c r="V77" s="320"/>
      <c r="W77" s="320"/>
      <c r="X77" s="320"/>
      <c r="Y77" s="320"/>
      <c r="Z77" s="320"/>
      <c r="AA77" s="320"/>
      <c r="AB77" s="322"/>
      <c r="AC77" s="288"/>
      <c r="AD77" s="301"/>
      <c r="AE77" s="288"/>
      <c r="AF77" s="288"/>
      <c r="AU77" s="192" t="s">
        <v>57</v>
      </c>
      <c r="AV77" s="192" t="s">
        <v>172</v>
      </c>
      <c r="BL77" s="230" t="e">
        <f>BL78+BL206+BL156+BL161+BL197+BL203</f>
        <v>#VALUE!</v>
      </c>
    </row>
    <row r="78" spans="2:64" s="235" customFormat="1" ht="37.35" customHeight="1">
      <c r="B78" s="231"/>
      <c r="C78" s="232"/>
      <c r="D78" s="233" t="s">
        <v>248</v>
      </c>
      <c r="E78" s="233"/>
      <c r="F78" s="233"/>
      <c r="G78" s="233"/>
      <c r="H78" s="233"/>
      <c r="I78" s="233"/>
      <c r="J78" s="233"/>
      <c r="K78" s="233"/>
      <c r="L78" s="233"/>
      <c r="M78" s="233"/>
      <c r="N78" s="609">
        <f>SUM(N79:Q155)</f>
        <v>0</v>
      </c>
      <c r="O78" s="610"/>
      <c r="P78" s="610"/>
      <c r="Q78" s="610"/>
      <c r="R78" s="377"/>
      <c r="S78" s="219"/>
      <c r="T78" s="411"/>
      <c r="U78" s="412"/>
      <c r="V78" s="413"/>
      <c r="W78" s="413"/>
      <c r="X78" s="413"/>
      <c r="Y78" s="413"/>
      <c r="Z78" s="413"/>
      <c r="AA78" s="413"/>
      <c r="AB78" s="414"/>
      <c r="AC78" s="411"/>
      <c r="AD78" s="411"/>
      <c r="AE78" s="411"/>
      <c r="AF78" s="303"/>
      <c r="AS78" s="237" t="s">
        <v>113</v>
      </c>
      <c r="AU78" s="238" t="s">
        <v>57</v>
      </c>
      <c r="AV78" s="238" t="s">
        <v>58</v>
      </c>
      <c r="AZ78" s="237" t="s">
        <v>198</v>
      </c>
      <c r="BL78" s="239" t="e">
        <f>SUM(BL79:BL155)</f>
        <v>#VALUE!</v>
      </c>
    </row>
    <row r="79" spans="2:66" s="198" customFormat="1" ht="30" customHeight="1">
      <c r="B79" s="168"/>
      <c r="C79" s="309" t="s">
        <v>65</v>
      </c>
      <c r="D79" s="309" t="s">
        <v>199</v>
      </c>
      <c r="E79" s="310" t="s">
        <v>343</v>
      </c>
      <c r="F79" s="678" t="s">
        <v>344</v>
      </c>
      <c r="G79" s="678"/>
      <c r="H79" s="678"/>
      <c r="I79" s="678"/>
      <c r="J79" s="311" t="s">
        <v>345</v>
      </c>
      <c r="K79" s="375">
        <v>55</v>
      </c>
      <c r="L79" s="572"/>
      <c r="M79" s="572"/>
      <c r="N79" s="679">
        <f>ROUND(L79*K79,2)</f>
        <v>0</v>
      </c>
      <c r="O79" s="679"/>
      <c r="P79" s="679"/>
      <c r="Q79" s="679"/>
      <c r="R79" s="327" t="s">
        <v>3765</v>
      </c>
      <c r="S79" s="172"/>
      <c r="T79" s="288"/>
      <c r="U79" s="315"/>
      <c r="V79" s="316"/>
      <c r="W79" s="317"/>
      <c r="X79" s="317"/>
      <c r="Y79" s="317"/>
      <c r="Z79" s="317"/>
      <c r="AA79" s="317"/>
      <c r="AB79" s="318"/>
      <c r="AC79" s="288"/>
      <c r="AD79" s="288"/>
      <c r="AE79" s="288"/>
      <c r="AS79" s="192" t="s">
        <v>113</v>
      </c>
      <c r="AU79" s="192" t="s">
        <v>199</v>
      </c>
      <c r="AV79" s="192" t="s">
        <v>65</v>
      </c>
      <c r="AZ79" s="192" t="s">
        <v>198</v>
      </c>
      <c r="BF79" s="249">
        <f>IF(V79="základní",N79,0)</f>
        <v>0</v>
      </c>
      <c r="BG79" s="249">
        <f>IF(V79="snížená",N79,0)</f>
        <v>0</v>
      </c>
      <c r="BH79" s="249">
        <f>IF(V79="zákl. přenesená",N79,0)</f>
        <v>0</v>
      </c>
      <c r="BI79" s="249">
        <f>IF(V79="sníž. přenesená",N79,0)</f>
        <v>0</v>
      </c>
      <c r="BJ79" s="249">
        <f>IF(V79="nulová",N79,0)</f>
        <v>0</v>
      </c>
      <c r="BK79" s="192" t="s">
        <v>65</v>
      </c>
      <c r="BL79" s="249">
        <f>ROUND(L79*K79,2)</f>
        <v>0</v>
      </c>
      <c r="BM79" s="192" t="s">
        <v>113</v>
      </c>
      <c r="BN79" s="192" t="s">
        <v>2501</v>
      </c>
    </row>
    <row r="80" spans="2:66" s="198" customFormat="1" ht="30" customHeight="1">
      <c r="B80" s="168"/>
      <c r="C80" s="309" t="s">
        <v>71</v>
      </c>
      <c r="D80" s="309" t="s">
        <v>199</v>
      </c>
      <c r="E80" s="310" t="s">
        <v>347</v>
      </c>
      <c r="F80" s="678" t="s">
        <v>348</v>
      </c>
      <c r="G80" s="678"/>
      <c r="H80" s="678"/>
      <c r="I80" s="678"/>
      <c r="J80" s="311" t="s">
        <v>349</v>
      </c>
      <c r="K80" s="375">
        <v>6</v>
      </c>
      <c r="L80" s="572"/>
      <c r="M80" s="572"/>
      <c r="N80" s="679">
        <f>ROUND(L80*K80,2)</f>
        <v>0</v>
      </c>
      <c r="O80" s="679"/>
      <c r="P80" s="679"/>
      <c r="Q80" s="679"/>
      <c r="R80" s="327" t="s">
        <v>3765</v>
      </c>
      <c r="S80" s="172"/>
      <c r="T80" s="288"/>
      <c r="U80" s="315"/>
      <c r="V80" s="316"/>
      <c r="W80" s="317"/>
      <c r="X80" s="317"/>
      <c r="Y80" s="317"/>
      <c r="Z80" s="317"/>
      <c r="AA80" s="317"/>
      <c r="AB80" s="318"/>
      <c r="AC80" s="288"/>
      <c r="AD80" s="301"/>
      <c r="AE80" s="288"/>
      <c r="AS80" s="192" t="s">
        <v>113</v>
      </c>
      <c r="AU80" s="192" t="s">
        <v>199</v>
      </c>
      <c r="AV80" s="192" t="s">
        <v>65</v>
      </c>
      <c r="AZ80" s="192" t="s">
        <v>198</v>
      </c>
      <c r="BF80" s="249">
        <f>IF(V80="základní",N80,0)</f>
        <v>0</v>
      </c>
      <c r="BG80" s="249">
        <f>IF(V80="snížená",N80,0)</f>
        <v>0</v>
      </c>
      <c r="BH80" s="249">
        <f>IF(V80="zákl. přenesená",N80,0)</f>
        <v>0</v>
      </c>
      <c r="BI80" s="249">
        <f>IF(V80="sníž. přenesená",N80,0)</f>
        <v>0</v>
      </c>
      <c r="BJ80" s="249">
        <f>IF(V80="nulová",N80,0)</f>
        <v>0</v>
      </c>
      <c r="BK80" s="192" t="s">
        <v>65</v>
      </c>
      <c r="BL80" s="249">
        <f>ROUND(L80*K80,2)</f>
        <v>0</v>
      </c>
      <c r="BM80" s="192" t="s">
        <v>113</v>
      </c>
      <c r="BN80" s="192" t="s">
        <v>2502</v>
      </c>
    </row>
    <row r="81" spans="2:66" s="198" customFormat="1" ht="30" customHeight="1">
      <c r="B81" s="168"/>
      <c r="C81" s="309" t="s">
        <v>213</v>
      </c>
      <c r="D81" s="309" t="s">
        <v>199</v>
      </c>
      <c r="E81" s="310" t="s">
        <v>351</v>
      </c>
      <c r="F81" s="678" t="s">
        <v>352</v>
      </c>
      <c r="G81" s="678"/>
      <c r="H81" s="678"/>
      <c r="I81" s="678"/>
      <c r="J81" s="311" t="s">
        <v>353</v>
      </c>
      <c r="K81" s="375">
        <v>8</v>
      </c>
      <c r="L81" s="572"/>
      <c r="M81" s="572"/>
      <c r="N81" s="679">
        <f>ROUND(L81*K81,2)</f>
        <v>0</v>
      </c>
      <c r="O81" s="679"/>
      <c r="P81" s="679"/>
      <c r="Q81" s="679"/>
      <c r="R81" s="327" t="s">
        <v>3765</v>
      </c>
      <c r="S81" s="172"/>
      <c r="T81" s="288"/>
      <c r="U81" s="315"/>
      <c r="V81" s="316"/>
      <c r="W81" s="317"/>
      <c r="X81" s="317"/>
      <c r="Y81" s="317"/>
      <c r="Z81" s="317"/>
      <c r="AA81" s="317"/>
      <c r="AB81" s="318"/>
      <c r="AC81" s="288"/>
      <c r="AD81" s="301"/>
      <c r="AE81" s="288"/>
      <c r="AS81" s="192" t="s">
        <v>113</v>
      </c>
      <c r="AU81" s="192" t="s">
        <v>199</v>
      </c>
      <c r="AV81" s="192" t="s">
        <v>65</v>
      </c>
      <c r="AZ81" s="192" t="s">
        <v>198</v>
      </c>
      <c r="BF81" s="249">
        <f>IF(V81="základní",N81,0)</f>
        <v>0</v>
      </c>
      <c r="BG81" s="249">
        <f>IF(V81="snížená",N81,0)</f>
        <v>0</v>
      </c>
      <c r="BH81" s="249">
        <f>IF(V81="zákl. přenesená",N81,0)</f>
        <v>0</v>
      </c>
      <c r="BI81" s="249">
        <f>IF(V81="sníž. přenesená",N81,0)</f>
        <v>0</v>
      </c>
      <c r="BJ81" s="249">
        <f>IF(V81="nulová",N81,0)</f>
        <v>0</v>
      </c>
      <c r="BK81" s="192" t="s">
        <v>65</v>
      </c>
      <c r="BL81" s="249">
        <f>ROUND(L81*K81,2)</f>
        <v>0</v>
      </c>
      <c r="BM81" s="192" t="s">
        <v>113</v>
      </c>
      <c r="BN81" s="192" t="s">
        <v>2503</v>
      </c>
    </row>
    <row r="82" spans="2:66" s="198" customFormat="1" ht="30" customHeight="1">
      <c r="B82" s="168"/>
      <c r="C82" s="309" t="s">
        <v>113</v>
      </c>
      <c r="D82" s="309" t="s">
        <v>199</v>
      </c>
      <c r="E82" s="310" t="s">
        <v>355</v>
      </c>
      <c r="F82" s="678" t="s">
        <v>356</v>
      </c>
      <c r="G82" s="678"/>
      <c r="H82" s="678"/>
      <c r="I82" s="678"/>
      <c r="J82" s="311" t="s">
        <v>353</v>
      </c>
      <c r="K82" s="375">
        <v>12</v>
      </c>
      <c r="L82" s="572"/>
      <c r="M82" s="572"/>
      <c r="N82" s="679">
        <f>ROUND(L82*K82,2)</f>
        <v>0</v>
      </c>
      <c r="O82" s="679"/>
      <c r="P82" s="679"/>
      <c r="Q82" s="679"/>
      <c r="R82" s="327" t="s">
        <v>3765</v>
      </c>
      <c r="S82" s="172"/>
      <c r="T82" s="288"/>
      <c r="U82" s="315"/>
      <c r="V82" s="316"/>
      <c r="W82" s="317"/>
      <c r="X82" s="317"/>
      <c r="Y82" s="317"/>
      <c r="Z82" s="317"/>
      <c r="AA82" s="317"/>
      <c r="AB82" s="318"/>
      <c r="AC82" s="288"/>
      <c r="AD82" s="301"/>
      <c r="AE82" s="288"/>
      <c r="AS82" s="192" t="s">
        <v>113</v>
      </c>
      <c r="AU82" s="192" t="s">
        <v>199</v>
      </c>
      <c r="AV82" s="192" t="s">
        <v>65</v>
      </c>
      <c r="AZ82" s="192" t="s">
        <v>198</v>
      </c>
      <c r="BF82" s="249">
        <f>IF(V82="základní",N82,0)</f>
        <v>0</v>
      </c>
      <c r="BG82" s="249">
        <f>IF(V82="snížená",N82,0)</f>
        <v>0</v>
      </c>
      <c r="BH82" s="249">
        <f>IF(V82="zákl. přenesená",N82,0)</f>
        <v>0</v>
      </c>
      <c r="BI82" s="249">
        <f>IF(V82="sníž. přenesená",N82,0)</f>
        <v>0</v>
      </c>
      <c r="BJ82" s="249">
        <f>IF(V82="nulová",N82,0)</f>
        <v>0</v>
      </c>
      <c r="BK82" s="192" t="s">
        <v>65</v>
      </c>
      <c r="BL82" s="249">
        <f>ROUND(L82*K82,2)</f>
        <v>0</v>
      </c>
      <c r="BM82" s="192" t="s">
        <v>113</v>
      </c>
      <c r="BN82" s="192" t="s">
        <v>2504</v>
      </c>
    </row>
    <row r="83" spans="2:66" s="198" customFormat="1" ht="30" customHeight="1">
      <c r="B83" s="168"/>
      <c r="C83" s="309" t="s">
        <v>116</v>
      </c>
      <c r="D83" s="309" t="s">
        <v>199</v>
      </c>
      <c r="E83" s="310" t="s">
        <v>2320</v>
      </c>
      <c r="F83" s="678" t="s">
        <v>2321</v>
      </c>
      <c r="G83" s="678"/>
      <c r="H83" s="678"/>
      <c r="I83" s="678"/>
      <c r="J83" s="311" t="s">
        <v>360</v>
      </c>
      <c r="K83" s="375">
        <v>59.59</v>
      </c>
      <c r="L83" s="572"/>
      <c r="M83" s="572"/>
      <c r="N83" s="679">
        <f>ROUND(L83*K83,2)</f>
        <v>0</v>
      </c>
      <c r="O83" s="679"/>
      <c r="P83" s="679"/>
      <c r="Q83" s="679"/>
      <c r="R83" s="327" t="s">
        <v>3765</v>
      </c>
      <c r="S83" s="172"/>
      <c r="T83" s="288"/>
      <c r="U83" s="315"/>
      <c r="V83" s="316"/>
      <c r="W83" s="317"/>
      <c r="X83" s="317"/>
      <c r="Y83" s="317"/>
      <c r="Z83" s="317"/>
      <c r="AA83" s="317"/>
      <c r="AB83" s="318"/>
      <c r="AC83" s="288"/>
      <c r="AD83" s="288"/>
      <c r="AE83" s="288"/>
      <c r="AS83" s="192" t="s">
        <v>113</v>
      </c>
      <c r="AU83" s="192" t="s">
        <v>199</v>
      </c>
      <c r="AV83" s="192" t="s">
        <v>65</v>
      </c>
      <c r="AZ83" s="192" t="s">
        <v>198</v>
      </c>
      <c r="BF83" s="249">
        <f>IF(V83="základní",N83,0)</f>
        <v>0</v>
      </c>
      <c r="BG83" s="249">
        <f>IF(V83="snížená",N83,0)</f>
        <v>0</v>
      </c>
      <c r="BH83" s="249">
        <f>IF(V83="zákl. přenesená",N83,0)</f>
        <v>0</v>
      </c>
      <c r="BI83" s="249">
        <f>IF(V83="sníž. přenesená",N83,0)</f>
        <v>0</v>
      </c>
      <c r="BJ83" s="249">
        <f>IF(V83="nulová",N83,0)</f>
        <v>0</v>
      </c>
      <c r="BK83" s="192" t="s">
        <v>65</v>
      </c>
      <c r="BL83" s="249">
        <f>ROUND(L83*K83,2)</f>
        <v>0</v>
      </c>
      <c r="BM83" s="192" t="s">
        <v>113</v>
      </c>
      <c r="BN83" s="192" t="s">
        <v>2505</v>
      </c>
    </row>
    <row r="84" spans="2:52" s="261" customFormat="1" ht="20.1" customHeight="1">
      <c r="B84" s="257"/>
      <c r="C84" s="413"/>
      <c r="D84" s="413"/>
      <c r="E84" s="415" t="s">
        <v>2167</v>
      </c>
      <c r="F84" s="714" t="s">
        <v>2506</v>
      </c>
      <c r="G84" s="715"/>
      <c r="H84" s="715"/>
      <c r="I84" s="715"/>
      <c r="J84" s="413"/>
      <c r="K84" s="416">
        <v>59.59</v>
      </c>
      <c r="L84" s="413"/>
      <c r="M84" s="413"/>
      <c r="N84" s="413"/>
      <c r="O84" s="413"/>
      <c r="P84" s="413"/>
      <c r="Q84" s="413"/>
      <c r="R84" s="320"/>
      <c r="S84" s="221"/>
      <c r="T84" s="397"/>
      <c r="U84" s="385"/>
      <c r="V84" s="363"/>
      <c r="W84" s="363"/>
      <c r="X84" s="363"/>
      <c r="Y84" s="363"/>
      <c r="Z84" s="363"/>
      <c r="AA84" s="363"/>
      <c r="AB84" s="386"/>
      <c r="AU84" s="262" t="s">
        <v>205</v>
      </c>
      <c r="AV84" s="262" t="s">
        <v>65</v>
      </c>
      <c r="AW84" s="261" t="s">
        <v>71</v>
      </c>
      <c r="AX84" s="261" t="s">
        <v>25</v>
      </c>
      <c r="AY84" s="261" t="s">
        <v>58</v>
      </c>
      <c r="AZ84" s="262" t="s">
        <v>198</v>
      </c>
    </row>
    <row r="85" spans="2:52" s="261" customFormat="1" ht="20.1" customHeight="1">
      <c r="B85" s="257"/>
      <c r="C85" s="413"/>
      <c r="D85" s="413"/>
      <c r="E85" s="415" t="s">
        <v>2168</v>
      </c>
      <c r="F85" s="702" t="s">
        <v>2507</v>
      </c>
      <c r="G85" s="703"/>
      <c r="H85" s="703"/>
      <c r="I85" s="703"/>
      <c r="J85" s="413"/>
      <c r="K85" s="416">
        <v>59.59</v>
      </c>
      <c r="L85" s="413"/>
      <c r="M85" s="413"/>
      <c r="N85" s="413"/>
      <c r="O85" s="413"/>
      <c r="P85" s="413"/>
      <c r="Q85" s="413"/>
      <c r="R85" s="320"/>
      <c r="S85" s="221"/>
      <c r="U85" s="385"/>
      <c r="V85" s="363"/>
      <c r="W85" s="363"/>
      <c r="X85" s="363"/>
      <c r="Y85" s="363"/>
      <c r="Z85" s="363"/>
      <c r="AA85" s="363"/>
      <c r="AB85" s="386"/>
      <c r="AU85" s="262" t="s">
        <v>205</v>
      </c>
      <c r="AV85" s="262" t="s">
        <v>65</v>
      </c>
      <c r="AW85" s="261" t="s">
        <v>71</v>
      </c>
      <c r="AX85" s="261" t="s">
        <v>25</v>
      </c>
      <c r="AY85" s="261" t="s">
        <v>65</v>
      </c>
      <c r="AZ85" s="262" t="s">
        <v>198</v>
      </c>
    </row>
    <row r="86" spans="2:66" s="198" customFormat="1" ht="30" customHeight="1">
      <c r="B86" s="319"/>
      <c r="C86" s="309">
        <v>6</v>
      </c>
      <c r="D86" s="309" t="s">
        <v>199</v>
      </c>
      <c r="E86" s="310" t="s">
        <v>2575</v>
      </c>
      <c r="F86" s="678" t="s">
        <v>2576</v>
      </c>
      <c r="G86" s="678"/>
      <c r="H86" s="678"/>
      <c r="I86" s="678"/>
      <c r="J86" s="311" t="s">
        <v>360</v>
      </c>
      <c r="K86" s="375">
        <v>595.94</v>
      </c>
      <c r="L86" s="572"/>
      <c r="M86" s="572"/>
      <c r="N86" s="679">
        <f>ROUND(L86*K86,2)</f>
        <v>0</v>
      </c>
      <c r="O86" s="679"/>
      <c r="P86" s="679"/>
      <c r="Q86" s="679"/>
      <c r="R86" s="327" t="s">
        <v>3765</v>
      </c>
      <c r="S86" s="172"/>
      <c r="U86" s="354"/>
      <c r="V86" s="246"/>
      <c r="W86" s="248"/>
      <c r="X86" s="248"/>
      <c r="Y86" s="248"/>
      <c r="Z86" s="248"/>
      <c r="AA86" s="248"/>
      <c r="AB86" s="355"/>
      <c r="AS86" s="192" t="s">
        <v>113</v>
      </c>
      <c r="AU86" s="192" t="s">
        <v>199</v>
      </c>
      <c r="AV86" s="192" t="s">
        <v>65</v>
      </c>
      <c r="AZ86" s="192" t="s">
        <v>198</v>
      </c>
      <c r="BF86" s="249">
        <f>IF(V86="základní",N86,0)</f>
        <v>0</v>
      </c>
      <c r="BG86" s="249">
        <f>IF(V86="snížená",N86,0)</f>
        <v>0</v>
      </c>
      <c r="BH86" s="249">
        <f>IF(V86="zákl. přenesená",N86,0)</f>
        <v>0</v>
      </c>
      <c r="BI86" s="249">
        <f>IF(V86="sníž. přenesená",N86,0)</f>
        <v>0</v>
      </c>
      <c r="BJ86" s="249">
        <f>IF(V86="nulová",N86,0)</f>
        <v>0</v>
      </c>
      <c r="BK86" s="192" t="s">
        <v>65</v>
      </c>
      <c r="BL86" s="249">
        <f>ROUND(L86*K86,2)</f>
        <v>0</v>
      </c>
      <c r="BM86" s="192" t="s">
        <v>113</v>
      </c>
      <c r="BN86" s="192" t="s">
        <v>2577</v>
      </c>
    </row>
    <row r="87" spans="2:52" s="261" customFormat="1" ht="27.95" customHeight="1">
      <c r="B87" s="257"/>
      <c r="C87" s="413"/>
      <c r="D87" s="413"/>
      <c r="E87" s="415" t="s">
        <v>2179</v>
      </c>
      <c r="F87" s="714" t="s">
        <v>2578</v>
      </c>
      <c r="G87" s="715"/>
      <c r="H87" s="715"/>
      <c r="I87" s="715"/>
      <c r="J87" s="413"/>
      <c r="K87" s="416">
        <v>63.47</v>
      </c>
      <c r="L87" s="413"/>
      <c r="M87" s="413"/>
      <c r="N87" s="413"/>
      <c r="O87" s="413"/>
      <c r="P87" s="413"/>
      <c r="Q87" s="413"/>
      <c r="R87" s="413"/>
      <c r="S87" s="221"/>
      <c r="U87" s="385"/>
      <c r="V87" s="363"/>
      <c r="W87" s="363"/>
      <c r="X87" s="363"/>
      <c r="Y87" s="363"/>
      <c r="Z87" s="363"/>
      <c r="AA87" s="363"/>
      <c r="AB87" s="386"/>
      <c r="AU87" s="262" t="s">
        <v>205</v>
      </c>
      <c r="AV87" s="262" t="s">
        <v>65</v>
      </c>
      <c r="AW87" s="261" t="s">
        <v>71</v>
      </c>
      <c r="AX87" s="261" t="s">
        <v>25</v>
      </c>
      <c r="AY87" s="261" t="s">
        <v>58</v>
      </c>
      <c r="AZ87" s="262" t="s">
        <v>198</v>
      </c>
    </row>
    <row r="88" spans="2:52" s="261" customFormat="1" ht="27.95" customHeight="1">
      <c r="B88" s="257"/>
      <c r="C88" s="413"/>
      <c r="D88" s="413"/>
      <c r="E88" s="415" t="s">
        <v>2180</v>
      </c>
      <c r="F88" s="702" t="s">
        <v>2579</v>
      </c>
      <c r="G88" s="703"/>
      <c r="H88" s="703"/>
      <c r="I88" s="703"/>
      <c r="J88" s="413"/>
      <c r="K88" s="416">
        <v>118.91</v>
      </c>
      <c r="L88" s="413"/>
      <c r="M88" s="413"/>
      <c r="N88" s="413"/>
      <c r="O88" s="413"/>
      <c r="P88" s="413"/>
      <c r="Q88" s="413"/>
      <c r="R88" s="413"/>
      <c r="S88" s="221"/>
      <c r="U88" s="385"/>
      <c r="V88" s="363"/>
      <c r="W88" s="363"/>
      <c r="X88" s="363"/>
      <c r="Y88" s="363"/>
      <c r="Z88" s="363"/>
      <c r="AA88" s="363"/>
      <c r="AB88" s="386"/>
      <c r="AU88" s="262" t="s">
        <v>205</v>
      </c>
      <c r="AV88" s="262" t="s">
        <v>65</v>
      </c>
      <c r="AW88" s="261" t="s">
        <v>71</v>
      </c>
      <c r="AX88" s="261" t="s">
        <v>25</v>
      </c>
      <c r="AY88" s="261" t="s">
        <v>58</v>
      </c>
      <c r="AZ88" s="262" t="s">
        <v>198</v>
      </c>
    </row>
    <row r="89" spans="2:52" s="261" customFormat="1" ht="27.95" customHeight="1">
      <c r="B89" s="257"/>
      <c r="C89" s="413"/>
      <c r="D89" s="413"/>
      <c r="E89" s="415" t="s">
        <v>2182</v>
      </c>
      <c r="F89" s="702" t="s">
        <v>2581</v>
      </c>
      <c r="G89" s="703"/>
      <c r="H89" s="703"/>
      <c r="I89" s="703"/>
      <c r="J89" s="413"/>
      <c r="K89" s="421">
        <v>76.28</v>
      </c>
      <c r="L89" s="413"/>
      <c r="M89" s="413"/>
      <c r="N89" s="413"/>
      <c r="O89" s="413"/>
      <c r="P89" s="413"/>
      <c r="Q89" s="413"/>
      <c r="R89" s="413"/>
      <c r="S89" s="221"/>
      <c r="T89" s="397"/>
      <c r="U89" s="385"/>
      <c r="V89" s="363"/>
      <c r="W89" s="363"/>
      <c r="X89" s="363"/>
      <c r="Y89" s="363"/>
      <c r="Z89" s="363"/>
      <c r="AA89" s="363"/>
      <c r="AB89" s="386"/>
      <c r="AU89" s="262" t="s">
        <v>205</v>
      </c>
      <c r="AV89" s="262" t="s">
        <v>65</v>
      </c>
      <c r="AW89" s="261" t="s">
        <v>71</v>
      </c>
      <c r="AX89" s="261" t="s">
        <v>25</v>
      </c>
      <c r="AY89" s="261" t="s">
        <v>58</v>
      </c>
      <c r="AZ89" s="262" t="s">
        <v>198</v>
      </c>
    </row>
    <row r="90" spans="2:52" s="261" customFormat="1" ht="27.95" customHeight="1">
      <c r="B90" s="257"/>
      <c r="C90" s="413"/>
      <c r="D90" s="413"/>
      <c r="E90" s="415" t="s">
        <v>3690</v>
      </c>
      <c r="F90" s="702" t="s">
        <v>2582</v>
      </c>
      <c r="G90" s="703"/>
      <c r="H90" s="703"/>
      <c r="I90" s="703"/>
      <c r="J90" s="413"/>
      <c r="K90" s="421">
        <v>26.59</v>
      </c>
      <c r="L90" s="413"/>
      <c r="M90" s="413"/>
      <c r="N90" s="413"/>
      <c r="O90" s="413"/>
      <c r="P90" s="413"/>
      <c r="Q90" s="413"/>
      <c r="R90" s="413"/>
      <c r="S90" s="221"/>
      <c r="T90" s="413"/>
      <c r="U90" s="385"/>
      <c r="V90" s="363"/>
      <c r="W90" s="363"/>
      <c r="X90" s="363"/>
      <c r="Y90" s="363"/>
      <c r="Z90" s="363"/>
      <c r="AA90" s="363"/>
      <c r="AB90" s="386"/>
      <c r="AU90" s="262" t="s">
        <v>205</v>
      </c>
      <c r="AV90" s="262" t="s">
        <v>65</v>
      </c>
      <c r="AW90" s="261" t="s">
        <v>71</v>
      </c>
      <c r="AX90" s="261" t="s">
        <v>25</v>
      </c>
      <c r="AY90" s="261" t="s">
        <v>58</v>
      </c>
      <c r="AZ90" s="262" t="s">
        <v>198</v>
      </c>
    </row>
    <row r="91" spans="2:52" s="261" customFormat="1" ht="42" customHeight="1">
      <c r="B91" s="257"/>
      <c r="C91" s="413"/>
      <c r="D91" s="413"/>
      <c r="E91" s="415" t="s">
        <v>3691</v>
      </c>
      <c r="F91" s="702" t="s">
        <v>2583</v>
      </c>
      <c r="G91" s="703"/>
      <c r="H91" s="703"/>
      <c r="I91" s="703"/>
      <c r="J91" s="413"/>
      <c r="K91" s="421">
        <v>134.96</v>
      </c>
      <c r="L91" s="413"/>
      <c r="M91" s="413"/>
      <c r="N91" s="413"/>
      <c r="O91" s="413"/>
      <c r="P91" s="413"/>
      <c r="Q91" s="413"/>
      <c r="R91" s="413"/>
      <c r="S91" s="221"/>
      <c r="T91" s="397"/>
      <c r="U91" s="385"/>
      <c r="V91" s="363"/>
      <c r="W91" s="363"/>
      <c r="X91" s="363"/>
      <c r="Y91" s="363"/>
      <c r="Z91" s="363"/>
      <c r="AA91" s="363"/>
      <c r="AB91" s="386"/>
      <c r="AU91" s="262" t="s">
        <v>205</v>
      </c>
      <c r="AV91" s="262" t="s">
        <v>65</v>
      </c>
      <c r="AW91" s="261" t="s">
        <v>71</v>
      </c>
      <c r="AX91" s="261" t="s">
        <v>25</v>
      </c>
      <c r="AY91" s="261" t="s">
        <v>58</v>
      </c>
      <c r="AZ91" s="262" t="s">
        <v>198</v>
      </c>
    </row>
    <row r="92" spans="2:52" s="261" customFormat="1" ht="27.95" customHeight="1">
      <c r="B92" s="257"/>
      <c r="C92" s="413"/>
      <c r="D92" s="413"/>
      <c r="E92" s="415" t="s">
        <v>3692</v>
      </c>
      <c r="F92" s="702" t="s">
        <v>2584</v>
      </c>
      <c r="G92" s="703"/>
      <c r="H92" s="703"/>
      <c r="I92" s="703"/>
      <c r="J92" s="413"/>
      <c r="K92" s="416">
        <v>82.02</v>
      </c>
      <c r="L92" s="413"/>
      <c r="M92" s="413"/>
      <c r="N92" s="413"/>
      <c r="O92" s="413"/>
      <c r="P92" s="413"/>
      <c r="Q92" s="413"/>
      <c r="R92" s="413"/>
      <c r="S92" s="221"/>
      <c r="T92" s="413"/>
      <c r="U92" s="385"/>
      <c r="V92" s="363"/>
      <c r="W92" s="363"/>
      <c r="X92" s="363"/>
      <c r="Y92" s="363"/>
      <c r="Z92" s="363"/>
      <c r="AA92" s="363"/>
      <c r="AB92" s="386"/>
      <c r="AU92" s="262" t="s">
        <v>205</v>
      </c>
      <c r="AV92" s="262" t="s">
        <v>65</v>
      </c>
      <c r="AW92" s="261" t="s">
        <v>71</v>
      </c>
      <c r="AX92" s="261" t="s">
        <v>25</v>
      </c>
      <c r="AY92" s="261" t="s">
        <v>58</v>
      </c>
      <c r="AZ92" s="262" t="s">
        <v>198</v>
      </c>
    </row>
    <row r="93" spans="2:52" s="261" customFormat="1" ht="27.95" customHeight="1">
      <c r="B93" s="257"/>
      <c r="C93" s="413"/>
      <c r="D93" s="413"/>
      <c r="E93" s="415" t="s">
        <v>3693</v>
      </c>
      <c r="F93" s="702" t="s">
        <v>2585</v>
      </c>
      <c r="G93" s="703"/>
      <c r="H93" s="703"/>
      <c r="I93" s="703"/>
      <c r="J93" s="413"/>
      <c r="K93" s="416">
        <v>59.32</v>
      </c>
      <c r="L93" s="413"/>
      <c r="M93" s="413"/>
      <c r="N93" s="413"/>
      <c r="O93" s="413"/>
      <c r="P93" s="413"/>
      <c r="Q93" s="413"/>
      <c r="R93" s="413"/>
      <c r="S93" s="221"/>
      <c r="U93" s="385"/>
      <c r="V93" s="363"/>
      <c r="W93" s="363"/>
      <c r="X93" s="363"/>
      <c r="Y93" s="363"/>
      <c r="Z93" s="363"/>
      <c r="AA93" s="363"/>
      <c r="AB93" s="386"/>
      <c r="AU93" s="262" t="s">
        <v>205</v>
      </c>
      <c r="AV93" s="262" t="s">
        <v>65</v>
      </c>
      <c r="AW93" s="261" t="s">
        <v>71</v>
      </c>
      <c r="AX93" s="261" t="s">
        <v>25</v>
      </c>
      <c r="AY93" s="261" t="s">
        <v>58</v>
      </c>
      <c r="AZ93" s="262" t="s">
        <v>198</v>
      </c>
    </row>
    <row r="94" spans="2:52" s="261" customFormat="1" ht="42" customHeight="1">
      <c r="B94" s="257"/>
      <c r="C94" s="413"/>
      <c r="D94" s="413"/>
      <c r="E94" s="415" t="s">
        <v>3694</v>
      </c>
      <c r="F94" s="702" t="s">
        <v>2586</v>
      </c>
      <c r="G94" s="703"/>
      <c r="H94" s="703"/>
      <c r="I94" s="703"/>
      <c r="J94" s="413"/>
      <c r="K94" s="416">
        <v>34.39</v>
      </c>
      <c r="L94" s="413"/>
      <c r="M94" s="413"/>
      <c r="N94" s="413"/>
      <c r="O94" s="413"/>
      <c r="P94" s="413"/>
      <c r="Q94" s="413"/>
      <c r="R94" s="413"/>
      <c r="S94" s="221"/>
      <c r="T94" s="434"/>
      <c r="U94" s="385"/>
      <c r="V94" s="363"/>
      <c r="W94" s="363"/>
      <c r="X94" s="363"/>
      <c r="Y94" s="363"/>
      <c r="Z94" s="363"/>
      <c r="AA94" s="363"/>
      <c r="AB94" s="386"/>
      <c r="AU94" s="262" t="s">
        <v>205</v>
      </c>
      <c r="AV94" s="262" t="s">
        <v>65</v>
      </c>
      <c r="AW94" s="261" t="s">
        <v>71</v>
      </c>
      <c r="AX94" s="261" t="s">
        <v>25</v>
      </c>
      <c r="AY94" s="261" t="s">
        <v>58</v>
      </c>
      <c r="AZ94" s="262" t="s">
        <v>198</v>
      </c>
    </row>
    <row r="95" spans="2:52" s="261" customFormat="1" ht="42" customHeight="1">
      <c r="B95" s="257"/>
      <c r="C95" s="413"/>
      <c r="D95" s="413"/>
      <c r="E95" s="415" t="s">
        <v>3695</v>
      </c>
      <c r="F95" s="702" t="s">
        <v>2587</v>
      </c>
      <c r="G95" s="703"/>
      <c r="H95" s="703"/>
      <c r="I95" s="703"/>
      <c r="J95" s="413"/>
      <c r="K95" s="416">
        <v>595.94</v>
      </c>
      <c r="L95" s="413"/>
      <c r="M95" s="413"/>
      <c r="N95" s="413"/>
      <c r="O95" s="413"/>
      <c r="P95" s="413"/>
      <c r="Q95" s="413"/>
      <c r="R95" s="413"/>
      <c r="S95" s="221"/>
      <c r="U95" s="385"/>
      <c r="V95" s="363"/>
      <c r="W95" s="363"/>
      <c r="X95" s="363"/>
      <c r="Y95" s="363"/>
      <c r="Z95" s="363"/>
      <c r="AA95" s="363"/>
      <c r="AB95" s="386"/>
      <c r="AU95" s="262" t="s">
        <v>205</v>
      </c>
      <c r="AV95" s="262" t="s">
        <v>65</v>
      </c>
      <c r="AW95" s="261" t="s">
        <v>71</v>
      </c>
      <c r="AX95" s="261" t="s">
        <v>25</v>
      </c>
      <c r="AY95" s="261" t="s">
        <v>65</v>
      </c>
      <c r="AZ95" s="262" t="s">
        <v>198</v>
      </c>
    </row>
    <row r="96" spans="2:66" s="198" customFormat="1" ht="30" customHeight="1">
      <c r="B96" s="168"/>
      <c r="C96" s="309" t="s">
        <v>137</v>
      </c>
      <c r="D96" s="309" t="s">
        <v>199</v>
      </c>
      <c r="E96" s="310" t="s">
        <v>2338</v>
      </c>
      <c r="F96" s="678" t="s">
        <v>2339</v>
      </c>
      <c r="G96" s="678"/>
      <c r="H96" s="678"/>
      <c r="I96" s="678"/>
      <c r="J96" s="311" t="s">
        <v>360</v>
      </c>
      <c r="K96" s="375">
        <v>178.78</v>
      </c>
      <c r="L96" s="572"/>
      <c r="M96" s="572"/>
      <c r="N96" s="679">
        <f>ROUND(L96*K96,2)</f>
        <v>0</v>
      </c>
      <c r="O96" s="679"/>
      <c r="P96" s="679"/>
      <c r="Q96" s="679"/>
      <c r="R96" s="327" t="s">
        <v>3765</v>
      </c>
      <c r="S96" s="172"/>
      <c r="U96" s="354"/>
      <c r="V96" s="246"/>
      <c r="W96" s="248"/>
      <c r="X96" s="248"/>
      <c r="Y96" s="248"/>
      <c r="Z96" s="248"/>
      <c r="AA96" s="248"/>
      <c r="AB96" s="355"/>
      <c r="AS96" s="192" t="s">
        <v>113</v>
      </c>
      <c r="AU96" s="192" t="s">
        <v>199</v>
      </c>
      <c r="AV96" s="192" t="s">
        <v>65</v>
      </c>
      <c r="AZ96" s="192" t="s">
        <v>198</v>
      </c>
      <c r="BF96" s="249">
        <f>IF(V96="základní",N96,0)</f>
        <v>0</v>
      </c>
      <c r="BG96" s="249">
        <f>IF(V96="snížená",N96,0)</f>
        <v>0</v>
      </c>
      <c r="BH96" s="249">
        <f>IF(V96="zákl. přenesená",N96,0)</f>
        <v>0</v>
      </c>
      <c r="BI96" s="249">
        <f>IF(V96="sníž. přenesená",N96,0)</f>
        <v>0</v>
      </c>
      <c r="BJ96" s="249">
        <f>IF(V96="nulová",N96,0)</f>
        <v>0</v>
      </c>
      <c r="BK96" s="192" t="s">
        <v>65</v>
      </c>
      <c r="BL96" s="249">
        <f>ROUND(L96*K96,2)</f>
        <v>0</v>
      </c>
      <c r="BM96" s="192" t="s">
        <v>113</v>
      </c>
      <c r="BN96" s="192" t="s">
        <v>2508</v>
      </c>
    </row>
    <row r="97" spans="2:52" s="261" customFormat="1" ht="20.1" customHeight="1">
      <c r="B97" s="257"/>
      <c r="C97" s="413"/>
      <c r="D97" s="413"/>
      <c r="E97" s="415" t="s">
        <v>2512</v>
      </c>
      <c r="F97" s="714" t="s">
        <v>2509</v>
      </c>
      <c r="G97" s="715"/>
      <c r="H97" s="715"/>
      <c r="I97" s="715"/>
      <c r="J97" s="413"/>
      <c r="K97" s="416">
        <v>178.78</v>
      </c>
      <c r="L97" s="413"/>
      <c r="M97" s="413"/>
      <c r="N97" s="413"/>
      <c r="O97" s="413"/>
      <c r="P97" s="413"/>
      <c r="Q97" s="413"/>
      <c r="R97" s="413"/>
      <c r="S97" s="221"/>
      <c r="T97" s="397"/>
      <c r="U97" s="385"/>
      <c r="V97" s="363"/>
      <c r="W97" s="363"/>
      <c r="X97" s="363"/>
      <c r="Y97" s="363"/>
      <c r="Z97" s="363"/>
      <c r="AA97" s="363"/>
      <c r="AB97" s="386"/>
      <c r="AU97" s="262" t="s">
        <v>205</v>
      </c>
      <c r="AV97" s="262" t="s">
        <v>65</v>
      </c>
      <c r="AW97" s="261" t="s">
        <v>71</v>
      </c>
      <c r="AX97" s="261" t="s">
        <v>25</v>
      </c>
      <c r="AY97" s="261" t="s">
        <v>58</v>
      </c>
      <c r="AZ97" s="262" t="s">
        <v>198</v>
      </c>
    </row>
    <row r="98" spans="2:52" s="261" customFormat="1" ht="20.1" customHeight="1">
      <c r="B98" s="257"/>
      <c r="C98" s="413"/>
      <c r="D98" s="413"/>
      <c r="E98" s="415" t="s">
        <v>2514</v>
      </c>
      <c r="F98" s="702" t="s">
        <v>2510</v>
      </c>
      <c r="G98" s="703"/>
      <c r="H98" s="703"/>
      <c r="I98" s="703"/>
      <c r="J98" s="413"/>
      <c r="K98" s="416">
        <v>178.78</v>
      </c>
      <c r="L98" s="413"/>
      <c r="M98" s="413"/>
      <c r="N98" s="413"/>
      <c r="O98" s="413"/>
      <c r="P98" s="413"/>
      <c r="Q98" s="413"/>
      <c r="R98" s="413"/>
      <c r="S98" s="221"/>
      <c r="T98" s="397"/>
      <c r="U98" s="385"/>
      <c r="V98" s="363"/>
      <c r="W98" s="363"/>
      <c r="X98" s="363"/>
      <c r="Y98" s="363"/>
      <c r="Z98" s="363"/>
      <c r="AA98" s="363"/>
      <c r="AB98" s="386"/>
      <c r="AU98" s="262" t="s">
        <v>205</v>
      </c>
      <c r="AV98" s="262" t="s">
        <v>65</v>
      </c>
      <c r="AW98" s="261" t="s">
        <v>71</v>
      </c>
      <c r="AX98" s="261" t="s">
        <v>25</v>
      </c>
      <c r="AY98" s="261" t="s">
        <v>65</v>
      </c>
      <c r="AZ98" s="262" t="s">
        <v>198</v>
      </c>
    </row>
    <row r="99" spans="2:66" s="198" customFormat="1" ht="30" customHeight="1">
      <c r="B99" s="168"/>
      <c r="C99" s="309" t="s">
        <v>146</v>
      </c>
      <c r="D99" s="309" t="s">
        <v>199</v>
      </c>
      <c r="E99" s="310" t="s">
        <v>2345</v>
      </c>
      <c r="F99" s="678" t="s">
        <v>2346</v>
      </c>
      <c r="G99" s="678"/>
      <c r="H99" s="678"/>
      <c r="I99" s="678"/>
      <c r="J99" s="311" t="s">
        <v>377</v>
      </c>
      <c r="K99" s="373">
        <f>K105</f>
        <v>332.65999999999997</v>
      </c>
      <c r="L99" s="572"/>
      <c r="M99" s="572"/>
      <c r="N99" s="679">
        <f>ROUND(L99*K99,2)</f>
        <v>0</v>
      </c>
      <c r="O99" s="679"/>
      <c r="P99" s="679"/>
      <c r="Q99" s="679"/>
      <c r="R99" s="327" t="s">
        <v>3765</v>
      </c>
      <c r="S99" s="172"/>
      <c r="T99" s="426"/>
      <c r="U99" s="354"/>
      <c r="V99" s="246"/>
      <c r="W99" s="248"/>
      <c r="X99" s="248"/>
      <c r="Y99" s="248"/>
      <c r="Z99" s="248"/>
      <c r="AA99" s="248"/>
      <c r="AB99" s="355"/>
      <c r="AS99" s="192" t="s">
        <v>113</v>
      </c>
      <c r="AU99" s="192" t="s">
        <v>199</v>
      </c>
      <c r="AV99" s="192" t="s">
        <v>65</v>
      </c>
      <c r="AZ99" s="192" t="s">
        <v>198</v>
      </c>
      <c r="BF99" s="249">
        <f>IF(V99="základní",N99,0)</f>
        <v>0</v>
      </c>
      <c r="BG99" s="249">
        <f>IF(V99="snížená",N99,0)</f>
        <v>0</v>
      </c>
      <c r="BH99" s="249">
        <f>IF(V99="zákl. přenesená",N99,0)</f>
        <v>0</v>
      </c>
      <c r="BI99" s="249">
        <f>IF(V99="sníž. přenesená",N99,0)</f>
        <v>0</v>
      </c>
      <c r="BJ99" s="249">
        <f>IF(V99="nulová",N99,0)</f>
        <v>0</v>
      </c>
      <c r="BK99" s="192" t="s">
        <v>65</v>
      </c>
      <c r="BL99" s="249">
        <f>ROUND(L99*K99,2)</f>
        <v>0</v>
      </c>
      <c r="BM99" s="192" t="s">
        <v>113</v>
      </c>
      <c r="BN99" s="192" t="s">
        <v>2511</v>
      </c>
    </row>
    <row r="100" spans="2:52" s="261" customFormat="1" ht="27.95" customHeight="1">
      <c r="B100" s="257"/>
      <c r="C100" s="413"/>
      <c r="D100" s="413"/>
      <c r="E100" s="415" t="s">
        <v>2191</v>
      </c>
      <c r="F100" s="714" t="s">
        <v>2513</v>
      </c>
      <c r="G100" s="715"/>
      <c r="H100" s="715"/>
      <c r="I100" s="715"/>
      <c r="J100" s="413"/>
      <c r="K100" s="416">
        <v>5.44</v>
      </c>
      <c r="L100" s="413"/>
      <c r="M100" s="413"/>
      <c r="N100" s="413"/>
      <c r="O100" s="413"/>
      <c r="P100" s="413"/>
      <c r="Q100" s="413"/>
      <c r="R100" s="413"/>
      <c r="S100" s="221"/>
      <c r="T100" s="426"/>
      <c r="U100" s="385"/>
      <c r="V100" s="363"/>
      <c r="W100" s="363"/>
      <c r="X100" s="363"/>
      <c r="Y100" s="363"/>
      <c r="Z100" s="363"/>
      <c r="AA100" s="363"/>
      <c r="AB100" s="386"/>
      <c r="AU100" s="262" t="s">
        <v>205</v>
      </c>
      <c r="AV100" s="262" t="s">
        <v>65</v>
      </c>
      <c r="AW100" s="261" t="s">
        <v>71</v>
      </c>
      <c r="AX100" s="261" t="s">
        <v>25</v>
      </c>
      <c r="AY100" s="261" t="s">
        <v>58</v>
      </c>
      <c r="AZ100" s="262" t="s">
        <v>198</v>
      </c>
    </row>
    <row r="101" spans="2:52" s="261" customFormat="1" ht="56.1" customHeight="1">
      <c r="B101" s="257"/>
      <c r="C101" s="413"/>
      <c r="D101" s="413"/>
      <c r="E101" s="415" t="s">
        <v>2146</v>
      </c>
      <c r="F101" s="702" t="s">
        <v>3722</v>
      </c>
      <c r="G101" s="703"/>
      <c r="H101" s="703"/>
      <c r="I101" s="703"/>
      <c r="J101" s="413"/>
      <c r="K101" s="435">
        <f>1.7*1.2*2*0.5+1.7*1.3*2*6*0.5+1.7*1.4*2*0.5+1.7*1.5*2*0.5</f>
        <v>20.23</v>
      </c>
      <c r="L101" s="413"/>
      <c r="M101" s="413"/>
      <c r="N101" s="413"/>
      <c r="O101" s="413"/>
      <c r="P101" s="413"/>
      <c r="Q101" s="413"/>
      <c r="R101" s="413"/>
      <c r="S101" s="221"/>
      <c r="T101" s="436"/>
      <c r="U101" s="385"/>
      <c r="V101" s="363"/>
      <c r="W101" s="363"/>
      <c r="X101" s="363"/>
      <c r="Y101" s="363"/>
      <c r="Z101" s="363"/>
      <c r="AA101" s="363"/>
      <c r="AB101" s="386"/>
      <c r="AU101" s="262" t="s">
        <v>205</v>
      </c>
      <c r="AV101" s="262" t="s">
        <v>65</v>
      </c>
      <c r="AW101" s="261" t="s">
        <v>71</v>
      </c>
      <c r="AX101" s="261" t="s">
        <v>25</v>
      </c>
      <c r="AY101" s="261" t="s">
        <v>58</v>
      </c>
      <c r="AZ101" s="262" t="s">
        <v>198</v>
      </c>
    </row>
    <row r="102" spans="2:52" s="261" customFormat="1" ht="31.5" customHeight="1">
      <c r="B102" s="257"/>
      <c r="C102" s="413"/>
      <c r="D102" s="413"/>
      <c r="E102" s="415" t="s">
        <v>2194</v>
      </c>
      <c r="F102" s="702" t="s">
        <v>2515</v>
      </c>
      <c r="G102" s="703"/>
      <c r="H102" s="703"/>
      <c r="I102" s="703"/>
      <c r="J102" s="413"/>
      <c r="K102" s="416">
        <v>157.04</v>
      </c>
      <c r="L102" s="413"/>
      <c r="M102" s="413"/>
      <c r="N102" s="413"/>
      <c r="O102" s="413"/>
      <c r="P102" s="413"/>
      <c r="Q102" s="413"/>
      <c r="R102" s="413"/>
      <c r="S102" s="221"/>
      <c r="U102" s="385"/>
      <c r="V102" s="363"/>
      <c r="W102" s="363"/>
      <c r="X102" s="363"/>
      <c r="Y102" s="363"/>
      <c r="Z102" s="363"/>
      <c r="AA102" s="363"/>
      <c r="AB102" s="386"/>
      <c r="AU102" s="262" t="s">
        <v>205</v>
      </c>
      <c r="AV102" s="262" t="s">
        <v>65</v>
      </c>
      <c r="AW102" s="261" t="s">
        <v>71</v>
      </c>
      <c r="AX102" s="261" t="s">
        <v>25</v>
      </c>
      <c r="AY102" s="261" t="s">
        <v>58</v>
      </c>
      <c r="AZ102" s="262" t="s">
        <v>198</v>
      </c>
    </row>
    <row r="103" spans="2:52" s="261" customFormat="1" ht="42" customHeight="1">
      <c r="B103" s="257"/>
      <c r="C103" s="413"/>
      <c r="D103" s="413"/>
      <c r="E103" s="415" t="s">
        <v>2522</v>
      </c>
      <c r="F103" s="702" t="s">
        <v>3696</v>
      </c>
      <c r="G103" s="703"/>
      <c r="H103" s="703"/>
      <c r="I103" s="703"/>
      <c r="J103" s="413"/>
      <c r="K103" s="435">
        <v>13.75</v>
      </c>
      <c r="L103" s="413"/>
      <c r="M103" s="413"/>
      <c r="N103" s="413"/>
      <c r="O103" s="413"/>
      <c r="P103" s="413"/>
      <c r="Q103" s="413"/>
      <c r="R103" s="413"/>
      <c r="S103" s="221"/>
      <c r="U103" s="385"/>
      <c r="V103" s="363"/>
      <c r="W103" s="363"/>
      <c r="X103" s="363"/>
      <c r="Y103" s="363"/>
      <c r="Z103" s="363"/>
      <c r="AA103" s="363"/>
      <c r="AB103" s="386"/>
      <c r="AU103" s="262" t="s">
        <v>205</v>
      </c>
      <c r="AV103" s="262" t="s">
        <v>65</v>
      </c>
      <c r="AW103" s="261" t="s">
        <v>71</v>
      </c>
      <c r="AX103" s="261" t="s">
        <v>25</v>
      </c>
      <c r="AY103" s="261" t="s">
        <v>58</v>
      </c>
      <c r="AZ103" s="262" t="s">
        <v>198</v>
      </c>
    </row>
    <row r="104" spans="2:52" s="261" customFormat="1" ht="31.5" customHeight="1">
      <c r="B104" s="257"/>
      <c r="C104" s="413"/>
      <c r="D104" s="413"/>
      <c r="E104" s="415" t="s">
        <v>3697</v>
      </c>
      <c r="F104" s="702" t="s">
        <v>2516</v>
      </c>
      <c r="G104" s="703"/>
      <c r="H104" s="703"/>
      <c r="I104" s="703"/>
      <c r="J104" s="413"/>
      <c r="K104" s="416">
        <v>136.2</v>
      </c>
      <c r="L104" s="413"/>
      <c r="M104" s="413"/>
      <c r="N104" s="413"/>
      <c r="O104" s="413"/>
      <c r="P104" s="413"/>
      <c r="Q104" s="413"/>
      <c r="R104" s="413"/>
      <c r="S104" s="221"/>
      <c r="T104" s="413"/>
      <c r="U104" s="385"/>
      <c r="V104" s="363"/>
      <c r="W104" s="363"/>
      <c r="X104" s="363"/>
      <c r="Y104" s="363"/>
      <c r="Z104" s="363"/>
      <c r="AA104" s="363"/>
      <c r="AB104" s="386"/>
      <c r="AU104" s="262" t="s">
        <v>205</v>
      </c>
      <c r="AV104" s="262" t="s">
        <v>65</v>
      </c>
      <c r="AW104" s="261" t="s">
        <v>71</v>
      </c>
      <c r="AX104" s="261" t="s">
        <v>25</v>
      </c>
      <c r="AY104" s="261" t="s">
        <v>58</v>
      </c>
      <c r="AZ104" s="262" t="s">
        <v>198</v>
      </c>
    </row>
    <row r="105" spans="2:52" s="261" customFormat="1" ht="20.1" customHeight="1">
      <c r="B105" s="257"/>
      <c r="C105" s="413"/>
      <c r="D105" s="413"/>
      <c r="E105" s="415" t="s">
        <v>3698</v>
      </c>
      <c r="F105" s="702" t="s">
        <v>3723</v>
      </c>
      <c r="G105" s="703"/>
      <c r="H105" s="703"/>
      <c r="I105" s="703"/>
      <c r="J105" s="413"/>
      <c r="K105" s="435">
        <f>5.44+20.23+157.04+13.75+136.2</f>
        <v>332.65999999999997</v>
      </c>
      <c r="L105" s="413"/>
      <c r="M105" s="413"/>
      <c r="N105" s="413"/>
      <c r="O105" s="413"/>
      <c r="P105" s="413"/>
      <c r="Q105" s="413"/>
      <c r="R105" s="413"/>
      <c r="S105" s="221"/>
      <c r="U105" s="385"/>
      <c r="V105" s="363"/>
      <c r="W105" s="363"/>
      <c r="X105" s="363"/>
      <c r="Y105" s="363"/>
      <c r="Z105" s="363"/>
      <c r="AA105" s="363"/>
      <c r="AB105" s="386"/>
      <c r="AU105" s="262" t="s">
        <v>205</v>
      </c>
      <c r="AV105" s="262" t="s">
        <v>65</v>
      </c>
      <c r="AW105" s="261" t="s">
        <v>71</v>
      </c>
      <c r="AX105" s="261" t="s">
        <v>25</v>
      </c>
      <c r="AY105" s="261" t="s">
        <v>65</v>
      </c>
      <c r="AZ105" s="262" t="s">
        <v>198</v>
      </c>
    </row>
    <row r="106" spans="2:66" s="198" customFormat="1" ht="30" customHeight="1">
      <c r="B106" s="168"/>
      <c r="C106" s="309" t="s">
        <v>158</v>
      </c>
      <c r="D106" s="309" t="s">
        <v>199</v>
      </c>
      <c r="E106" s="310" t="s">
        <v>2517</v>
      </c>
      <c r="F106" s="678" t="s">
        <v>2518</v>
      </c>
      <c r="G106" s="678"/>
      <c r="H106" s="678"/>
      <c r="I106" s="678"/>
      <c r="J106" s="311" t="s">
        <v>377</v>
      </c>
      <c r="K106" s="373">
        <v>355.44</v>
      </c>
      <c r="L106" s="572"/>
      <c r="M106" s="572"/>
      <c r="N106" s="679">
        <f>ROUND(L106*K106,2)</f>
        <v>0</v>
      </c>
      <c r="O106" s="679"/>
      <c r="P106" s="679"/>
      <c r="Q106" s="679"/>
      <c r="R106" s="327" t="s">
        <v>3765</v>
      </c>
      <c r="S106" s="172"/>
      <c r="T106" s="426"/>
      <c r="U106" s="354"/>
      <c r="V106" s="246"/>
      <c r="W106" s="248"/>
      <c r="X106" s="248"/>
      <c r="Y106" s="248"/>
      <c r="Z106" s="248"/>
      <c r="AA106" s="248"/>
      <c r="AB106" s="355"/>
      <c r="AS106" s="192" t="s">
        <v>113</v>
      </c>
      <c r="AU106" s="192" t="s">
        <v>199</v>
      </c>
      <c r="AV106" s="192" t="s">
        <v>65</v>
      </c>
      <c r="AZ106" s="192" t="s">
        <v>198</v>
      </c>
      <c r="BF106" s="249">
        <f>IF(V106="základní",N106,0)</f>
        <v>0</v>
      </c>
      <c r="BG106" s="249">
        <f>IF(V106="snížená",N106,0)</f>
        <v>0</v>
      </c>
      <c r="BH106" s="249">
        <f>IF(V106="zákl. přenesená",N106,0)</f>
        <v>0</v>
      </c>
      <c r="BI106" s="249">
        <f>IF(V106="sníž. přenesená",N106,0)</f>
        <v>0</v>
      </c>
      <c r="BJ106" s="249">
        <f>IF(V106="nulová",N106,0)</f>
        <v>0</v>
      </c>
      <c r="BK106" s="192" t="s">
        <v>65</v>
      </c>
      <c r="BL106" s="249">
        <f>ROUND(L106*K106,2)</f>
        <v>0</v>
      </c>
      <c r="BM106" s="192" t="s">
        <v>113</v>
      </c>
      <c r="BN106" s="192" t="s">
        <v>2519</v>
      </c>
    </row>
    <row r="107" spans="2:52" s="261" customFormat="1" ht="31.5" customHeight="1">
      <c r="B107" s="257"/>
      <c r="C107" s="413"/>
      <c r="D107" s="413"/>
      <c r="E107" s="415" t="s">
        <v>2323</v>
      </c>
      <c r="F107" s="714" t="s">
        <v>2520</v>
      </c>
      <c r="G107" s="715"/>
      <c r="H107" s="715"/>
      <c r="I107" s="715"/>
      <c r="J107" s="413"/>
      <c r="K107" s="416">
        <v>211.39</v>
      </c>
      <c r="L107" s="413"/>
      <c r="M107" s="413"/>
      <c r="N107" s="413"/>
      <c r="O107" s="413"/>
      <c r="P107" s="413"/>
      <c r="Q107" s="413"/>
      <c r="R107" s="413"/>
      <c r="S107" s="221"/>
      <c r="T107" s="308"/>
      <c r="U107" s="385"/>
      <c r="V107" s="363"/>
      <c r="W107" s="363"/>
      <c r="X107" s="363"/>
      <c r="Y107" s="363"/>
      <c r="Z107" s="363"/>
      <c r="AA107" s="363"/>
      <c r="AB107" s="386"/>
      <c r="AU107" s="262" t="s">
        <v>205</v>
      </c>
      <c r="AV107" s="262" t="s">
        <v>65</v>
      </c>
      <c r="AW107" s="261" t="s">
        <v>71</v>
      </c>
      <c r="AX107" s="261" t="s">
        <v>25</v>
      </c>
      <c r="AY107" s="261" t="s">
        <v>58</v>
      </c>
      <c r="AZ107" s="262" t="s">
        <v>198</v>
      </c>
    </row>
    <row r="108" spans="2:52" s="261" customFormat="1" ht="31.5" customHeight="1">
      <c r="B108" s="257"/>
      <c r="C108" s="413"/>
      <c r="D108" s="413"/>
      <c r="E108" s="415" t="s">
        <v>2325</v>
      </c>
      <c r="F108" s="702" t="s">
        <v>3699</v>
      </c>
      <c r="G108" s="703"/>
      <c r="H108" s="703"/>
      <c r="I108" s="703"/>
      <c r="J108" s="413"/>
      <c r="K108" s="435">
        <v>135.62</v>
      </c>
      <c r="L108" s="413"/>
      <c r="N108" s="413"/>
      <c r="O108" s="413"/>
      <c r="P108" s="413"/>
      <c r="Q108" s="413"/>
      <c r="R108" s="413"/>
      <c r="S108" s="221"/>
      <c r="T108" s="308"/>
      <c r="U108" s="385"/>
      <c r="V108" s="363"/>
      <c r="W108" s="363"/>
      <c r="X108" s="363"/>
      <c r="Y108" s="363"/>
      <c r="Z108" s="363"/>
      <c r="AA108" s="363"/>
      <c r="AB108" s="386"/>
      <c r="AU108" s="262" t="s">
        <v>205</v>
      </c>
      <c r="AV108" s="262" t="s">
        <v>65</v>
      </c>
      <c r="AW108" s="261" t="s">
        <v>71</v>
      </c>
      <c r="AX108" s="261" t="s">
        <v>25</v>
      </c>
      <c r="AY108" s="261" t="s">
        <v>58</v>
      </c>
      <c r="AZ108" s="262" t="s">
        <v>198</v>
      </c>
    </row>
    <row r="109" spans="2:52" s="261" customFormat="1" ht="31.5" customHeight="1">
      <c r="B109" s="257"/>
      <c r="C109" s="413"/>
      <c r="D109" s="413"/>
      <c r="E109" s="415" t="s">
        <v>2526</v>
      </c>
      <c r="F109" s="702" t="s">
        <v>2521</v>
      </c>
      <c r="G109" s="703"/>
      <c r="H109" s="703"/>
      <c r="I109" s="703"/>
      <c r="J109" s="413"/>
      <c r="K109" s="416">
        <v>8.43</v>
      </c>
      <c r="L109" s="413"/>
      <c r="M109" s="413"/>
      <c r="N109" s="413"/>
      <c r="O109" s="413"/>
      <c r="P109" s="413"/>
      <c r="Q109" s="413"/>
      <c r="R109" s="413"/>
      <c r="S109" s="221"/>
      <c r="T109" s="413"/>
      <c r="U109" s="385"/>
      <c r="V109" s="363"/>
      <c r="W109" s="363"/>
      <c r="X109" s="363"/>
      <c r="Y109" s="363"/>
      <c r="Z109" s="363"/>
      <c r="AA109" s="363"/>
      <c r="AB109" s="386"/>
      <c r="AU109" s="262" t="s">
        <v>205</v>
      </c>
      <c r="AV109" s="262" t="s">
        <v>65</v>
      </c>
      <c r="AW109" s="261" t="s">
        <v>71</v>
      </c>
      <c r="AX109" s="261" t="s">
        <v>25</v>
      </c>
      <c r="AY109" s="261" t="s">
        <v>58</v>
      </c>
      <c r="AZ109" s="262" t="s">
        <v>198</v>
      </c>
    </row>
    <row r="110" spans="2:52" s="261" customFormat="1" ht="20.1" customHeight="1">
      <c r="B110" s="257"/>
      <c r="C110" s="413"/>
      <c r="D110" s="413"/>
      <c r="E110" s="415" t="s">
        <v>3700</v>
      </c>
      <c r="F110" s="702" t="s">
        <v>3701</v>
      </c>
      <c r="G110" s="703"/>
      <c r="H110" s="703"/>
      <c r="I110" s="703"/>
      <c r="J110" s="413"/>
      <c r="K110" s="435">
        <v>355.44</v>
      </c>
      <c r="L110" s="413"/>
      <c r="M110" s="413"/>
      <c r="N110" s="413"/>
      <c r="O110" s="413"/>
      <c r="P110" s="413"/>
      <c r="Q110" s="413"/>
      <c r="R110" s="413"/>
      <c r="S110" s="221"/>
      <c r="U110" s="385"/>
      <c r="V110" s="363"/>
      <c r="W110" s="363"/>
      <c r="X110" s="363"/>
      <c r="Y110" s="363"/>
      <c r="Z110" s="363"/>
      <c r="AA110" s="363"/>
      <c r="AB110" s="386"/>
      <c r="AU110" s="262" t="s">
        <v>205</v>
      </c>
      <c r="AV110" s="262" t="s">
        <v>65</v>
      </c>
      <c r="AW110" s="261" t="s">
        <v>71</v>
      </c>
      <c r="AX110" s="261" t="s">
        <v>25</v>
      </c>
      <c r="AY110" s="261" t="s">
        <v>65</v>
      </c>
      <c r="AZ110" s="262" t="s">
        <v>198</v>
      </c>
    </row>
    <row r="111" spans="2:66" s="198" customFormat="1" ht="30" customHeight="1">
      <c r="B111" s="168"/>
      <c r="C111" s="309" t="s">
        <v>161</v>
      </c>
      <c r="D111" s="309" t="s">
        <v>199</v>
      </c>
      <c r="E111" s="310" t="s">
        <v>2352</v>
      </c>
      <c r="F111" s="678" t="s">
        <v>2353</v>
      </c>
      <c r="G111" s="678"/>
      <c r="H111" s="678"/>
      <c r="I111" s="678"/>
      <c r="J111" s="311" t="s">
        <v>377</v>
      </c>
      <c r="K111" s="375">
        <v>123.98</v>
      </c>
      <c r="L111" s="572"/>
      <c r="M111" s="572"/>
      <c r="N111" s="679">
        <f>ROUND(L111*K111,2)</f>
        <v>0</v>
      </c>
      <c r="O111" s="679"/>
      <c r="P111" s="679"/>
      <c r="Q111" s="679"/>
      <c r="R111" s="327" t="s">
        <v>3765</v>
      </c>
      <c r="S111" s="172"/>
      <c r="T111" s="437"/>
      <c r="U111" s="354"/>
      <c r="V111" s="246"/>
      <c r="W111" s="248"/>
      <c r="X111" s="248"/>
      <c r="Y111" s="248"/>
      <c r="Z111" s="248"/>
      <c r="AA111" s="248"/>
      <c r="AB111" s="355"/>
      <c r="AS111" s="192" t="s">
        <v>113</v>
      </c>
      <c r="AU111" s="192" t="s">
        <v>199</v>
      </c>
      <c r="AV111" s="192" t="s">
        <v>65</v>
      </c>
      <c r="AZ111" s="192" t="s">
        <v>198</v>
      </c>
      <c r="BF111" s="249">
        <f>IF(V111="základní",N111,0)</f>
        <v>0</v>
      </c>
      <c r="BG111" s="249">
        <f>IF(V111="snížená",N111,0)</f>
        <v>0</v>
      </c>
      <c r="BH111" s="249">
        <f>IF(V111="zákl. přenesená",N111,0)</f>
        <v>0</v>
      </c>
      <c r="BI111" s="249">
        <f>IF(V111="sníž. přenesená",N111,0)</f>
        <v>0</v>
      </c>
      <c r="BJ111" s="249">
        <f>IF(V111="nulová",N111,0)</f>
        <v>0</v>
      </c>
      <c r="BK111" s="192" t="s">
        <v>65</v>
      </c>
      <c r="BL111" s="249">
        <f>ROUND(L111*K111,2)</f>
        <v>0</v>
      </c>
      <c r="BM111" s="192" t="s">
        <v>113</v>
      </c>
      <c r="BN111" s="192" t="s">
        <v>2523</v>
      </c>
    </row>
    <row r="112" spans="2:52" s="261" customFormat="1" ht="27.95" customHeight="1">
      <c r="B112" s="257"/>
      <c r="C112" s="413"/>
      <c r="D112" s="413"/>
      <c r="E112" s="415" t="s">
        <v>2330</v>
      </c>
      <c r="F112" s="714" t="s">
        <v>2524</v>
      </c>
      <c r="G112" s="715"/>
      <c r="H112" s="715"/>
      <c r="I112" s="715"/>
      <c r="J112" s="413"/>
      <c r="K112" s="416">
        <v>112.83</v>
      </c>
      <c r="L112" s="413"/>
      <c r="M112" s="413"/>
      <c r="N112" s="413"/>
      <c r="O112" s="413"/>
      <c r="P112" s="413"/>
      <c r="Q112" s="413"/>
      <c r="R112" s="413"/>
      <c r="S112" s="221"/>
      <c r="U112" s="385"/>
      <c r="V112" s="363"/>
      <c r="W112" s="363"/>
      <c r="X112" s="363"/>
      <c r="Y112" s="363"/>
      <c r="Z112" s="363"/>
      <c r="AA112" s="363"/>
      <c r="AB112" s="386"/>
      <c r="AU112" s="262" t="s">
        <v>205</v>
      </c>
      <c r="AV112" s="262" t="s">
        <v>65</v>
      </c>
      <c r="AW112" s="261" t="s">
        <v>71</v>
      </c>
      <c r="AX112" s="261" t="s">
        <v>25</v>
      </c>
      <c r="AY112" s="261" t="s">
        <v>58</v>
      </c>
      <c r="AZ112" s="262" t="s">
        <v>198</v>
      </c>
    </row>
    <row r="113" spans="2:52" s="261" customFormat="1" ht="27.95" customHeight="1">
      <c r="B113" s="257"/>
      <c r="C113" s="413"/>
      <c r="D113" s="413"/>
      <c r="E113" s="415" t="s">
        <v>2332</v>
      </c>
      <c r="F113" s="702" t="s">
        <v>2525</v>
      </c>
      <c r="G113" s="703"/>
      <c r="H113" s="703"/>
      <c r="I113" s="703"/>
      <c r="J113" s="413"/>
      <c r="K113" s="416">
        <v>11.15</v>
      </c>
      <c r="L113" s="413"/>
      <c r="M113" s="413"/>
      <c r="N113" s="413"/>
      <c r="O113" s="413"/>
      <c r="P113" s="413"/>
      <c r="Q113" s="413"/>
      <c r="R113" s="413"/>
      <c r="S113" s="221"/>
      <c r="U113" s="385"/>
      <c r="V113" s="363"/>
      <c r="W113" s="363"/>
      <c r="X113" s="363"/>
      <c r="Y113" s="363"/>
      <c r="Z113" s="363"/>
      <c r="AA113" s="363"/>
      <c r="AB113" s="386"/>
      <c r="AU113" s="262" t="s">
        <v>205</v>
      </c>
      <c r="AV113" s="262" t="s">
        <v>65</v>
      </c>
      <c r="AW113" s="261" t="s">
        <v>71</v>
      </c>
      <c r="AX113" s="261" t="s">
        <v>25</v>
      </c>
      <c r="AY113" s="261" t="s">
        <v>58</v>
      </c>
      <c r="AZ113" s="262" t="s">
        <v>198</v>
      </c>
    </row>
    <row r="114" spans="2:52" s="261" customFormat="1" ht="20.1" customHeight="1">
      <c r="B114" s="257"/>
      <c r="C114" s="413"/>
      <c r="D114" s="413"/>
      <c r="E114" s="415" t="s">
        <v>2334</v>
      </c>
      <c r="F114" s="702" t="s">
        <v>2527</v>
      </c>
      <c r="G114" s="703"/>
      <c r="H114" s="703"/>
      <c r="I114" s="703"/>
      <c r="J114" s="413"/>
      <c r="K114" s="416">
        <v>123.98</v>
      </c>
      <c r="L114" s="413"/>
      <c r="M114" s="413"/>
      <c r="N114" s="413"/>
      <c r="O114" s="413"/>
      <c r="P114" s="413"/>
      <c r="Q114" s="413"/>
      <c r="R114" s="413"/>
      <c r="S114" s="221"/>
      <c r="U114" s="385"/>
      <c r="V114" s="363"/>
      <c r="W114" s="363"/>
      <c r="X114" s="363"/>
      <c r="Y114" s="363"/>
      <c r="Z114" s="363"/>
      <c r="AA114" s="363"/>
      <c r="AB114" s="386"/>
      <c r="AU114" s="262" t="s">
        <v>205</v>
      </c>
      <c r="AV114" s="262" t="s">
        <v>65</v>
      </c>
      <c r="AW114" s="261" t="s">
        <v>71</v>
      </c>
      <c r="AX114" s="261" t="s">
        <v>25</v>
      </c>
      <c r="AY114" s="261" t="s">
        <v>65</v>
      </c>
      <c r="AZ114" s="262" t="s">
        <v>198</v>
      </c>
    </row>
    <row r="115" spans="2:66" s="198" customFormat="1" ht="30" customHeight="1">
      <c r="B115" s="168"/>
      <c r="C115" s="309" t="s">
        <v>164</v>
      </c>
      <c r="D115" s="309" t="s">
        <v>199</v>
      </c>
      <c r="E115" s="310" t="s">
        <v>2361</v>
      </c>
      <c r="F115" s="678" t="s">
        <v>2362</v>
      </c>
      <c r="G115" s="678"/>
      <c r="H115" s="678"/>
      <c r="I115" s="678"/>
      <c r="J115" s="311" t="s">
        <v>377</v>
      </c>
      <c r="K115" s="373">
        <f>K99</f>
        <v>332.65999999999997</v>
      </c>
      <c r="L115" s="572"/>
      <c r="M115" s="572"/>
      <c r="N115" s="679">
        <f>ROUND(L115*K115,2)</f>
        <v>0</v>
      </c>
      <c r="O115" s="679"/>
      <c r="P115" s="679"/>
      <c r="Q115" s="679"/>
      <c r="R115" s="327" t="s">
        <v>3765</v>
      </c>
      <c r="S115" s="172"/>
      <c r="T115" s="426"/>
      <c r="U115" s="354"/>
      <c r="V115" s="246"/>
      <c r="W115" s="248"/>
      <c r="X115" s="248"/>
      <c r="Y115" s="248"/>
      <c r="Z115" s="248"/>
      <c r="AA115" s="248"/>
      <c r="AB115" s="355"/>
      <c r="AS115" s="192" t="s">
        <v>113</v>
      </c>
      <c r="AU115" s="192" t="s">
        <v>199</v>
      </c>
      <c r="AV115" s="192" t="s">
        <v>65</v>
      </c>
      <c r="AZ115" s="192" t="s">
        <v>198</v>
      </c>
      <c r="BF115" s="249">
        <f>IF(V115="základní",N115,0)</f>
        <v>0</v>
      </c>
      <c r="BG115" s="249">
        <f>IF(V115="snížená",N115,0)</f>
        <v>0</v>
      </c>
      <c r="BH115" s="249">
        <f>IF(V115="zákl. přenesená",N115,0)</f>
        <v>0</v>
      </c>
      <c r="BI115" s="249">
        <f>IF(V115="sníž. přenesená",N115,0)</f>
        <v>0</v>
      </c>
      <c r="BJ115" s="249">
        <f>IF(V115="nulová",N115,0)</f>
        <v>0</v>
      </c>
      <c r="BK115" s="192" t="s">
        <v>65</v>
      </c>
      <c r="BL115" s="249">
        <f>ROUND(L115*K115,2)</f>
        <v>0</v>
      </c>
      <c r="BM115" s="192" t="s">
        <v>113</v>
      </c>
      <c r="BN115" s="192" t="s">
        <v>2528</v>
      </c>
    </row>
    <row r="116" spans="2:66" s="198" customFormat="1" ht="30" customHeight="1">
      <c r="B116" s="168"/>
      <c r="C116" s="309" t="s">
        <v>397</v>
      </c>
      <c r="D116" s="309" t="s">
        <v>199</v>
      </c>
      <c r="E116" s="310" t="s">
        <v>2529</v>
      </c>
      <c r="F116" s="678" t="s">
        <v>2530</v>
      </c>
      <c r="G116" s="678"/>
      <c r="H116" s="678"/>
      <c r="I116" s="678"/>
      <c r="J116" s="311" t="s">
        <v>377</v>
      </c>
      <c r="K116" s="373">
        <v>355.44</v>
      </c>
      <c r="L116" s="572"/>
      <c r="M116" s="572"/>
      <c r="N116" s="679">
        <f>ROUND(L116*K116,2)</f>
        <v>0</v>
      </c>
      <c r="O116" s="679"/>
      <c r="P116" s="679"/>
      <c r="Q116" s="679"/>
      <c r="R116" s="327" t="s">
        <v>3765</v>
      </c>
      <c r="S116" s="172"/>
      <c r="T116" s="426"/>
      <c r="U116" s="354"/>
      <c r="V116" s="246"/>
      <c r="W116" s="248"/>
      <c r="X116" s="248"/>
      <c r="Y116" s="248"/>
      <c r="Z116" s="248"/>
      <c r="AA116" s="248"/>
      <c r="AB116" s="355"/>
      <c r="AS116" s="192" t="s">
        <v>113</v>
      </c>
      <c r="AU116" s="192" t="s">
        <v>199</v>
      </c>
      <c r="AV116" s="192" t="s">
        <v>65</v>
      </c>
      <c r="AZ116" s="192" t="s">
        <v>198</v>
      </c>
      <c r="BF116" s="249">
        <f>IF(V116="základní",N116,0)</f>
        <v>0</v>
      </c>
      <c r="BG116" s="249">
        <f>IF(V116="snížená",N116,0)</f>
        <v>0</v>
      </c>
      <c r="BH116" s="249">
        <f>IF(V116="zákl. přenesená",N116,0)</f>
        <v>0</v>
      </c>
      <c r="BI116" s="249">
        <f>IF(V116="sníž. přenesená",N116,0)</f>
        <v>0</v>
      </c>
      <c r="BJ116" s="249">
        <f>IF(V116="nulová",N116,0)</f>
        <v>0</v>
      </c>
      <c r="BK116" s="192" t="s">
        <v>65</v>
      </c>
      <c r="BL116" s="249">
        <f>ROUND(L116*K116,2)</f>
        <v>0</v>
      </c>
      <c r="BM116" s="192" t="s">
        <v>113</v>
      </c>
      <c r="BN116" s="192" t="s">
        <v>2531</v>
      </c>
    </row>
    <row r="117" spans="2:66" s="198" customFormat="1" ht="30" customHeight="1">
      <c r="B117" s="168"/>
      <c r="C117" s="309" t="s">
        <v>403</v>
      </c>
      <c r="D117" s="309" t="s">
        <v>199</v>
      </c>
      <c r="E117" s="310" t="s">
        <v>2364</v>
      </c>
      <c r="F117" s="678" t="s">
        <v>2365</v>
      </c>
      <c r="G117" s="678"/>
      <c r="H117" s="678"/>
      <c r="I117" s="678"/>
      <c r="J117" s="311" t="s">
        <v>377</v>
      </c>
      <c r="K117" s="375">
        <v>123.98</v>
      </c>
      <c r="L117" s="572"/>
      <c r="M117" s="572"/>
      <c r="N117" s="679">
        <f>ROUND(L117*K117,2)</f>
        <v>0</v>
      </c>
      <c r="O117" s="679"/>
      <c r="P117" s="679"/>
      <c r="Q117" s="679"/>
      <c r="R117" s="327" t="s">
        <v>3765</v>
      </c>
      <c r="S117" s="172"/>
      <c r="U117" s="354"/>
      <c r="V117" s="246"/>
      <c r="W117" s="248"/>
      <c r="X117" s="248"/>
      <c r="Y117" s="248"/>
      <c r="Z117" s="248"/>
      <c r="AA117" s="248"/>
      <c r="AB117" s="355"/>
      <c r="AS117" s="192" t="s">
        <v>113</v>
      </c>
      <c r="AU117" s="192" t="s">
        <v>199</v>
      </c>
      <c r="AV117" s="192" t="s">
        <v>65</v>
      </c>
      <c r="AZ117" s="192" t="s">
        <v>198</v>
      </c>
      <c r="BF117" s="249">
        <f>IF(V117="základní",N117,0)</f>
        <v>0</v>
      </c>
      <c r="BG117" s="249">
        <f>IF(V117="snížená",N117,0)</f>
        <v>0</v>
      </c>
      <c r="BH117" s="249">
        <f>IF(V117="zákl. přenesená",N117,0)</f>
        <v>0</v>
      </c>
      <c r="BI117" s="249">
        <f>IF(V117="sníž. přenesená",N117,0)</f>
        <v>0</v>
      </c>
      <c r="BJ117" s="249">
        <f>IF(V117="nulová",N117,0)</f>
        <v>0</v>
      </c>
      <c r="BK117" s="192" t="s">
        <v>65</v>
      </c>
      <c r="BL117" s="249">
        <f>ROUND(L117*K117,2)</f>
        <v>0</v>
      </c>
      <c r="BM117" s="192" t="s">
        <v>113</v>
      </c>
      <c r="BN117" s="192" t="s">
        <v>2532</v>
      </c>
    </row>
    <row r="118" spans="2:66" s="198" customFormat="1" ht="30" customHeight="1">
      <c r="B118" s="168"/>
      <c r="C118" s="309" t="s">
        <v>410</v>
      </c>
      <c r="D118" s="309" t="s">
        <v>199</v>
      </c>
      <c r="E118" s="310" t="s">
        <v>2367</v>
      </c>
      <c r="F118" s="678" t="s">
        <v>2368</v>
      </c>
      <c r="G118" s="678"/>
      <c r="H118" s="678"/>
      <c r="I118" s="678"/>
      <c r="J118" s="311" t="s">
        <v>360</v>
      </c>
      <c r="K118" s="375">
        <v>316.46</v>
      </c>
      <c r="L118" s="572"/>
      <c r="M118" s="572"/>
      <c r="N118" s="679">
        <f>ROUND(L118*K118,2)</f>
        <v>0</v>
      </c>
      <c r="O118" s="679"/>
      <c r="P118" s="679"/>
      <c r="Q118" s="679"/>
      <c r="R118" s="327" t="s">
        <v>3765</v>
      </c>
      <c r="S118" s="172"/>
      <c r="T118" s="397"/>
      <c r="U118" s="354"/>
      <c r="V118" s="246"/>
      <c r="W118" s="248"/>
      <c r="X118" s="248"/>
      <c r="Y118" s="248"/>
      <c r="Z118" s="248"/>
      <c r="AA118" s="248"/>
      <c r="AB118" s="355"/>
      <c r="AS118" s="192" t="s">
        <v>113</v>
      </c>
      <c r="AU118" s="192" t="s">
        <v>199</v>
      </c>
      <c r="AV118" s="192" t="s">
        <v>65</v>
      </c>
      <c r="AZ118" s="192" t="s">
        <v>198</v>
      </c>
      <c r="BF118" s="249">
        <f>IF(V118="základní",N118,0)</f>
        <v>0</v>
      </c>
      <c r="BG118" s="249">
        <f>IF(V118="snížená",N118,0)</f>
        <v>0</v>
      </c>
      <c r="BH118" s="249">
        <f>IF(V118="zákl. přenesená",N118,0)</f>
        <v>0</v>
      </c>
      <c r="BI118" s="249">
        <f>IF(V118="sníž. přenesená",N118,0)</f>
        <v>0</v>
      </c>
      <c r="BJ118" s="249">
        <f>IF(V118="nulová",N118,0)</f>
        <v>0</v>
      </c>
      <c r="BK118" s="192" t="s">
        <v>65</v>
      </c>
      <c r="BL118" s="249">
        <f>ROUND(L118*K118,2)</f>
        <v>0</v>
      </c>
      <c r="BM118" s="192" t="s">
        <v>113</v>
      </c>
      <c r="BN118" s="192" t="s">
        <v>2533</v>
      </c>
    </row>
    <row r="119" spans="2:52" s="261" customFormat="1" ht="31.5" customHeight="1">
      <c r="B119" s="257"/>
      <c r="C119" s="413"/>
      <c r="D119" s="413"/>
      <c r="E119" s="415" t="s">
        <v>2148</v>
      </c>
      <c r="F119" s="714" t="s">
        <v>2534</v>
      </c>
      <c r="G119" s="715"/>
      <c r="H119" s="715"/>
      <c r="I119" s="715"/>
      <c r="J119" s="413"/>
      <c r="K119" s="416">
        <v>5.78</v>
      </c>
      <c r="L119" s="413"/>
      <c r="M119" s="413"/>
      <c r="N119" s="413"/>
      <c r="O119" s="413"/>
      <c r="P119" s="413"/>
      <c r="Q119" s="413"/>
      <c r="R119" s="413"/>
      <c r="S119" s="221"/>
      <c r="U119" s="385"/>
      <c r="V119" s="363"/>
      <c r="W119" s="363"/>
      <c r="X119" s="363"/>
      <c r="Y119" s="363"/>
      <c r="Z119" s="363"/>
      <c r="AA119" s="363"/>
      <c r="AB119" s="386"/>
      <c r="AU119" s="262" t="s">
        <v>205</v>
      </c>
      <c r="AV119" s="262" t="s">
        <v>65</v>
      </c>
      <c r="AW119" s="261" t="s">
        <v>71</v>
      </c>
      <c r="AX119" s="261" t="s">
        <v>25</v>
      </c>
      <c r="AY119" s="261" t="s">
        <v>58</v>
      </c>
      <c r="AZ119" s="262" t="s">
        <v>198</v>
      </c>
    </row>
    <row r="120" spans="2:52" s="261" customFormat="1" ht="31.5" customHeight="1">
      <c r="B120" s="257"/>
      <c r="C120" s="413"/>
      <c r="D120" s="413"/>
      <c r="E120" s="415" t="s">
        <v>2219</v>
      </c>
      <c r="F120" s="702" t="s">
        <v>2535</v>
      </c>
      <c r="G120" s="703"/>
      <c r="H120" s="703"/>
      <c r="I120" s="703"/>
      <c r="J120" s="413"/>
      <c r="K120" s="416">
        <v>310.68</v>
      </c>
      <c r="L120" s="413"/>
      <c r="M120" s="413"/>
      <c r="N120" s="413"/>
      <c r="O120" s="413"/>
      <c r="P120" s="413"/>
      <c r="Q120" s="413"/>
      <c r="R120" s="413"/>
      <c r="S120" s="221"/>
      <c r="T120" s="397"/>
      <c r="U120" s="385"/>
      <c r="V120" s="363"/>
      <c r="W120" s="363"/>
      <c r="X120" s="363"/>
      <c r="Y120" s="363"/>
      <c r="Z120" s="363"/>
      <c r="AA120" s="363"/>
      <c r="AB120" s="386"/>
      <c r="AD120" s="434"/>
      <c r="AU120" s="262" t="s">
        <v>205</v>
      </c>
      <c r="AV120" s="262" t="s">
        <v>65</v>
      </c>
      <c r="AW120" s="261" t="s">
        <v>71</v>
      </c>
      <c r="AX120" s="261" t="s">
        <v>25</v>
      </c>
      <c r="AY120" s="261" t="s">
        <v>58</v>
      </c>
      <c r="AZ120" s="262" t="s">
        <v>198</v>
      </c>
    </row>
    <row r="121" spans="2:52" s="261" customFormat="1" ht="20.1" customHeight="1">
      <c r="B121" s="257"/>
      <c r="C121" s="413"/>
      <c r="D121" s="413"/>
      <c r="E121" s="415" t="s">
        <v>3047</v>
      </c>
      <c r="F121" s="702" t="s">
        <v>2536</v>
      </c>
      <c r="G121" s="703"/>
      <c r="H121" s="703"/>
      <c r="I121" s="703"/>
      <c r="J121" s="413"/>
      <c r="K121" s="416">
        <v>316.46</v>
      </c>
      <c r="L121" s="413"/>
      <c r="M121" s="413"/>
      <c r="N121" s="413"/>
      <c r="O121" s="413"/>
      <c r="P121" s="413"/>
      <c r="Q121" s="413"/>
      <c r="R121" s="413"/>
      <c r="S121" s="221"/>
      <c r="U121" s="385"/>
      <c r="V121" s="363"/>
      <c r="W121" s="363"/>
      <c r="X121" s="363"/>
      <c r="Y121" s="363"/>
      <c r="Z121" s="363"/>
      <c r="AA121" s="363"/>
      <c r="AB121" s="386"/>
      <c r="AU121" s="262" t="s">
        <v>205</v>
      </c>
      <c r="AV121" s="262" t="s">
        <v>65</v>
      </c>
      <c r="AW121" s="261" t="s">
        <v>71</v>
      </c>
      <c r="AX121" s="261" t="s">
        <v>25</v>
      </c>
      <c r="AY121" s="261" t="s">
        <v>65</v>
      </c>
      <c r="AZ121" s="262" t="s">
        <v>198</v>
      </c>
    </row>
    <row r="122" spans="2:66" s="198" customFormat="1" ht="30" customHeight="1">
      <c r="B122" s="168"/>
      <c r="C122" s="309" t="s">
        <v>11</v>
      </c>
      <c r="D122" s="309" t="s">
        <v>199</v>
      </c>
      <c r="E122" s="310" t="s">
        <v>2371</v>
      </c>
      <c r="F122" s="678" t="s">
        <v>2372</v>
      </c>
      <c r="G122" s="678"/>
      <c r="H122" s="678"/>
      <c r="I122" s="678"/>
      <c r="J122" s="311" t="s">
        <v>360</v>
      </c>
      <c r="K122" s="375">
        <v>279.47</v>
      </c>
      <c r="L122" s="572"/>
      <c r="M122" s="572"/>
      <c r="N122" s="679">
        <f>ROUND(L122*K122,2)</f>
        <v>0</v>
      </c>
      <c r="O122" s="679"/>
      <c r="P122" s="679"/>
      <c r="Q122" s="679"/>
      <c r="R122" s="327" t="s">
        <v>3765</v>
      </c>
      <c r="S122" s="172"/>
      <c r="U122" s="354"/>
      <c r="V122" s="246"/>
      <c r="W122" s="248"/>
      <c r="X122" s="248"/>
      <c r="Y122" s="248"/>
      <c r="Z122" s="248"/>
      <c r="AA122" s="248"/>
      <c r="AB122" s="355"/>
      <c r="AS122" s="192" t="s">
        <v>113</v>
      </c>
      <c r="AU122" s="192" t="s">
        <v>199</v>
      </c>
      <c r="AV122" s="192" t="s">
        <v>65</v>
      </c>
      <c r="AZ122" s="192" t="s">
        <v>198</v>
      </c>
      <c r="BF122" s="249">
        <f>IF(V122="základní",N122,0)</f>
        <v>0</v>
      </c>
      <c r="BG122" s="249">
        <f>IF(V122="snížená",N122,0)</f>
        <v>0</v>
      </c>
      <c r="BH122" s="249">
        <f>IF(V122="zákl. přenesená",N122,0)</f>
        <v>0</v>
      </c>
      <c r="BI122" s="249">
        <f>IF(V122="sníž. přenesená",N122,0)</f>
        <v>0</v>
      </c>
      <c r="BJ122" s="249">
        <f>IF(V122="nulová",N122,0)</f>
        <v>0</v>
      </c>
      <c r="BK122" s="192" t="s">
        <v>65</v>
      </c>
      <c r="BL122" s="249">
        <f>ROUND(L122*K122,2)</f>
        <v>0</v>
      </c>
      <c r="BM122" s="192" t="s">
        <v>113</v>
      </c>
      <c r="BN122" s="192" t="s">
        <v>2537</v>
      </c>
    </row>
    <row r="123" spans="2:52" s="261" customFormat="1" ht="31.5" customHeight="1">
      <c r="B123" s="257"/>
      <c r="C123" s="413"/>
      <c r="D123" s="413"/>
      <c r="E123" s="415" t="s">
        <v>2698</v>
      </c>
      <c r="F123" s="714" t="s">
        <v>2538</v>
      </c>
      <c r="G123" s="715"/>
      <c r="H123" s="715"/>
      <c r="I123" s="715"/>
      <c r="J123" s="413"/>
      <c r="K123" s="416">
        <v>279.47</v>
      </c>
      <c r="L123" s="413"/>
      <c r="M123" s="413"/>
      <c r="N123" s="413"/>
      <c r="O123" s="413"/>
      <c r="P123" s="413"/>
      <c r="Q123" s="413"/>
      <c r="R123" s="413"/>
      <c r="S123" s="221"/>
      <c r="T123" s="397"/>
      <c r="U123" s="385"/>
      <c r="V123" s="363"/>
      <c r="W123" s="363"/>
      <c r="X123" s="363"/>
      <c r="Y123" s="363"/>
      <c r="Z123" s="363"/>
      <c r="AA123" s="363"/>
      <c r="AB123" s="386"/>
      <c r="AU123" s="262" t="s">
        <v>205</v>
      </c>
      <c r="AV123" s="262" t="s">
        <v>65</v>
      </c>
      <c r="AW123" s="261" t="s">
        <v>71</v>
      </c>
      <c r="AX123" s="261" t="s">
        <v>25</v>
      </c>
      <c r="AY123" s="261" t="s">
        <v>58</v>
      </c>
      <c r="AZ123" s="262" t="s">
        <v>198</v>
      </c>
    </row>
    <row r="124" spans="2:52" s="261" customFormat="1" ht="20.1" customHeight="1">
      <c r="B124" s="257"/>
      <c r="C124" s="413"/>
      <c r="D124" s="413"/>
      <c r="E124" s="415" t="s">
        <v>2699</v>
      </c>
      <c r="F124" s="702" t="s">
        <v>2539</v>
      </c>
      <c r="G124" s="703"/>
      <c r="H124" s="703"/>
      <c r="I124" s="703"/>
      <c r="J124" s="413"/>
      <c r="K124" s="416">
        <v>279.47</v>
      </c>
      <c r="L124" s="413"/>
      <c r="M124" s="413"/>
      <c r="N124" s="413"/>
      <c r="O124" s="413"/>
      <c r="P124" s="413"/>
      <c r="Q124" s="413"/>
      <c r="R124" s="413"/>
      <c r="S124" s="221"/>
      <c r="U124" s="385"/>
      <c r="V124" s="363"/>
      <c r="W124" s="363"/>
      <c r="X124" s="363"/>
      <c r="Y124" s="363"/>
      <c r="Z124" s="363"/>
      <c r="AA124" s="363"/>
      <c r="AB124" s="386"/>
      <c r="AU124" s="262" t="s">
        <v>205</v>
      </c>
      <c r="AV124" s="262" t="s">
        <v>65</v>
      </c>
      <c r="AW124" s="261" t="s">
        <v>71</v>
      </c>
      <c r="AX124" s="261" t="s">
        <v>25</v>
      </c>
      <c r="AY124" s="261" t="s">
        <v>65</v>
      </c>
      <c r="AZ124" s="262" t="s">
        <v>198</v>
      </c>
    </row>
    <row r="125" spans="2:66" s="198" customFormat="1" ht="31.5" customHeight="1">
      <c r="B125" s="168"/>
      <c r="C125" s="438" t="s">
        <v>421</v>
      </c>
      <c r="D125" s="438" t="s">
        <v>199</v>
      </c>
      <c r="E125" s="439" t="s">
        <v>2540</v>
      </c>
      <c r="F125" s="721" t="s">
        <v>2541</v>
      </c>
      <c r="G125" s="721"/>
      <c r="H125" s="721"/>
      <c r="I125" s="721"/>
      <c r="J125" s="440" t="s">
        <v>360</v>
      </c>
      <c r="K125" s="441">
        <v>317.61</v>
      </c>
      <c r="L125" s="725" t="s">
        <v>3579</v>
      </c>
      <c r="M125" s="726"/>
      <c r="N125" s="727"/>
      <c r="O125" s="727"/>
      <c r="P125" s="727"/>
      <c r="Q125" s="728"/>
      <c r="R125" s="256" t="s">
        <v>3765</v>
      </c>
      <c r="S125" s="442"/>
      <c r="T125" s="426"/>
      <c r="U125" s="354"/>
      <c r="V125" s="246"/>
      <c r="W125" s="248"/>
      <c r="X125" s="248"/>
      <c r="Y125" s="248"/>
      <c r="Z125" s="248"/>
      <c r="AA125" s="248"/>
      <c r="AB125" s="355"/>
      <c r="AS125" s="192" t="s">
        <v>113</v>
      </c>
      <c r="AU125" s="192" t="s">
        <v>199</v>
      </c>
      <c r="AV125" s="192" t="s">
        <v>65</v>
      </c>
      <c r="AZ125" s="192" t="s">
        <v>198</v>
      </c>
      <c r="BF125" s="249">
        <f>IF(V125="základní",N125,0)</f>
        <v>0</v>
      </c>
      <c r="BG125" s="249">
        <f>IF(V125="snížená",N125,0)</f>
        <v>0</v>
      </c>
      <c r="BH125" s="249">
        <f>IF(V125="zákl. přenesená",N125,0)</f>
        <v>0</v>
      </c>
      <c r="BI125" s="249">
        <f>IF(V125="sníž. přenesená",N125,0)</f>
        <v>0</v>
      </c>
      <c r="BJ125" s="249">
        <f>IF(V125="nulová",N125,0)</f>
        <v>0</v>
      </c>
      <c r="BK125" s="192" t="s">
        <v>65</v>
      </c>
      <c r="BL125" s="249" t="e">
        <f>ROUND(L125*K125,2)</f>
        <v>#VALUE!</v>
      </c>
      <c r="BM125" s="192" t="s">
        <v>113</v>
      </c>
      <c r="BN125" s="192" t="s">
        <v>2542</v>
      </c>
    </row>
    <row r="126" spans="2:66" s="198" customFormat="1" ht="31.5" customHeight="1">
      <c r="B126" s="168"/>
      <c r="C126" s="438" t="s">
        <v>430</v>
      </c>
      <c r="D126" s="438" t="s">
        <v>199</v>
      </c>
      <c r="E126" s="439" t="s">
        <v>2375</v>
      </c>
      <c r="F126" s="721" t="s">
        <v>2376</v>
      </c>
      <c r="G126" s="721"/>
      <c r="H126" s="721"/>
      <c r="I126" s="721"/>
      <c r="J126" s="440" t="s">
        <v>360</v>
      </c>
      <c r="K126" s="441">
        <v>278.32</v>
      </c>
      <c r="L126" s="725" t="s">
        <v>3579</v>
      </c>
      <c r="M126" s="726"/>
      <c r="N126" s="727"/>
      <c r="O126" s="727"/>
      <c r="P126" s="727"/>
      <c r="Q126" s="728"/>
      <c r="R126" s="256" t="s">
        <v>3765</v>
      </c>
      <c r="S126" s="442"/>
      <c r="T126" s="426"/>
      <c r="U126" s="443"/>
      <c r="V126" s="419"/>
      <c r="W126" s="419"/>
      <c r="X126" s="419"/>
      <c r="Y126" s="419"/>
      <c r="Z126" s="419"/>
      <c r="AA126" s="419"/>
      <c r="AB126" s="444"/>
      <c r="AC126" s="430"/>
      <c r="AD126" s="430"/>
      <c r="AS126" s="192" t="s">
        <v>113</v>
      </c>
      <c r="AU126" s="192" t="s">
        <v>199</v>
      </c>
      <c r="AV126" s="192" t="s">
        <v>65</v>
      </c>
      <c r="AZ126" s="192" t="s">
        <v>198</v>
      </c>
      <c r="BF126" s="249">
        <f>IF(V126="základní",N126,0)</f>
        <v>0</v>
      </c>
      <c r="BG126" s="249">
        <f>IF(V126="snížená",N126,0)</f>
        <v>0</v>
      </c>
      <c r="BH126" s="249">
        <f>IF(V126="zákl. přenesená",N126,0)</f>
        <v>0</v>
      </c>
      <c r="BI126" s="249">
        <f>IF(V126="sníž. přenesená",N126,0)</f>
        <v>0</v>
      </c>
      <c r="BJ126" s="249">
        <f>IF(V126="nulová",N126,0)</f>
        <v>0</v>
      </c>
      <c r="BK126" s="192" t="s">
        <v>65</v>
      </c>
      <c r="BL126" s="249" t="e">
        <f>ROUND(L126*K126,2)</f>
        <v>#VALUE!</v>
      </c>
      <c r="BM126" s="192" t="s">
        <v>113</v>
      </c>
      <c r="BN126" s="192" t="s">
        <v>2543</v>
      </c>
    </row>
    <row r="127" spans="2:52" s="261" customFormat="1" ht="20.1" customHeight="1">
      <c r="B127" s="257"/>
      <c r="C127" s="419"/>
      <c r="D127" s="419"/>
      <c r="E127" s="420" t="s">
        <v>2230</v>
      </c>
      <c r="F127" s="722" t="s">
        <v>2544</v>
      </c>
      <c r="G127" s="723"/>
      <c r="H127" s="723"/>
      <c r="I127" s="723"/>
      <c r="J127" s="419"/>
      <c r="K127" s="421">
        <v>278.32</v>
      </c>
      <c r="L127" s="419"/>
      <c r="M127" s="419"/>
      <c r="N127" s="419"/>
      <c r="O127" s="419"/>
      <c r="P127" s="419"/>
      <c r="Q127" s="419"/>
      <c r="R127" s="419"/>
      <c r="S127" s="445"/>
      <c r="T127" s="432"/>
      <c r="U127" s="446"/>
      <c r="V127" s="447"/>
      <c r="W127" s="448"/>
      <c r="X127" s="448"/>
      <c r="Y127" s="448"/>
      <c r="Z127" s="448"/>
      <c r="AA127" s="448"/>
      <c r="AB127" s="449"/>
      <c r="AC127" s="432"/>
      <c r="AD127" s="432"/>
      <c r="AU127" s="262" t="s">
        <v>205</v>
      </c>
      <c r="AV127" s="262" t="s">
        <v>65</v>
      </c>
      <c r="AW127" s="261" t="s">
        <v>71</v>
      </c>
      <c r="AX127" s="261" t="s">
        <v>25</v>
      </c>
      <c r="AY127" s="261" t="s">
        <v>65</v>
      </c>
      <c r="AZ127" s="262" t="s">
        <v>198</v>
      </c>
    </row>
    <row r="128" spans="2:66" s="198" customFormat="1" ht="44.25" customHeight="1">
      <c r="B128" s="168"/>
      <c r="C128" s="438" t="s">
        <v>437</v>
      </c>
      <c r="D128" s="438" t="s">
        <v>199</v>
      </c>
      <c r="E128" s="439" t="s">
        <v>2379</v>
      </c>
      <c r="F128" s="721" t="s">
        <v>2380</v>
      </c>
      <c r="G128" s="721"/>
      <c r="H128" s="721"/>
      <c r="I128" s="721"/>
      <c r="J128" s="440" t="s">
        <v>360</v>
      </c>
      <c r="K128" s="441">
        <v>2796.48</v>
      </c>
      <c r="L128" s="725" t="s">
        <v>3579</v>
      </c>
      <c r="M128" s="726"/>
      <c r="N128" s="727"/>
      <c r="O128" s="727"/>
      <c r="P128" s="727"/>
      <c r="Q128" s="728"/>
      <c r="R128" s="256" t="s">
        <v>3765</v>
      </c>
      <c r="S128" s="442"/>
      <c r="T128" s="426"/>
      <c r="U128" s="443"/>
      <c r="V128" s="419"/>
      <c r="W128" s="419"/>
      <c r="X128" s="419"/>
      <c r="Y128" s="419"/>
      <c r="Z128" s="419"/>
      <c r="AA128" s="419"/>
      <c r="AB128" s="444"/>
      <c r="AC128" s="430"/>
      <c r="AD128" s="430"/>
      <c r="AS128" s="192" t="s">
        <v>113</v>
      </c>
      <c r="AU128" s="192" t="s">
        <v>199</v>
      </c>
      <c r="AV128" s="192" t="s">
        <v>65</v>
      </c>
      <c r="AZ128" s="192" t="s">
        <v>198</v>
      </c>
      <c r="BF128" s="249">
        <f>IF(V128="základní",N128,0)</f>
        <v>0</v>
      </c>
      <c r="BG128" s="249">
        <f>IF(V128="snížená",N128,0)</f>
        <v>0</v>
      </c>
      <c r="BH128" s="249">
        <f>IF(V128="zákl. přenesená",N128,0)</f>
        <v>0</v>
      </c>
      <c r="BI128" s="249">
        <f>IF(V128="sníž. přenesená",N128,0)</f>
        <v>0</v>
      </c>
      <c r="BJ128" s="249">
        <f>IF(V128="nulová",N128,0)</f>
        <v>0</v>
      </c>
      <c r="BK128" s="192" t="s">
        <v>65</v>
      </c>
      <c r="BL128" s="249" t="e">
        <f>ROUND(L128*K128,2)</f>
        <v>#VALUE!</v>
      </c>
      <c r="BM128" s="192" t="s">
        <v>113</v>
      </c>
      <c r="BN128" s="192" t="s">
        <v>2545</v>
      </c>
    </row>
    <row r="129" spans="2:52" s="261" customFormat="1" ht="20.1" customHeight="1">
      <c r="B129" s="257"/>
      <c r="C129" s="419"/>
      <c r="D129" s="419"/>
      <c r="E129" s="420" t="s">
        <v>2238</v>
      </c>
      <c r="F129" s="722" t="s">
        <v>2546</v>
      </c>
      <c r="G129" s="723"/>
      <c r="H129" s="723"/>
      <c r="I129" s="723"/>
      <c r="J129" s="419"/>
      <c r="K129" s="421">
        <v>349.56</v>
      </c>
      <c r="L129" s="419"/>
      <c r="M129" s="419"/>
      <c r="N129" s="419"/>
      <c r="O129" s="419"/>
      <c r="P129" s="419"/>
      <c r="Q129" s="419"/>
      <c r="R129" s="419"/>
      <c r="S129" s="445"/>
      <c r="T129" s="430"/>
      <c r="U129" s="443"/>
      <c r="V129" s="419"/>
      <c r="W129" s="419"/>
      <c r="X129" s="419"/>
      <c r="Y129" s="419"/>
      <c r="Z129" s="419"/>
      <c r="AA129" s="419"/>
      <c r="AB129" s="444"/>
      <c r="AC129" s="430"/>
      <c r="AD129" s="450"/>
      <c r="AU129" s="262" t="s">
        <v>205</v>
      </c>
      <c r="AV129" s="262" t="s">
        <v>65</v>
      </c>
      <c r="AW129" s="261" t="s">
        <v>71</v>
      </c>
      <c r="AX129" s="261" t="s">
        <v>25</v>
      </c>
      <c r="AY129" s="261" t="s">
        <v>58</v>
      </c>
      <c r="AZ129" s="262" t="s">
        <v>198</v>
      </c>
    </row>
    <row r="130" spans="2:52" s="261" customFormat="1" ht="20.1" customHeight="1">
      <c r="B130" s="257"/>
      <c r="C130" s="419"/>
      <c r="D130" s="419"/>
      <c r="E130" s="420" t="s">
        <v>2704</v>
      </c>
      <c r="F130" s="706" t="s">
        <v>2547</v>
      </c>
      <c r="G130" s="707"/>
      <c r="H130" s="707"/>
      <c r="I130" s="707"/>
      <c r="J130" s="419"/>
      <c r="K130" s="421">
        <v>349.56</v>
      </c>
      <c r="L130" s="419"/>
      <c r="M130" s="419"/>
      <c r="N130" s="419"/>
      <c r="O130" s="419"/>
      <c r="P130" s="419"/>
      <c r="Q130" s="419"/>
      <c r="R130" s="419"/>
      <c r="S130" s="445"/>
      <c r="T130" s="432"/>
      <c r="U130" s="446"/>
      <c r="V130" s="447"/>
      <c r="W130" s="448"/>
      <c r="X130" s="448"/>
      <c r="Y130" s="448"/>
      <c r="Z130" s="448"/>
      <c r="AA130" s="448"/>
      <c r="AB130" s="449"/>
      <c r="AC130" s="432"/>
      <c r="AD130" s="432"/>
      <c r="AU130" s="262" t="s">
        <v>205</v>
      </c>
      <c r="AV130" s="262" t="s">
        <v>65</v>
      </c>
      <c r="AW130" s="261" t="s">
        <v>71</v>
      </c>
      <c r="AX130" s="261" t="s">
        <v>25</v>
      </c>
      <c r="AY130" s="261" t="s">
        <v>58</v>
      </c>
      <c r="AZ130" s="262" t="s">
        <v>198</v>
      </c>
    </row>
    <row r="131" spans="2:52" s="261" customFormat="1" ht="20.1" customHeight="1">
      <c r="B131" s="257"/>
      <c r="C131" s="419"/>
      <c r="D131" s="419"/>
      <c r="E131" s="420" t="s">
        <v>2706</v>
      </c>
      <c r="F131" s="706" t="s">
        <v>2548</v>
      </c>
      <c r="G131" s="707"/>
      <c r="H131" s="707"/>
      <c r="I131" s="707"/>
      <c r="J131" s="419"/>
      <c r="K131" s="421">
        <v>2796.48</v>
      </c>
      <c r="L131" s="419"/>
      <c r="M131" s="419"/>
      <c r="N131" s="419"/>
      <c r="O131" s="419"/>
      <c r="P131" s="419"/>
      <c r="Q131" s="419"/>
      <c r="R131" s="419"/>
      <c r="S131" s="445"/>
      <c r="T131" s="432"/>
      <c r="U131" s="446"/>
      <c r="V131" s="447"/>
      <c r="W131" s="448"/>
      <c r="X131" s="448"/>
      <c r="Y131" s="448"/>
      <c r="Z131" s="448"/>
      <c r="AA131" s="448"/>
      <c r="AB131" s="449"/>
      <c r="AC131" s="432"/>
      <c r="AD131" s="451"/>
      <c r="AU131" s="262" t="s">
        <v>205</v>
      </c>
      <c r="AV131" s="262" t="s">
        <v>65</v>
      </c>
      <c r="AW131" s="261" t="s">
        <v>71</v>
      </c>
      <c r="AX131" s="261" t="s">
        <v>25</v>
      </c>
      <c r="AY131" s="261" t="s">
        <v>65</v>
      </c>
      <c r="AZ131" s="262" t="s">
        <v>198</v>
      </c>
    </row>
    <row r="132" spans="2:66" s="198" customFormat="1" ht="30" customHeight="1">
      <c r="B132" s="168"/>
      <c r="C132" s="438" t="s">
        <v>445</v>
      </c>
      <c r="D132" s="438" t="s">
        <v>199</v>
      </c>
      <c r="E132" s="439" t="s">
        <v>2175</v>
      </c>
      <c r="F132" s="721" t="s">
        <v>2176</v>
      </c>
      <c r="G132" s="721"/>
      <c r="H132" s="721"/>
      <c r="I132" s="721"/>
      <c r="J132" s="440" t="s">
        <v>360</v>
      </c>
      <c r="K132" s="441">
        <v>317.61</v>
      </c>
      <c r="L132" s="725" t="s">
        <v>3579</v>
      </c>
      <c r="M132" s="726"/>
      <c r="N132" s="727"/>
      <c r="O132" s="727"/>
      <c r="P132" s="727"/>
      <c r="Q132" s="728"/>
      <c r="R132" s="256" t="s">
        <v>3765</v>
      </c>
      <c r="S132" s="442"/>
      <c r="T132" s="426"/>
      <c r="U132" s="446"/>
      <c r="V132" s="447"/>
      <c r="W132" s="448"/>
      <c r="X132" s="448"/>
      <c r="Y132" s="448"/>
      <c r="Z132" s="448"/>
      <c r="AA132" s="448"/>
      <c r="AB132" s="449"/>
      <c r="AC132" s="432"/>
      <c r="AD132" s="452"/>
      <c r="AS132" s="192" t="s">
        <v>113</v>
      </c>
      <c r="AU132" s="192" t="s">
        <v>199</v>
      </c>
      <c r="AV132" s="192" t="s">
        <v>65</v>
      </c>
      <c r="AZ132" s="192" t="s">
        <v>198</v>
      </c>
      <c r="BF132" s="249">
        <f>IF(V132="základní",N132,0)</f>
        <v>0</v>
      </c>
      <c r="BG132" s="249">
        <f>IF(V132="snížená",N132,0)</f>
        <v>0</v>
      </c>
      <c r="BH132" s="249">
        <f>IF(V132="zákl. přenesená",N132,0)</f>
        <v>0</v>
      </c>
      <c r="BI132" s="249">
        <f>IF(V132="sníž. přenesená",N132,0)</f>
        <v>0</v>
      </c>
      <c r="BJ132" s="249">
        <f>IF(V132="nulová",N132,0)</f>
        <v>0</v>
      </c>
      <c r="BK132" s="192" t="s">
        <v>65</v>
      </c>
      <c r="BL132" s="249" t="e">
        <f>ROUND(L132*K132,2)</f>
        <v>#VALUE!</v>
      </c>
      <c r="BM132" s="192" t="s">
        <v>113</v>
      </c>
      <c r="BN132" s="192" t="s">
        <v>2549</v>
      </c>
    </row>
    <row r="133" spans="2:66" s="198" customFormat="1" ht="20.1" customHeight="1">
      <c r="B133" s="168"/>
      <c r="C133" s="438" t="s">
        <v>452</v>
      </c>
      <c r="D133" s="438" t="s">
        <v>199</v>
      </c>
      <c r="E133" s="439" t="s">
        <v>2384</v>
      </c>
      <c r="F133" s="721" t="s">
        <v>2385</v>
      </c>
      <c r="G133" s="721"/>
      <c r="H133" s="721"/>
      <c r="I133" s="721"/>
      <c r="J133" s="440" t="s">
        <v>360</v>
      </c>
      <c r="K133" s="441">
        <v>278.32</v>
      </c>
      <c r="L133" s="725" t="s">
        <v>3579</v>
      </c>
      <c r="M133" s="726"/>
      <c r="N133" s="727"/>
      <c r="O133" s="727"/>
      <c r="P133" s="727"/>
      <c r="Q133" s="728"/>
      <c r="R133" s="256" t="s">
        <v>3765</v>
      </c>
      <c r="S133" s="442"/>
      <c r="T133" s="426"/>
      <c r="U133" s="443"/>
      <c r="V133" s="419"/>
      <c r="W133" s="419"/>
      <c r="X133" s="419"/>
      <c r="Y133" s="419"/>
      <c r="Z133" s="419"/>
      <c r="AA133" s="419"/>
      <c r="AB133" s="444"/>
      <c r="AC133" s="430"/>
      <c r="AD133" s="452"/>
      <c r="AS133" s="192" t="s">
        <v>113</v>
      </c>
      <c r="AU133" s="192" t="s">
        <v>199</v>
      </c>
      <c r="AV133" s="192" t="s">
        <v>65</v>
      </c>
      <c r="AZ133" s="192" t="s">
        <v>198</v>
      </c>
      <c r="BF133" s="249">
        <f>IF(V133="základní",N133,0)</f>
        <v>0</v>
      </c>
      <c r="BG133" s="249">
        <f>IF(V133="snížená",N133,0)</f>
        <v>0</v>
      </c>
      <c r="BH133" s="249">
        <f>IF(V133="zákl. přenesená",N133,0)</f>
        <v>0</v>
      </c>
      <c r="BI133" s="249">
        <f>IF(V133="sníž. přenesená",N133,0)</f>
        <v>0</v>
      </c>
      <c r="BJ133" s="249">
        <f>IF(V133="nulová",N133,0)</f>
        <v>0</v>
      </c>
      <c r="BK133" s="192" t="s">
        <v>65</v>
      </c>
      <c r="BL133" s="249" t="e">
        <f>ROUND(L133*K133,2)</f>
        <v>#VALUE!</v>
      </c>
      <c r="BM133" s="192" t="s">
        <v>113</v>
      </c>
      <c r="BN133" s="192" t="s">
        <v>2550</v>
      </c>
    </row>
    <row r="134" spans="2:66" s="198" customFormat="1" ht="31.5" customHeight="1">
      <c r="B134" s="168"/>
      <c r="C134" s="438" t="s">
        <v>10</v>
      </c>
      <c r="D134" s="438" t="s">
        <v>199</v>
      </c>
      <c r="E134" s="439" t="s">
        <v>2387</v>
      </c>
      <c r="F134" s="721" t="s">
        <v>2388</v>
      </c>
      <c r="G134" s="721"/>
      <c r="H134" s="721"/>
      <c r="I134" s="721"/>
      <c r="J134" s="440" t="s">
        <v>424</v>
      </c>
      <c r="K134" s="441">
        <v>699.12</v>
      </c>
      <c r="L134" s="725" t="s">
        <v>3579</v>
      </c>
      <c r="M134" s="726"/>
      <c r="N134" s="727"/>
      <c r="O134" s="727"/>
      <c r="P134" s="727"/>
      <c r="Q134" s="728"/>
      <c r="R134" s="256" t="s">
        <v>3765</v>
      </c>
      <c r="S134" s="442"/>
      <c r="T134" s="426"/>
      <c r="U134" s="443"/>
      <c r="V134" s="419"/>
      <c r="W134" s="419"/>
      <c r="X134" s="419"/>
      <c r="Y134" s="419"/>
      <c r="Z134" s="419"/>
      <c r="AA134" s="419"/>
      <c r="AB134" s="444"/>
      <c r="AC134" s="430"/>
      <c r="AD134" s="430"/>
      <c r="AS134" s="192" t="s">
        <v>113</v>
      </c>
      <c r="AU134" s="192" t="s">
        <v>199</v>
      </c>
      <c r="AV134" s="192" t="s">
        <v>65</v>
      </c>
      <c r="AZ134" s="192" t="s">
        <v>198</v>
      </c>
      <c r="BF134" s="249">
        <f>IF(V134="základní",N134,0)</f>
        <v>0</v>
      </c>
      <c r="BG134" s="249">
        <f>IF(V134="snížená",N134,0)</f>
        <v>0</v>
      </c>
      <c r="BH134" s="249">
        <f>IF(V134="zákl. přenesená",N134,0)</f>
        <v>0</v>
      </c>
      <c r="BI134" s="249">
        <f>IF(V134="sníž. přenesená",N134,0)</f>
        <v>0</v>
      </c>
      <c r="BJ134" s="249">
        <f>IF(V134="nulová",N134,0)</f>
        <v>0</v>
      </c>
      <c r="BK134" s="192" t="s">
        <v>65</v>
      </c>
      <c r="BL134" s="249" t="e">
        <f>ROUND(L134*K134,2)</f>
        <v>#VALUE!</v>
      </c>
      <c r="BM134" s="192" t="s">
        <v>113</v>
      </c>
      <c r="BN134" s="192" t="s">
        <v>2551</v>
      </c>
    </row>
    <row r="135" spans="2:52" s="261" customFormat="1" ht="20.1" customHeight="1">
      <c r="B135" s="257"/>
      <c r="C135" s="419"/>
      <c r="D135" s="419"/>
      <c r="E135" s="420" t="s">
        <v>2390</v>
      </c>
      <c r="F135" s="722" t="s">
        <v>2546</v>
      </c>
      <c r="G135" s="723"/>
      <c r="H135" s="723"/>
      <c r="I135" s="723"/>
      <c r="J135" s="419"/>
      <c r="K135" s="421">
        <v>349.56</v>
      </c>
      <c r="L135" s="419"/>
      <c r="M135" s="419"/>
      <c r="N135" s="419"/>
      <c r="O135" s="419"/>
      <c r="P135" s="419"/>
      <c r="Q135" s="419"/>
      <c r="R135" s="419"/>
      <c r="S135" s="445"/>
      <c r="T135" s="430"/>
      <c r="U135" s="443"/>
      <c r="V135" s="419"/>
      <c r="W135" s="419"/>
      <c r="X135" s="419"/>
      <c r="Y135" s="419"/>
      <c r="Z135" s="419"/>
      <c r="AA135" s="419"/>
      <c r="AB135" s="444"/>
      <c r="AC135" s="430"/>
      <c r="AD135" s="430"/>
      <c r="AU135" s="262" t="s">
        <v>205</v>
      </c>
      <c r="AV135" s="262" t="s">
        <v>65</v>
      </c>
      <c r="AW135" s="261" t="s">
        <v>71</v>
      </c>
      <c r="AX135" s="261" t="s">
        <v>25</v>
      </c>
      <c r="AY135" s="261" t="s">
        <v>58</v>
      </c>
      <c r="AZ135" s="262" t="s">
        <v>198</v>
      </c>
    </row>
    <row r="136" spans="2:52" s="261" customFormat="1" ht="20.1" customHeight="1">
      <c r="B136" s="257"/>
      <c r="C136" s="419"/>
      <c r="D136" s="419"/>
      <c r="E136" s="420" t="s">
        <v>2391</v>
      </c>
      <c r="F136" s="706" t="s">
        <v>2547</v>
      </c>
      <c r="G136" s="707"/>
      <c r="H136" s="707"/>
      <c r="I136" s="707"/>
      <c r="J136" s="419"/>
      <c r="K136" s="421">
        <v>349.56</v>
      </c>
      <c r="L136" s="419"/>
      <c r="M136" s="419"/>
      <c r="N136" s="419"/>
      <c r="O136" s="419"/>
      <c r="P136" s="419"/>
      <c r="Q136" s="419"/>
      <c r="R136" s="419"/>
      <c r="S136" s="445"/>
      <c r="T136" s="430"/>
      <c r="U136" s="443"/>
      <c r="V136" s="419"/>
      <c r="W136" s="419"/>
      <c r="X136" s="419"/>
      <c r="Y136" s="419"/>
      <c r="Z136" s="419"/>
      <c r="AA136" s="419"/>
      <c r="AB136" s="444"/>
      <c r="AC136" s="430"/>
      <c r="AD136" s="430"/>
      <c r="AU136" s="262" t="s">
        <v>205</v>
      </c>
      <c r="AV136" s="262" t="s">
        <v>65</v>
      </c>
      <c r="AW136" s="261" t="s">
        <v>71</v>
      </c>
      <c r="AX136" s="261" t="s">
        <v>25</v>
      </c>
      <c r="AY136" s="261" t="s">
        <v>58</v>
      </c>
      <c r="AZ136" s="262" t="s">
        <v>198</v>
      </c>
    </row>
    <row r="137" spans="2:52" s="261" customFormat="1" ht="20.1" customHeight="1">
      <c r="B137" s="257"/>
      <c r="C137" s="419"/>
      <c r="D137" s="419"/>
      <c r="E137" s="420" t="s">
        <v>2393</v>
      </c>
      <c r="F137" s="706" t="s">
        <v>2554</v>
      </c>
      <c r="G137" s="707"/>
      <c r="H137" s="707"/>
      <c r="I137" s="707"/>
      <c r="J137" s="419"/>
      <c r="K137" s="421">
        <v>699.12</v>
      </c>
      <c r="L137" s="419"/>
      <c r="M137" s="419"/>
      <c r="N137" s="419"/>
      <c r="O137" s="419"/>
      <c r="P137" s="419"/>
      <c r="Q137" s="419"/>
      <c r="R137" s="419"/>
      <c r="S137" s="445"/>
      <c r="T137" s="430"/>
      <c r="U137" s="443"/>
      <c r="V137" s="419"/>
      <c r="W137" s="419"/>
      <c r="X137" s="419"/>
      <c r="Y137" s="419"/>
      <c r="Z137" s="419"/>
      <c r="AA137" s="419"/>
      <c r="AB137" s="444"/>
      <c r="AC137" s="430"/>
      <c r="AD137" s="430"/>
      <c r="AU137" s="262" t="s">
        <v>205</v>
      </c>
      <c r="AV137" s="262" t="s">
        <v>65</v>
      </c>
      <c r="AW137" s="261" t="s">
        <v>71</v>
      </c>
      <c r="AX137" s="261" t="s">
        <v>25</v>
      </c>
      <c r="AY137" s="261" t="s">
        <v>65</v>
      </c>
      <c r="AZ137" s="262" t="s">
        <v>198</v>
      </c>
    </row>
    <row r="138" spans="2:66" s="198" customFormat="1" ht="30" customHeight="1">
      <c r="B138" s="168"/>
      <c r="C138" s="309" t="s">
        <v>463</v>
      </c>
      <c r="D138" s="309" t="s">
        <v>199</v>
      </c>
      <c r="E138" s="310" t="s">
        <v>2395</v>
      </c>
      <c r="F138" s="678" t="s">
        <v>2396</v>
      </c>
      <c r="G138" s="678"/>
      <c r="H138" s="678"/>
      <c r="I138" s="678"/>
      <c r="J138" s="311" t="s">
        <v>360</v>
      </c>
      <c r="K138" s="375">
        <v>401.53</v>
      </c>
      <c r="L138" s="572"/>
      <c r="M138" s="572"/>
      <c r="N138" s="679">
        <f>ROUND(L138*K138,2)</f>
        <v>0</v>
      </c>
      <c r="O138" s="679"/>
      <c r="P138" s="679"/>
      <c r="Q138" s="679"/>
      <c r="R138" s="327" t="s">
        <v>3765</v>
      </c>
      <c r="S138" s="172"/>
      <c r="T138" s="452"/>
      <c r="U138" s="446"/>
      <c r="V138" s="447"/>
      <c r="W138" s="448"/>
      <c r="X138" s="448"/>
      <c r="Y138" s="448"/>
      <c r="Z138" s="448"/>
      <c r="AA138" s="448"/>
      <c r="AB138" s="449"/>
      <c r="AC138" s="432"/>
      <c r="AD138" s="432"/>
      <c r="AS138" s="192" t="s">
        <v>113</v>
      </c>
      <c r="AU138" s="192" t="s">
        <v>199</v>
      </c>
      <c r="AV138" s="192" t="s">
        <v>65</v>
      </c>
      <c r="AZ138" s="192" t="s">
        <v>198</v>
      </c>
      <c r="BF138" s="249">
        <f>IF(V138="základní",N138,0)</f>
        <v>0</v>
      </c>
      <c r="BG138" s="249">
        <f>IF(V138="snížená",N138,0)</f>
        <v>0</v>
      </c>
      <c r="BH138" s="249">
        <f>IF(V138="zákl. přenesená",N138,0)</f>
        <v>0</v>
      </c>
      <c r="BI138" s="249">
        <f>IF(V138="sníž. přenesená",N138,0)</f>
        <v>0</v>
      </c>
      <c r="BJ138" s="249">
        <f>IF(V138="nulová",N138,0)</f>
        <v>0</v>
      </c>
      <c r="BK138" s="192" t="s">
        <v>65</v>
      </c>
      <c r="BL138" s="249">
        <f>ROUND(L138*K138,2)</f>
        <v>0</v>
      </c>
      <c r="BM138" s="192" t="s">
        <v>113</v>
      </c>
      <c r="BN138" s="192" t="s">
        <v>2555</v>
      </c>
    </row>
    <row r="139" spans="2:52" s="261" customFormat="1" ht="42" customHeight="1">
      <c r="B139" s="257"/>
      <c r="C139" s="413"/>
      <c r="D139" s="413"/>
      <c r="E139" s="415" t="s">
        <v>365</v>
      </c>
      <c r="F139" s="714" t="s">
        <v>2556</v>
      </c>
      <c r="G139" s="715"/>
      <c r="H139" s="715"/>
      <c r="I139" s="715"/>
      <c r="J139" s="413"/>
      <c r="K139" s="416">
        <v>236.3</v>
      </c>
      <c r="L139" s="413"/>
      <c r="M139" s="413"/>
      <c r="N139" s="413"/>
      <c r="O139" s="413"/>
      <c r="P139" s="413"/>
      <c r="Q139" s="413"/>
      <c r="R139" s="413"/>
      <c r="S139" s="221"/>
      <c r="T139" s="397"/>
      <c r="U139" s="385"/>
      <c r="V139" s="363"/>
      <c r="W139" s="363"/>
      <c r="X139" s="363"/>
      <c r="Y139" s="363"/>
      <c r="Z139" s="363"/>
      <c r="AA139" s="363"/>
      <c r="AB139" s="386"/>
      <c r="AU139" s="262" t="s">
        <v>205</v>
      </c>
      <c r="AV139" s="262" t="s">
        <v>65</v>
      </c>
      <c r="AW139" s="261" t="s">
        <v>71</v>
      </c>
      <c r="AX139" s="261" t="s">
        <v>25</v>
      </c>
      <c r="AY139" s="261" t="s">
        <v>58</v>
      </c>
      <c r="AZ139" s="262" t="s">
        <v>198</v>
      </c>
    </row>
    <row r="140" spans="2:52" s="261" customFormat="1" ht="42" customHeight="1">
      <c r="B140" s="257"/>
      <c r="C140" s="413"/>
      <c r="D140" s="413"/>
      <c r="E140" s="415" t="s">
        <v>367</v>
      </c>
      <c r="F140" s="702" t="s">
        <v>2557</v>
      </c>
      <c r="G140" s="703"/>
      <c r="H140" s="703"/>
      <c r="I140" s="703"/>
      <c r="J140" s="413"/>
      <c r="K140" s="416">
        <v>165.23</v>
      </c>
      <c r="L140" s="413"/>
      <c r="M140" s="413"/>
      <c r="N140" s="413"/>
      <c r="O140" s="413"/>
      <c r="P140" s="413"/>
      <c r="Q140" s="413"/>
      <c r="R140" s="413"/>
      <c r="S140" s="221"/>
      <c r="T140" s="397"/>
      <c r="U140" s="385"/>
      <c r="V140" s="363"/>
      <c r="W140" s="363"/>
      <c r="X140" s="363"/>
      <c r="Y140" s="363"/>
      <c r="Z140" s="363"/>
      <c r="AA140" s="363"/>
      <c r="AB140" s="386"/>
      <c r="AU140" s="262" t="s">
        <v>205</v>
      </c>
      <c r="AV140" s="262" t="s">
        <v>65</v>
      </c>
      <c r="AW140" s="261" t="s">
        <v>71</v>
      </c>
      <c r="AX140" s="261" t="s">
        <v>25</v>
      </c>
      <c r="AY140" s="261" t="s">
        <v>58</v>
      </c>
      <c r="AZ140" s="262" t="s">
        <v>198</v>
      </c>
    </row>
    <row r="141" spans="2:52" s="261" customFormat="1" ht="20.1" customHeight="1">
      <c r="B141" s="257"/>
      <c r="C141" s="413"/>
      <c r="D141" s="413"/>
      <c r="E141" s="415" t="s">
        <v>2726</v>
      </c>
      <c r="F141" s="702" t="s">
        <v>2558</v>
      </c>
      <c r="G141" s="703"/>
      <c r="H141" s="703"/>
      <c r="I141" s="703"/>
      <c r="J141" s="413"/>
      <c r="K141" s="416">
        <v>401.53</v>
      </c>
      <c r="L141" s="413"/>
      <c r="M141" s="413"/>
      <c r="N141" s="413"/>
      <c r="O141" s="413"/>
      <c r="P141" s="413"/>
      <c r="Q141" s="413"/>
      <c r="R141" s="413"/>
      <c r="S141" s="221"/>
      <c r="U141" s="385"/>
      <c r="V141" s="363"/>
      <c r="W141" s="363"/>
      <c r="X141" s="363"/>
      <c r="Y141" s="363"/>
      <c r="Z141" s="363"/>
      <c r="AA141" s="363"/>
      <c r="AB141" s="386"/>
      <c r="AU141" s="262" t="s">
        <v>205</v>
      </c>
      <c r="AV141" s="262" t="s">
        <v>65</v>
      </c>
      <c r="AW141" s="261" t="s">
        <v>71</v>
      </c>
      <c r="AX141" s="261" t="s">
        <v>25</v>
      </c>
      <c r="AY141" s="261" t="s">
        <v>65</v>
      </c>
      <c r="AZ141" s="262" t="s">
        <v>198</v>
      </c>
    </row>
    <row r="142" spans="2:66" s="198" customFormat="1" ht="30" customHeight="1">
      <c r="B142" s="168"/>
      <c r="C142" s="309" t="s">
        <v>471</v>
      </c>
      <c r="D142" s="309" t="s">
        <v>199</v>
      </c>
      <c r="E142" s="310" t="s">
        <v>2400</v>
      </c>
      <c r="F142" s="721" t="s">
        <v>2401</v>
      </c>
      <c r="G142" s="721"/>
      <c r="H142" s="721"/>
      <c r="I142" s="721"/>
      <c r="J142" s="440" t="s">
        <v>424</v>
      </c>
      <c r="K142" s="441">
        <v>588.92</v>
      </c>
      <c r="L142" s="572"/>
      <c r="M142" s="572"/>
      <c r="N142" s="679">
        <f>ROUND(L142*K142,2)</f>
        <v>0</v>
      </c>
      <c r="O142" s="679"/>
      <c r="P142" s="679"/>
      <c r="Q142" s="679"/>
      <c r="R142" s="327" t="s">
        <v>3765</v>
      </c>
      <c r="S142" s="172"/>
      <c r="T142" s="452"/>
      <c r="U142" s="446"/>
      <c r="V142" s="447"/>
      <c r="W142" s="448"/>
      <c r="X142" s="448"/>
      <c r="Y142" s="448"/>
      <c r="Z142" s="448"/>
      <c r="AA142" s="448"/>
      <c r="AB142" s="449"/>
      <c r="AC142" s="432"/>
      <c r="AD142" s="432"/>
      <c r="AE142" s="432"/>
      <c r="AF142" s="432"/>
      <c r="AG142" s="452"/>
      <c r="AH142" s="432"/>
      <c r="AI142" s="432"/>
      <c r="AJ142" s="432"/>
      <c r="AK142" s="432"/>
      <c r="AL142" s="432"/>
      <c r="AS142" s="192" t="s">
        <v>113</v>
      </c>
      <c r="AU142" s="192" t="s">
        <v>199</v>
      </c>
      <c r="AV142" s="192" t="s">
        <v>65</v>
      </c>
      <c r="AZ142" s="192" t="s">
        <v>198</v>
      </c>
      <c r="BF142" s="249">
        <f>IF(V142="základní",N142,0)</f>
        <v>0</v>
      </c>
      <c r="BG142" s="249">
        <f>IF(V142="snížená",N142,0)</f>
        <v>0</v>
      </c>
      <c r="BH142" s="249">
        <f>IF(V142="zákl. přenesená",N142,0)</f>
        <v>0</v>
      </c>
      <c r="BI142" s="249">
        <f>IF(V142="sníž. přenesená",N142,0)</f>
        <v>0</v>
      </c>
      <c r="BJ142" s="249">
        <f>IF(V142="nulová",N142,0)</f>
        <v>0</v>
      </c>
      <c r="BK142" s="192" t="s">
        <v>65</v>
      </c>
      <c r="BL142" s="249">
        <f>ROUND(L142*K142,2)</f>
        <v>0</v>
      </c>
      <c r="BM142" s="192" t="s">
        <v>113</v>
      </c>
      <c r="BN142" s="192" t="s">
        <v>2559</v>
      </c>
    </row>
    <row r="143" spans="2:52" s="261" customFormat="1" ht="20.1" customHeight="1">
      <c r="B143" s="257"/>
      <c r="C143" s="413"/>
      <c r="D143" s="413"/>
      <c r="E143" s="415" t="s">
        <v>2262</v>
      </c>
      <c r="F143" s="722" t="s">
        <v>2560</v>
      </c>
      <c r="G143" s="723"/>
      <c r="H143" s="723"/>
      <c r="I143" s="723"/>
      <c r="J143" s="419"/>
      <c r="K143" s="421">
        <v>267.69</v>
      </c>
      <c r="L143" s="413"/>
      <c r="M143" s="413"/>
      <c r="N143" s="413"/>
      <c r="O143" s="413"/>
      <c r="P143" s="413"/>
      <c r="Q143" s="413"/>
      <c r="R143" s="413"/>
      <c r="S143" s="221"/>
      <c r="T143" s="430"/>
      <c r="U143" s="443"/>
      <c r="V143" s="419"/>
      <c r="W143" s="419"/>
      <c r="X143" s="419"/>
      <c r="Y143" s="419"/>
      <c r="Z143" s="419"/>
      <c r="AA143" s="419"/>
      <c r="AB143" s="444"/>
      <c r="AC143" s="430"/>
      <c r="AD143" s="430"/>
      <c r="AE143" s="430"/>
      <c r="AF143" s="430"/>
      <c r="AG143" s="430"/>
      <c r="AH143" s="430"/>
      <c r="AI143" s="430"/>
      <c r="AJ143" s="430"/>
      <c r="AK143" s="430"/>
      <c r="AL143" s="430"/>
      <c r="AU143" s="262" t="s">
        <v>205</v>
      </c>
      <c r="AV143" s="262" t="s">
        <v>65</v>
      </c>
      <c r="AW143" s="261" t="s">
        <v>71</v>
      </c>
      <c r="AX143" s="261" t="s">
        <v>25</v>
      </c>
      <c r="AY143" s="261" t="s">
        <v>58</v>
      </c>
      <c r="AZ143" s="262" t="s">
        <v>198</v>
      </c>
    </row>
    <row r="144" spans="2:52" s="261" customFormat="1" ht="20.1" customHeight="1">
      <c r="B144" s="257"/>
      <c r="C144" s="413"/>
      <c r="D144" s="413"/>
      <c r="E144" s="415" t="s">
        <v>2731</v>
      </c>
      <c r="F144" s="702" t="s">
        <v>2561</v>
      </c>
      <c r="G144" s="703"/>
      <c r="H144" s="703"/>
      <c r="I144" s="703"/>
      <c r="J144" s="413"/>
      <c r="K144" s="416">
        <v>588.92</v>
      </c>
      <c r="L144" s="413"/>
      <c r="M144" s="413"/>
      <c r="N144" s="413"/>
      <c r="O144" s="413"/>
      <c r="P144" s="413"/>
      <c r="Q144" s="413"/>
      <c r="R144" s="413"/>
      <c r="S144" s="221"/>
      <c r="U144" s="385"/>
      <c r="V144" s="363"/>
      <c r="W144" s="363"/>
      <c r="X144" s="363"/>
      <c r="Y144" s="363"/>
      <c r="Z144" s="363"/>
      <c r="AA144" s="363"/>
      <c r="AB144" s="386"/>
      <c r="AU144" s="262" t="s">
        <v>205</v>
      </c>
      <c r="AV144" s="262" t="s">
        <v>65</v>
      </c>
      <c r="AW144" s="261" t="s">
        <v>71</v>
      </c>
      <c r="AX144" s="261" t="s">
        <v>25</v>
      </c>
      <c r="AY144" s="261" t="s">
        <v>65</v>
      </c>
      <c r="AZ144" s="262" t="s">
        <v>198</v>
      </c>
    </row>
    <row r="145" spans="2:66" s="198" customFormat="1" ht="30" customHeight="1">
      <c r="B145" s="168"/>
      <c r="C145" s="309" t="s">
        <v>475</v>
      </c>
      <c r="D145" s="309" t="s">
        <v>199</v>
      </c>
      <c r="E145" s="310" t="s">
        <v>2403</v>
      </c>
      <c r="F145" s="678" t="s">
        <v>2404</v>
      </c>
      <c r="G145" s="678"/>
      <c r="H145" s="678"/>
      <c r="I145" s="678"/>
      <c r="J145" s="311" t="s">
        <v>268</v>
      </c>
      <c r="K145" s="375">
        <v>5</v>
      </c>
      <c r="L145" s="572"/>
      <c r="M145" s="572"/>
      <c r="N145" s="679">
        <f>ROUND(L145*K145,2)</f>
        <v>0</v>
      </c>
      <c r="O145" s="679"/>
      <c r="P145" s="679"/>
      <c r="Q145" s="679"/>
      <c r="R145" s="313" t="s">
        <v>3319</v>
      </c>
      <c r="S145" s="172"/>
      <c r="U145" s="354"/>
      <c r="V145" s="246"/>
      <c r="W145" s="248"/>
      <c r="X145" s="248"/>
      <c r="Y145" s="248"/>
      <c r="Z145" s="248"/>
      <c r="AA145" s="248"/>
      <c r="AB145" s="355"/>
      <c r="AS145" s="192" t="s">
        <v>113</v>
      </c>
      <c r="AU145" s="192" t="s">
        <v>199</v>
      </c>
      <c r="AV145" s="192" t="s">
        <v>65</v>
      </c>
      <c r="AZ145" s="192" t="s">
        <v>198</v>
      </c>
      <c r="BF145" s="249">
        <f>IF(V145="základní",N145,0)</f>
        <v>0</v>
      </c>
      <c r="BG145" s="249">
        <f>IF(V145="snížená",N145,0)</f>
        <v>0</v>
      </c>
      <c r="BH145" s="249">
        <f>IF(V145="zákl. přenesená",N145,0)</f>
        <v>0</v>
      </c>
      <c r="BI145" s="249">
        <f>IF(V145="sníž. přenesená",N145,0)</f>
        <v>0</v>
      </c>
      <c r="BJ145" s="249">
        <f>IF(V145="nulová",N145,0)</f>
        <v>0</v>
      </c>
      <c r="BK145" s="192" t="s">
        <v>65</v>
      </c>
      <c r="BL145" s="249">
        <f>ROUND(L145*K145,2)</f>
        <v>0</v>
      </c>
      <c r="BM145" s="192" t="s">
        <v>113</v>
      </c>
      <c r="BN145" s="192" t="s">
        <v>2562</v>
      </c>
    </row>
    <row r="146" spans="2:66" s="198" customFormat="1" ht="30" customHeight="1">
      <c r="B146" s="168"/>
      <c r="C146" s="309" t="s">
        <v>478</v>
      </c>
      <c r="D146" s="309" t="s">
        <v>199</v>
      </c>
      <c r="E146" s="310" t="s">
        <v>2406</v>
      </c>
      <c r="F146" s="678" t="s">
        <v>2407</v>
      </c>
      <c r="G146" s="678"/>
      <c r="H146" s="678"/>
      <c r="I146" s="678"/>
      <c r="J146" s="311" t="s">
        <v>360</v>
      </c>
      <c r="K146" s="375">
        <v>173.43</v>
      </c>
      <c r="L146" s="572"/>
      <c r="M146" s="572"/>
      <c r="N146" s="679">
        <f>ROUND(L146*K146,2)</f>
        <v>0</v>
      </c>
      <c r="O146" s="679"/>
      <c r="P146" s="679"/>
      <c r="Q146" s="679"/>
      <c r="R146" s="327" t="s">
        <v>3765</v>
      </c>
      <c r="S146" s="172"/>
      <c r="T146" s="397"/>
      <c r="U146" s="354"/>
      <c r="V146" s="246"/>
      <c r="W146" s="248"/>
      <c r="X146" s="248"/>
      <c r="Y146" s="248"/>
      <c r="Z146" s="248"/>
      <c r="AA146" s="248"/>
      <c r="AB146" s="355"/>
      <c r="AS146" s="192" t="s">
        <v>113</v>
      </c>
      <c r="AU146" s="192" t="s">
        <v>199</v>
      </c>
      <c r="AV146" s="192" t="s">
        <v>65</v>
      </c>
      <c r="AZ146" s="192" t="s">
        <v>198</v>
      </c>
      <c r="BF146" s="249">
        <f>IF(V146="základní",N146,0)</f>
        <v>0</v>
      </c>
      <c r="BG146" s="249">
        <f>IF(V146="snížená",N146,0)</f>
        <v>0</v>
      </c>
      <c r="BH146" s="249">
        <f>IF(V146="zákl. přenesená",N146,0)</f>
        <v>0</v>
      </c>
      <c r="BI146" s="249">
        <f>IF(V146="sníž. přenesená",N146,0)</f>
        <v>0</v>
      </c>
      <c r="BJ146" s="249">
        <f>IF(V146="nulová",N146,0)</f>
        <v>0</v>
      </c>
      <c r="BK146" s="192" t="s">
        <v>65</v>
      </c>
      <c r="BL146" s="249">
        <f>ROUND(L146*K146,2)</f>
        <v>0</v>
      </c>
      <c r="BM146" s="192" t="s">
        <v>113</v>
      </c>
      <c r="BN146" s="192" t="s">
        <v>2563</v>
      </c>
    </row>
    <row r="147" spans="2:52" s="261" customFormat="1" ht="27.95" customHeight="1">
      <c r="B147" s="257"/>
      <c r="C147" s="413"/>
      <c r="D147" s="413"/>
      <c r="E147" s="415" t="s">
        <v>380</v>
      </c>
      <c r="F147" s="714" t="s">
        <v>2565</v>
      </c>
      <c r="G147" s="715"/>
      <c r="H147" s="715"/>
      <c r="I147" s="715"/>
      <c r="J147" s="413"/>
      <c r="K147" s="416">
        <v>30.85</v>
      </c>
      <c r="L147" s="413"/>
      <c r="M147" s="413"/>
      <c r="N147" s="413"/>
      <c r="O147" s="413"/>
      <c r="P147" s="413"/>
      <c r="Q147" s="413"/>
      <c r="R147" s="413"/>
      <c r="S147" s="221"/>
      <c r="T147" s="397"/>
      <c r="U147" s="385"/>
      <c r="V147" s="363"/>
      <c r="W147" s="363"/>
      <c r="X147" s="363"/>
      <c r="Y147" s="363"/>
      <c r="Z147" s="363"/>
      <c r="AA147" s="363"/>
      <c r="AB147" s="386"/>
      <c r="AU147" s="262" t="s">
        <v>205</v>
      </c>
      <c r="AV147" s="262" t="s">
        <v>65</v>
      </c>
      <c r="AW147" s="261" t="s">
        <v>71</v>
      </c>
      <c r="AX147" s="261" t="s">
        <v>25</v>
      </c>
      <c r="AY147" s="261" t="s">
        <v>58</v>
      </c>
      <c r="AZ147" s="262" t="s">
        <v>198</v>
      </c>
    </row>
    <row r="148" spans="2:52" s="261" customFormat="1" ht="27.95" customHeight="1">
      <c r="B148" s="257"/>
      <c r="C148" s="413"/>
      <c r="D148" s="413"/>
      <c r="E148" s="415" t="s">
        <v>382</v>
      </c>
      <c r="F148" s="702" t="s">
        <v>2567</v>
      </c>
      <c r="G148" s="703"/>
      <c r="H148" s="703"/>
      <c r="I148" s="703"/>
      <c r="J148" s="413"/>
      <c r="K148" s="416">
        <v>23.92</v>
      </c>
      <c r="L148" s="413"/>
      <c r="M148" s="413"/>
      <c r="N148" s="413"/>
      <c r="O148" s="413"/>
      <c r="P148" s="413"/>
      <c r="Q148" s="413"/>
      <c r="R148" s="413"/>
      <c r="S148" s="221"/>
      <c r="T148" s="397"/>
      <c r="U148" s="385"/>
      <c r="V148" s="363"/>
      <c r="W148" s="363"/>
      <c r="X148" s="363"/>
      <c r="Y148" s="363"/>
      <c r="Z148" s="363"/>
      <c r="AA148" s="363"/>
      <c r="AB148" s="386"/>
      <c r="AU148" s="262" t="s">
        <v>205</v>
      </c>
      <c r="AV148" s="262" t="s">
        <v>65</v>
      </c>
      <c r="AW148" s="261" t="s">
        <v>71</v>
      </c>
      <c r="AX148" s="261" t="s">
        <v>25</v>
      </c>
      <c r="AY148" s="261" t="s">
        <v>58</v>
      </c>
      <c r="AZ148" s="262" t="s">
        <v>198</v>
      </c>
    </row>
    <row r="149" spans="2:52" s="261" customFormat="1" ht="27.95" customHeight="1">
      <c r="B149" s="257"/>
      <c r="C149" s="413"/>
      <c r="D149" s="413"/>
      <c r="E149" s="415" t="s">
        <v>2411</v>
      </c>
      <c r="F149" s="702" t="s">
        <v>2568</v>
      </c>
      <c r="G149" s="703"/>
      <c r="H149" s="703"/>
      <c r="I149" s="703"/>
      <c r="J149" s="413"/>
      <c r="K149" s="416">
        <v>88.85</v>
      </c>
      <c r="L149" s="413"/>
      <c r="M149" s="413"/>
      <c r="N149" s="413"/>
      <c r="O149" s="413"/>
      <c r="P149" s="413"/>
      <c r="Q149" s="413"/>
      <c r="R149" s="413"/>
      <c r="S149" s="221"/>
      <c r="T149" s="397"/>
      <c r="U149" s="385"/>
      <c r="V149" s="363"/>
      <c r="W149" s="363"/>
      <c r="X149" s="363"/>
      <c r="Y149" s="363"/>
      <c r="Z149" s="363"/>
      <c r="AA149" s="363"/>
      <c r="AB149" s="386"/>
      <c r="AU149" s="262" t="s">
        <v>205</v>
      </c>
      <c r="AV149" s="262" t="s">
        <v>65</v>
      </c>
      <c r="AW149" s="261" t="s">
        <v>71</v>
      </c>
      <c r="AX149" s="261" t="s">
        <v>25</v>
      </c>
      <c r="AY149" s="261" t="s">
        <v>58</v>
      </c>
      <c r="AZ149" s="262" t="s">
        <v>198</v>
      </c>
    </row>
    <row r="150" spans="2:52" s="261" customFormat="1" ht="42" customHeight="1">
      <c r="B150" s="257"/>
      <c r="C150" s="413"/>
      <c r="D150" s="413"/>
      <c r="E150" s="415" t="s">
        <v>2413</v>
      </c>
      <c r="F150" s="702" t="s">
        <v>2569</v>
      </c>
      <c r="G150" s="703"/>
      <c r="H150" s="703"/>
      <c r="I150" s="703"/>
      <c r="J150" s="413"/>
      <c r="K150" s="416">
        <v>29.81</v>
      </c>
      <c r="L150" s="413"/>
      <c r="M150" s="413"/>
      <c r="N150" s="413"/>
      <c r="O150" s="413"/>
      <c r="P150" s="413"/>
      <c r="Q150" s="413"/>
      <c r="R150" s="413"/>
      <c r="S150" s="221"/>
      <c r="T150" s="452"/>
      <c r="U150" s="443"/>
      <c r="V150" s="419"/>
      <c r="W150" s="419"/>
      <c r="X150" s="419"/>
      <c r="Y150" s="419"/>
      <c r="Z150" s="419"/>
      <c r="AA150" s="419"/>
      <c r="AB150" s="444"/>
      <c r="AC150" s="430"/>
      <c r="AD150" s="430"/>
      <c r="AE150" s="430"/>
      <c r="AF150" s="430"/>
      <c r="AG150" s="430"/>
      <c r="AU150" s="262" t="s">
        <v>205</v>
      </c>
      <c r="AV150" s="262" t="s">
        <v>65</v>
      </c>
      <c r="AW150" s="261" t="s">
        <v>71</v>
      </c>
      <c r="AX150" s="261" t="s">
        <v>25</v>
      </c>
      <c r="AY150" s="261" t="s">
        <v>58</v>
      </c>
      <c r="AZ150" s="262" t="s">
        <v>198</v>
      </c>
    </row>
    <row r="151" spans="2:52" s="261" customFormat="1" ht="20.1" customHeight="1">
      <c r="B151" s="257"/>
      <c r="C151" s="413"/>
      <c r="D151" s="413"/>
      <c r="E151" s="415" t="s">
        <v>3702</v>
      </c>
      <c r="F151" s="702" t="s">
        <v>2570</v>
      </c>
      <c r="G151" s="703"/>
      <c r="H151" s="703"/>
      <c r="I151" s="703"/>
      <c r="J151" s="413"/>
      <c r="K151" s="416">
        <v>173.43</v>
      </c>
      <c r="L151" s="413"/>
      <c r="M151" s="413"/>
      <c r="N151" s="413"/>
      <c r="O151" s="413"/>
      <c r="P151" s="413"/>
      <c r="Q151" s="413"/>
      <c r="R151" s="413"/>
      <c r="S151" s="221"/>
      <c r="T151" s="430"/>
      <c r="U151" s="443"/>
      <c r="V151" s="419"/>
      <c r="W151" s="419"/>
      <c r="X151" s="419"/>
      <c r="Y151" s="419"/>
      <c r="Z151" s="419"/>
      <c r="AA151" s="419"/>
      <c r="AB151" s="444"/>
      <c r="AC151" s="430"/>
      <c r="AD151" s="430"/>
      <c r="AE151" s="430"/>
      <c r="AF151" s="430"/>
      <c r="AG151" s="430"/>
      <c r="AU151" s="262" t="s">
        <v>205</v>
      </c>
      <c r="AV151" s="262" t="s">
        <v>65</v>
      </c>
      <c r="AW151" s="261" t="s">
        <v>71</v>
      </c>
      <c r="AX151" s="261" t="s">
        <v>25</v>
      </c>
      <c r="AY151" s="261" t="s">
        <v>65</v>
      </c>
      <c r="AZ151" s="262" t="s">
        <v>198</v>
      </c>
    </row>
    <row r="152" spans="2:66" s="198" customFormat="1" ht="20.1" customHeight="1">
      <c r="B152" s="168"/>
      <c r="C152" s="309" t="s">
        <v>481</v>
      </c>
      <c r="D152" s="309" t="s">
        <v>199</v>
      </c>
      <c r="E152" s="310" t="s">
        <v>2415</v>
      </c>
      <c r="F152" s="678" t="s">
        <v>2416</v>
      </c>
      <c r="G152" s="678"/>
      <c r="H152" s="678"/>
      <c r="I152" s="678"/>
      <c r="J152" s="311" t="s">
        <v>424</v>
      </c>
      <c r="K152" s="375">
        <v>346.86</v>
      </c>
      <c r="L152" s="572"/>
      <c r="M152" s="572"/>
      <c r="N152" s="679">
        <f>ROUND(L152*K152,2)</f>
        <v>0</v>
      </c>
      <c r="O152" s="679"/>
      <c r="P152" s="679"/>
      <c r="Q152" s="679"/>
      <c r="R152" s="327" t="s">
        <v>3765</v>
      </c>
      <c r="S152" s="172"/>
      <c r="T152" s="452"/>
      <c r="U152" s="446"/>
      <c r="V152" s="447"/>
      <c r="W152" s="448"/>
      <c r="X152" s="448"/>
      <c r="Y152" s="448"/>
      <c r="Z152" s="448"/>
      <c r="AA152" s="448"/>
      <c r="AB152" s="449"/>
      <c r="AC152" s="432"/>
      <c r="AD152" s="432"/>
      <c r="AE152" s="432"/>
      <c r="AF152" s="432"/>
      <c r="AG152" s="432"/>
      <c r="AS152" s="192" t="s">
        <v>113</v>
      </c>
      <c r="AU152" s="192" t="s">
        <v>199</v>
      </c>
      <c r="AV152" s="192" t="s">
        <v>65</v>
      </c>
      <c r="AZ152" s="192" t="s">
        <v>198</v>
      </c>
      <c r="BF152" s="249">
        <f>IF(V152="základní",N152,0)</f>
        <v>0</v>
      </c>
      <c r="BG152" s="249">
        <f>IF(V152="snížená",N152,0)</f>
        <v>0</v>
      </c>
      <c r="BH152" s="249">
        <f>IF(V152="zákl. přenesená",N152,0)</f>
        <v>0</v>
      </c>
      <c r="BI152" s="249">
        <f>IF(V152="sníž. přenesená",N152,0)</f>
        <v>0</v>
      </c>
      <c r="BJ152" s="249">
        <f>IF(V152="nulová",N152,0)</f>
        <v>0</v>
      </c>
      <c r="BK152" s="192" t="s">
        <v>65</v>
      </c>
      <c r="BL152" s="249">
        <f>ROUND(L152*K152,2)</f>
        <v>0</v>
      </c>
      <c r="BM152" s="192" t="s">
        <v>113</v>
      </c>
      <c r="BN152" s="192" t="s">
        <v>2571</v>
      </c>
    </row>
    <row r="153" spans="2:52" s="261" customFormat="1" ht="20.1" customHeight="1">
      <c r="B153" s="257"/>
      <c r="C153" s="413"/>
      <c r="D153" s="413"/>
      <c r="E153" s="415" t="s">
        <v>387</v>
      </c>
      <c r="F153" s="714" t="s">
        <v>2572</v>
      </c>
      <c r="G153" s="715"/>
      <c r="H153" s="715"/>
      <c r="I153" s="715"/>
      <c r="J153" s="413"/>
      <c r="K153" s="416">
        <v>173.43</v>
      </c>
      <c r="L153" s="413"/>
      <c r="M153" s="413"/>
      <c r="N153" s="413"/>
      <c r="O153" s="413"/>
      <c r="P153" s="413"/>
      <c r="Q153" s="413"/>
      <c r="R153" s="413"/>
      <c r="S153" s="221"/>
      <c r="T153" s="397"/>
      <c r="U153" s="385"/>
      <c r="V153" s="363"/>
      <c r="W153" s="363"/>
      <c r="X153" s="363"/>
      <c r="Y153" s="363"/>
      <c r="Z153" s="363"/>
      <c r="AA153" s="363"/>
      <c r="AB153" s="386"/>
      <c r="AU153" s="262" t="s">
        <v>205</v>
      </c>
      <c r="AV153" s="262" t="s">
        <v>65</v>
      </c>
      <c r="AW153" s="261" t="s">
        <v>71</v>
      </c>
      <c r="AX153" s="261" t="s">
        <v>25</v>
      </c>
      <c r="AY153" s="261" t="s">
        <v>58</v>
      </c>
      <c r="AZ153" s="262" t="s">
        <v>198</v>
      </c>
    </row>
    <row r="154" spans="2:52" s="261" customFormat="1" ht="20.1" customHeight="1">
      <c r="B154" s="257"/>
      <c r="C154" s="413"/>
      <c r="D154" s="413"/>
      <c r="E154" s="415" t="s">
        <v>389</v>
      </c>
      <c r="F154" s="702" t="s">
        <v>2573</v>
      </c>
      <c r="G154" s="703"/>
      <c r="H154" s="703"/>
      <c r="I154" s="703"/>
      <c r="J154" s="413"/>
      <c r="K154" s="416">
        <v>173.43</v>
      </c>
      <c r="L154" s="413"/>
      <c r="M154" s="413"/>
      <c r="N154" s="413"/>
      <c r="O154" s="413"/>
      <c r="P154" s="413"/>
      <c r="Q154" s="413"/>
      <c r="R154" s="413"/>
      <c r="S154" s="221"/>
      <c r="U154" s="385"/>
      <c r="V154" s="363"/>
      <c r="W154" s="363"/>
      <c r="X154" s="363"/>
      <c r="Y154" s="363"/>
      <c r="Z154" s="363"/>
      <c r="AA154" s="363"/>
      <c r="AB154" s="386"/>
      <c r="AU154" s="262" t="s">
        <v>205</v>
      </c>
      <c r="AV154" s="262" t="s">
        <v>65</v>
      </c>
      <c r="AW154" s="261" t="s">
        <v>71</v>
      </c>
      <c r="AX154" s="261" t="s">
        <v>25</v>
      </c>
      <c r="AY154" s="261" t="s">
        <v>58</v>
      </c>
      <c r="AZ154" s="262" t="s">
        <v>198</v>
      </c>
    </row>
    <row r="155" spans="2:52" s="261" customFormat="1" ht="20.1" customHeight="1">
      <c r="B155" s="257"/>
      <c r="C155" s="413"/>
      <c r="D155" s="413"/>
      <c r="E155" s="415" t="s">
        <v>2580</v>
      </c>
      <c r="F155" s="702" t="s">
        <v>2574</v>
      </c>
      <c r="G155" s="703"/>
      <c r="H155" s="703"/>
      <c r="I155" s="703"/>
      <c r="J155" s="413"/>
      <c r="K155" s="416">
        <v>346.86</v>
      </c>
      <c r="L155" s="413"/>
      <c r="M155" s="413"/>
      <c r="N155" s="413"/>
      <c r="O155" s="413"/>
      <c r="P155" s="413"/>
      <c r="Q155" s="413"/>
      <c r="R155" s="413"/>
      <c r="S155" s="221"/>
      <c r="U155" s="385"/>
      <c r="V155" s="363"/>
      <c r="W155" s="363"/>
      <c r="X155" s="363"/>
      <c r="Y155" s="363"/>
      <c r="Z155" s="363"/>
      <c r="AA155" s="363"/>
      <c r="AB155" s="386"/>
      <c r="AU155" s="262" t="s">
        <v>205</v>
      </c>
      <c r="AV155" s="262" t="s">
        <v>65</v>
      </c>
      <c r="AW155" s="261" t="s">
        <v>71</v>
      </c>
      <c r="AX155" s="261" t="s">
        <v>25</v>
      </c>
      <c r="AY155" s="261" t="s">
        <v>65</v>
      </c>
      <c r="AZ155" s="262" t="s">
        <v>198</v>
      </c>
    </row>
    <row r="156" spans="2:64" s="235" customFormat="1" ht="37.35" customHeight="1">
      <c r="B156" s="231"/>
      <c r="C156" s="232"/>
      <c r="D156" s="233" t="s">
        <v>251</v>
      </c>
      <c r="E156" s="233"/>
      <c r="F156" s="233"/>
      <c r="G156" s="233"/>
      <c r="H156" s="233"/>
      <c r="I156" s="233"/>
      <c r="J156" s="233"/>
      <c r="K156" s="233"/>
      <c r="L156" s="233"/>
      <c r="M156" s="233"/>
      <c r="N156" s="609">
        <f>SUM(N157:Q160)</f>
        <v>0</v>
      </c>
      <c r="O156" s="610"/>
      <c r="P156" s="610"/>
      <c r="Q156" s="610"/>
      <c r="R156" s="377"/>
      <c r="S156" s="219"/>
      <c r="U156" s="348"/>
      <c r="V156" s="232"/>
      <c r="W156" s="232"/>
      <c r="X156" s="234"/>
      <c r="Y156" s="232"/>
      <c r="Z156" s="234"/>
      <c r="AA156" s="232"/>
      <c r="AB156" s="349"/>
      <c r="AS156" s="237" t="s">
        <v>113</v>
      </c>
      <c r="AU156" s="238" t="s">
        <v>57</v>
      </c>
      <c r="AV156" s="238" t="s">
        <v>58</v>
      </c>
      <c r="AZ156" s="237" t="s">
        <v>198</v>
      </c>
      <c r="BL156" s="239">
        <f>SUM(BL157:BL160)</f>
        <v>0</v>
      </c>
    </row>
    <row r="157" spans="2:66" s="198" customFormat="1" ht="30" customHeight="1">
      <c r="B157" s="168"/>
      <c r="C157" s="309" t="s">
        <v>488</v>
      </c>
      <c r="D157" s="309" t="s">
        <v>199</v>
      </c>
      <c r="E157" s="310" t="s">
        <v>2429</v>
      </c>
      <c r="F157" s="678" t="s">
        <v>2430</v>
      </c>
      <c r="G157" s="678"/>
      <c r="H157" s="678"/>
      <c r="I157" s="678"/>
      <c r="J157" s="311" t="s">
        <v>360</v>
      </c>
      <c r="K157" s="373">
        <f>K160</f>
        <v>33.39</v>
      </c>
      <c r="L157" s="572"/>
      <c r="M157" s="572"/>
      <c r="N157" s="679">
        <f>ROUND(L157*K157,2)</f>
        <v>0</v>
      </c>
      <c r="O157" s="679"/>
      <c r="P157" s="679"/>
      <c r="Q157" s="679"/>
      <c r="R157" s="327" t="s">
        <v>3765</v>
      </c>
      <c r="S157" s="172"/>
      <c r="T157" s="426"/>
      <c r="U157" s="354"/>
      <c r="V157" s="246"/>
      <c r="W157" s="248"/>
      <c r="X157" s="248"/>
      <c r="Y157" s="248"/>
      <c r="Z157" s="248"/>
      <c r="AA157" s="248"/>
      <c r="AB157" s="355"/>
      <c r="AS157" s="192" t="s">
        <v>113</v>
      </c>
      <c r="AU157" s="192" t="s">
        <v>199</v>
      </c>
      <c r="AV157" s="192" t="s">
        <v>65</v>
      </c>
      <c r="AZ157" s="192" t="s">
        <v>198</v>
      </c>
      <c r="BF157" s="249">
        <f>IF(V157="základní",N157,0)</f>
        <v>0</v>
      </c>
      <c r="BG157" s="249">
        <f>IF(V157="snížená",N157,0)</f>
        <v>0</v>
      </c>
      <c r="BH157" s="249">
        <f>IF(V157="zákl. přenesená",N157,0)</f>
        <v>0</v>
      </c>
      <c r="BI157" s="249">
        <f>IF(V157="sníž. přenesená",N157,0)</f>
        <v>0</v>
      </c>
      <c r="BJ157" s="249">
        <f>IF(V157="nulová",N157,0)</f>
        <v>0</v>
      </c>
      <c r="BK157" s="192" t="s">
        <v>65</v>
      </c>
      <c r="BL157" s="249">
        <f>ROUND(L157*K157,2)</f>
        <v>0</v>
      </c>
      <c r="BM157" s="192" t="s">
        <v>113</v>
      </c>
      <c r="BN157" s="192" t="s">
        <v>2609</v>
      </c>
    </row>
    <row r="158" spans="2:52" s="261" customFormat="1" ht="42" customHeight="1">
      <c r="B158" s="257"/>
      <c r="C158" s="413"/>
      <c r="D158" s="413"/>
      <c r="E158" s="415" t="s">
        <v>394</v>
      </c>
      <c r="F158" s="714" t="s">
        <v>3724</v>
      </c>
      <c r="G158" s="715"/>
      <c r="H158" s="715"/>
      <c r="I158" s="715"/>
      <c r="J158" s="413"/>
      <c r="K158" s="435">
        <f>97.7*0.9*0.1+1.7*1.7*0.1*3-0.1*0.9*12</f>
        <v>8.58</v>
      </c>
      <c r="L158" s="413"/>
      <c r="M158" s="413"/>
      <c r="N158" s="413"/>
      <c r="O158" s="413"/>
      <c r="P158" s="413"/>
      <c r="Q158" s="413"/>
      <c r="R158" s="413"/>
      <c r="S158" s="221"/>
      <c r="T158" s="397"/>
      <c r="U158" s="385"/>
      <c r="V158" s="363"/>
      <c r="W158" s="363"/>
      <c r="X158" s="363"/>
      <c r="Y158" s="363"/>
      <c r="Z158" s="363"/>
      <c r="AA158" s="363"/>
      <c r="AB158" s="386"/>
      <c r="AU158" s="262" t="s">
        <v>205</v>
      </c>
      <c r="AV158" s="262" t="s">
        <v>65</v>
      </c>
      <c r="AW158" s="261" t="s">
        <v>71</v>
      </c>
      <c r="AX158" s="261" t="s">
        <v>25</v>
      </c>
      <c r="AY158" s="261" t="s">
        <v>58</v>
      </c>
      <c r="AZ158" s="262" t="s">
        <v>198</v>
      </c>
    </row>
    <row r="159" spans="2:52" s="261" customFormat="1" ht="42" customHeight="1">
      <c r="B159" s="257"/>
      <c r="C159" s="413"/>
      <c r="D159" s="413"/>
      <c r="E159" s="415" t="s">
        <v>395</v>
      </c>
      <c r="F159" s="702" t="s">
        <v>3725</v>
      </c>
      <c r="G159" s="703"/>
      <c r="H159" s="703"/>
      <c r="I159" s="703"/>
      <c r="J159" s="413"/>
      <c r="K159" s="435">
        <f>290.8*0.9*0.1+1.7*1.7*0.1*9-0.1*0.9*44</f>
        <v>24.813000000000002</v>
      </c>
      <c r="L159" s="413"/>
      <c r="M159" s="413"/>
      <c r="N159" s="413"/>
      <c r="O159" s="413"/>
      <c r="P159" s="413"/>
      <c r="Q159" s="413"/>
      <c r="R159" s="413"/>
      <c r="S159" s="221"/>
      <c r="T159" s="397"/>
      <c r="U159" s="385"/>
      <c r="V159" s="363"/>
      <c r="W159" s="363"/>
      <c r="X159" s="363"/>
      <c r="Y159" s="363"/>
      <c r="Z159" s="363"/>
      <c r="AA159" s="363"/>
      <c r="AB159" s="386"/>
      <c r="AU159" s="262" t="s">
        <v>205</v>
      </c>
      <c r="AV159" s="262" t="s">
        <v>65</v>
      </c>
      <c r="AW159" s="261" t="s">
        <v>71</v>
      </c>
      <c r="AX159" s="261" t="s">
        <v>25</v>
      </c>
      <c r="AY159" s="261" t="s">
        <v>58</v>
      </c>
      <c r="AZ159" s="262" t="s">
        <v>198</v>
      </c>
    </row>
    <row r="160" spans="2:52" s="261" customFormat="1" ht="20.1" customHeight="1">
      <c r="B160" s="257"/>
      <c r="C160" s="413"/>
      <c r="D160" s="413"/>
      <c r="E160" s="415" t="s">
        <v>396</v>
      </c>
      <c r="F160" s="702" t="s">
        <v>3726</v>
      </c>
      <c r="G160" s="703"/>
      <c r="H160" s="703"/>
      <c r="I160" s="703"/>
      <c r="J160" s="413"/>
      <c r="K160" s="416">
        <f>8.58+24.81</f>
        <v>33.39</v>
      </c>
      <c r="L160" s="413"/>
      <c r="M160" s="413"/>
      <c r="N160" s="413"/>
      <c r="O160" s="413"/>
      <c r="P160" s="413"/>
      <c r="Q160" s="413"/>
      <c r="R160" s="413"/>
      <c r="S160" s="221"/>
      <c r="U160" s="385"/>
      <c r="V160" s="363"/>
      <c r="W160" s="363"/>
      <c r="X160" s="363"/>
      <c r="Y160" s="363"/>
      <c r="Z160" s="363"/>
      <c r="AA160" s="363"/>
      <c r="AB160" s="386"/>
      <c r="AU160" s="262" t="s">
        <v>205</v>
      </c>
      <c r="AV160" s="262" t="s">
        <v>65</v>
      </c>
      <c r="AW160" s="261" t="s">
        <v>71</v>
      </c>
      <c r="AX160" s="261" t="s">
        <v>25</v>
      </c>
      <c r="AY160" s="261" t="s">
        <v>65</v>
      </c>
      <c r="AZ160" s="262" t="s">
        <v>198</v>
      </c>
    </row>
    <row r="161" spans="2:64" s="235" customFormat="1" ht="37.35" customHeight="1">
      <c r="B161" s="231"/>
      <c r="C161" s="232"/>
      <c r="D161" s="233" t="s">
        <v>2290</v>
      </c>
      <c r="E161" s="233"/>
      <c r="F161" s="233"/>
      <c r="G161" s="233"/>
      <c r="H161" s="233"/>
      <c r="I161" s="233"/>
      <c r="J161" s="233"/>
      <c r="K161" s="233"/>
      <c r="L161" s="233"/>
      <c r="M161" s="233"/>
      <c r="N161" s="609">
        <f>SUM(N162:Q196)</f>
        <v>0</v>
      </c>
      <c r="O161" s="610"/>
      <c r="P161" s="610"/>
      <c r="Q161" s="610"/>
      <c r="R161" s="377"/>
      <c r="S161" s="219"/>
      <c r="U161" s="348"/>
      <c r="V161" s="232"/>
      <c r="W161" s="232"/>
      <c r="X161" s="234"/>
      <c r="Y161" s="232"/>
      <c r="Z161" s="234"/>
      <c r="AA161" s="232"/>
      <c r="AB161" s="349"/>
      <c r="AS161" s="237" t="s">
        <v>113</v>
      </c>
      <c r="AU161" s="238" t="s">
        <v>57</v>
      </c>
      <c r="AV161" s="238" t="s">
        <v>58</v>
      </c>
      <c r="AZ161" s="237" t="s">
        <v>198</v>
      </c>
      <c r="BL161" s="239">
        <f>SUM(BL162:BL195)</f>
        <v>0</v>
      </c>
    </row>
    <row r="162" spans="2:66" s="198" customFormat="1" ht="30" customHeight="1">
      <c r="B162" s="168"/>
      <c r="C162" s="309" t="s">
        <v>491</v>
      </c>
      <c r="D162" s="309" t="s">
        <v>199</v>
      </c>
      <c r="E162" s="310" t="s">
        <v>2610</v>
      </c>
      <c r="F162" s="678" t="s">
        <v>2611</v>
      </c>
      <c r="G162" s="678"/>
      <c r="H162" s="678"/>
      <c r="I162" s="678"/>
      <c r="J162" s="311" t="s">
        <v>353</v>
      </c>
      <c r="K162" s="375">
        <v>70.46</v>
      </c>
      <c r="L162" s="572"/>
      <c r="M162" s="572"/>
      <c r="N162" s="679">
        <f>ROUND(L162*K162,2)</f>
        <v>0</v>
      </c>
      <c r="O162" s="679"/>
      <c r="P162" s="679"/>
      <c r="Q162" s="679"/>
      <c r="R162" s="313" t="s">
        <v>3319</v>
      </c>
      <c r="S162" s="172"/>
      <c r="U162" s="354"/>
      <c r="V162" s="246"/>
      <c r="W162" s="248"/>
      <c r="X162" s="248"/>
      <c r="Y162" s="248"/>
      <c r="Z162" s="248"/>
      <c r="AA162" s="248"/>
      <c r="AB162" s="355"/>
      <c r="AS162" s="192" t="s">
        <v>113</v>
      </c>
      <c r="AU162" s="192" t="s">
        <v>199</v>
      </c>
      <c r="AV162" s="192" t="s">
        <v>65</v>
      </c>
      <c r="AZ162" s="192" t="s">
        <v>198</v>
      </c>
      <c r="BF162" s="249">
        <f>IF(V162="základní",N162,0)</f>
        <v>0</v>
      </c>
      <c r="BG162" s="249">
        <f>IF(V162="snížená",N162,0)</f>
        <v>0</v>
      </c>
      <c r="BH162" s="249">
        <f>IF(V162="zákl. přenesená",N162,0)</f>
        <v>0</v>
      </c>
      <c r="BI162" s="249">
        <f>IF(V162="sníž. přenesená",N162,0)</f>
        <v>0</v>
      </c>
      <c r="BJ162" s="249">
        <f>IF(V162="nulová",N162,0)</f>
        <v>0</v>
      </c>
      <c r="BK162" s="192" t="s">
        <v>65</v>
      </c>
      <c r="BL162" s="249">
        <f>ROUND(L162*K162,2)</f>
        <v>0</v>
      </c>
      <c r="BM162" s="192" t="s">
        <v>113</v>
      </c>
      <c r="BN162" s="192" t="s">
        <v>2612</v>
      </c>
    </row>
    <row r="163" spans="2:52" s="261" customFormat="1" ht="27.95" customHeight="1">
      <c r="B163" s="257"/>
      <c r="C163" s="413"/>
      <c r="D163" s="413"/>
      <c r="E163" s="415" t="s">
        <v>400</v>
      </c>
      <c r="F163" s="714" t="s">
        <v>2613</v>
      </c>
      <c r="G163" s="715"/>
      <c r="H163" s="715"/>
      <c r="I163" s="715"/>
      <c r="J163" s="413"/>
      <c r="K163" s="416">
        <v>17.22</v>
      </c>
      <c r="L163" s="413"/>
      <c r="M163" s="413"/>
      <c r="N163" s="413"/>
      <c r="O163" s="413"/>
      <c r="P163" s="413"/>
      <c r="Q163" s="413"/>
      <c r="R163" s="413"/>
      <c r="S163" s="221"/>
      <c r="U163" s="385"/>
      <c r="V163" s="363"/>
      <c r="W163" s="363"/>
      <c r="X163" s="363"/>
      <c r="Y163" s="363"/>
      <c r="Z163" s="363"/>
      <c r="AA163" s="363"/>
      <c r="AB163" s="386"/>
      <c r="AU163" s="262" t="s">
        <v>205</v>
      </c>
      <c r="AV163" s="262" t="s">
        <v>65</v>
      </c>
      <c r="AW163" s="261" t="s">
        <v>71</v>
      </c>
      <c r="AX163" s="261" t="s">
        <v>25</v>
      </c>
      <c r="AY163" s="261" t="s">
        <v>58</v>
      </c>
      <c r="AZ163" s="262" t="s">
        <v>198</v>
      </c>
    </row>
    <row r="164" spans="2:52" s="261" customFormat="1" ht="27.95" customHeight="1">
      <c r="B164" s="257"/>
      <c r="C164" s="413"/>
      <c r="D164" s="413"/>
      <c r="E164" s="415" t="s">
        <v>401</v>
      </c>
      <c r="F164" s="702" t="s">
        <v>2614</v>
      </c>
      <c r="G164" s="703"/>
      <c r="H164" s="703"/>
      <c r="I164" s="703"/>
      <c r="J164" s="413"/>
      <c r="K164" s="416">
        <v>53.24</v>
      </c>
      <c r="L164" s="413"/>
      <c r="M164" s="413"/>
      <c r="N164" s="413"/>
      <c r="O164" s="413"/>
      <c r="P164" s="413"/>
      <c r="Q164" s="413"/>
      <c r="R164" s="413"/>
      <c r="S164" s="221"/>
      <c r="U164" s="385"/>
      <c r="V164" s="363"/>
      <c r="W164" s="363"/>
      <c r="X164" s="363"/>
      <c r="Y164" s="363"/>
      <c r="Z164" s="363"/>
      <c r="AA164" s="363"/>
      <c r="AB164" s="386"/>
      <c r="AU164" s="262" t="s">
        <v>205</v>
      </c>
      <c r="AV164" s="262" t="s">
        <v>65</v>
      </c>
      <c r="AW164" s="261" t="s">
        <v>71</v>
      </c>
      <c r="AX164" s="261" t="s">
        <v>25</v>
      </c>
      <c r="AY164" s="261" t="s">
        <v>58</v>
      </c>
      <c r="AZ164" s="262" t="s">
        <v>198</v>
      </c>
    </row>
    <row r="165" spans="2:52" s="270" customFormat="1" ht="20.1" customHeight="1">
      <c r="B165" s="265"/>
      <c r="C165" s="422"/>
      <c r="D165" s="422"/>
      <c r="E165" s="423" t="s">
        <v>5</v>
      </c>
      <c r="F165" s="711" t="s">
        <v>2615</v>
      </c>
      <c r="G165" s="712"/>
      <c r="H165" s="712"/>
      <c r="I165" s="712"/>
      <c r="J165" s="422"/>
      <c r="K165" s="423" t="s">
        <v>5</v>
      </c>
      <c r="L165" s="422"/>
      <c r="M165" s="422"/>
      <c r="N165" s="422"/>
      <c r="O165" s="422"/>
      <c r="P165" s="422"/>
      <c r="Q165" s="422"/>
      <c r="R165" s="422"/>
      <c r="S165" s="220"/>
      <c r="U165" s="387"/>
      <c r="V165" s="365"/>
      <c r="W165" s="365"/>
      <c r="X165" s="365"/>
      <c r="Y165" s="365"/>
      <c r="Z165" s="365"/>
      <c r="AA165" s="365"/>
      <c r="AB165" s="388"/>
      <c r="AU165" s="271" t="s">
        <v>205</v>
      </c>
      <c r="AV165" s="271" t="s">
        <v>65</v>
      </c>
      <c r="AW165" s="270" t="s">
        <v>65</v>
      </c>
      <c r="AX165" s="270" t="s">
        <v>25</v>
      </c>
      <c r="AY165" s="270" t="s">
        <v>58</v>
      </c>
      <c r="AZ165" s="271" t="s">
        <v>198</v>
      </c>
    </row>
    <row r="166" spans="2:52" s="261" customFormat="1" ht="20.1" customHeight="1">
      <c r="B166" s="257"/>
      <c r="C166" s="413"/>
      <c r="D166" s="413"/>
      <c r="E166" s="415" t="s">
        <v>3703</v>
      </c>
      <c r="F166" s="702" t="s">
        <v>2616</v>
      </c>
      <c r="G166" s="703"/>
      <c r="H166" s="703"/>
      <c r="I166" s="703"/>
      <c r="J166" s="413"/>
      <c r="K166" s="416">
        <v>70.46</v>
      </c>
      <c r="L166" s="413"/>
      <c r="M166" s="413"/>
      <c r="N166" s="413"/>
      <c r="O166" s="413"/>
      <c r="P166" s="413"/>
      <c r="Q166" s="413"/>
      <c r="R166" s="413"/>
      <c r="S166" s="221"/>
      <c r="U166" s="385"/>
      <c r="V166" s="363"/>
      <c r="W166" s="363"/>
      <c r="X166" s="363"/>
      <c r="Y166" s="363"/>
      <c r="Z166" s="363"/>
      <c r="AA166" s="363"/>
      <c r="AB166" s="386"/>
      <c r="AU166" s="262" t="s">
        <v>205</v>
      </c>
      <c r="AV166" s="262" t="s">
        <v>65</v>
      </c>
      <c r="AW166" s="261" t="s">
        <v>71</v>
      </c>
      <c r="AX166" s="261" t="s">
        <v>25</v>
      </c>
      <c r="AY166" s="261" t="s">
        <v>65</v>
      </c>
      <c r="AZ166" s="262" t="s">
        <v>198</v>
      </c>
    </row>
    <row r="167" spans="2:66" s="198" customFormat="1" ht="30" customHeight="1">
      <c r="B167" s="168"/>
      <c r="C167" s="309" t="s">
        <v>494</v>
      </c>
      <c r="D167" s="309" t="s">
        <v>199</v>
      </c>
      <c r="E167" s="310" t="s">
        <v>2617</v>
      </c>
      <c r="F167" s="678" t="s">
        <v>2618</v>
      </c>
      <c r="G167" s="678"/>
      <c r="H167" s="678"/>
      <c r="I167" s="678"/>
      <c r="J167" s="311" t="s">
        <v>353</v>
      </c>
      <c r="K167" s="375">
        <v>73.61</v>
      </c>
      <c r="L167" s="572"/>
      <c r="M167" s="572"/>
      <c r="N167" s="679">
        <f>ROUND(L167*K167,2)</f>
        <v>0</v>
      </c>
      <c r="O167" s="679"/>
      <c r="P167" s="679"/>
      <c r="Q167" s="679"/>
      <c r="R167" s="313" t="s">
        <v>3319</v>
      </c>
      <c r="S167" s="172"/>
      <c r="U167" s="354"/>
      <c r="V167" s="246"/>
      <c r="W167" s="248"/>
      <c r="X167" s="248"/>
      <c r="Y167" s="248"/>
      <c r="Z167" s="248"/>
      <c r="AA167" s="248"/>
      <c r="AB167" s="355"/>
      <c r="AE167" s="249"/>
      <c r="AS167" s="192" t="s">
        <v>113</v>
      </c>
      <c r="AU167" s="192" t="s">
        <v>199</v>
      </c>
      <c r="AV167" s="192" t="s">
        <v>65</v>
      </c>
      <c r="AZ167" s="192" t="s">
        <v>198</v>
      </c>
      <c r="BF167" s="249">
        <f>IF(V167="základní",N167,0)</f>
        <v>0</v>
      </c>
      <c r="BG167" s="249">
        <f>IF(V167="snížená",N167,0)</f>
        <v>0</v>
      </c>
      <c r="BH167" s="249">
        <f>IF(V167="zákl. přenesená",N167,0)</f>
        <v>0</v>
      </c>
      <c r="BI167" s="249">
        <f>IF(V167="sníž. přenesená",N167,0)</f>
        <v>0</v>
      </c>
      <c r="BJ167" s="249">
        <f>IF(V167="nulová",N167,0)</f>
        <v>0</v>
      </c>
      <c r="BK167" s="192" t="s">
        <v>65</v>
      </c>
      <c r="BL167" s="249">
        <f>ROUND(L167*K167,2)</f>
        <v>0</v>
      </c>
      <c r="BM167" s="192" t="s">
        <v>113</v>
      </c>
      <c r="BN167" s="192" t="s">
        <v>2619</v>
      </c>
    </row>
    <row r="168" spans="2:52" s="261" customFormat="1" ht="27.95" customHeight="1">
      <c r="B168" s="257"/>
      <c r="C168" s="413"/>
      <c r="D168" s="413"/>
      <c r="E168" s="415" t="s">
        <v>406</v>
      </c>
      <c r="F168" s="702" t="s">
        <v>2620</v>
      </c>
      <c r="G168" s="703"/>
      <c r="H168" s="703"/>
      <c r="I168" s="703"/>
      <c r="J168" s="413"/>
      <c r="K168" s="416">
        <v>73.61</v>
      </c>
      <c r="L168" s="413"/>
      <c r="M168" s="413"/>
      <c r="N168" s="413"/>
      <c r="O168" s="413"/>
      <c r="P168" s="413"/>
      <c r="Q168" s="413"/>
      <c r="R168" s="413"/>
      <c r="S168" s="221"/>
      <c r="U168" s="385"/>
      <c r="V168" s="363"/>
      <c r="W168" s="363"/>
      <c r="X168" s="363"/>
      <c r="Y168" s="363"/>
      <c r="Z168" s="363"/>
      <c r="AA168" s="363"/>
      <c r="AB168" s="386"/>
      <c r="AU168" s="262" t="s">
        <v>205</v>
      </c>
      <c r="AV168" s="262" t="s">
        <v>65</v>
      </c>
      <c r="AW168" s="261" t="s">
        <v>71</v>
      </c>
      <c r="AX168" s="261" t="s">
        <v>25</v>
      </c>
      <c r="AY168" s="261" t="s">
        <v>58</v>
      </c>
      <c r="AZ168" s="262" t="s">
        <v>198</v>
      </c>
    </row>
    <row r="169" spans="2:52" s="270" customFormat="1" ht="20.1" customHeight="1">
      <c r="B169" s="265"/>
      <c r="C169" s="422"/>
      <c r="D169" s="422"/>
      <c r="E169" s="423" t="s">
        <v>5</v>
      </c>
      <c r="F169" s="711" t="s">
        <v>2615</v>
      </c>
      <c r="G169" s="712"/>
      <c r="H169" s="712"/>
      <c r="I169" s="712"/>
      <c r="J169" s="422"/>
      <c r="K169" s="423" t="s">
        <v>5</v>
      </c>
      <c r="L169" s="422"/>
      <c r="M169" s="422"/>
      <c r="N169" s="422"/>
      <c r="O169" s="422"/>
      <c r="P169" s="422"/>
      <c r="Q169" s="422"/>
      <c r="R169" s="422"/>
      <c r="S169" s="220"/>
      <c r="U169" s="387"/>
      <c r="V169" s="365"/>
      <c r="W169" s="365"/>
      <c r="X169" s="365"/>
      <c r="Y169" s="365"/>
      <c r="Z169" s="365"/>
      <c r="AA169" s="365"/>
      <c r="AB169" s="388"/>
      <c r="AU169" s="271" t="s">
        <v>205</v>
      </c>
      <c r="AV169" s="271" t="s">
        <v>65</v>
      </c>
      <c r="AW169" s="270" t="s">
        <v>65</v>
      </c>
      <c r="AX169" s="270" t="s">
        <v>25</v>
      </c>
      <c r="AY169" s="270" t="s">
        <v>58</v>
      </c>
      <c r="AZ169" s="271" t="s">
        <v>198</v>
      </c>
    </row>
    <row r="170" spans="2:52" s="261" customFormat="1" ht="20.1" customHeight="1">
      <c r="B170" s="257"/>
      <c r="C170" s="413"/>
      <c r="D170" s="413"/>
      <c r="E170" s="415" t="s">
        <v>408</v>
      </c>
      <c r="F170" s="702" t="s">
        <v>2621</v>
      </c>
      <c r="G170" s="703"/>
      <c r="H170" s="703"/>
      <c r="I170" s="703"/>
      <c r="J170" s="413"/>
      <c r="K170" s="416">
        <v>73.61</v>
      </c>
      <c r="L170" s="413"/>
      <c r="M170" s="413"/>
      <c r="N170" s="413"/>
      <c r="O170" s="413"/>
      <c r="P170" s="413"/>
      <c r="Q170" s="413"/>
      <c r="R170" s="413"/>
      <c r="S170" s="221"/>
      <c r="U170" s="385"/>
      <c r="V170" s="363"/>
      <c r="W170" s="363"/>
      <c r="X170" s="363"/>
      <c r="Y170" s="363"/>
      <c r="Z170" s="363"/>
      <c r="AA170" s="363"/>
      <c r="AB170" s="386"/>
      <c r="AU170" s="262" t="s">
        <v>205</v>
      </c>
      <c r="AV170" s="262" t="s">
        <v>65</v>
      </c>
      <c r="AW170" s="261" t="s">
        <v>71</v>
      </c>
      <c r="AX170" s="261" t="s">
        <v>25</v>
      </c>
      <c r="AY170" s="261" t="s">
        <v>65</v>
      </c>
      <c r="AZ170" s="262" t="s">
        <v>198</v>
      </c>
    </row>
    <row r="171" spans="2:66" s="198" customFormat="1" ht="30" customHeight="1">
      <c r="B171" s="168"/>
      <c r="C171" s="309" t="s">
        <v>501</v>
      </c>
      <c r="D171" s="309" t="s">
        <v>199</v>
      </c>
      <c r="E171" s="310" t="s">
        <v>2622</v>
      </c>
      <c r="F171" s="678" t="s">
        <v>2623</v>
      </c>
      <c r="G171" s="678"/>
      <c r="H171" s="678"/>
      <c r="I171" s="678"/>
      <c r="J171" s="311" t="s">
        <v>353</v>
      </c>
      <c r="K171" s="373">
        <v>72.77</v>
      </c>
      <c r="L171" s="572"/>
      <c r="M171" s="572"/>
      <c r="N171" s="679">
        <f>ROUND(L171*K171,2)</f>
        <v>0</v>
      </c>
      <c r="O171" s="679"/>
      <c r="P171" s="679"/>
      <c r="Q171" s="679"/>
      <c r="R171" s="313" t="s">
        <v>3319</v>
      </c>
      <c r="S171" s="172"/>
      <c r="T171" s="426"/>
      <c r="U171" s="354"/>
      <c r="V171" s="246"/>
      <c r="W171" s="248"/>
      <c r="X171" s="248"/>
      <c r="Y171" s="248"/>
      <c r="Z171" s="248"/>
      <c r="AA171" s="248"/>
      <c r="AB171" s="355"/>
      <c r="AS171" s="192" t="s">
        <v>113</v>
      </c>
      <c r="AU171" s="192" t="s">
        <v>199</v>
      </c>
      <c r="AV171" s="192" t="s">
        <v>65</v>
      </c>
      <c r="AZ171" s="192" t="s">
        <v>198</v>
      </c>
      <c r="BF171" s="249">
        <f>IF(V171="základní",N171,0)</f>
        <v>0</v>
      </c>
      <c r="BG171" s="249">
        <f>IF(V171="snížená",N171,0)</f>
        <v>0</v>
      </c>
      <c r="BH171" s="249">
        <f>IF(V171="zákl. přenesená",N171,0)</f>
        <v>0</v>
      </c>
      <c r="BI171" s="249">
        <f>IF(V171="sníž. přenesená",N171,0)</f>
        <v>0</v>
      </c>
      <c r="BJ171" s="249">
        <f>IF(V171="nulová",N171,0)</f>
        <v>0</v>
      </c>
      <c r="BK171" s="192" t="s">
        <v>65</v>
      </c>
      <c r="BL171" s="249">
        <f>ROUND(L171*K171,2)</f>
        <v>0</v>
      </c>
      <c r="BM171" s="192" t="s">
        <v>113</v>
      </c>
      <c r="BN171" s="192" t="s">
        <v>2624</v>
      </c>
    </row>
    <row r="172" spans="2:52" s="261" customFormat="1" ht="27.95" customHeight="1">
      <c r="B172" s="257"/>
      <c r="C172" s="413"/>
      <c r="D172" s="413"/>
      <c r="E172" s="415" t="s">
        <v>414</v>
      </c>
      <c r="F172" s="702" t="s">
        <v>3704</v>
      </c>
      <c r="G172" s="703"/>
      <c r="H172" s="703"/>
      <c r="I172" s="703"/>
      <c r="J172" s="413"/>
      <c r="K172" s="401">
        <v>72.77</v>
      </c>
      <c r="L172" s="413"/>
      <c r="M172" s="413"/>
      <c r="N172" s="413"/>
      <c r="O172" s="413"/>
      <c r="P172" s="413"/>
      <c r="Q172" s="413"/>
      <c r="R172" s="413"/>
      <c r="S172" s="221"/>
      <c r="T172" s="453"/>
      <c r="U172" s="385"/>
      <c r="V172" s="363"/>
      <c r="W172" s="363"/>
      <c r="X172" s="363"/>
      <c r="Y172" s="363"/>
      <c r="Z172" s="363"/>
      <c r="AA172" s="363"/>
      <c r="AB172" s="386"/>
      <c r="AU172" s="262" t="s">
        <v>205</v>
      </c>
      <c r="AV172" s="262" t="s">
        <v>65</v>
      </c>
      <c r="AW172" s="261" t="s">
        <v>71</v>
      </c>
      <c r="AX172" s="261" t="s">
        <v>25</v>
      </c>
      <c r="AY172" s="261" t="s">
        <v>58</v>
      </c>
      <c r="AZ172" s="262" t="s">
        <v>198</v>
      </c>
    </row>
    <row r="173" spans="2:52" s="270" customFormat="1" ht="20.1" customHeight="1">
      <c r="B173" s="265"/>
      <c r="C173" s="422"/>
      <c r="D173" s="422"/>
      <c r="E173" s="423" t="s">
        <v>5</v>
      </c>
      <c r="F173" s="711" t="s">
        <v>2615</v>
      </c>
      <c r="G173" s="712"/>
      <c r="H173" s="712"/>
      <c r="I173" s="712"/>
      <c r="J173" s="422"/>
      <c r="K173" s="454" t="s">
        <v>5</v>
      </c>
      <c r="L173" s="422"/>
      <c r="M173" s="422"/>
      <c r="N173" s="422"/>
      <c r="O173" s="422"/>
      <c r="P173" s="422"/>
      <c r="Q173" s="422"/>
      <c r="R173" s="422"/>
      <c r="S173" s="220"/>
      <c r="U173" s="387"/>
      <c r="V173" s="365"/>
      <c r="W173" s="365"/>
      <c r="X173" s="365"/>
      <c r="Y173" s="365"/>
      <c r="Z173" s="365"/>
      <c r="AA173" s="365"/>
      <c r="AB173" s="388"/>
      <c r="AU173" s="271" t="s">
        <v>205</v>
      </c>
      <c r="AV173" s="271" t="s">
        <v>65</v>
      </c>
      <c r="AW173" s="270" t="s">
        <v>65</v>
      </c>
      <c r="AX173" s="270" t="s">
        <v>25</v>
      </c>
      <c r="AY173" s="270" t="s">
        <v>58</v>
      </c>
      <c r="AZ173" s="271" t="s">
        <v>198</v>
      </c>
    </row>
    <row r="174" spans="2:52" s="261" customFormat="1" ht="20.1" customHeight="1">
      <c r="B174" s="257"/>
      <c r="C174" s="413"/>
      <c r="D174" s="413"/>
      <c r="E174" s="415" t="s">
        <v>416</v>
      </c>
      <c r="F174" s="702" t="s">
        <v>3705</v>
      </c>
      <c r="G174" s="703"/>
      <c r="H174" s="703"/>
      <c r="I174" s="703"/>
      <c r="J174" s="413"/>
      <c r="K174" s="401">
        <v>72.77</v>
      </c>
      <c r="L174" s="413"/>
      <c r="M174" s="413"/>
      <c r="N174" s="413"/>
      <c r="O174" s="413"/>
      <c r="P174" s="413"/>
      <c r="Q174" s="413"/>
      <c r="R174" s="413"/>
      <c r="S174" s="221"/>
      <c r="U174" s="385"/>
      <c r="V174" s="363"/>
      <c r="W174" s="363"/>
      <c r="X174" s="363"/>
      <c r="Y174" s="363"/>
      <c r="Z174" s="363"/>
      <c r="AA174" s="363"/>
      <c r="AB174" s="386"/>
      <c r="AU174" s="262" t="s">
        <v>205</v>
      </c>
      <c r="AV174" s="262" t="s">
        <v>65</v>
      </c>
      <c r="AW174" s="261" t="s">
        <v>71</v>
      </c>
      <c r="AX174" s="261" t="s">
        <v>25</v>
      </c>
      <c r="AY174" s="261" t="s">
        <v>65</v>
      </c>
      <c r="AZ174" s="262" t="s">
        <v>198</v>
      </c>
    </row>
    <row r="175" spans="2:66" s="198" customFormat="1" ht="31.5" customHeight="1">
      <c r="B175" s="168"/>
      <c r="C175" s="309" t="s">
        <v>508</v>
      </c>
      <c r="D175" s="309" t="s">
        <v>199</v>
      </c>
      <c r="E175" s="310" t="s">
        <v>2625</v>
      </c>
      <c r="F175" s="678" t="s">
        <v>2626</v>
      </c>
      <c r="G175" s="678"/>
      <c r="H175" s="678"/>
      <c r="I175" s="678"/>
      <c r="J175" s="311" t="s">
        <v>353</v>
      </c>
      <c r="K175" s="373">
        <v>132.3</v>
      </c>
      <c r="L175" s="572"/>
      <c r="M175" s="572"/>
      <c r="N175" s="679">
        <f>ROUND(L175*K175,2)</f>
        <v>0</v>
      </c>
      <c r="O175" s="679"/>
      <c r="P175" s="679"/>
      <c r="Q175" s="679"/>
      <c r="R175" s="313" t="s">
        <v>3319</v>
      </c>
      <c r="S175" s="172"/>
      <c r="T175" s="426"/>
      <c r="U175" s="354"/>
      <c r="V175" s="246"/>
      <c r="W175" s="248"/>
      <c r="X175" s="248"/>
      <c r="Y175" s="248"/>
      <c r="Z175" s="248"/>
      <c r="AA175" s="248"/>
      <c r="AB175" s="355"/>
      <c r="AS175" s="192" t="s">
        <v>113</v>
      </c>
      <c r="AU175" s="192" t="s">
        <v>199</v>
      </c>
      <c r="AV175" s="192" t="s">
        <v>65</v>
      </c>
      <c r="AZ175" s="192" t="s">
        <v>198</v>
      </c>
      <c r="BF175" s="249">
        <f>IF(V175="základní",N175,0)</f>
        <v>0</v>
      </c>
      <c r="BG175" s="249">
        <f>IF(V175="snížená",N175,0)</f>
        <v>0</v>
      </c>
      <c r="BH175" s="249">
        <f>IF(V175="zákl. přenesená",N175,0)</f>
        <v>0</v>
      </c>
      <c r="BI175" s="249">
        <f>IF(V175="sníž. přenesená",N175,0)</f>
        <v>0</v>
      </c>
      <c r="BJ175" s="249">
        <f>IF(V175="nulová",N175,0)</f>
        <v>0</v>
      </c>
      <c r="BK175" s="192" t="s">
        <v>65</v>
      </c>
      <c r="BL175" s="249">
        <f>ROUND(L175*K175,2)</f>
        <v>0</v>
      </c>
      <c r="BM175" s="192" t="s">
        <v>113</v>
      </c>
      <c r="BN175" s="192" t="s">
        <v>2627</v>
      </c>
    </row>
    <row r="176" spans="2:52" s="261" customFormat="1" ht="27.95" customHeight="1">
      <c r="B176" s="257"/>
      <c r="C176" s="413"/>
      <c r="D176" s="413"/>
      <c r="E176" s="415" t="s">
        <v>2433</v>
      </c>
      <c r="F176" s="702" t="s">
        <v>3706</v>
      </c>
      <c r="G176" s="703"/>
      <c r="H176" s="703"/>
      <c r="I176" s="703"/>
      <c r="J176" s="413"/>
      <c r="K176" s="401">
        <v>132.3</v>
      </c>
      <c r="L176" s="413"/>
      <c r="M176" s="413"/>
      <c r="N176" s="413"/>
      <c r="O176" s="413"/>
      <c r="P176" s="413"/>
      <c r="Q176" s="413"/>
      <c r="R176" s="413"/>
      <c r="S176" s="221"/>
      <c r="T176" s="453"/>
      <c r="U176" s="385"/>
      <c r="V176" s="363"/>
      <c r="W176" s="363"/>
      <c r="X176" s="363"/>
      <c r="Y176" s="363"/>
      <c r="Z176" s="363"/>
      <c r="AA176" s="363"/>
      <c r="AB176" s="386"/>
      <c r="AU176" s="262" t="s">
        <v>205</v>
      </c>
      <c r="AV176" s="262" t="s">
        <v>65</v>
      </c>
      <c r="AW176" s="261" t="s">
        <v>71</v>
      </c>
      <c r="AX176" s="261" t="s">
        <v>25</v>
      </c>
      <c r="AY176" s="261" t="s">
        <v>58</v>
      </c>
      <c r="AZ176" s="262" t="s">
        <v>198</v>
      </c>
    </row>
    <row r="177" spans="2:52" s="270" customFormat="1" ht="20.1" customHeight="1">
      <c r="B177" s="265"/>
      <c r="C177" s="422"/>
      <c r="D177" s="422"/>
      <c r="E177" s="423" t="s">
        <v>5</v>
      </c>
      <c r="F177" s="711" t="s">
        <v>2615</v>
      </c>
      <c r="G177" s="712"/>
      <c r="H177" s="712"/>
      <c r="I177" s="712"/>
      <c r="J177" s="422"/>
      <c r="K177" s="454" t="s">
        <v>5</v>
      </c>
      <c r="L177" s="422"/>
      <c r="M177" s="422"/>
      <c r="N177" s="422"/>
      <c r="O177" s="422"/>
      <c r="P177" s="422"/>
      <c r="Q177" s="422"/>
      <c r="R177" s="422"/>
      <c r="S177" s="220"/>
      <c r="U177" s="387"/>
      <c r="V177" s="365"/>
      <c r="W177" s="365"/>
      <c r="X177" s="365"/>
      <c r="Y177" s="365"/>
      <c r="Z177" s="365"/>
      <c r="AA177" s="365"/>
      <c r="AB177" s="388"/>
      <c r="AU177" s="271" t="s">
        <v>205</v>
      </c>
      <c r="AV177" s="271" t="s">
        <v>65</v>
      </c>
      <c r="AW177" s="270" t="s">
        <v>65</v>
      </c>
      <c r="AX177" s="270" t="s">
        <v>25</v>
      </c>
      <c r="AY177" s="270" t="s">
        <v>58</v>
      </c>
      <c r="AZ177" s="271" t="s">
        <v>198</v>
      </c>
    </row>
    <row r="178" spans="2:52" s="261" customFormat="1" ht="20.1" customHeight="1">
      <c r="B178" s="257"/>
      <c r="C178" s="413"/>
      <c r="D178" s="413"/>
      <c r="E178" s="415" t="s">
        <v>2435</v>
      </c>
      <c r="F178" s="702" t="s">
        <v>3707</v>
      </c>
      <c r="G178" s="703"/>
      <c r="H178" s="703"/>
      <c r="I178" s="703"/>
      <c r="J178" s="413"/>
      <c r="K178" s="401">
        <v>132.3</v>
      </c>
      <c r="L178" s="413"/>
      <c r="M178" s="413"/>
      <c r="N178" s="413"/>
      <c r="O178" s="413"/>
      <c r="P178" s="413"/>
      <c r="Q178" s="413"/>
      <c r="R178" s="413"/>
      <c r="S178" s="221"/>
      <c r="U178" s="385"/>
      <c r="V178" s="363"/>
      <c r="W178" s="363"/>
      <c r="X178" s="363"/>
      <c r="Y178" s="363"/>
      <c r="Z178" s="363"/>
      <c r="AA178" s="363"/>
      <c r="AB178" s="386"/>
      <c r="AU178" s="262" t="s">
        <v>205</v>
      </c>
      <c r="AV178" s="262" t="s">
        <v>65</v>
      </c>
      <c r="AW178" s="261" t="s">
        <v>71</v>
      </c>
      <c r="AX178" s="261" t="s">
        <v>25</v>
      </c>
      <c r="AY178" s="261" t="s">
        <v>65</v>
      </c>
      <c r="AZ178" s="262" t="s">
        <v>198</v>
      </c>
    </row>
    <row r="179" spans="2:66" s="198" customFormat="1" ht="30" customHeight="1">
      <c r="B179" s="168"/>
      <c r="C179" s="309" t="s">
        <v>511</v>
      </c>
      <c r="D179" s="309" t="s">
        <v>199</v>
      </c>
      <c r="E179" s="310" t="s">
        <v>2628</v>
      </c>
      <c r="F179" s="678" t="s">
        <v>2450</v>
      </c>
      <c r="G179" s="678"/>
      <c r="H179" s="678"/>
      <c r="I179" s="678"/>
      <c r="J179" s="311" t="s">
        <v>353</v>
      </c>
      <c r="K179" s="373">
        <v>349.14</v>
      </c>
      <c r="L179" s="572"/>
      <c r="M179" s="572"/>
      <c r="N179" s="679">
        <f aca="true" t="shared" si="0" ref="N179:N195">ROUND(L179*K179,2)</f>
        <v>0</v>
      </c>
      <c r="O179" s="679"/>
      <c r="P179" s="679"/>
      <c r="Q179" s="679"/>
      <c r="R179" s="313" t="s">
        <v>3319</v>
      </c>
      <c r="S179" s="172"/>
      <c r="T179" s="426"/>
      <c r="U179" s="354"/>
      <c r="V179" s="246"/>
      <c r="W179" s="248"/>
      <c r="X179" s="248"/>
      <c r="Y179" s="248"/>
      <c r="Z179" s="248"/>
      <c r="AA179" s="248"/>
      <c r="AB179" s="355"/>
      <c r="AS179" s="192" t="s">
        <v>113</v>
      </c>
      <c r="AU179" s="192" t="s">
        <v>199</v>
      </c>
      <c r="AV179" s="192" t="s">
        <v>65</v>
      </c>
      <c r="AZ179" s="192" t="s">
        <v>198</v>
      </c>
      <c r="BF179" s="249">
        <f aca="true" t="shared" si="1" ref="BF179:BF195">IF(V179="základní",N179,0)</f>
        <v>0</v>
      </c>
      <c r="BG179" s="249">
        <f aca="true" t="shared" si="2" ref="BG179:BG195">IF(V179="snížená",N179,0)</f>
        <v>0</v>
      </c>
      <c r="BH179" s="249">
        <f aca="true" t="shared" si="3" ref="BH179:BH195">IF(V179="zákl. přenesená",N179,0)</f>
        <v>0</v>
      </c>
      <c r="BI179" s="249">
        <f aca="true" t="shared" si="4" ref="BI179:BI195">IF(V179="sníž. přenesená",N179,0)</f>
        <v>0</v>
      </c>
      <c r="BJ179" s="249">
        <f aca="true" t="shared" si="5" ref="BJ179:BJ195">IF(V179="nulová",N179,0)</f>
        <v>0</v>
      </c>
      <c r="BK179" s="192" t="s">
        <v>65</v>
      </c>
      <c r="BL179" s="249">
        <f aca="true" t="shared" si="6" ref="BL179:BL195">ROUND(L179*K179,2)</f>
        <v>0</v>
      </c>
      <c r="BM179" s="192" t="s">
        <v>113</v>
      </c>
      <c r="BN179" s="192" t="s">
        <v>2629</v>
      </c>
    </row>
    <row r="180" spans="2:52" s="261" customFormat="1" ht="20.1" customHeight="1">
      <c r="B180" s="257"/>
      <c r="C180" s="413"/>
      <c r="D180" s="413"/>
      <c r="E180" s="415"/>
      <c r="F180" s="720" t="s">
        <v>3537</v>
      </c>
      <c r="G180" s="718"/>
      <c r="H180" s="718"/>
      <c r="I180" s="718"/>
      <c r="J180" s="413"/>
      <c r="K180" s="416"/>
      <c r="L180" s="413"/>
      <c r="M180" s="413"/>
      <c r="N180" s="413"/>
      <c r="O180" s="413"/>
      <c r="P180" s="413"/>
      <c r="Q180" s="413"/>
      <c r="R180" s="413"/>
      <c r="S180" s="221"/>
      <c r="T180" s="434"/>
      <c r="U180" s="385"/>
      <c r="V180" s="363"/>
      <c r="W180" s="363"/>
      <c r="X180" s="363"/>
      <c r="Y180" s="363"/>
      <c r="Z180" s="363"/>
      <c r="AA180" s="363"/>
      <c r="AB180" s="386"/>
      <c r="AU180" s="262" t="s">
        <v>205</v>
      </c>
      <c r="AV180" s="262" t="s">
        <v>65</v>
      </c>
      <c r="AW180" s="261" t="s">
        <v>71</v>
      </c>
      <c r="AX180" s="261" t="s">
        <v>25</v>
      </c>
      <c r="AY180" s="261" t="s">
        <v>65</v>
      </c>
      <c r="AZ180" s="262" t="s">
        <v>198</v>
      </c>
    </row>
    <row r="181" spans="2:66" s="198" customFormat="1" ht="30" customHeight="1">
      <c r="B181" s="168"/>
      <c r="C181" s="309" t="s">
        <v>519</v>
      </c>
      <c r="D181" s="455" t="s">
        <v>199</v>
      </c>
      <c r="E181" s="310" t="s">
        <v>2630</v>
      </c>
      <c r="F181" s="678" t="s">
        <v>2631</v>
      </c>
      <c r="G181" s="678"/>
      <c r="H181" s="678"/>
      <c r="I181" s="678"/>
      <c r="J181" s="325" t="s">
        <v>1218</v>
      </c>
      <c r="K181" s="375">
        <v>3</v>
      </c>
      <c r="L181" s="572"/>
      <c r="M181" s="572"/>
      <c r="N181" s="679">
        <f t="shared" si="0"/>
        <v>0</v>
      </c>
      <c r="O181" s="679"/>
      <c r="P181" s="679"/>
      <c r="Q181" s="679"/>
      <c r="R181" s="313" t="s">
        <v>3319</v>
      </c>
      <c r="S181" s="172"/>
      <c r="U181" s="354"/>
      <c r="V181" s="246"/>
      <c r="W181" s="248"/>
      <c r="X181" s="248"/>
      <c r="Y181" s="248"/>
      <c r="Z181" s="248"/>
      <c r="AA181" s="248"/>
      <c r="AB181" s="355"/>
      <c r="AD181" s="249"/>
      <c r="AS181" s="192" t="s">
        <v>113</v>
      </c>
      <c r="AU181" s="192" t="s">
        <v>199</v>
      </c>
      <c r="AV181" s="192" t="s">
        <v>65</v>
      </c>
      <c r="AZ181" s="192" t="s">
        <v>198</v>
      </c>
      <c r="BF181" s="249">
        <f t="shared" si="1"/>
        <v>0</v>
      </c>
      <c r="BG181" s="249">
        <f t="shared" si="2"/>
        <v>0</v>
      </c>
      <c r="BH181" s="249">
        <f t="shared" si="3"/>
        <v>0</v>
      </c>
      <c r="BI181" s="249">
        <f t="shared" si="4"/>
        <v>0</v>
      </c>
      <c r="BJ181" s="249">
        <f t="shared" si="5"/>
        <v>0</v>
      </c>
      <c r="BK181" s="192" t="s">
        <v>65</v>
      </c>
      <c r="BL181" s="249">
        <f t="shared" si="6"/>
        <v>0</v>
      </c>
      <c r="BM181" s="192" t="s">
        <v>113</v>
      </c>
      <c r="BN181" s="192" t="s">
        <v>2632</v>
      </c>
    </row>
    <row r="182" spans="2:52" s="261" customFormat="1" ht="56.1" customHeight="1">
      <c r="B182" s="257"/>
      <c r="C182" s="413"/>
      <c r="D182" s="413"/>
      <c r="E182" s="415"/>
      <c r="F182" s="691" t="s">
        <v>3708</v>
      </c>
      <c r="G182" s="718"/>
      <c r="H182" s="718"/>
      <c r="I182" s="718"/>
      <c r="J182" s="413"/>
      <c r="K182" s="416"/>
      <c r="L182" s="413"/>
      <c r="M182" s="413"/>
      <c r="N182" s="413"/>
      <c r="O182" s="413"/>
      <c r="P182" s="413"/>
      <c r="Q182" s="413"/>
      <c r="R182" s="413"/>
      <c r="S182" s="221"/>
      <c r="U182" s="385"/>
      <c r="V182" s="363"/>
      <c r="W182" s="363"/>
      <c r="X182" s="363"/>
      <c r="Y182" s="363"/>
      <c r="Z182" s="363"/>
      <c r="AA182" s="363"/>
      <c r="AB182" s="386"/>
      <c r="AU182" s="262" t="s">
        <v>205</v>
      </c>
      <c r="AV182" s="262" t="s">
        <v>65</v>
      </c>
      <c r="AW182" s="261" t="s">
        <v>71</v>
      </c>
      <c r="AX182" s="261" t="s">
        <v>25</v>
      </c>
      <c r="AY182" s="261" t="s">
        <v>65</v>
      </c>
      <c r="AZ182" s="262" t="s">
        <v>198</v>
      </c>
    </row>
    <row r="183" spans="2:66" s="198" customFormat="1" ht="30" customHeight="1">
      <c r="B183" s="168"/>
      <c r="C183" s="309" t="s">
        <v>523</v>
      </c>
      <c r="D183" s="309" t="s">
        <v>199</v>
      </c>
      <c r="E183" s="310" t="s">
        <v>2633</v>
      </c>
      <c r="F183" s="678" t="s">
        <v>2634</v>
      </c>
      <c r="G183" s="678"/>
      <c r="H183" s="678"/>
      <c r="I183" s="678"/>
      <c r="J183" s="325" t="s">
        <v>1218</v>
      </c>
      <c r="K183" s="375">
        <v>3</v>
      </c>
      <c r="L183" s="572"/>
      <c r="M183" s="572"/>
      <c r="N183" s="679">
        <f t="shared" si="0"/>
        <v>0</v>
      </c>
      <c r="O183" s="679"/>
      <c r="P183" s="679"/>
      <c r="Q183" s="679"/>
      <c r="R183" s="313" t="s">
        <v>3319</v>
      </c>
      <c r="S183" s="172"/>
      <c r="T183" s="397"/>
      <c r="U183" s="354"/>
      <c r="V183" s="246"/>
      <c r="W183" s="248"/>
      <c r="X183" s="248"/>
      <c r="Y183" s="248"/>
      <c r="Z183" s="248"/>
      <c r="AA183" s="248"/>
      <c r="AB183" s="355"/>
      <c r="AS183" s="192" t="s">
        <v>113</v>
      </c>
      <c r="AU183" s="192" t="s">
        <v>199</v>
      </c>
      <c r="AV183" s="192" t="s">
        <v>65</v>
      </c>
      <c r="AZ183" s="192" t="s">
        <v>198</v>
      </c>
      <c r="BF183" s="249">
        <f t="shared" si="1"/>
        <v>0</v>
      </c>
      <c r="BG183" s="249">
        <f t="shared" si="2"/>
        <v>0</v>
      </c>
      <c r="BH183" s="249">
        <f t="shared" si="3"/>
        <v>0</v>
      </c>
      <c r="BI183" s="249">
        <f t="shared" si="4"/>
        <v>0</v>
      </c>
      <c r="BJ183" s="249">
        <f t="shared" si="5"/>
        <v>0</v>
      </c>
      <c r="BK183" s="192" t="s">
        <v>65</v>
      </c>
      <c r="BL183" s="249">
        <f t="shared" si="6"/>
        <v>0</v>
      </c>
      <c r="BM183" s="192" t="s">
        <v>113</v>
      </c>
      <c r="BN183" s="192" t="s">
        <v>2635</v>
      </c>
    </row>
    <row r="184" spans="2:52" s="261" customFormat="1" ht="56.1" customHeight="1">
      <c r="B184" s="257"/>
      <c r="C184" s="413"/>
      <c r="D184" s="413"/>
      <c r="E184" s="415"/>
      <c r="F184" s="691" t="s">
        <v>3708</v>
      </c>
      <c r="G184" s="718"/>
      <c r="H184" s="718"/>
      <c r="I184" s="718"/>
      <c r="J184" s="413"/>
      <c r="K184" s="416"/>
      <c r="L184" s="413"/>
      <c r="M184" s="413"/>
      <c r="N184" s="413"/>
      <c r="O184" s="413"/>
      <c r="P184" s="413"/>
      <c r="Q184" s="413"/>
      <c r="R184" s="413"/>
      <c r="S184" s="221"/>
      <c r="U184" s="385"/>
      <c r="V184" s="363"/>
      <c r="W184" s="363"/>
      <c r="X184" s="363"/>
      <c r="Y184" s="363"/>
      <c r="Z184" s="363"/>
      <c r="AA184" s="363"/>
      <c r="AB184" s="386"/>
      <c r="AU184" s="262" t="s">
        <v>205</v>
      </c>
      <c r="AV184" s="262" t="s">
        <v>65</v>
      </c>
      <c r="AW184" s="261" t="s">
        <v>71</v>
      </c>
      <c r="AX184" s="261" t="s">
        <v>25</v>
      </c>
      <c r="AY184" s="261" t="s">
        <v>65</v>
      </c>
      <c r="AZ184" s="262" t="s">
        <v>198</v>
      </c>
    </row>
    <row r="185" spans="2:66" s="198" customFormat="1" ht="30" customHeight="1">
      <c r="B185" s="168"/>
      <c r="C185" s="309" t="s">
        <v>527</v>
      </c>
      <c r="D185" s="309" t="s">
        <v>199</v>
      </c>
      <c r="E185" s="310" t="s">
        <v>2636</v>
      </c>
      <c r="F185" s="678" t="s">
        <v>2637</v>
      </c>
      <c r="G185" s="678"/>
      <c r="H185" s="678"/>
      <c r="I185" s="678"/>
      <c r="J185" s="325" t="s">
        <v>1218</v>
      </c>
      <c r="K185" s="375">
        <v>1</v>
      </c>
      <c r="L185" s="572"/>
      <c r="M185" s="572"/>
      <c r="N185" s="679">
        <f t="shared" si="0"/>
        <v>0</v>
      </c>
      <c r="O185" s="679"/>
      <c r="P185" s="679"/>
      <c r="Q185" s="679"/>
      <c r="R185" s="313" t="s">
        <v>3319</v>
      </c>
      <c r="S185" s="172"/>
      <c r="U185" s="354"/>
      <c r="V185" s="246"/>
      <c r="W185" s="248"/>
      <c r="X185" s="248"/>
      <c r="Y185" s="248"/>
      <c r="Z185" s="248"/>
      <c r="AA185" s="248"/>
      <c r="AB185" s="355"/>
      <c r="AS185" s="192" t="s">
        <v>113</v>
      </c>
      <c r="AU185" s="192" t="s">
        <v>199</v>
      </c>
      <c r="AV185" s="192" t="s">
        <v>65</v>
      </c>
      <c r="AZ185" s="192" t="s">
        <v>198</v>
      </c>
      <c r="BF185" s="249">
        <f t="shared" si="1"/>
        <v>0</v>
      </c>
      <c r="BG185" s="249">
        <f t="shared" si="2"/>
        <v>0</v>
      </c>
      <c r="BH185" s="249">
        <f t="shared" si="3"/>
        <v>0</v>
      </c>
      <c r="BI185" s="249">
        <f t="shared" si="4"/>
        <v>0</v>
      </c>
      <c r="BJ185" s="249">
        <f t="shared" si="5"/>
        <v>0</v>
      </c>
      <c r="BK185" s="192" t="s">
        <v>65</v>
      </c>
      <c r="BL185" s="249">
        <f t="shared" si="6"/>
        <v>0</v>
      </c>
      <c r="BM185" s="192" t="s">
        <v>113</v>
      </c>
      <c r="BN185" s="192" t="s">
        <v>2638</v>
      </c>
    </row>
    <row r="186" spans="2:52" s="261" customFormat="1" ht="56.1" customHeight="1">
      <c r="B186" s="257"/>
      <c r="C186" s="413"/>
      <c r="D186" s="413"/>
      <c r="E186" s="415"/>
      <c r="F186" s="691" t="s">
        <v>3709</v>
      </c>
      <c r="G186" s="718"/>
      <c r="H186" s="718"/>
      <c r="I186" s="718"/>
      <c r="J186" s="413"/>
      <c r="K186" s="416"/>
      <c r="L186" s="413"/>
      <c r="M186" s="413"/>
      <c r="N186" s="413"/>
      <c r="O186" s="413"/>
      <c r="P186" s="413"/>
      <c r="Q186" s="413"/>
      <c r="R186" s="413"/>
      <c r="S186" s="221"/>
      <c r="U186" s="385"/>
      <c r="V186" s="363"/>
      <c r="W186" s="363"/>
      <c r="X186" s="363"/>
      <c r="Y186" s="363"/>
      <c r="Z186" s="363"/>
      <c r="AA186" s="363"/>
      <c r="AB186" s="386"/>
      <c r="AU186" s="262" t="s">
        <v>205</v>
      </c>
      <c r="AV186" s="262" t="s">
        <v>65</v>
      </c>
      <c r="AW186" s="261" t="s">
        <v>71</v>
      </c>
      <c r="AX186" s="261" t="s">
        <v>25</v>
      </c>
      <c r="AY186" s="261" t="s">
        <v>65</v>
      </c>
      <c r="AZ186" s="262" t="s">
        <v>198</v>
      </c>
    </row>
    <row r="187" spans="2:66" s="198" customFormat="1" ht="20.1" customHeight="1">
      <c r="B187" s="168"/>
      <c r="C187" s="309" t="s">
        <v>531</v>
      </c>
      <c r="D187" s="309" t="s">
        <v>199</v>
      </c>
      <c r="E187" s="310" t="s">
        <v>2639</v>
      </c>
      <c r="F187" s="678" t="s">
        <v>2640</v>
      </c>
      <c r="G187" s="678"/>
      <c r="H187" s="678"/>
      <c r="I187" s="678"/>
      <c r="J187" s="325" t="s">
        <v>1218</v>
      </c>
      <c r="K187" s="375">
        <v>4</v>
      </c>
      <c r="L187" s="572"/>
      <c r="M187" s="572"/>
      <c r="N187" s="679">
        <f t="shared" si="0"/>
        <v>0</v>
      </c>
      <c r="O187" s="679"/>
      <c r="P187" s="679"/>
      <c r="Q187" s="679"/>
      <c r="R187" s="313" t="s">
        <v>3319</v>
      </c>
      <c r="S187" s="172"/>
      <c r="U187" s="354"/>
      <c r="V187" s="246"/>
      <c r="W187" s="248"/>
      <c r="X187" s="248"/>
      <c r="Y187" s="248"/>
      <c r="Z187" s="248"/>
      <c r="AA187" s="248"/>
      <c r="AB187" s="355"/>
      <c r="AS187" s="192" t="s">
        <v>113</v>
      </c>
      <c r="AU187" s="192" t="s">
        <v>199</v>
      </c>
      <c r="AV187" s="192" t="s">
        <v>65</v>
      </c>
      <c r="AZ187" s="192" t="s">
        <v>198</v>
      </c>
      <c r="BF187" s="249">
        <f t="shared" si="1"/>
        <v>0</v>
      </c>
      <c r="BG187" s="249">
        <f t="shared" si="2"/>
        <v>0</v>
      </c>
      <c r="BH187" s="249">
        <f t="shared" si="3"/>
        <v>0</v>
      </c>
      <c r="BI187" s="249">
        <f t="shared" si="4"/>
        <v>0</v>
      </c>
      <c r="BJ187" s="249">
        <f t="shared" si="5"/>
        <v>0</v>
      </c>
      <c r="BK187" s="192" t="s">
        <v>65</v>
      </c>
      <c r="BL187" s="249">
        <f t="shared" si="6"/>
        <v>0</v>
      </c>
      <c r="BM187" s="192" t="s">
        <v>113</v>
      </c>
      <c r="BN187" s="192" t="s">
        <v>2641</v>
      </c>
    </row>
    <row r="188" spans="2:52" s="261" customFormat="1" ht="69.95" customHeight="1">
      <c r="B188" s="257"/>
      <c r="C188" s="413"/>
      <c r="D188" s="413"/>
      <c r="E188" s="415"/>
      <c r="F188" s="691" t="s">
        <v>3710</v>
      </c>
      <c r="G188" s="718"/>
      <c r="H188" s="718"/>
      <c r="I188" s="718"/>
      <c r="J188" s="413"/>
      <c r="K188" s="416"/>
      <c r="L188" s="413"/>
      <c r="M188" s="413"/>
      <c r="N188" s="413"/>
      <c r="O188" s="413"/>
      <c r="P188" s="413"/>
      <c r="Q188" s="413"/>
      <c r="R188" s="413"/>
      <c r="S188" s="221"/>
      <c r="U188" s="385"/>
      <c r="V188" s="363"/>
      <c r="W188" s="363"/>
      <c r="X188" s="363"/>
      <c r="Y188" s="363"/>
      <c r="Z188" s="363"/>
      <c r="AA188" s="363"/>
      <c r="AB188" s="386"/>
      <c r="AU188" s="262" t="s">
        <v>205</v>
      </c>
      <c r="AV188" s="262" t="s">
        <v>65</v>
      </c>
      <c r="AW188" s="261" t="s">
        <v>71</v>
      </c>
      <c r="AX188" s="261" t="s">
        <v>25</v>
      </c>
      <c r="AY188" s="261" t="s">
        <v>65</v>
      </c>
      <c r="AZ188" s="262" t="s">
        <v>198</v>
      </c>
    </row>
    <row r="189" spans="2:66" s="198" customFormat="1" ht="30" customHeight="1">
      <c r="B189" s="168"/>
      <c r="C189" s="309" t="s">
        <v>539</v>
      </c>
      <c r="D189" s="309" t="s">
        <v>199</v>
      </c>
      <c r="E189" s="310" t="s">
        <v>2642</v>
      </c>
      <c r="F189" s="678" t="s">
        <v>2643</v>
      </c>
      <c r="G189" s="678"/>
      <c r="H189" s="678"/>
      <c r="I189" s="678"/>
      <c r="J189" s="311" t="s">
        <v>268</v>
      </c>
      <c r="K189" s="375">
        <v>5</v>
      </c>
      <c r="L189" s="572"/>
      <c r="M189" s="572"/>
      <c r="N189" s="679">
        <f t="shared" si="0"/>
        <v>0</v>
      </c>
      <c r="O189" s="679"/>
      <c r="P189" s="679"/>
      <c r="Q189" s="679"/>
      <c r="R189" s="313" t="s">
        <v>3319</v>
      </c>
      <c r="S189" s="172"/>
      <c r="U189" s="354"/>
      <c r="V189" s="246"/>
      <c r="W189" s="248"/>
      <c r="X189" s="248"/>
      <c r="Y189" s="248"/>
      <c r="Z189" s="248"/>
      <c r="AA189" s="248"/>
      <c r="AB189" s="355"/>
      <c r="AS189" s="192" t="s">
        <v>113</v>
      </c>
      <c r="AU189" s="192" t="s">
        <v>199</v>
      </c>
      <c r="AV189" s="192" t="s">
        <v>65</v>
      </c>
      <c r="AZ189" s="192" t="s">
        <v>198</v>
      </c>
      <c r="BF189" s="249">
        <f t="shared" si="1"/>
        <v>0</v>
      </c>
      <c r="BG189" s="249">
        <f t="shared" si="2"/>
        <v>0</v>
      </c>
      <c r="BH189" s="249">
        <f t="shared" si="3"/>
        <v>0</v>
      </c>
      <c r="BI189" s="249">
        <f t="shared" si="4"/>
        <v>0</v>
      </c>
      <c r="BJ189" s="249">
        <f t="shared" si="5"/>
        <v>0</v>
      </c>
      <c r="BK189" s="192" t="s">
        <v>65</v>
      </c>
      <c r="BL189" s="249">
        <f t="shared" si="6"/>
        <v>0</v>
      </c>
      <c r="BM189" s="192" t="s">
        <v>113</v>
      </c>
      <c r="BN189" s="192" t="s">
        <v>2644</v>
      </c>
    </row>
    <row r="190" spans="2:52" s="261" customFormat="1" ht="42" customHeight="1">
      <c r="B190" s="257"/>
      <c r="C190" s="413"/>
      <c r="D190" s="413"/>
      <c r="E190" s="415"/>
      <c r="F190" s="691" t="s">
        <v>3711</v>
      </c>
      <c r="G190" s="718"/>
      <c r="H190" s="718"/>
      <c r="I190" s="718"/>
      <c r="J190" s="413"/>
      <c r="K190" s="416"/>
      <c r="L190" s="413"/>
      <c r="M190" s="413"/>
      <c r="N190" s="413"/>
      <c r="O190" s="413"/>
      <c r="P190" s="413"/>
      <c r="Q190" s="413"/>
      <c r="R190" s="413"/>
      <c r="S190" s="221"/>
      <c r="U190" s="385"/>
      <c r="V190" s="363"/>
      <c r="W190" s="363"/>
      <c r="X190" s="363"/>
      <c r="Y190" s="363"/>
      <c r="Z190" s="363"/>
      <c r="AA190" s="363"/>
      <c r="AB190" s="386"/>
      <c r="AU190" s="262" t="s">
        <v>205</v>
      </c>
      <c r="AV190" s="262" t="s">
        <v>65</v>
      </c>
      <c r="AW190" s="261" t="s">
        <v>71</v>
      </c>
      <c r="AX190" s="261" t="s">
        <v>25</v>
      </c>
      <c r="AY190" s="261" t="s">
        <v>65</v>
      </c>
      <c r="AZ190" s="262" t="s">
        <v>198</v>
      </c>
    </row>
    <row r="191" spans="2:66" s="198" customFormat="1" ht="30" customHeight="1">
      <c r="B191" s="168"/>
      <c r="C191" s="309" t="s">
        <v>547</v>
      </c>
      <c r="D191" s="309" t="s">
        <v>199</v>
      </c>
      <c r="E191" s="310" t="s">
        <v>2645</v>
      </c>
      <c r="F191" s="678" t="s">
        <v>2646</v>
      </c>
      <c r="G191" s="678"/>
      <c r="H191" s="678"/>
      <c r="I191" s="678"/>
      <c r="J191" s="311" t="s">
        <v>268</v>
      </c>
      <c r="K191" s="441">
        <v>12</v>
      </c>
      <c r="L191" s="572"/>
      <c r="M191" s="572"/>
      <c r="N191" s="679">
        <f t="shared" si="0"/>
        <v>0</v>
      </c>
      <c r="O191" s="679"/>
      <c r="P191" s="679"/>
      <c r="Q191" s="679"/>
      <c r="R191" s="313" t="s">
        <v>3319</v>
      </c>
      <c r="S191" s="172"/>
      <c r="T191" s="397"/>
      <c r="U191" s="354"/>
      <c r="V191" s="246"/>
      <c r="W191" s="248"/>
      <c r="X191" s="248"/>
      <c r="Y191" s="248"/>
      <c r="Z191" s="248"/>
      <c r="AA191" s="248"/>
      <c r="AB191" s="355"/>
      <c r="AS191" s="192" t="s">
        <v>113</v>
      </c>
      <c r="AU191" s="192" t="s">
        <v>199</v>
      </c>
      <c r="AV191" s="192" t="s">
        <v>65</v>
      </c>
      <c r="AZ191" s="192" t="s">
        <v>198</v>
      </c>
      <c r="BF191" s="249">
        <f t="shared" si="1"/>
        <v>0</v>
      </c>
      <c r="BG191" s="249">
        <f t="shared" si="2"/>
        <v>0</v>
      </c>
      <c r="BH191" s="249">
        <f t="shared" si="3"/>
        <v>0</v>
      </c>
      <c r="BI191" s="249">
        <f t="shared" si="4"/>
        <v>0</v>
      </c>
      <c r="BJ191" s="249">
        <f t="shared" si="5"/>
        <v>0</v>
      </c>
      <c r="BK191" s="192" t="s">
        <v>65</v>
      </c>
      <c r="BL191" s="249">
        <f t="shared" si="6"/>
        <v>0</v>
      </c>
      <c r="BM191" s="192" t="s">
        <v>113</v>
      </c>
      <c r="BN191" s="192" t="s">
        <v>2647</v>
      </c>
    </row>
    <row r="192" spans="2:52" s="261" customFormat="1" ht="42" customHeight="1">
      <c r="B192" s="257"/>
      <c r="C192" s="413"/>
      <c r="D192" s="413"/>
      <c r="E192" s="415"/>
      <c r="F192" s="691" t="s">
        <v>3711</v>
      </c>
      <c r="G192" s="718"/>
      <c r="H192" s="718"/>
      <c r="I192" s="718"/>
      <c r="J192" s="413"/>
      <c r="K192" s="416"/>
      <c r="L192" s="413"/>
      <c r="M192" s="413"/>
      <c r="N192" s="413"/>
      <c r="O192" s="413"/>
      <c r="P192" s="413"/>
      <c r="Q192" s="413"/>
      <c r="R192" s="413"/>
      <c r="S192" s="221"/>
      <c r="U192" s="385"/>
      <c r="V192" s="363"/>
      <c r="W192" s="363"/>
      <c r="X192" s="363"/>
      <c r="Y192" s="363"/>
      <c r="Z192" s="363"/>
      <c r="AA192" s="363"/>
      <c r="AB192" s="386"/>
      <c r="AU192" s="262" t="s">
        <v>205</v>
      </c>
      <c r="AV192" s="262" t="s">
        <v>65</v>
      </c>
      <c r="AW192" s="261" t="s">
        <v>71</v>
      </c>
      <c r="AX192" s="261" t="s">
        <v>25</v>
      </c>
      <c r="AY192" s="261" t="s">
        <v>65</v>
      </c>
      <c r="AZ192" s="262" t="s">
        <v>198</v>
      </c>
    </row>
    <row r="193" spans="2:66" s="198" customFormat="1" ht="30" customHeight="1">
      <c r="B193" s="168"/>
      <c r="C193" s="309" t="s">
        <v>551</v>
      </c>
      <c r="D193" s="309" t="s">
        <v>199</v>
      </c>
      <c r="E193" s="310" t="s">
        <v>2648</v>
      </c>
      <c r="F193" s="678" t="s">
        <v>2649</v>
      </c>
      <c r="G193" s="678"/>
      <c r="H193" s="678"/>
      <c r="I193" s="678"/>
      <c r="J193" s="311" t="s">
        <v>268</v>
      </c>
      <c r="K193" s="375">
        <v>11</v>
      </c>
      <c r="L193" s="572"/>
      <c r="M193" s="572"/>
      <c r="N193" s="679">
        <f t="shared" si="0"/>
        <v>0</v>
      </c>
      <c r="O193" s="679"/>
      <c r="P193" s="679"/>
      <c r="Q193" s="679"/>
      <c r="R193" s="313" t="s">
        <v>3319</v>
      </c>
      <c r="S193" s="172"/>
      <c r="U193" s="354"/>
      <c r="V193" s="246"/>
      <c r="W193" s="248"/>
      <c r="X193" s="248"/>
      <c r="Y193" s="248"/>
      <c r="Z193" s="248"/>
      <c r="AA193" s="248"/>
      <c r="AB193" s="355"/>
      <c r="AS193" s="192" t="s">
        <v>113</v>
      </c>
      <c r="AU193" s="192" t="s">
        <v>199</v>
      </c>
      <c r="AV193" s="192" t="s">
        <v>65</v>
      </c>
      <c r="AZ193" s="192" t="s">
        <v>198</v>
      </c>
      <c r="BF193" s="249">
        <f t="shared" si="1"/>
        <v>0</v>
      </c>
      <c r="BG193" s="249">
        <f t="shared" si="2"/>
        <v>0</v>
      </c>
      <c r="BH193" s="249">
        <f t="shared" si="3"/>
        <v>0</v>
      </c>
      <c r="BI193" s="249">
        <f t="shared" si="4"/>
        <v>0</v>
      </c>
      <c r="BJ193" s="249">
        <f t="shared" si="5"/>
        <v>0</v>
      </c>
      <c r="BK193" s="192" t="s">
        <v>65</v>
      </c>
      <c r="BL193" s="249">
        <f t="shared" si="6"/>
        <v>0</v>
      </c>
      <c r="BM193" s="192" t="s">
        <v>113</v>
      </c>
      <c r="BN193" s="192" t="s">
        <v>2650</v>
      </c>
    </row>
    <row r="194" spans="2:52" s="261" customFormat="1" ht="42" customHeight="1">
      <c r="B194" s="257"/>
      <c r="C194" s="413"/>
      <c r="D194" s="413"/>
      <c r="E194" s="415"/>
      <c r="F194" s="691" t="s">
        <v>3711</v>
      </c>
      <c r="G194" s="718"/>
      <c r="H194" s="718"/>
      <c r="I194" s="718"/>
      <c r="J194" s="413"/>
      <c r="K194" s="416"/>
      <c r="L194" s="413"/>
      <c r="M194" s="413"/>
      <c r="N194" s="413"/>
      <c r="O194" s="413"/>
      <c r="P194" s="413"/>
      <c r="Q194" s="413"/>
      <c r="R194" s="413"/>
      <c r="S194" s="221"/>
      <c r="U194" s="385"/>
      <c r="V194" s="363"/>
      <c r="W194" s="363"/>
      <c r="X194" s="363"/>
      <c r="Y194" s="363"/>
      <c r="Z194" s="363"/>
      <c r="AA194" s="363"/>
      <c r="AB194" s="386"/>
      <c r="AU194" s="262" t="s">
        <v>205</v>
      </c>
      <c r="AV194" s="262" t="s">
        <v>65</v>
      </c>
      <c r="AW194" s="261" t="s">
        <v>71</v>
      </c>
      <c r="AX194" s="261" t="s">
        <v>25</v>
      </c>
      <c r="AY194" s="261" t="s">
        <v>65</v>
      </c>
      <c r="AZ194" s="262" t="s">
        <v>198</v>
      </c>
    </row>
    <row r="195" spans="2:66" s="198" customFormat="1" ht="30" customHeight="1">
      <c r="B195" s="168"/>
      <c r="C195" s="309" t="s">
        <v>559</v>
      </c>
      <c r="D195" s="309" t="s">
        <v>199</v>
      </c>
      <c r="E195" s="310" t="s">
        <v>2651</v>
      </c>
      <c r="F195" s="678" t="s">
        <v>2459</v>
      </c>
      <c r="G195" s="678"/>
      <c r="H195" s="678"/>
      <c r="I195" s="678"/>
      <c r="J195" s="311" t="s">
        <v>268</v>
      </c>
      <c r="K195" s="375">
        <v>1</v>
      </c>
      <c r="L195" s="572"/>
      <c r="M195" s="572"/>
      <c r="N195" s="679">
        <f t="shared" si="0"/>
        <v>0</v>
      </c>
      <c r="O195" s="679"/>
      <c r="P195" s="679"/>
      <c r="Q195" s="679"/>
      <c r="R195" s="313" t="s">
        <v>3319</v>
      </c>
      <c r="S195" s="172"/>
      <c r="U195" s="354"/>
      <c r="V195" s="246"/>
      <c r="W195" s="248"/>
      <c r="X195" s="248"/>
      <c r="Y195" s="248"/>
      <c r="Z195" s="248"/>
      <c r="AA195" s="248"/>
      <c r="AB195" s="355"/>
      <c r="AS195" s="192" t="s">
        <v>113</v>
      </c>
      <c r="AU195" s="192" t="s">
        <v>199</v>
      </c>
      <c r="AV195" s="192" t="s">
        <v>65</v>
      </c>
      <c r="AZ195" s="192" t="s">
        <v>198</v>
      </c>
      <c r="BF195" s="249">
        <f t="shared" si="1"/>
        <v>0</v>
      </c>
      <c r="BG195" s="249">
        <f t="shared" si="2"/>
        <v>0</v>
      </c>
      <c r="BH195" s="249">
        <f t="shared" si="3"/>
        <v>0</v>
      </c>
      <c r="BI195" s="249">
        <f t="shared" si="4"/>
        <v>0</v>
      </c>
      <c r="BJ195" s="249">
        <f t="shared" si="5"/>
        <v>0</v>
      </c>
      <c r="BK195" s="192" t="s">
        <v>65</v>
      </c>
      <c r="BL195" s="249">
        <f t="shared" si="6"/>
        <v>0</v>
      </c>
      <c r="BM195" s="192" t="s">
        <v>113</v>
      </c>
      <c r="BN195" s="192" t="s">
        <v>2652</v>
      </c>
    </row>
    <row r="196" spans="2:52" s="261" customFormat="1" ht="42" customHeight="1">
      <c r="B196" s="257"/>
      <c r="C196" s="413"/>
      <c r="D196" s="413"/>
      <c r="E196" s="415"/>
      <c r="F196" s="691" t="s">
        <v>3711</v>
      </c>
      <c r="G196" s="718"/>
      <c r="H196" s="718"/>
      <c r="I196" s="718"/>
      <c r="J196" s="413"/>
      <c r="K196" s="416"/>
      <c r="L196" s="413"/>
      <c r="M196" s="413"/>
      <c r="N196" s="433"/>
      <c r="O196" s="433"/>
      <c r="P196" s="433"/>
      <c r="Q196" s="433"/>
      <c r="R196" s="433"/>
      <c r="S196" s="221"/>
      <c r="U196" s="385"/>
      <c r="V196" s="363"/>
      <c r="W196" s="363"/>
      <c r="X196" s="363"/>
      <c r="Y196" s="363"/>
      <c r="Z196" s="363"/>
      <c r="AA196" s="363"/>
      <c r="AB196" s="386"/>
      <c r="AU196" s="262" t="s">
        <v>205</v>
      </c>
      <c r="AV196" s="262" t="s">
        <v>65</v>
      </c>
      <c r="AW196" s="261" t="s">
        <v>71</v>
      </c>
      <c r="AX196" s="261" t="s">
        <v>25</v>
      </c>
      <c r="AY196" s="261" t="s">
        <v>65</v>
      </c>
      <c r="AZ196" s="262" t="s">
        <v>198</v>
      </c>
    </row>
    <row r="197" spans="2:64" s="235" customFormat="1" ht="37.35" customHeight="1">
      <c r="B197" s="231"/>
      <c r="C197" s="232"/>
      <c r="D197" s="233" t="s">
        <v>263</v>
      </c>
      <c r="E197" s="233"/>
      <c r="F197" s="233"/>
      <c r="G197" s="233"/>
      <c r="H197" s="233"/>
      <c r="I197" s="233"/>
      <c r="J197" s="233"/>
      <c r="K197" s="233"/>
      <c r="L197" s="233"/>
      <c r="M197" s="233"/>
      <c r="N197" s="609">
        <f>SUM(N198:Q201)</f>
        <v>0</v>
      </c>
      <c r="O197" s="610"/>
      <c r="P197" s="610"/>
      <c r="Q197" s="610"/>
      <c r="R197" s="377"/>
      <c r="S197" s="219"/>
      <c r="T197" s="280"/>
      <c r="U197" s="348"/>
      <c r="V197" s="232"/>
      <c r="W197" s="232"/>
      <c r="X197" s="234"/>
      <c r="Y197" s="232"/>
      <c r="Z197" s="234"/>
      <c r="AA197" s="232"/>
      <c r="AB197" s="349"/>
      <c r="AS197" s="237" t="s">
        <v>113</v>
      </c>
      <c r="AU197" s="238" t="s">
        <v>57</v>
      </c>
      <c r="AV197" s="238" t="s">
        <v>58</v>
      </c>
      <c r="AZ197" s="237" t="s">
        <v>198</v>
      </c>
      <c r="BL197" s="239">
        <f>SUM(BL198:BL201)</f>
        <v>0</v>
      </c>
    </row>
    <row r="198" spans="2:66" s="198" customFormat="1" ht="45" customHeight="1">
      <c r="B198" s="168"/>
      <c r="C198" s="309" t="s">
        <v>563</v>
      </c>
      <c r="D198" s="309" t="s">
        <v>199</v>
      </c>
      <c r="E198" s="310" t="s">
        <v>2653</v>
      </c>
      <c r="F198" s="678" t="s">
        <v>2654</v>
      </c>
      <c r="G198" s="678"/>
      <c r="H198" s="678"/>
      <c r="I198" s="678"/>
      <c r="J198" s="311" t="s">
        <v>377</v>
      </c>
      <c r="K198" s="375">
        <v>220.22</v>
      </c>
      <c r="L198" s="572"/>
      <c r="M198" s="572"/>
      <c r="N198" s="679">
        <f>ROUND(L198*K198,2)</f>
        <v>0</v>
      </c>
      <c r="O198" s="679"/>
      <c r="P198" s="679"/>
      <c r="Q198" s="679"/>
      <c r="R198" s="313" t="s">
        <v>3319</v>
      </c>
      <c r="S198" s="172"/>
      <c r="T198" s="397"/>
      <c r="U198" s="354"/>
      <c r="V198" s="246"/>
      <c r="W198" s="248"/>
      <c r="X198" s="248"/>
      <c r="Y198" s="248"/>
      <c r="Z198" s="248"/>
      <c r="AA198" s="248"/>
      <c r="AB198" s="355"/>
      <c r="AS198" s="192" t="s">
        <v>113</v>
      </c>
      <c r="AU198" s="192" t="s">
        <v>199</v>
      </c>
      <c r="AV198" s="192" t="s">
        <v>65</v>
      </c>
      <c r="AZ198" s="192" t="s">
        <v>198</v>
      </c>
      <c r="BF198" s="249">
        <f>IF(V198="základní",N198,0)</f>
        <v>0</v>
      </c>
      <c r="BG198" s="249">
        <f>IF(V198="snížená",N198,0)</f>
        <v>0</v>
      </c>
      <c r="BH198" s="249">
        <f>IF(V198="zákl. přenesená",N198,0)</f>
        <v>0</v>
      </c>
      <c r="BI198" s="249">
        <f>IF(V198="sníž. přenesená",N198,0)</f>
        <v>0</v>
      </c>
      <c r="BJ198" s="249">
        <f>IF(V198="nulová",N198,0)</f>
        <v>0</v>
      </c>
      <c r="BK198" s="192" t="s">
        <v>65</v>
      </c>
      <c r="BL198" s="249">
        <f>ROUND(L198*K198,2)</f>
        <v>0</v>
      </c>
      <c r="BM198" s="192" t="s">
        <v>113</v>
      </c>
      <c r="BN198" s="192" t="s">
        <v>2655</v>
      </c>
    </row>
    <row r="199" spans="2:52" s="261" customFormat="1" ht="27.95" customHeight="1">
      <c r="B199" s="257"/>
      <c r="C199" s="413"/>
      <c r="D199" s="413"/>
      <c r="E199" s="415" t="s">
        <v>1583</v>
      </c>
      <c r="F199" s="714" t="s">
        <v>2657</v>
      </c>
      <c r="G199" s="715"/>
      <c r="H199" s="715"/>
      <c r="I199" s="715"/>
      <c r="J199" s="413"/>
      <c r="K199" s="416">
        <v>220.22</v>
      </c>
      <c r="L199" s="413"/>
      <c r="M199" s="413"/>
      <c r="N199" s="413"/>
      <c r="O199" s="413"/>
      <c r="P199" s="413"/>
      <c r="Q199" s="413"/>
      <c r="R199" s="413"/>
      <c r="S199" s="221"/>
      <c r="U199" s="385"/>
      <c r="V199" s="363"/>
      <c r="W199" s="363"/>
      <c r="X199" s="363"/>
      <c r="Y199" s="363"/>
      <c r="Z199" s="363"/>
      <c r="AA199" s="363"/>
      <c r="AB199" s="386"/>
      <c r="AU199" s="262" t="s">
        <v>205</v>
      </c>
      <c r="AV199" s="262" t="s">
        <v>65</v>
      </c>
      <c r="AW199" s="261" t="s">
        <v>71</v>
      </c>
      <c r="AX199" s="261" t="s">
        <v>25</v>
      </c>
      <c r="AY199" s="261" t="s">
        <v>58</v>
      </c>
      <c r="AZ199" s="262" t="s">
        <v>198</v>
      </c>
    </row>
    <row r="200" spans="2:52" s="261" customFormat="1" ht="20.1" customHeight="1">
      <c r="B200" s="257"/>
      <c r="C200" s="413"/>
      <c r="D200" s="413"/>
      <c r="E200" s="415" t="s">
        <v>1585</v>
      </c>
      <c r="F200" s="702" t="s">
        <v>2659</v>
      </c>
      <c r="G200" s="703"/>
      <c r="H200" s="703"/>
      <c r="I200" s="703"/>
      <c r="J200" s="413"/>
      <c r="K200" s="416">
        <v>220.22</v>
      </c>
      <c r="L200" s="413"/>
      <c r="M200" s="413"/>
      <c r="N200" s="413"/>
      <c r="O200" s="413"/>
      <c r="P200" s="413"/>
      <c r="Q200" s="413"/>
      <c r="R200" s="413"/>
      <c r="S200" s="221"/>
      <c r="U200" s="385"/>
      <c r="V200" s="363"/>
      <c r="W200" s="363"/>
      <c r="X200" s="363"/>
      <c r="Y200" s="363"/>
      <c r="Z200" s="363"/>
      <c r="AA200" s="363"/>
      <c r="AB200" s="386"/>
      <c r="AU200" s="262" t="s">
        <v>205</v>
      </c>
      <c r="AV200" s="262" t="s">
        <v>65</v>
      </c>
      <c r="AW200" s="261" t="s">
        <v>71</v>
      </c>
      <c r="AX200" s="261" t="s">
        <v>25</v>
      </c>
      <c r="AY200" s="261" t="s">
        <v>65</v>
      </c>
      <c r="AZ200" s="262" t="s">
        <v>198</v>
      </c>
    </row>
    <row r="201" spans="2:66" s="198" customFormat="1" ht="20.1" customHeight="1">
      <c r="B201" s="168"/>
      <c r="C201" s="438" t="s">
        <v>567</v>
      </c>
      <c r="D201" s="438" t="s">
        <v>199</v>
      </c>
      <c r="E201" s="439" t="s">
        <v>2660</v>
      </c>
      <c r="F201" s="721" t="s">
        <v>989</v>
      </c>
      <c r="G201" s="721"/>
      <c r="H201" s="721"/>
      <c r="I201" s="721"/>
      <c r="J201" s="440" t="s">
        <v>360</v>
      </c>
      <c r="K201" s="456">
        <f>K202</f>
        <v>462.1000000000001</v>
      </c>
      <c r="L201" s="572"/>
      <c r="M201" s="572"/>
      <c r="N201" s="724">
        <f>ROUND(L201*K201,2)</f>
        <v>0</v>
      </c>
      <c r="O201" s="724"/>
      <c r="P201" s="724"/>
      <c r="Q201" s="724"/>
      <c r="R201" s="244" t="s">
        <v>3319</v>
      </c>
      <c r="S201" s="172"/>
      <c r="T201" s="287"/>
      <c r="U201" s="354"/>
      <c r="V201" s="246"/>
      <c r="W201" s="248"/>
      <c r="X201" s="248"/>
      <c r="Y201" s="248"/>
      <c r="Z201" s="248"/>
      <c r="AA201" s="248"/>
      <c r="AB201" s="355"/>
      <c r="AS201" s="192" t="s">
        <v>113</v>
      </c>
      <c r="AU201" s="192" t="s">
        <v>199</v>
      </c>
      <c r="AV201" s="192" t="s">
        <v>65</v>
      </c>
      <c r="AZ201" s="192" t="s">
        <v>198</v>
      </c>
      <c r="BF201" s="249">
        <f>IF(V201="základní",N201,0)</f>
        <v>0</v>
      </c>
      <c r="BG201" s="249">
        <f>IF(V201="snížená",N201,0)</f>
        <v>0</v>
      </c>
      <c r="BH201" s="249">
        <f>IF(V201="zákl. přenesená",N201,0)</f>
        <v>0</v>
      </c>
      <c r="BI201" s="249">
        <f>IF(V201="sníž. přenesená",N201,0)</f>
        <v>0</v>
      </c>
      <c r="BJ201" s="249">
        <f>IF(V201="nulová",N201,0)</f>
        <v>0</v>
      </c>
      <c r="BK201" s="192" t="s">
        <v>65</v>
      </c>
      <c r="BL201" s="249">
        <f>ROUND(L201*K201,2)</f>
        <v>0</v>
      </c>
      <c r="BM201" s="192" t="s">
        <v>113</v>
      </c>
      <c r="BN201" s="192" t="s">
        <v>2661</v>
      </c>
    </row>
    <row r="202" spans="2:52" s="261" customFormat="1" ht="19.5" customHeight="1">
      <c r="B202" s="257"/>
      <c r="C202" s="413"/>
      <c r="D202" s="413"/>
      <c r="E202" s="415"/>
      <c r="F202" s="729" t="s">
        <v>3727</v>
      </c>
      <c r="G202" s="718"/>
      <c r="H202" s="718"/>
      <c r="I202" s="718"/>
      <c r="J202" s="413"/>
      <c r="K202" s="416">
        <f>595.94-(401.53-267.69)</f>
        <v>462.1000000000001</v>
      </c>
      <c r="L202" s="413"/>
      <c r="M202" s="413"/>
      <c r="N202" s="433"/>
      <c r="O202" s="433"/>
      <c r="P202" s="433"/>
      <c r="Q202" s="433"/>
      <c r="R202" s="433"/>
      <c r="S202" s="221"/>
      <c r="U202" s="385"/>
      <c r="V202" s="363"/>
      <c r="W202" s="363"/>
      <c r="X202" s="363"/>
      <c r="Y202" s="363"/>
      <c r="Z202" s="363"/>
      <c r="AA202" s="363"/>
      <c r="AB202" s="386"/>
      <c r="AU202" s="262" t="s">
        <v>205</v>
      </c>
      <c r="AV202" s="262" t="s">
        <v>65</v>
      </c>
      <c r="AW202" s="261" t="s">
        <v>71</v>
      </c>
      <c r="AX202" s="261" t="s">
        <v>25</v>
      </c>
      <c r="AY202" s="261" t="s">
        <v>65</v>
      </c>
      <c r="AZ202" s="262" t="s">
        <v>198</v>
      </c>
    </row>
    <row r="203" spans="2:64" s="235" customFormat="1" ht="37.35" customHeight="1">
      <c r="B203" s="231"/>
      <c r="C203" s="232"/>
      <c r="D203" s="233" t="s">
        <v>264</v>
      </c>
      <c r="E203" s="233"/>
      <c r="F203" s="233"/>
      <c r="G203" s="233"/>
      <c r="H203" s="233"/>
      <c r="I203" s="233"/>
      <c r="J203" s="233"/>
      <c r="K203" s="233"/>
      <c r="L203" s="233"/>
      <c r="M203" s="233"/>
      <c r="N203" s="609">
        <f>SUM(N204:Q205)</f>
        <v>0</v>
      </c>
      <c r="O203" s="610"/>
      <c r="P203" s="610"/>
      <c r="Q203" s="610"/>
      <c r="R203" s="377"/>
      <c r="S203" s="219"/>
      <c r="T203" s="280"/>
      <c r="U203" s="354"/>
      <c r="V203" s="275"/>
      <c r="W203" s="277"/>
      <c r="X203" s="277"/>
      <c r="Y203" s="277"/>
      <c r="Z203" s="277"/>
      <c r="AA203" s="277"/>
      <c r="AB203" s="356"/>
      <c r="AC203" s="198"/>
      <c r="AD203" s="198"/>
      <c r="AE203" s="198"/>
      <c r="AF203" s="198"/>
      <c r="AG203" s="198"/>
      <c r="AH203" s="198"/>
      <c r="AS203" s="237" t="s">
        <v>113</v>
      </c>
      <c r="AU203" s="238" t="s">
        <v>57</v>
      </c>
      <c r="AV203" s="238" t="s">
        <v>58</v>
      </c>
      <c r="AZ203" s="237" t="s">
        <v>198</v>
      </c>
      <c r="BL203" s="239">
        <f>BL204</f>
        <v>0</v>
      </c>
    </row>
    <row r="204" spans="2:66" s="198" customFormat="1" ht="30" customHeight="1">
      <c r="B204" s="168"/>
      <c r="C204" s="309" t="s">
        <v>575</v>
      </c>
      <c r="D204" s="309" t="s">
        <v>199</v>
      </c>
      <c r="E204" s="310" t="s">
        <v>2479</v>
      </c>
      <c r="F204" s="678" t="s">
        <v>2480</v>
      </c>
      <c r="G204" s="678"/>
      <c r="H204" s="678"/>
      <c r="I204" s="678"/>
      <c r="J204" s="311" t="s">
        <v>424</v>
      </c>
      <c r="K204" s="516">
        <v>22.2</v>
      </c>
      <c r="L204" s="572"/>
      <c r="M204" s="572"/>
      <c r="N204" s="679">
        <f>ROUND(L204*K204,2)</f>
        <v>0</v>
      </c>
      <c r="O204" s="679"/>
      <c r="P204" s="679"/>
      <c r="Q204" s="679"/>
      <c r="R204" s="327" t="s">
        <v>3765</v>
      </c>
      <c r="S204" s="172"/>
      <c r="T204" s="264"/>
      <c r="U204" s="362"/>
      <c r="V204" s="362"/>
      <c r="W204" s="362"/>
      <c r="X204" s="362"/>
      <c r="Y204" s="362"/>
      <c r="Z204" s="362"/>
      <c r="AA204" s="362"/>
      <c r="AB204" s="362"/>
      <c r="AC204" s="362"/>
      <c r="AD204" s="362"/>
      <c r="AE204" s="362"/>
      <c r="AF204" s="362"/>
      <c r="AG204" s="362"/>
      <c r="AH204" s="362"/>
      <c r="AI204" s="362"/>
      <c r="AJ204" s="362"/>
      <c r="AS204" s="192" t="s">
        <v>113</v>
      </c>
      <c r="AU204" s="192" t="s">
        <v>199</v>
      </c>
      <c r="AV204" s="192" t="s">
        <v>65</v>
      </c>
      <c r="AZ204" s="192" t="s">
        <v>198</v>
      </c>
      <c r="BF204" s="249">
        <f>IF(V203="základní",N204,0)</f>
        <v>0</v>
      </c>
      <c r="BG204" s="249">
        <f>IF(V203="snížená",N204,0)</f>
        <v>0</v>
      </c>
      <c r="BH204" s="249">
        <f>IF(V203="zákl. přenesená",N204,0)</f>
        <v>0</v>
      </c>
      <c r="BI204" s="249">
        <f>IF(V203="sníž. přenesená",N204,0)</f>
        <v>0</v>
      </c>
      <c r="BJ204" s="249">
        <f>IF(V203="nulová",N204,0)</f>
        <v>0</v>
      </c>
      <c r="BK204" s="192" t="s">
        <v>65</v>
      </c>
      <c r="BL204" s="249">
        <f>ROUND(L204*K204,2)</f>
        <v>0</v>
      </c>
      <c r="BM204" s="192" t="s">
        <v>113</v>
      </c>
      <c r="BN204" s="192" t="s">
        <v>2662</v>
      </c>
    </row>
    <row r="205" spans="2:66" s="198" customFormat="1" ht="45" customHeight="1">
      <c r="B205" s="168"/>
      <c r="C205" s="328" t="s">
        <v>3712</v>
      </c>
      <c r="D205" s="328" t="s">
        <v>199</v>
      </c>
      <c r="E205" s="329" t="s">
        <v>2900</v>
      </c>
      <c r="F205" s="689" t="s">
        <v>2901</v>
      </c>
      <c r="G205" s="689"/>
      <c r="H205" s="689"/>
      <c r="I205" s="689"/>
      <c r="J205" s="325" t="s">
        <v>1218</v>
      </c>
      <c r="K205" s="373">
        <v>1</v>
      </c>
      <c r="L205" s="572"/>
      <c r="M205" s="572"/>
      <c r="N205" s="688">
        <f>ROUND(L205*K205,2)</f>
        <v>0</v>
      </c>
      <c r="O205" s="688"/>
      <c r="P205" s="688"/>
      <c r="Q205" s="688"/>
      <c r="R205" s="313" t="s">
        <v>3319</v>
      </c>
      <c r="S205" s="172"/>
      <c r="T205" s="370"/>
      <c r="U205" s="354"/>
      <c r="V205" s="246"/>
      <c r="W205" s="248"/>
      <c r="X205" s="248"/>
      <c r="Y205" s="248"/>
      <c r="Z205" s="248"/>
      <c r="AA205" s="248"/>
      <c r="AB205" s="355"/>
      <c r="AS205" s="192" t="s">
        <v>113</v>
      </c>
      <c r="AU205" s="192" t="s">
        <v>199</v>
      </c>
      <c r="AV205" s="192" t="s">
        <v>65</v>
      </c>
      <c r="AZ205" s="192" t="s">
        <v>198</v>
      </c>
      <c r="BF205" s="249">
        <f>IF(V205="základní",N205,0)</f>
        <v>0</v>
      </c>
      <c r="BG205" s="249">
        <f>IF(V205="snížená",N205,0)</f>
        <v>0</v>
      </c>
      <c r="BH205" s="249">
        <f>IF(V205="zákl. přenesená",N205,0)</f>
        <v>0</v>
      </c>
      <c r="BI205" s="249">
        <f>IF(V205="sníž. přenesená",N205,0)</f>
        <v>0</v>
      </c>
      <c r="BJ205" s="249">
        <f>IF(V205="nulová",N205,0)</f>
        <v>0</v>
      </c>
      <c r="BK205" s="192" t="s">
        <v>65</v>
      </c>
      <c r="BL205" s="249">
        <f>ROUND(L205*K205,2)</f>
        <v>0</v>
      </c>
      <c r="BM205" s="192" t="s">
        <v>113</v>
      </c>
      <c r="BN205" s="192" t="s">
        <v>2286</v>
      </c>
    </row>
    <row r="206" spans="2:64" s="235" customFormat="1" ht="37.35" customHeight="1">
      <c r="B206" s="231"/>
      <c r="C206" s="232"/>
      <c r="D206" s="233" t="s">
        <v>2289</v>
      </c>
      <c r="E206" s="233"/>
      <c r="F206" s="233"/>
      <c r="G206" s="233"/>
      <c r="H206" s="233"/>
      <c r="I206" s="233"/>
      <c r="J206" s="233"/>
      <c r="K206" s="233"/>
      <c r="L206" s="233"/>
      <c r="M206" s="233"/>
      <c r="N206" s="609">
        <f>SUM(N207:Q232)</f>
        <v>0</v>
      </c>
      <c r="O206" s="610"/>
      <c r="P206" s="610"/>
      <c r="Q206" s="610"/>
      <c r="R206" s="377"/>
      <c r="S206" s="219"/>
      <c r="U206" s="348"/>
      <c r="V206" s="232"/>
      <c r="W206" s="232"/>
      <c r="X206" s="234"/>
      <c r="Y206" s="232"/>
      <c r="Z206" s="234"/>
      <c r="AA206" s="232"/>
      <c r="AB206" s="349"/>
      <c r="AS206" s="237" t="s">
        <v>113</v>
      </c>
      <c r="AU206" s="238" t="s">
        <v>57</v>
      </c>
      <c r="AV206" s="238" t="s">
        <v>58</v>
      </c>
      <c r="AZ206" s="237" t="s">
        <v>198</v>
      </c>
      <c r="BL206" s="239">
        <f>SUM(BL207:BL230)</f>
        <v>0</v>
      </c>
    </row>
    <row r="207" spans="2:66" s="198" customFormat="1" ht="20.1" customHeight="1">
      <c r="B207" s="168"/>
      <c r="C207" s="309" t="s">
        <v>582</v>
      </c>
      <c r="D207" s="309" t="s">
        <v>199</v>
      </c>
      <c r="E207" s="310" t="s">
        <v>2588</v>
      </c>
      <c r="F207" s="678" t="s">
        <v>2589</v>
      </c>
      <c r="G207" s="678"/>
      <c r="H207" s="678"/>
      <c r="I207" s="678"/>
      <c r="J207" s="311" t="s">
        <v>353</v>
      </c>
      <c r="K207" s="373">
        <v>126</v>
      </c>
      <c r="L207" s="572"/>
      <c r="M207" s="572"/>
      <c r="N207" s="679">
        <f>ROUND(L207*K207,2)</f>
        <v>0</v>
      </c>
      <c r="O207" s="679"/>
      <c r="P207" s="679"/>
      <c r="Q207" s="679"/>
      <c r="R207" s="313" t="s">
        <v>3319</v>
      </c>
      <c r="S207" s="172"/>
      <c r="T207" s="426"/>
      <c r="U207" s="354"/>
      <c r="V207" s="246"/>
      <c r="W207" s="248"/>
      <c r="X207" s="248"/>
      <c r="Y207" s="248"/>
      <c r="Z207" s="248"/>
      <c r="AA207" s="248"/>
      <c r="AB207" s="355"/>
      <c r="AE207" s="457"/>
      <c r="AF207" s="432"/>
      <c r="AG207" s="432"/>
      <c r="AH207" s="432"/>
      <c r="AI207" s="432"/>
      <c r="AS207" s="192" t="s">
        <v>113</v>
      </c>
      <c r="AU207" s="192" t="s">
        <v>199</v>
      </c>
      <c r="AV207" s="192" t="s">
        <v>65</v>
      </c>
      <c r="AZ207" s="192" t="s">
        <v>198</v>
      </c>
      <c r="BF207" s="249">
        <f>IF(V207="základní",N207,0)</f>
        <v>0</v>
      </c>
      <c r="BG207" s="249">
        <f>IF(V207="snížená",N207,0)</f>
        <v>0</v>
      </c>
      <c r="BH207" s="249">
        <f>IF(V207="zákl. přenesená",N207,0)</f>
        <v>0</v>
      </c>
      <c r="BI207" s="249">
        <f>IF(V207="sníž. přenesená",N207,0)</f>
        <v>0</v>
      </c>
      <c r="BJ207" s="249">
        <f>IF(V207="nulová",N207,0)</f>
        <v>0</v>
      </c>
      <c r="BK207" s="192" t="s">
        <v>65</v>
      </c>
      <c r="BL207" s="249">
        <f>ROUND(L207*K207,2)</f>
        <v>0</v>
      </c>
      <c r="BM207" s="192" t="s">
        <v>113</v>
      </c>
      <c r="BN207" s="192" t="s">
        <v>2590</v>
      </c>
    </row>
    <row r="208" spans="2:52" s="261" customFormat="1" ht="27.95" customHeight="1">
      <c r="B208" s="257"/>
      <c r="C208" s="413"/>
      <c r="D208" s="413"/>
      <c r="E208" s="415" t="s">
        <v>3713</v>
      </c>
      <c r="F208" s="714" t="s">
        <v>3714</v>
      </c>
      <c r="G208" s="715"/>
      <c r="H208" s="715"/>
      <c r="I208" s="715"/>
      <c r="J208" s="413"/>
      <c r="K208" s="435">
        <v>126</v>
      </c>
      <c r="L208" s="413"/>
      <c r="M208" s="413"/>
      <c r="N208" s="413"/>
      <c r="O208" s="413"/>
      <c r="P208" s="413"/>
      <c r="Q208" s="413"/>
      <c r="R208" s="413"/>
      <c r="S208" s="221"/>
      <c r="U208" s="385"/>
      <c r="V208" s="363"/>
      <c r="W208" s="363"/>
      <c r="X208" s="363"/>
      <c r="Y208" s="363"/>
      <c r="Z208" s="363"/>
      <c r="AA208" s="363"/>
      <c r="AB208" s="386"/>
      <c r="AE208" s="430"/>
      <c r="AF208" s="430"/>
      <c r="AG208" s="430"/>
      <c r="AH208" s="430"/>
      <c r="AI208" s="430"/>
      <c r="AU208" s="262" t="s">
        <v>205</v>
      </c>
      <c r="AV208" s="262" t="s">
        <v>65</v>
      </c>
      <c r="AW208" s="261" t="s">
        <v>71</v>
      </c>
      <c r="AX208" s="261" t="s">
        <v>25</v>
      </c>
      <c r="AY208" s="261" t="s">
        <v>58</v>
      </c>
      <c r="AZ208" s="262" t="s">
        <v>198</v>
      </c>
    </row>
    <row r="209" spans="2:52" s="270" customFormat="1" ht="20.1" customHeight="1">
      <c r="B209" s="265"/>
      <c r="C209" s="422"/>
      <c r="D209" s="422"/>
      <c r="E209" s="423" t="s">
        <v>5</v>
      </c>
      <c r="F209" s="711" t="s">
        <v>2591</v>
      </c>
      <c r="G209" s="712"/>
      <c r="H209" s="712"/>
      <c r="I209" s="712"/>
      <c r="J209" s="422"/>
      <c r="K209" s="423" t="s">
        <v>5</v>
      </c>
      <c r="L209" s="422"/>
      <c r="M209" s="422"/>
      <c r="N209" s="422"/>
      <c r="O209" s="422"/>
      <c r="P209" s="422"/>
      <c r="Q209" s="422"/>
      <c r="R209" s="422"/>
      <c r="S209" s="220"/>
      <c r="U209" s="387"/>
      <c r="V209" s="365"/>
      <c r="W209" s="365"/>
      <c r="X209" s="365"/>
      <c r="Y209" s="365"/>
      <c r="Z209" s="365"/>
      <c r="AA209" s="365"/>
      <c r="AB209" s="388"/>
      <c r="AU209" s="271" t="s">
        <v>205</v>
      </c>
      <c r="AV209" s="271" t="s">
        <v>65</v>
      </c>
      <c r="AW209" s="270" t="s">
        <v>65</v>
      </c>
      <c r="AX209" s="270" t="s">
        <v>25</v>
      </c>
      <c r="AY209" s="270" t="s">
        <v>58</v>
      </c>
      <c r="AZ209" s="271" t="s">
        <v>198</v>
      </c>
    </row>
    <row r="210" spans="2:52" s="261" customFormat="1" ht="20.1" customHeight="1">
      <c r="B210" s="257"/>
      <c r="C210" s="413"/>
      <c r="D210" s="413"/>
      <c r="E210" s="415" t="s">
        <v>3715</v>
      </c>
      <c r="F210" s="702" t="s">
        <v>3716</v>
      </c>
      <c r="G210" s="703"/>
      <c r="H210" s="703"/>
      <c r="I210" s="703"/>
      <c r="J210" s="413"/>
      <c r="K210" s="435">
        <v>126</v>
      </c>
      <c r="L210" s="413"/>
      <c r="M210" s="413"/>
      <c r="N210" s="413"/>
      <c r="O210" s="413"/>
      <c r="P210" s="413"/>
      <c r="Q210" s="413"/>
      <c r="R210" s="413"/>
      <c r="S210" s="221"/>
      <c r="U210" s="385"/>
      <c r="V210" s="363"/>
      <c r="W210" s="363"/>
      <c r="X210" s="363"/>
      <c r="Y210" s="363"/>
      <c r="Z210" s="363"/>
      <c r="AA210" s="363"/>
      <c r="AB210" s="386"/>
      <c r="AU210" s="262" t="s">
        <v>205</v>
      </c>
      <c r="AV210" s="262" t="s">
        <v>65</v>
      </c>
      <c r="AW210" s="261" t="s">
        <v>71</v>
      </c>
      <c r="AX210" s="261" t="s">
        <v>25</v>
      </c>
      <c r="AY210" s="261" t="s">
        <v>65</v>
      </c>
      <c r="AZ210" s="262" t="s">
        <v>198</v>
      </c>
    </row>
    <row r="211" spans="2:66" s="198" customFormat="1" ht="20.1" customHeight="1">
      <c r="B211" s="168"/>
      <c r="C211" s="309" t="s">
        <v>586</v>
      </c>
      <c r="D211" s="309" t="s">
        <v>199</v>
      </c>
      <c r="E211" s="310" t="s">
        <v>2592</v>
      </c>
      <c r="F211" s="678" t="s">
        <v>2593</v>
      </c>
      <c r="G211" s="678"/>
      <c r="H211" s="678"/>
      <c r="I211" s="678"/>
      <c r="J211" s="311" t="s">
        <v>353</v>
      </c>
      <c r="K211" s="373">
        <v>69.3</v>
      </c>
      <c r="L211" s="572"/>
      <c r="M211" s="572"/>
      <c r="N211" s="679">
        <f>ROUND(L211*K211,2)</f>
        <v>0</v>
      </c>
      <c r="O211" s="679"/>
      <c r="P211" s="679"/>
      <c r="Q211" s="679"/>
      <c r="R211" s="313" t="s">
        <v>3319</v>
      </c>
      <c r="S211" s="172"/>
      <c r="T211" s="426"/>
      <c r="U211" s="354"/>
      <c r="V211" s="246"/>
      <c r="W211" s="248"/>
      <c r="X211" s="248"/>
      <c r="Y211" s="248"/>
      <c r="Z211" s="248"/>
      <c r="AA211" s="248"/>
      <c r="AB211" s="355"/>
      <c r="AE211" s="457"/>
      <c r="AF211" s="432"/>
      <c r="AG211" s="432"/>
      <c r="AH211" s="432"/>
      <c r="AI211" s="432"/>
      <c r="AJ211" s="432"/>
      <c r="AS211" s="192" t="s">
        <v>113</v>
      </c>
      <c r="AU211" s="192" t="s">
        <v>199</v>
      </c>
      <c r="AV211" s="192" t="s">
        <v>65</v>
      </c>
      <c r="AZ211" s="192" t="s">
        <v>198</v>
      </c>
      <c r="BF211" s="249">
        <f>IF(V211="základní",N211,0)</f>
        <v>0</v>
      </c>
      <c r="BG211" s="249">
        <f>IF(V211="snížená",N211,0)</f>
        <v>0</v>
      </c>
      <c r="BH211" s="249">
        <f>IF(V211="zákl. přenesená",N211,0)</f>
        <v>0</v>
      </c>
      <c r="BI211" s="249">
        <f>IF(V211="sníž. přenesená",N211,0)</f>
        <v>0</v>
      </c>
      <c r="BJ211" s="249">
        <f>IF(V211="nulová",N211,0)</f>
        <v>0</v>
      </c>
      <c r="BK211" s="192" t="s">
        <v>65</v>
      </c>
      <c r="BL211" s="249">
        <f>ROUND(L211*K211,2)</f>
        <v>0</v>
      </c>
      <c r="BM211" s="192" t="s">
        <v>113</v>
      </c>
      <c r="BN211" s="192" t="s">
        <v>2594</v>
      </c>
    </row>
    <row r="212" spans="2:52" s="261" customFormat="1" ht="20.1" customHeight="1">
      <c r="B212" s="257"/>
      <c r="C212" s="413"/>
      <c r="D212" s="413"/>
      <c r="E212" s="415" t="s">
        <v>497</v>
      </c>
      <c r="F212" s="714" t="s">
        <v>3717</v>
      </c>
      <c r="G212" s="715"/>
      <c r="H212" s="715"/>
      <c r="I212" s="715"/>
      <c r="J212" s="413"/>
      <c r="K212" s="401">
        <v>69.3</v>
      </c>
      <c r="L212" s="413"/>
      <c r="M212" s="413"/>
      <c r="N212" s="413"/>
      <c r="O212" s="413"/>
      <c r="P212" s="413"/>
      <c r="Q212" s="413"/>
      <c r="R212" s="413"/>
      <c r="S212" s="221"/>
      <c r="U212" s="385"/>
      <c r="V212" s="363"/>
      <c r="W212" s="363"/>
      <c r="X212" s="363"/>
      <c r="Y212" s="363"/>
      <c r="Z212" s="363"/>
      <c r="AA212" s="363"/>
      <c r="AB212" s="386"/>
      <c r="AU212" s="262" t="s">
        <v>205</v>
      </c>
      <c r="AV212" s="262" t="s">
        <v>65</v>
      </c>
      <c r="AW212" s="261" t="s">
        <v>71</v>
      </c>
      <c r="AX212" s="261" t="s">
        <v>25</v>
      </c>
      <c r="AY212" s="261" t="s">
        <v>58</v>
      </c>
      <c r="AZ212" s="262" t="s">
        <v>198</v>
      </c>
    </row>
    <row r="213" spans="2:52" s="270" customFormat="1" ht="20.1" customHeight="1">
      <c r="B213" s="265"/>
      <c r="C213" s="422"/>
      <c r="D213" s="422"/>
      <c r="E213" s="423" t="s">
        <v>5</v>
      </c>
      <c r="F213" s="711" t="s">
        <v>2591</v>
      </c>
      <c r="G213" s="712"/>
      <c r="H213" s="712"/>
      <c r="I213" s="712"/>
      <c r="J213" s="422"/>
      <c r="K213" s="423" t="s">
        <v>5</v>
      </c>
      <c r="L213" s="422"/>
      <c r="M213" s="422"/>
      <c r="N213" s="422"/>
      <c r="O213" s="422"/>
      <c r="P213" s="422"/>
      <c r="Q213" s="422"/>
      <c r="R213" s="422"/>
      <c r="S213" s="220"/>
      <c r="U213" s="387"/>
      <c r="V213" s="365"/>
      <c r="W213" s="365"/>
      <c r="X213" s="365"/>
      <c r="Y213" s="365"/>
      <c r="Z213" s="365"/>
      <c r="AA213" s="365"/>
      <c r="AB213" s="388"/>
      <c r="AU213" s="271" t="s">
        <v>205</v>
      </c>
      <c r="AV213" s="271" t="s">
        <v>65</v>
      </c>
      <c r="AW213" s="270" t="s">
        <v>65</v>
      </c>
      <c r="AX213" s="270" t="s">
        <v>25</v>
      </c>
      <c r="AY213" s="270" t="s">
        <v>58</v>
      </c>
      <c r="AZ213" s="271" t="s">
        <v>198</v>
      </c>
    </row>
    <row r="214" spans="2:52" s="261" customFormat="1" ht="20.1" customHeight="1">
      <c r="B214" s="257"/>
      <c r="C214" s="413"/>
      <c r="D214" s="413"/>
      <c r="E214" s="415" t="s">
        <v>499</v>
      </c>
      <c r="F214" s="702" t="s">
        <v>3718</v>
      </c>
      <c r="G214" s="703"/>
      <c r="H214" s="703"/>
      <c r="I214" s="703"/>
      <c r="J214" s="413"/>
      <c r="K214" s="401">
        <v>69.3</v>
      </c>
      <c r="L214" s="413"/>
      <c r="M214" s="413"/>
      <c r="N214" s="413"/>
      <c r="O214" s="413"/>
      <c r="P214" s="413"/>
      <c r="Q214" s="413"/>
      <c r="R214" s="413"/>
      <c r="S214" s="221"/>
      <c r="U214" s="385"/>
      <c r="V214" s="363"/>
      <c r="W214" s="363"/>
      <c r="X214" s="363"/>
      <c r="Y214" s="363"/>
      <c r="Z214" s="363"/>
      <c r="AA214" s="363"/>
      <c r="AB214" s="386"/>
      <c r="AE214" s="434"/>
      <c r="AU214" s="262" t="s">
        <v>205</v>
      </c>
      <c r="AV214" s="262" t="s">
        <v>65</v>
      </c>
      <c r="AW214" s="261" t="s">
        <v>71</v>
      </c>
      <c r="AX214" s="261" t="s">
        <v>25</v>
      </c>
      <c r="AY214" s="261" t="s">
        <v>65</v>
      </c>
      <c r="AZ214" s="262" t="s">
        <v>198</v>
      </c>
    </row>
    <row r="215" spans="2:66" s="198" customFormat="1" ht="20.1" customHeight="1">
      <c r="B215" s="168"/>
      <c r="C215" s="309" t="s">
        <v>957</v>
      </c>
      <c r="D215" s="309" t="s">
        <v>199</v>
      </c>
      <c r="E215" s="310" t="s">
        <v>2418</v>
      </c>
      <c r="F215" s="678" t="s">
        <v>2419</v>
      </c>
      <c r="G215" s="678"/>
      <c r="H215" s="678"/>
      <c r="I215" s="678"/>
      <c r="J215" s="311" t="s">
        <v>353</v>
      </c>
      <c r="K215" s="375">
        <v>137.2</v>
      </c>
      <c r="L215" s="572"/>
      <c r="M215" s="572"/>
      <c r="N215" s="679">
        <f>ROUND(L215*K215,2)</f>
        <v>0</v>
      </c>
      <c r="O215" s="679"/>
      <c r="P215" s="679"/>
      <c r="Q215" s="679"/>
      <c r="R215" s="313" t="s">
        <v>3319</v>
      </c>
      <c r="S215" s="172"/>
      <c r="T215" s="370"/>
      <c r="U215" s="354"/>
      <c r="V215" s="246"/>
      <c r="W215" s="248"/>
      <c r="X215" s="248"/>
      <c r="Y215" s="248"/>
      <c r="Z215" s="248"/>
      <c r="AA215" s="248"/>
      <c r="AB215" s="355"/>
      <c r="AF215" s="249"/>
      <c r="AS215" s="192" t="s">
        <v>113</v>
      </c>
      <c r="AU215" s="192" t="s">
        <v>199</v>
      </c>
      <c r="AV215" s="192" t="s">
        <v>65</v>
      </c>
      <c r="AZ215" s="192" t="s">
        <v>198</v>
      </c>
      <c r="BF215" s="249">
        <f>IF(V215="základní",N215,0)</f>
        <v>0</v>
      </c>
      <c r="BG215" s="249">
        <f>IF(V215="snížená",N215,0)</f>
        <v>0</v>
      </c>
      <c r="BH215" s="249">
        <f>IF(V215="zákl. přenesená",N215,0)</f>
        <v>0</v>
      </c>
      <c r="BI215" s="249">
        <f>IF(V215="sníž. přenesená",N215,0)</f>
        <v>0</v>
      </c>
      <c r="BJ215" s="249">
        <f>IF(V215="nulová",N215,0)</f>
        <v>0</v>
      </c>
      <c r="BK215" s="192" t="s">
        <v>65</v>
      </c>
      <c r="BL215" s="249">
        <f>ROUND(L215*K215,2)</f>
        <v>0</v>
      </c>
      <c r="BM215" s="192" t="s">
        <v>113</v>
      </c>
      <c r="BN215" s="192" t="s">
        <v>2595</v>
      </c>
    </row>
    <row r="216" spans="2:52" s="261" customFormat="1" ht="27.95" customHeight="1">
      <c r="B216" s="257"/>
      <c r="C216" s="413"/>
      <c r="D216" s="413"/>
      <c r="E216" s="415" t="s">
        <v>504</v>
      </c>
      <c r="F216" s="714" t="s">
        <v>2596</v>
      </c>
      <c r="G216" s="715"/>
      <c r="H216" s="715"/>
      <c r="I216" s="715"/>
      <c r="J216" s="413"/>
      <c r="K216" s="416">
        <v>137.2</v>
      </c>
      <c r="L216" s="413"/>
      <c r="M216" s="413"/>
      <c r="N216" s="413"/>
      <c r="O216" s="413"/>
      <c r="P216" s="413"/>
      <c r="Q216" s="413"/>
      <c r="R216" s="413"/>
      <c r="S216" s="221"/>
      <c r="U216" s="385"/>
      <c r="V216" s="363"/>
      <c r="W216" s="363"/>
      <c r="X216" s="363"/>
      <c r="Y216" s="363"/>
      <c r="Z216" s="363"/>
      <c r="AA216" s="363"/>
      <c r="AB216" s="386"/>
      <c r="AU216" s="262" t="s">
        <v>205</v>
      </c>
      <c r="AV216" s="262" t="s">
        <v>65</v>
      </c>
      <c r="AW216" s="261" t="s">
        <v>71</v>
      </c>
      <c r="AX216" s="261" t="s">
        <v>25</v>
      </c>
      <c r="AY216" s="261" t="s">
        <v>58</v>
      </c>
      <c r="AZ216" s="262" t="s">
        <v>198</v>
      </c>
    </row>
    <row r="217" spans="2:52" s="270" customFormat="1" ht="20.1" customHeight="1">
      <c r="B217" s="265"/>
      <c r="C217" s="422"/>
      <c r="D217" s="422"/>
      <c r="E217" s="423" t="s">
        <v>5</v>
      </c>
      <c r="F217" s="711" t="s">
        <v>2591</v>
      </c>
      <c r="G217" s="712"/>
      <c r="H217" s="712"/>
      <c r="I217" s="712"/>
      <c r="J217" s="422"/>
      <c r="K217" s="423" t="s">
        <v>5</v>
      </c>
      <c r="L217" s="422"/>
      <c r="M217" s="422"/>
      <c r="N217" s="422"/>
      <c r="O217" s="422"/>
      <c r="P217" s="422"/>
      <c r="Q217" s="422"/>
      <c r="R217" s="422"/>
      <c r="S217" s="220"/>
      <c r="U217" s="387"/>
      <c r="V217" s="365"/>
      <c r="W217" s="365"/>
      <c r="X217" s="365"/>
      <c r="Y217" s="365"/>
      <c r="Z217" s="365"/>
      <c r="AA217" s="365"/>
      <c r="AB217" s="388"/>
      <c r="AU217" s="271" t="s">
        <v>205</v>
      </c>
      <c r="AV217" s="271" t="s">
        <v>65</v>
      </c>
      <c r="AW217" s="270" t="s">
        <v>65</v>
      </c>
      <c r="AX217" s="270" t="s">
        <v>25</v>
      </c>
      <c r="AY217" s="270" t="s">
        <v>58</v>
      </c>
      <c r="AZ217" s="271" t="s">
        <v>198</v>
      </c>
    </row>
    <row r="218" spans="2:52" s="261" customFormat="1" ht="20.1" customHeight="1">
      <c r="B218" s="257"/>
      <c r="C218" s="413"/>
      <c r="D218" s="413"/>
      <c r="E218" s="415" t="s">
        <v>506</v>
      </c>
      <c r="F218" s="702" t="s">
        <v>2597</v>
      </c>
      <c r="G218" s="703"/>
      <c r="H218" s="703"/>
      <c r="I218" s="703"/>
      <c r="J218" s="413"/>
      <c r="K218" s="416">
        <v>137.2</v>
      </c>
      <c r="L218" s="413"/>
      <c r="M218" s="413"/>
      <c r="N218" s="413"/>
      <c r="O218" s="413"/>
      <c r="P218" s="413"/>
      <c r="Q218" s="413"/>
      <c r="R218" s="413"/>
      <c r="S218" s="221"/>
      <c r="U218" s="385"/>
      <c r="V218" s="363"/>
      <c r="W218" s="363"/>
      <c r="X218" s="363"/>
      <c r="Y218" s="363"/>
      <c r="Z218" s="363"/>
      <c r="AA218" s="363"/>
      <c r="AB218" s="386"/>
      <c r="AU218" s="262" t="s">
        <v>205</v>
      </c>
      <c r="AV218" s="262" t="s">
        <v>65</v>
      </c>
      <c r="AW218" s="261" t="s">
        <v>71</v>
      </c>
      <c r="AX218" s="261" t="s">
        <v>25</v>
      </c>
      <c r="AY218" s="261" t="s">
        <v>65</v>
      </c>
      <c r="AZ218" s="262" t="s">
        <v>198</v>
      </c>
    </row>
    <row r="219" spans="1:66" s="198" customFormat="1" ht="20.1" customHeight="1">
      <c r="A219" s="288"/>
      <c r="B219" s="319"/>
      <c r="C219" s="309" t="s">
        <v>967</v>
      </c>
      <c r="D219" s="309" t="s">
        <v>199</v>
      </c>
      <c r="E219" s="310" t="s">
        <v>2598</v>
      </c>
      <c r="F219" s="678" t="s">
        <v>2599</v>
      </c>
      <c r="G219" s="678"/>
      <c r="H219" s="678"/>
      <c r="I219" s="678"/>
      <c r="J219" s="311" t="s">
        <v>353</v>
      </c>
      <c r="K219" s="373">
        <v>126</v>
      </c>
      <c r="L219" s="572"/>
      <c r="M219" s="572"/>
      <c r="N219" s="679">
        <f>ROUND(L219*K219,2)</f>
        <v>0</v>
      </c>
      <c r="O219" s="679"/>
      <c r="P219" s="679"/>
      <c r="Q219" s="679"/>
      <c r="R219" s="313" t="s">
        <v>3319</v>
      </c>
      <c r="S219" s="172"/>
      <c r="T219" s="426"/>
      <c r="U219" s="354"/>
      <c r="V219" s="246"/>
      <c r="W219" s="248"/>
      <c r="X219" s="248"/>
      <c r="Y219" s="248"/>
      <c r="Z219" s="248"/>
      <c r="AA219" s="248"/>
      <c r="AB219" s="355"/>
      <c r="AE219" s="457"/>
      <c r="AF219" s="432"/>
      <c r="AG219" s="432"/>
      <c r="AH219" s="432"/>
      <c r="AI219" s="432"/>
      <c r="AJ219" s="432"/>
      <c r="AK219" s="432"/>
      <c r="AS219" s="192" t="s">
        <v>113</v>
      </c>
      <c r="AU219" s="192" t="s">
        <v>199</v>
      </c>
      <c r="AV219" s="192" t="s">
        <v>65</v>
      </c>
      <c r="AZ219" s="192" t="s">
        <v>198</v>
      </c>
      <c r="BF219" s="249">
        <f>IF(V219="základní",N219,0)</f>
        <v>0</v>
      </c>
      <c r="BG219" s="249">
        <f>IF(V219="snížená",N219,0)</f>
        <v>0</v>
      </c>
      <c r="BH219" s="249">
        <f>IF(V219="zákl. přenesená",N219,0)</f>
        <v>0</v>
      </c>
      <c r="BI219" s="249">
        <f>IF(V219="sníž. přenesená",N219,0)</f>
        <v>0</v>
      </c>
      <c r="BJ219" s="249">
        <f>IF(V219="nulová",N219,0)</f>
        <v>0</v>
      </c>
      <c r="BK219" s="192" t="s">
        <v>65</v>
      </c>
      <c r="BL219" s="249">
        <f>ROUND(L219*K219,2)</f>
        <v>0</v>
      </c>
      <c r="BM219" s="192" t="s">
        <v>113</v>
      </c>
      <c r="BN219" s="192" t="s">
        <v>2600</v>
      </c>
    </row>
    <row r="220" spans="2:52" s="261" customFormat="1" ht="20.1" customHeight="1">
      <c r="B220" s="257"/>
      <c r="C220" s="413"/>
      <c r="D220" s="413"/>
      <c r="E220" s="415" t="s">
        <v>2656</v>
      </c>
      <c r="F220" s="714" t="s">
        <v>3719</v>
      </c>
      <c r="G220" s="715"/>
      <c r="H220" s="715"/>
      <c r="I220" s="715"/>
      <c r="J220" s="413"/>
      <c r="K220" s="401">
        <v>126</v>
      </c>
      <c r="L220" s="413"/>
      <c r="M220" s="413"/>
      <c r="N220" s="413"/>
      <c r="O220" s="413"/>
      <c r="P220" s="413"/>
      <c r="Q220" s="413"/>
      <c r="R220" s="413"/>
      <c r="S220" s="221"/>
      <c r="U220" s="385"/>
      <c r="V220" s="363"/>
      <c r="W220" s="363"/>
      <c r="X220" s="363"/>
      <c r="Y220" s="363"/>
      <c r="Z220" s="363"/>
      <c r="AA220" s="363"/>
      <c r="AB220" s="386"/>
      <c r="AU220" s="262" t="s">
        <v>205</v>
      </c>
      <c r="AV220" s="262" t="s">
        <v>65</v>
      </c>
      <c r="AW220" s="261" t="s">
        <v>71</v>
      </c>
      <c r="AX220" s="261" t="s">
        <v>25</v>
      </c>
      <c r="AY220" s="261" t="s">
        <v>58</v>
      </c>
      <c r="AZ220" s="262" t="s">
        <v>198</v>
      </c>
    </row>
    <row r="221" spans="2:52" s="270" customFormat="1" ht="20.1" customHeight="1">
      <c r="B221" s="265"/>
      <c r="C221" s="422"/>
      <c r="D221" s="422"/>
      <c r="E221" s="423" t="s">
        <v>5</v>
      </c>
      <c r="F221" s="711" t="s">
        <v>2591</v>
      </c>
      <c r="G221" s="712"/>
      <c r="H221" s="712"/>
      <c r="I221" s="712"/>
      <c r="J221" s="422"/>
      <c r="K221" s="454" t="s">
        <v>5</v>
      </c>
      <c r="L221" s="422"/>
      <c r="M221" s="422"/>
      <c r="N221" s="422"/>
      <c r="O221" s="422"/>
      <c r="P221" s="422"/>
      <c r="Q221" s="422"/>
      <c r="R221" s="422"/>
      <c r="S221" s="220"/>
      <c r="U221" s="387"/>
      <c r="V221" s="365"/>
      <c r="W221" s="365"/>
      <c r="X221" s="365"/>
      <c r="Y221" s="365"/>
      <c r="Z221" s="365"/>
      <c r="AA221" s="365"/>
      <c r="AB221" s="388"/>
      <c r="AU221" s="271" t="s">
        <v>205</v>
      </c>
      <c r="AV221" s="271" t="s">
        <v>65</v>
      </c>
      <c r="AW221" s="270" t="s">
        <v>65</v>
      </c>
      <c r="AX221" s="270" t="s">
        <v>25</v>
      </c>
      <c r="AY221" s="270" t="s">
        <v>58</v>
      </c>
      <c r="AZ221" s="271" t="s">
        <v>198</v>
      </c>
    </row>
    <row r="222" spans="2:52" s="261" customFormat="1" ht="20.1" customHeight="1">
      <c r="B222" s="257"/>
      <c r="C222" s="413"/>
      <c r="D222" s="413"/>
      <c r="E222" s="415" t="s">
        <v>2658</v>
      </c>
      <c r="F222" s="702" t="s">
        <v>3716</v>
      </c>
      <c r="G222" s="703"/>
      <c r="H222" s="703"/>
      <c r="I222" s="703"/>
      <c r="J222" s="413"/>
      <c r="K222" s="401">
        <v>126</v>
      </c>
      <c r="L222" s="413"/>
      <c r="M222" s="413"/>
      <c r="N222" s="413"/>
      <c r="O222" s="413"/>
      <c r="P222" s="413"/>
      <c r="Q222" s="413"/>
      <c r="R222" s="413"/>
      <c r="S222" s="221"/>
      <c r="U222" s="385"/>
      <c r="V222" s="363"/>
      <c r="W222" s="363"/>
      <c r="X222" s="363"/>
      <c r="Y222" s="363"/>
      <c r="Z222" s="363"/>
      <c r="AA222" s="363"/>
      <c r="AB222" s="386"/>
      <c r="AU222" s="262" t="s">
        <v>205</v>
      </c>
      <c r="AV222" s="262" t="s">
        <v>65</v>
      </c>
      <c r="AW222" s="261" t="s">
        <v>71</v>
      </c>
      <c r="AX222" s="261" t="s">
        <v>25</v>
      </c>
      <c r="AY222" s="261" t="s">
        <v>65</v>
      </c>
      <c r="AZ222" s="262" t="s">
        <v>198</v>
      </c>
    </row>
    <row r="223" spans="2:66" s="198" customFormat="1" ht="20.1" customHeight="1">
      <c r="B223" s="168"/>
      <c r="C223" s="309" t="s">
        <v>971</v>
      </c>
      <c r="D223" s="309" t="s">
        <v>199</v>
      </c>
      <c r="E223" s="310" t="s">
        <v>2421</v>
      </c>
      <c r="F223" s="678" t="s">
        <v>2422</v>
      </c>
      <c r="G223" s="678"/>
      <c r="H223" s="678"/>
      <c r="I223" s="678"/>
      <c r="J223" s="311" t="s">
        <v>353</v>
      </c>
      <c r="K223" s="375">
        <v>206.5</v>
      </c>
      <c r="L223" s="572"/>
      <c r="M223" s="572"/>
      <c r="N223" s="679">
        <f>ROUND(L223*K223,2)</f>
        <v>0</v>
      </c>
      <c r="O223" s="679"/>
      <c r="P223" s="679"/>
      <c r="Q223" s="679"/>
      <c r="R223" s="313" t="s">
        <v>3319</v>
      </c>
      <c r="S223" s="172"/>
      <c r="T223" s="426"/>
      <c r="U223" s="354"/>
      <c r="V223" s="246"/>
      <c r="W223" s="248"/>
      <c r="X223" s="248"/>
      <c r="Y223" s="248"/>
      <c r="Z223" s="248"/>
      <c r="AA223" s="248"/>
      <c r="AB223" s="355"/>
      <c r="AS223" s="192" t="s">
        <v>113</v>
      </c>
      <c r="AU223" s="192" t="s">
        <v>199</v>
      </c>
      <c r="AV223" s="192" t="s">
        <v>65</v>
      </c>
      <c r="AZ223" s="192" t="s">
        <v>198</v>
      </c>
      <c r="BF223" s="249">
        <f>IF(V223="základní",N223,0)</f>
        <v>0</v>
      </c>
      <c r="BG223" s="249">
        <f>IF(V223="snížená",N223,0)</f>
        <v>0</v>
      </c>
      <c r="BH223" s="249">
        <f>IF(V223="zákl. přenesená",N223,0)</f>
        <v>0</v>
      </c>
      <c r="BI223" s="249">
        <f>IF(V223="sníž. přenesená",N223,0)</f>
        <v>0</v>
      </c>
      <c r="BJ223" s="249">
        <f>IF(V223="nulová",N223,0)</f>
        <v>0</v>
      </c>
      <c r="BK223" s="192" t="s">
        <v>65</v>
      </c>
      <c r="BL223" s="249">
        <f>ROUND(L223*K223,2)</f>
        <v>0</v>
      </c>
      <c r="BM223" s="192" t="s">
        <v>113</v>
      </c>
      <c r="BN223" s="192" t="s">
        <v>2601</v>
      </c>
    </row>
    <row r="224" spans="2:52" s="261" customFormat="1" ht="27.95" customHeight="1">
      <c r="B224" s="257"/>
      <c r="C224" s="413"/>
      <c r="D224" s="413"/>
      <c r="E224" s="415" t="s">
        <v>515</v>
      </c>
      <c r="F224" s="714" t="s">
        <v>2602</v>
      </c>
      <c r="G224" s="715"/>
      <c r="H224" s="715"/>
      <c r="I224" s="715"/>
      <c r="J224" s="413"/>
      <c r="K224" s="416">
        <v>206.5</v>
      </c>
      <c r="L224" s="413"/>
      <c r="M224" s="413"/>
      <c r="N224" s="413"/>
      <c r="O224" s="413"/>
      <c r="P224" s="413"/>
      <c r="Q224" s="413"/>
      <c r="R224" s="413"/>
      <c r="S224" s="221"/>
      <c r="U224" s="385"/>
      <c r="V224" s="363"/>
      <c r="W224" s="363"/>
      <c r="X224" s="363"/>
      <c r="Y224" s="363"/>
      <c r="Z224" s="363"/>
      <c r="AA224" s="363"/>
      <c r="AB224" s="386"/>
      <c r="AU224" s="262" t="s">
        <v>205</v>
      </c>
      <c r="AV224" s="262" t="s">
        <v>65</v>
      </c>
      <c r="AW224" s="261" t="s">
        <v>71</v>
      </c>
      <c r="AX224" s="261" t="s">
        <v>25</v>
      </c>
      <c r="AY224" s="261" t="s">
        <v>58</v>
      </c>
      <c r="AZ224" s="262" t="s">
        <v>198</v>
      </c>
    </row>
    <row r="225" spans="2:52" s="270" customFormat="1" ht="20.1" customHeight="1">
      <c r="B225" s="265"/>
      <c r="C225" s="422"/>
      <c r="D225" s="422"/>
      <c r="E225" s="423" t="s">
        <v>5</v>
      </c>
      <c r="F225" s="711" t="s">
        <v>2591</v>
      </c>
      <c r="G225" s="712"/>
      <c r="H225" s="712"/>
      <c r="I225" s="712"/>
      <c r="J225" s="422"/>
      <c r="K225" s="423" t="s">
        <v>5</v>
      </c>
      <c r="L225" s="422"/>
      <c r="M225" s="422"/>
      <c r="N225" s="422"/>
      <c r="O225" s="422"/>
      <c r="P225" s="422"/>
      <c r="Q225" s="422"/>
      <c r="R225" s="422"/>
      <c r="S225" s="220"/>
      <c r="U225" s="387"/>
      <c r="V225" s="365"/>
      <c r="W225" s="365"/>
      <c r="X225" s="365"/>
      <c r="Y225" s="365"/>
      <c r="Z225" s="365"/>
      <c r="AA225" s="365"/>
      <c r="AB225" s="388"/>
      <c r="AU225" s="271" t="s">
        <v>205</v>
      </c>
      <c r="AV225" s="271" t="s">
        <v>65</v>
      </c>
      <c r="AW225" s="270" t="s">
        <v>65</v>
      </c>
      <c r="AX225" s="270" t="s">
        <v>25</v>
      </c>
      <c r="AY225" s="270" t="s">
        <v>58</v>
      </c>
      <c r="AZ225" s="271" t="s">
        <v>198</v>
      </c>
    </row>
    <row r="226" spans="2:52" s="261" customFormat="1" ht="20.1" customHeight="1">
      <c r="B226" s="257"/>
      <c r="C226" s="413"/>
      <c r="D226" s="413"/>
      <c r="E226" s="415" t="s">
        <v>517</v>
      </c>
      <c r="F226" s="702" t="s">
        <v>2603</v>
      </c>
      <c r="G226" s="703"/>
      <c r="H226" s="703"/>
      <c r="I226" s="703"/>
      <c r="J226" s="413"/>
      <c r="K226" s="416">
        <v>206.5</v>
      </c>
      <c r="L226" s="413"/>
      <c r="M226" s="413"/>
      <c r="N226" s="413"/>
      <c r="O226" s="413"/>
      <c r="P226" s="413"/>
      <c r="Q226" s="413"/>
      <c r="R226" s="413"/>
      <c r="S226" s="221"/>
      <c r="U226" s="385"/>
      <c r="V226" s="363"/>
      <c r="W226" s="363"/>
      <c r="X226" s="363"/>
      <c r="Y226" s="363"/>
      <c r="Z226" s="363"/>
      <c r="AA226" s="363"/>
      <c r="AB226" s="386"/>
      <c r="AU226" s="262" t="s">
        <v>205</v>
      </c>
      <c r="AV226" s="262" t="s">
        <v>65</v>
      </c>
      <c r="AW226" s="261" t="s">
        <v>71</v>
      </c>
      <c r="AX226" s="261" t="s">
        <v>25</v>
      </c>
      <c r="AY226" s="261" t="s">
        <v>65</v>
      </c>
      <c r="AZ226" s="262" t="s">
        <v>198</v>
      </c>
    </row>
    <row r="227" spans="2:66" s="198" customFormat="1" ht="30" customHeight="1">
      <c r="B227" s="168"/>
      <c r="C227" s="309" t="s">
        <v>975</v>
      </c>
      <c r="D227" s="309" t="s">
        <v>199</v>
      </c>
      <c r="E227" s="310" t="s">
        <v>2604</v>
      </c>
      <c r="F227" s="678" t="s">
        <v>1045</v>
      </c>
      <c r="G227" s="678"/>
      <c r="H227" s="678"/>
      <c r="I227" s="678"/>
      <c r="J227" s="311" t="s">
        <v>1046</v>
      </c>
      <c r="K227" s="375">
        <v>12</v>
      </c>
      <c r="L227" s="572"/>
      <c r="M227" s="572"/>
      <c r="N227" s="679">
        <f>ROUND(L227*K227,2)</f>
        <v>0</v>
      </c>
      <c r="O227" s="679"/>
      <c r="P227" s="679"/>
      <c r="Q227" s="679"/>
      <c r="R227" s="313" t="s">
        <v>3319</v>
      </c>
      <c r="S227" s="172"/>
      <c r="T227" s="370"/>
      <c r="U227" s="354"/>
      <c r="V227" s="246"/>
      <c r="W227" s="248"/>
      <c r="X227" s="248"/>
      <c r="Y227" s="248"/>
      <c r="Z227" s="248"/>
      <c r="AA227" s="248"/>
      <c r="AB227" s="355"/>
      <c r="AS227" s="192" t="s">
        <v>113</v>
      </c>
      <c r="AU227" s="192" t="s">
        <v>199</v>
      </c>
      <c r="AV227" s="192" t="s">
        <v>65</v>
      </c>
      <c r="AZ227" s="192" t="s">
        <v>198</v>
      </c>
      <c r="BF227" s="249">
        <f>IF(V227="základní",N227,0)</f>
        <v>0</v>
      </c>
      <c r="BG227" s="249">
        <f>IF(V227="snížená",N227,0)</f>
        <v>0</v>
      </c>
      <c r="BH227" s="249">
        <f>IF(V227="zákl. přenesená",N227,0)</f>
        <v>0</v>
      </c>
      <c r="BI227" s="249">
        <f>IF(V227="sníž. přenesená",N227,0)</f>
        <v>0</v>
      </c>
      <c r="BJ227" s="249">
        <f>IF(V227="nulová",N227,0)</f>
        <v>0</v>
      </c>
      <c r="BK227" s="192" t="s">
        <v>65</v>
      </c>
      <c r="BL227" s="249">
        <f>ROUND(L227*K227,2)</f>
        <v>0</v>
      </c>
      <c r="BM227" s="192" t="s">
        <v>113</v>
      </c>
      <c r="BN227" s="192" t="s">
        <v>2605</v>
      </c>
    </row>
    <row r="228" spans="2:52" s="261" customFormat="1" ht="20.1" customHeight="1">
      <c r="B228" s="257"/>
      <c r="C228" s="413"/>
      <c r="D228" s="413"/>
      <c r="E228" s="415" t="s">
        <v>3720</v>
      </c>
      <c r="F228" s="714" t="s">
        <v>2606</v>
      </c>
      <c r="G228" s="715"/>
      <c r="H228" s="715"/>
      <c r="I228" s="715"/>
      <c r="J228" s="413"/>
      <c r="K228" s="416">
        <v>12</v>
      </c>
      <c r="L228" s="413"/>
      <c r="M228" s="413"/>
      <c r="N228" s="413"/>
      <c r="O228" s="413"/>
      <c r="P228" s="413"/>
      <c r="Q228" s="413"/>
      <c r="R228" s="413"/>
      <c r="S228" s="221"/>
      <c r="U228" s="385"/>
      <c r="V228" s="363"/>
      <c r="W228" s="363"/>
      <c r="X228" s="363"/>
      <c r="Y228" s="363"/>
      <c r="Z228" s="363"/>
      <c r="AA228" s="363"/>
      <c r="AB228" s="386"/>
      <c r="AU228" s="262" t="s">
        <v>205</v>
      </c>
      <c r="AV228" s="262" t="s">
        <v>65</v>
      </c>
      <c r="AW228" s="261" t="s">
        <v>71</v>
      </c>
      <c r="AX228" s="261" t="s">
        <v>25</v>
      </c>
      <c r="AY228" s="261" t="s">
        <v>58</v>
      </c>
      <c r="AZ228" s="262" t="s">
        <v>198</v>
      </c>
    </row>
    <row r="229" spans="2:52" s="270" customFormat="1" ht="27.95" customHeight="1">
      <c r="B229" s="265"/>
      <c r="C229" s="422"/>
      <c r="D229" s="422"/>
      <c r="E229" s="423" t="s">
        <v>5</v>
      </c>
      <c r="F229" s="711" t="s">
        <v>2607</v>
      </c>
      <c r="G229" s="712"/>
      <c r="H229" s="712"/>
      <c r="I229" s="712"/>
      <c r="J229" s="422"/>
      <c r="K229" s="423" t="s">
        <v>5</v>
      </c>
      <c r="L229" s="422"/>
      <c r="M229" s="422"/>
      <c r="N229" s="422"/>
      <c r="O229" s="422"/>
      <c r="P229" s="422"/>
      <c r="Q229" s="422"/>
      <c r="R229" s="422"/>
      <c r="S229" s="220"/>
      <c r="U229" s="387"/>
      <c r="V229" s="365"/>
      <c r="W229" s="365"/>
      <c r="X229" s="365"/>
      <c r="Y229" s="365"/>
      <c r="Z229" s="365"/>
      <c r="AA229" s="365"/>
      <c r="AB229" s="388"/>
      <c r="AU229" s="271" t="s">
        <v>205</v>
      </c>
      <c r="AV229" s="271" t="s">
        <v>65</v>
      </c>
      <c r="AW229" s="270" t="s">
        <v>65</v>
      </c>
      <c r="AX229" s="270" t="s">
        <v>25</v>
      </c>
      <c r="AY229" s="270" t="s">
        <v>58</v>
      </c>
      <c r="AZ229" s="271" t="s">
        <v>198</v>
      </c>
    </row>
    <row r="230" spans="2:52" s="261" customFormat="1" ht="20.1" customHeight="1">
      <c r="B230" s="257"/>
      <c r="C230" s="413"/>
      <c r="D230" s="413"/>
      <c r="E230" s="415" t="s">
        <v>3721</v>
      </c>
      <c r="F230" s="702" t="s">
        <v>2608</v>
      </c>
      <c r="G230" s="703"/>
      <c r="H230" s="703"/>
      <c r="I230" s="703"/>
      <c r="J230" s="413"/>
      <c r="K230" s="416">
        <v>12</v>
      </c>
      <c r="L230" s="413"/>
      <c r="M230" s="413"/>
      <c r="N230" s="413"/>
      <c r="O230" s="413"/>
      <c r="P230" s="413"/>
      <c r="Q230" s="413"/>
      <c r="R230" s="413"/>
      <c r="S230" s="221"/>
      <c r="U230" s="385"/>
      <c r="V230" s="363"/>
      <c r="W230" s="363"/>
      <c r="X230" s="363"/>
      <c r="Y230" s="363"/>
      <c r="Z230" s="363"/>
      <c r="AA230" s="363"/>
      <c r="AB230" s="386"/>
      <c r="AU230" s="262" t="s">
        <v>205</v>
      </c>
      <c r="AV230" s="262" t="s">
        <v>65</v>
      </c>
      <c r="AW230" s="261" t="s">
        <v>71</v>
      </c>
      <c r="AX230" s="261" t="s">
        <v>25</v>
      </c>
      <c r="AY230" s="261" t="s">
        <v>65</v>
      </c>
      <c r="AZ230" s="262" t="s">
        <v>198</v>
      </c>
    </row>
    <row r="231" spans="2:66" s="198" customFormat="1" ht="30" customHeight="1">
      <c r="B231" s="168"/>
      <c r="C231" s="328">
        <v>50</v>
      </c>
      <c r="D231" s="328" t="s">
        <v>199</v>
      </c>
      <c r="E231" s="329" t="s">
        <v>2858</v>
      </c>
      <c r="F231" s="689" t="s">
        <v>2859</v>
      </c>
      <c r="G231" s="689"/>
      <c r="H231" s="689"/>
      <c r="I231" s="689"/>
      <c r="J231" s="325" t="s">
        <v>1218</v>
      </c>
      <c r="K231" s="373">
        <v>1</v>
      </c>
      <c r="L231" s="572"/>
      <c r="M231" s="572"/>
      <c r="N231" s="688">
        <f>ROUND(L231*K231,2)</f>
        <v>0</v>
      </c>
      <c r="O231" s="688"/>
      <c r="P231" s="688"/>
      <c r="Q231" s="688"/>
      <c r="R231" s="313" t="s">
        <v>3319</v>
      </c>
      <c r="S231" s="172"/>
      <c r="T231" s="429"/>
      <c r="U231" s="354"/>
      <c r="V231" s="246"/>
      <c r="W231" s="248"/>
      <c r="X231" s="248"/>
      <c r="Y231" s="248"/>
      <c r="Z231" s="248"/>
      <c r="AA231" s="248"/>
      <c r="AB231" s="355"/>
      <c r="AS231" s="192" t="s">
        <v>113</v>
      </c>
      <c r="AU231" s="192" t="s">
        <v>199</v>
      </c>
      <c r="AV231" s="192" t="s">
        <v>65</v>
      </c>
      <c r="AZ231" s="192" t="s">
        <v>198</v>
      </c>
      <c r="BF231" s="249">
        <f>IF(V231="základní",N231,0)</f>
        <v>0</v>
      </c>
      <c r="BG231" s="249">
        <f>IF(V231="snížená",N231,0)</f>
        <v>0</v>
      </c>
      <c r="BH231" s="249">
        <f>IF(V231="zákl. přenesená",N231,0)</f>
        <v>0</v>
      </c>
      <c r="BI231" s="249">
        <f>IF(V231="sníž. přenesená",N231,0)</f>
        <v>0</v>
      </c>
      <c r="BJ231" s="249">
        <f>IF(V231="nulová",N231,0)</f>
        <v>0</v>
      </c>
      <c r="BK231" s="192" t="s">
        <v>65</v>
      </c>
      <c r="BL231" s="249">
        <f>ROUND(L231*K231,2)</f>
        <v>0</v>
      </c>
      <c r="BM231" s="192" t="s">
        <v>113</v>
      </c>
      <c r="BN231" s="192" t="s">
        <v>2286</v>
      </c>
    </row>
    <row r="232" spans="2:52" s="261" customFormat="1" ht="20.1" customHeight="1">
      <c r="B232" s="257"/>
      <c r="C232" s="413"/>
      <c r="D232" s="413"/>
      <c r="E232" s="415"/>
      <c r="F232" s="714" t="s">
        <v>3324</v>
      </c>
      <c r="G232" s="715"/>
      <c r="H232" s="715"/>
      <c r="I232" s="715"/>
      <c r="J232" s="413"/>
      <c r="K232" s="416"/>
      <c r="L232" s="413"/>
      <c r="M232" s="413"/>
      <c r="N232" s="413"/>
      <c r="O232" s="413"/>
      <c r="P232" s="413"/>
      <c r="Q232" s="413"/>
      <c r="R232" s="413"/>
      <c r="S232" s="221"/>
      <c r="U232" s="385"/>
      <c r="V232" s="363"/>
      <c r="W232" s="363"/>
      <c r="X232" s="363"/>
      <c r="Y232" s="363"/>
      <c r="Z232" s="363"/>
      <c r="AA232" s="363"/>
      <c r="AB232" s="386"/>
      <c r="AU232" s="262" t="s">
        <v>205</v>
      </c>
      <c r="AV232" s="262" t="s">
        <v>65</v>
      </c>
      <c r="AW232" s="261" t="s">
        <v>71</v>
      </c>
      <c r="AX232" s="261" t="s">
        <v>25</v>
      </c>
      <c r="AY232" s="261" t="s">
        <v>65</v>
      </c>
      <c r="AZ232" s="262" t="s">
        <v>198</v>
      </c>
    </row>
    <row r="233" spans="2:19" s="198" customFormat="1" ht="6.95" customHeight="1">
      <c r="B233" s="201"/>
      <c r="C233" s="202"/>
      <c r="D233" s="202"/>
      <c r="E233" s="202"/>
      <c r="F233" s="202"/>
      <c r="G233" s="202"/>
      <c r="H233" s="202"/>
      <c r="I233" s="202"/>
      <c r="J233" s="202"/>
      <c r="K233" s="202"/>
      <c r="L233" s="202"/>
      <c r="M233" s="202"/>
      <c r="N233" s="202"/>
      <c r="O233" s="202"/>
      <c r="P233" s="202"/>
      <c r="Q233" s="202"/>
      <c r="R233" s="202"/>
      <c r="S233" s="203"/>
    </row>
  </sheetData>
  <sheetProtection password="CDE4" sheet="1" objects="1" scenarios="1"/>
  <mergeCells count="305">
    <mergeCell ref="F232:I232"/>
    <mergeCell ref="L125:Q125"/>
    <mergeCell ref="L126:Q126"/>
    <mergeCell ref="L128:Q128"/>
    <mergeCell ref="L132:Q132"/>
    <mergeCell ref="L133:Q133"/>
    <mergeCell ref="L134:Q134"/>
    <mergeCell ref="F202:I202"/>
    <mergeCell ref="F228:I228"/>
    <mergeCell ref="F229:I229"/>
    <mergeCell ref="F230:I230"/>
    <mergeCell ref="F231:I231"/>
    <mergeCell ref="L231:M231"/>
    <mergeCell ref="N231:Q231"/>
    <mergeCell ref="F224:I224"/>
    <mergeCell ref="F225:I225"/>
    <mergeCell ref="F226:I226"/>
    <mergeCell ref="F227:I227"/>
    <mergeCell ref="L227:M227"/>
    <mergeCell ref="N227:Q227"/>
    <mergeCell ref="F220:I220"/>
    <mergeCell ref="F221:I221"/>
    <mergeCell ref="F222:I222"/>
    <mergeCell ref="F223:I223"/>
    <mergeCell ref="L223:M223"/>
    <mergeCell ref="N223:Q223"/>
    <mergeCell ref="F216:I216"/>
    <mergeCell ref="F217:I217"/>
    <mergeCell ref="F218:I218"/>
    <mergeCell ref="F219:I219"/>
    <mergeCell ref="L219:M219"/>
    <mergeCell ref="N219:Q219"/>
    <mergeCell ref="F212:I212"/>
    <mergeCell ref="F213:I213"/>
    <mergeCell ref="F214:I214"/>
    <mergeCell ref="F215:I215"/>
    <mergeCell ref="L215:M215"/>
    <mergeCell ref="N215:Q215"/>
    <mergeCell ref="F208:I208"/>
    <mergeCell ref="F209:I209"/>
    <mergeCell ref="F210:I210"/>
    <mergeCell ref="F211:I211"/>
    <mergeCell ref="L211:M211"/>
    <mergeCell ref="N211:Q211"/>
    <mergeCell ref="F205:I205"/>
    <mergeCell ref="L205:M205"/>
    <mergeCell ref="N205:Q205"/>
    <mergeCell ref="N206:Q206"/>
    <mergeCell ref="F207:I207"/>
    <mergeCell ref="L207:M207"/>
    <mergeCell ref="N207:Q207"/>
    <mergeCell ref="F200:I200"/>
    <mergeCell ref="F201:I201"/>
    <mergeCell ref="L201:M201"/>
    <mergeCell ref="N201:Q201"/>
    <mergeCell ref="N203:Q203"/>
    <mergeCell ref="F204:I204"/>
    <mergeCell ref="L204:M204"/>
    <mergeCell ref="N204:Q204"/>
    <mergeCell ref="F196:I196"/>
    <mergeCell ref="N197:Q197"/>
    <mergeCell ref="F198:I198"/>
    <mergeCell ref="L198:M198"/>
    <mergeCell ref="N198:Q198"/>
    <mergeCell ref="F199:I199"/>
    <mergeCell ref="F192:I192"/>
    <mergeCell ref="F193:I193"/>
    <mergeCell ref="L193:M193"/>
    <mergeCell ref="N193:Q193"/>
    <mergeCell ref="F194:I194"/>
    <mergeCell ref="F195:I195"/>
    <mergeCell ref="L195:M195"/>
    <mergeCell ref="N195:Q195"/>
    <mergeCell ref="F188:I188"/>
    <mergeCell ref="F189:I189"/>
    <mergeCell ref="L189:M189"/>
    <mergeCell ref="N189:Q189"/>
    <mergeCell ref="F190:I190"/>
    <mergeCell ref="F191:I191"/>
    <mergeCell ref="L191:M191"/>
    <mergeCell ref="N191:Q191"/>
    <mergeCell ref="F184:I184"/>
    <mergeCell ref="F185:I185"/>
    <mergeCell ref="L185:M185"/>
    <mergeCell ref="N185:Q185"/>
    <mergeCell ref="F186:I186"/>
    <mergeCell ref="F187:I187"/>
    <mergeCell ref="L187:M187"/>
    <mergeCell ref="N187:Q187"/>
    <mergeCell ref="F180:I180"/>
    <mergeCell ref="F181:I181"/>
    <mergeCell ref="L181:M181"/>
    <mergeCell ref="N181:Q181"/>
    <mergeCell ref="F182:I182"/>
    <mergeCell ref="F183:I183"/>
    <mergeCell ref="L183:M183"/>
    <mergeCell ref="N183:Q183"/>
    <mergeCell ref="F176:I176"/>
    <mergeCell ref="F177:I177"/>
    <mergeCell ref="F178:I178"/>
    <mergeCell ref="F179:I179"/>
    <mergeCell ref="L179:M179"/>
    <mergeCell ref="N179:Q179"/>
    <mergeCell ref="F172:I172"/>
    <mergeCell ref="F173:I173"/>
    <mergeCell ref="F174:I174"/>
    <mergeCell ref="F175:I175"/>
    <mergeCell ref="L175:M175"/>
    <mergeCell ref="N175:Q175"/>
    <mergeCell ref="N167:Q167"/>
    <mergeCell ref="F168:I168"/>
    <mergeCell ref="F169:I169"/>
    <mergeCell ref="F170:I170"/>
    <mergeCell ref="F171:I171"/>
    <mergeCell ref="L171:M171"/>
    <mergeCell ref="N171:Q171"/>
    <mergeCell ref="F163:I163"/>
    <mergeCell ref="F164:I164"/>
    <mergeCell ref="F165:I165"/>
    <mergeCell ref="F166:I166"/>
    <mergeCell ref="F167:I167"/>
    <mergeCell ref="L167:M167"/>
    <mergeCell ref="F158:I158"/>
    <mergeCell ref="F159:I159"/>
    <mergeCell ref="F160:I160"/>
    <mergeCell ref="N161:Q161"/>
    <mergeCell ref="F162:I162"/>
    <mergeCell ref="L162:M162"/>
    <mergeCell ref="N162:Q162"/>
    <mergeCell ref="F154:I154"/>
    <mergeCell ref="F155:I155"/>
    <mergeCell ref="N156:Q156"/>
    <mergeCell ref="F157:I157"/>
    <mergeCell ref="L157:M157"/>
    <mergeCell ref="N157:Q157"/>
    <mergeCell ref="F150:I150"/>
    <mergeCell ref="F151:I151"/>
    <mergeCell ref="F152:I152"/>
    <mergeCell ref="L152:M152"/>
    <mergeCell ref="N152:Q152"/>
    <mergeCell ref="F153:I153"/>
    <mergeCell ref="F146:I146"/>
    <mergeCell ref="L146:M146"/>
    <mergeCell ref="N146:Q146"/>
    <mergeCell ref="F147:I147"/>
    <mergeCell ref="F148:I148"/>
    <mergeCell ref="F149:I149"/>
    <mergeCell ref="F142:I142"/>
    <mergeCell ref="L142:M142"/>
    <mergeCell ref="N142:Q142"/>
    <mergeCell ref="F143:I143"/>
    <mergeCell ref="F144:I144"/>
    <mergeCell ref="F145:I145"/>
    <mergeCell ref="L145:M145"/>
    <mergeCell ref="N145:Q145"/>
    <mergeCell ref="F138:I138"/>
    <mergeCell ref="L138:M138"/>
    <mergeCell ref="N138:Q138"/>
    <mergeCell ref="F139:I139"/>
    <mergeCell ref="F140:I140"/>
    <mergeCell ref="F141:I141"/>
    <mergeCell ref="F134:I134"/>
    <mergeCell ref="F135:I135"/>
    <mergeCell ref="F136:I136"/>
    <mergeCell ref="F137:I137"/>
    <mergeCell ref="F131:I131"/>
    <mergeCell ref="F132:I132"/>
    <mergeCell ref="F133:I133"/>
    <mergeCell ref="F127:I127"/>
    <mergeCell ref="F128:I128"/>
    <mergeCell ref="F129:I129"/>
    <mergeCell ref="F130:I130"/>
    <mergeCell ref="F123:I123"/>
    <mergeCell ref="F124:I124"/>
    <mergeCell ref="F125:I125"/>
    <mergeCell ref="F126:I126"/>
    <mergeCell ref="F119:I119"/>
    <mergeCell ref="F120:I120"/>
    <mergeCell ref="F121:I121"/>
    <mergeCell ref="F122:I122"/>
    <mergeCell ref="L122:M122"/>
    <mergeCell ref="N122:Q122"/>
    <mergeCell ref="F117:I117"/>
    <mergeCell ref="L117:M117"/>
    <mergeCell ref="N117:Q117"/>
    <mergeCell ref="F118:I118"/>
    <mergeCell ref="L118:M118"/>
    <mergeCell ref="N118:Q118"/>
    <mergeCell ref="F115:I115"/>
    <mergeCell ref="L115:M115"/>
    <mergeCell ref="N115:Q115"/>
    <mergeCell ref="F116:I116"/>
    <mergeCell ref="L116:M116"/>
    <mergeCell ref="N116:Q116"/>
    <mergeCell ref="F111:I111"/>
    <mergeCell ref="L111:M111"/>
    <mergeCell ref="N111:Q111"/>
    <mergeCell ref="F112:I112"/>
    <mergeCell ref="F113:I113"/>
    <mergeCell ref="F114:I114"/>
    <mergeCell ref="L106:M106"/>
    <mergeCell ref="N106:Q106"/>
    <mergeCell ref="F107:I107"/>
    <mergeCell ref="F108:I108"/>
    <mergeCell ref="F109:I109"/>
    <mergeCell ref="F110:I110"/>
    <mergeCell ref="F101:I101"/>
    <mergeCell ref="F102:I102"/>
    <mergeCell ref="F103:I103"/>
    <mergeCell ref="F104:I104"/>
    <mergeCell ref="F105:I105"/>
    <mergeCell ref="F106:I106"/>
    <mergeCell ref="F97:I97"/>
    <mergeCell ref="F98:I98"/>
    <mergeCell ref="F99:I99"/>
    <mergeCell ref="L99:M99"/>
    <mergeCell ref="N99:Q99"/>
    <mergeCell ref="F100:I100"/>
    <mergeCell ref="F93:I93"/>
    <mergeCell ref="F94:I94"/>
    <mergeCell ref="F95:I95"/>
    <mergeCell ref="F96:I96"/>
    <mergeCell ref="L96:M96"/>
    <mergeCell ref="N96:Q96"/>
    <mergeCell ref="F87:I87"/>
    <mergeCell ref="F88:I88"/>
    <mergeCell ref="F89:I89"/>
    <mergeCell ref="F90:I90"/>
    <mergeCell ref="F91:I91"/>
    <mergeCell ref="F92:I92"/>
    <mergeCell ref="F83:I83"/>
    <mergeCell ref="L83:M83"/>
    <mergeCell ref="N83:Q83"/>
    <mergeCell ref="F84:I84"/>
    <mergeCell ref="F85:I85"/>
    <mergeCell ref="F86:I86"/>
    <mergeCell ref="L86:M86"/>
    <mergeCell ref="N86:Q86"/>
    <mergeCell ref="F81:I81"/>
    <mergeCell ref="L81:M81"/>
    <mergeCell ref="N81:Q81"/>
    <mergeCell ref="F82:I82"/>
    <mergeCell ref="L82:M82"/>
    <mergeCell ref="N82:Q82"/>
    <mergeCell ref="N78:Q78"/>
    <mergeCell ref="F79:I79"/>
    <mergeCell ref="L79:M79"/>
    <mergeCell ref="N79:Q79"/>
    <mergeCell ref="F80:I80"/>
    <mergeCell ref="L80:M80"/>
    <mergeCell ref="N80:Q80"/>
    <mergeCell ref="F76:I76"/>
    <mergeCell ref="L76:M76"/>
    <mergeCell ref="N76:Q76"/>
    <mergeCell ref="N77:Q77"/>
    <mergeCell ref="F67:P67"/>
    <mergeCell ref="F68:P68"/>
    <mergeCell ref="F69:P69"/>
    <mergeCell ref="M71:P71"/>
    <mergeCell ref="M73:Q73"/>
    <mergeCell ref="M74:Q74"/>
    <mergeCell ref="M46:P46"/>
    <mergeCell ref="M48:Q48"/>
    <mergeCell ref="M49:Q49"/>
    <mergeCell ref="C65:R65"/>
    <mergeCell ref="N55:Q55"/>
    <mergeCell ref="N56:Q56"/>
    <mergeCell ref="N57:Q57"/>
    <mergeCell ref="N58:Q58"/>
    <mergeCell ref="N59:Q59"/>
    <mergeCell ref="C51:G51"/>
    <mergeCell ref="N51:Q51"/>
    <mergeCell ref="N53:Q53"/>
    <mergeCell ref="N54:Q54"/>
    <mergeCell ref="H29:J29"/>
    <mergeCell ref="M29:P29"/>
    <mergeCell ref="L34:P34"/>
    <mergeCell ref="F42:P42"/>
    <mergeCell ref="F43:P43"/>
    <mergeCell ref="F44:P44"/>
    <mergeCell ref="H30:J30"/>
    <mergeCell ref="M30:P30"/>
    <mergeCell ref="H31:J31"/>
    <mergeCell ref="M31:P31"/>
    <mergeCell ref="H32:J32"/>
    <mergeCell ref="M32:P32"/>
    <mergeCell ref="C40:R40"/>
    <mergeCell ref="O13:P13"/>
    <mergeCell ref="O15:P15"/>
    <mergeCell ref="O16:P16"/>
    <mergeCell ref="O18:P18"/>
    <mergeCell ref="O19:P19"/>
    <mergeCell ref="E22:L22"/>
    <mergeCell ref="M25:P25"/>
    <mergeCell ref="H28:J28"/>
    <mergeCell ref="M28:P28"/>
    <mergeCell ref="F8:P8"/>
    <mergeCell ref="H1:K1"/>
    <mergeCell ref="C2:Q2"/>
    <mergeCell ref="T2:AD2"/>
    <mergeCell ref="F6:P6"/>
    <mergeCell ref="F7:P7"/>
    <mergeCell ref="C4:R4"/>
    <mergeCell ref="O10:P10"/>
    <mergeCell ref="O12:P12"/>
  </mergeCells>
  <hyperlinks>
    <hyperlink ref="F1:G1" location="C2" display="1) Krycí list rozpočtu"/>
    <hyperlink ref="H1:K1" location="C87" display="2) Rekapitulace rozpočtu"/>
    <hyperlink ref="L1" location="C116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2" manualBreakCount="2">
    <brk id="37" min="1" max="16383" man="1"/>
    <brk id="62" min="1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O122"/>
  <sheetViews>
    <sheetView showGridLines="0" workbookViewId="0" topLeftCell="A1">
      <pane ySplit="1" topLeftCell="A11" activePane="bottomLeft" state="frozen"/>
      <selection pane="topLeft" activeCell="AE39" sqref="AE39"/>
      <selection pane="bottomLeft" activeCell="R33" sqref="R3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8.5" style="0" customWidth="1"/>
    <col min="19" max="19" width="1.66796875" style="149" customWidth="1"/>
    <col min="20" max="20" width="8.16015625" style="0" customWidth="1"/>
    <col min="21" max="21" width="29.66015625" style="0" hidden="1" customWidth="1"/>
    <col min="22" max="22" width="16.33203125" style="0" hidden="1" customWidth="1"/>
    <col min="23" max="23" width="12.33203125" style="0" hidden="1" customWidth="1"/>
    <col min="24" max="24" width="16.33203125" style="0" hidden="1" customWidth="1"/>
    <col min="25" max="25" width="12.16015625" style="0" hidden="1" customWidth="1"/>
    <col min="26" max="26" width="15" style="0" hidden="1" customWidth="1"/>
    <col min="27" max="27" width="11" style="0" hidden="1" customWidth="1"/>
    <col min="28" max="28" width="15" style="0" hidden="1" customWidth="1"/>
    <col min="29" max="29" width="16.33203125" style="0" hidden="1" customWidth="1"/>
    <col min="30" max="30" width="11" style="0" customWidth="1"/>
    <col min="31" max="31" width="15" style="0" customWidth="1"/>
    <col min="32" max="32" width="16.33203125" style="0" customWidth="1"/>
    <col min="45" max="66" width="9.33203125" style="0" hidden="1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4" t="s">
        <v>168</v>
      </c>
      <c r="I1" s="604"/>
      <c r="J1" s="604"/>
      <c r="K1" s="604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</row>
    <row r="2" spans="3:47" ht="36.95" customHeight="1">
      <c r="C2" s="519" t="s">
        <v>7</v>
      </c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T2" s="569" t="s">
        <v>8</v>
      </c>
      <c r="U2" s="570"/>
      <c r="V2" s="570"/>
      <c r="W2" s="570"/>
      <c r="X2" s="570"/>
      <c r="Y2" s="570"/>
      <c r="Z2" s="570"/>
      <c r="AA2" s="570"/>
      <c r="AB2" s="570"/>
      <c r="AC2" s="570"/>
      <c r="AD2" s="570"/>
      <c r="AU2" s="19" t="s">
        <v>66</v>
      </c>
    </row>
    <row r="3" spans="2:47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/>
      <c r="AU3" s="19" t="s">
        <v>172</v>
      </c>
    </row>
    <row r="4" spans="2:47" ht="36.95" customHeight="1">
      <c r="B4" s="23"/>
      <c r="C4" s="521" t="s">
        <v>3734</v>
      </c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77"/>
      <c r="S4" s="24"/>
      <c r="U4" s="25" t="s">
        <v>13</v>
      </c>
      <c r="AU4" s="19" t="s">
        <v>6</v>
      </c>
    </row>
    <row r="5" spans="2:19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150"/>
      <c r="S5" s="24"/>
    </row>
    <row r="6" spans="2:19" ht="25.35" customHeight="1">
      <c r="B6" s="23"/>
      <c r="C6" s="26"/>
      <c r="D6" s="30" t="s">
        <v>15</v>
      </c>
      <c r="E6" s="26"/>
      <c r="F6" s="573" t="str">
        <f>'Rekapitulace stavby'!K6</f>
        <v>Bezbariérové bydlení a centrum denních aktivit v Lednici - Srdce v domě, příspěvková organizace</v>
      </c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26"/>
      <c r="R6" s="150"/>
      <c r="S6" s="24"/>
    </row>
    <row r="7" spans="2:19" s="1" customFormat="1" ht="32.85" customHeight="1">
      <c r="B7" s="32"/>
      <c r="C7" s="33"/>
      <c r="D7" s="29" t="s">
        <v>173</v>
      </c>
      <c r="E7" s="33"/>
      <c r="F7" s="525" t="s">
        <v>174</v>
      </c>
      <c r="G7" s="575"/>
      <c r="H7" s="575"/>
      <c r="I7" s="575"/>
      <c r="J7" s="575"/>
      <c r="K7" s="575"/>
      <c r="L7" s="575"/>
      <c r="M7" s="575"/>
      <c r="N7" s="575"/>
      <c r="O7" s="575"/>
      <c r="P7" s="575"/>
      <c r="Q7" s="33"/>
      <c r="R7" s="153"/>
      <c r="S7" s="34"/>
    </row>
    <row r="8" spans="2:19" s="1" customFormat="1" ht="14.45" customHeight="1">
      <c r="B8" s="32"/>
      <c r="C8" s="33"/>
      <c r="D8" s="30" t="s">
        <v>17</v>
      </c>
      <c r="E8" s="33"/>
      <c r="F8" s="28" t="s">
        <v>5</v>
      </c>
      <c r="G8" s="33"/>
      <c r="H8" s="33"/>
      <c r="I8" s="33"/>
      <c r="J8" s="33"/>
      <c r="K8" s="33"/>
      <c r="L8" s="33"/>
      <c r="M8" s="30" t="s">
        <v>18</v>
      </c>
      <c r="N8" s="33"/>
      <c r="O8" s="28" t="s">
        <v>5</v>
      </c>
      <c r="P8" s="33"/>
      <c r="Q8" s="33"/>
      <c r="R8" s="153"/>
      <c r="S8" s="34"/>
    </row>
    <row r="9" spans="2:19" s="1" customFormat="1" ht="14.45" customHeight="1">
      <c r="B9" s="32"/>
      <c r="C9" s="33"/>
      <c r="D9" s="30" t="s">
        <v>19</v>
      </c>
      <c r="E9" s="33"/>
      <c r="F9" s="28" t="s">
        <v>20</v>
      </c>
      <c r="G9" s="33"/>
      <c r="H9" s="33"/>
      <c r="I9" s="33"/>
      <c r="J9" s="33"/>
      <c r="K9" s="33"/>
      <c r="L9" s="33"/>
      <c r="M9" s="30" t="s">
        <v>21</v>
      </c>
      <c r="N9" s="33"/>
      <c r="O9" s="576">
        <f>'Rekapitulace stavby'!AM8</f>
        <v>0</v>
      </c>
      <c r="P9" s="576"/>
      <c r="Q9" s="33"/>
      <c r="R9" s="153"/>
      <c r="S9" s="34"/>
    </row>
    <row r="10" spans="2:19" s="1" customFormat="1" ht="10.9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153"/>
      <c r="S10" s="34"/>
    </row>
    <row r="11" spans="2:19" s="1" customFormat="1" ht="14.45" customHeight="1">
      <c r="B11" s="32"/>
      <c r="C11" s="33"/>
      <c r="D11" s="162" t="s">
        <v>3741</v>
      </c>
      <c r="E11" s="33"/>
      <c r="F11" s="33"/>
      <c r="G11" s="33"/>
      <c r="H11" s="33"/>
      <c r="I11" s="33"/>
      <c r="J11" s="33"/>
      <c r="K11" s="33"/>
      <c r="L11" s="33"/>
      <c r="M11" s="30" t="s">
        <v>22</v>
      </c>
      <c r="N11" s="33"/>
      <c r="O11" s="523" t="str">
        <f>IF('Rekapitulace stavby'!AN10="","",'Rekapitulace stavby'!AN10)</f>
        <v/>
      </c>
      <c r="P11" s="523"/>
      <c r="Q11" s="33"/>
      <c r="R11" s="153"/>
      <c r="S11" s="34"/>
    </row>
    <row r="12" spans="2:19" s="1" customFormat="1" ht="18" customHeight="1">
      <c r="B12" s="32"/>
      <c r="C12" s="33"/>
      <c r="D12" s="33"/>
      <c r="E12" s="28" t="str">
        <f>IF('Rekapitulace stavby'!E11="","",'Rekapitulace stavby'!E11)</f>
        <v/>
      </c>
      <c r="F12" s="33"/>
      <c r="G12" s="33"/>
      <c r="H12" s="33"/>
      <c r="I12" s="33"/>
      <c r="J12" s="33"/>
      <c r="K12" s="33"/>
      <c r="L12" s="33"/>
      <c r="M12" s="30" t="s">
        <v>23</v>
      </c>
      <c r="N12" s="33"/>
      <c r="O12" s="523" t="str">
        <f>IF('Rekapitulace stavby'!AN11="","",'Rekapitulace stavby'!AN11)</f>
        <v/>
      </c>
      <c r="P12" s="523"/>
      <c r="Q12" s="33"/>
      <c r="R12" s="153"/>
      <c r="S12" s="34"/>
    </row>
    <row r="13" spans="2:19" s="1" customFormat="1" ht="6.9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153"/>
      <c r="S13" s="34"/>
    </row>
    <row r="14" spans="2:19" s="1" customFormat="1" ht="14.45" customHeight="1">
      <c r="B14" s="32"/>
      <c r="C14" s="33"/>
      <c r="D14" s="162" t="s">
        <v>3742</v>
      </c>
      <c r="E14" s="33"/>
      <c r="F14" s="33"/>
      <c r="G14" s="33"/>
      <c r="H14" s="33"/>
      <c r="I14" s="33"/>
      <c r="J14" s="33"/>
      <c r="K14" s="33"/>
      <c r="L14" s="33"/>
      <c r="M14" s="30" t="s">
        <v>22</v>
      </c>
      <c r="N14" s="33"/>
      <c r="O14" s="523" t="str">
        <f>IF('Rekapitulace stavby'!AM13="","",'Rekapitulace stavby'!AM13)</f>
        <v/>
      </c>
      <c r="P14" s="523"/>
      <c r="Q14" s="33"/>
      <c r="R14" s="153"/>
      <c r="S14" s="34"/>
    </row>
    <row r="15" spans="2:19" s="1" customFormat="1" ht="18" customHeight="1">
      <c r="B15" s="32"/>
      <c r="C15" s="33"/>
      <c r="D15" s="33"/>
      <c r="E15" s="28" t="str">
        <f>IF('Rekapitulace stavby'!E14="","",'Rekapitulace stavby'!E14)</f>
        <v/>
      </c>
      <c r="F15" s="33"/>
      <c r="G15" s="33"/>
      <c r="H15" s="33"/>
      <c r="I15" s="33"/>
      <c r="J15" s="33"/>
      <c r="K15" s="33"/>
      <c r="L15" s="33"/>
      <c r="M15" s="30" t="s">
        <v>23</v>
      </c>
      <c r="N15" s="33"/>
      <c r="O15" s="523" t="str">
        <f>IF('Rekapitulace stavby'!AM14="","",'Rekapitulace stavby'!AM14)</f>
        <v/>
      </c>
      <c r="P15" s="523"/>
      <c r="Q15" s="33"/>
      <c r="R15" s="153"/>
      <c r="S15" s="34"/>
    </row>
    <row r="16" spans="2:19" s="1" customFormat="1" ht="6.95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153"/>
      <c r="S16" s="34"/>
    </row>
    <row r="17" spans="2:19" s="1" customFormat="1" ht="14.45" customHeight="1">
      <c r="B17" s="32"/>
      <c r="C17" s="33"/>
      <c r="D17" s="30" t="s">
        <v>24</v>
      </c>
      <c r="E17" s="33"/>
      <c r="F17" s="33"/>
      <c r="G17" s="33"/>
      <c r="H17" s="33"/>
      <c r="I17" s="33"/>
      <c r="J17" s="33"/>
      <c r="K17" s="33"/>
      <c r="L17" s="33"/>
      <c r="M17" s="30" t="s">
        <v>22</v>
      </c>
      <c r="N17" s="33"/>
      <c r="O17" s="523" t="str">
        <f>IF('Rekapitulace stavby'!AN16="","",'Rekapitulace stavby'!AN16)</f>
        <v/>
      </c>
      <c r="P17" s="523"/>
      <c r="Q17" s="33"/>
      <c r="R17" s="153"/>
      <c r="S17" s="34"/>
    </row>
    <row r="18" spans="2:19" s="1" customFormat="1" ht="18" customHeight="1">
      <c r="B18" s="32"/>
      <c r="C18" s="33"/>
      <c r="D18" s="33"/>
      <c r="E18" s="28" t="str">
        <f>IF('Rekapitulace stavby'!E17="","",'Rekapitulace stavby'!E17)</f>
        <v/>
      </c>
      <c r="F18" s="33"/>
      <c r="G18" s="33"/>
      <c r="H18" s="33"/>
      <c r="I18" s="33"/>
      <c r="J18" s="33"/>
      <c r="K18" s="33"/>
      <c r="L18" s="33"/>
      <c r="M18" s="30" t="s">
        <v>23</v>
      </c>
      <c r="N18" s="33"/>
      <c r="O18" s="523" t="str">
        <f>IF('Rekapitulace stavby'!AN17="","",'Rekapitulace stavby'!AN17)</f>
        <v/>
      </c>
      <c r="P18" s="523"/>
      <c r="Q18" s="33"/>
      <c r="R18" s="153"/>
      <c r="S18" s="34"/>
    </row>
    <row r="19" spans="2:19" s="1" customFormat="1" ht="6.9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153"/>
      <c r="S19" s="34"/>
    </row>
    <row r="20" spans="2:19" s="1" customFormat="1" ht="14.45" customHeight="1">
      <c r="B20" s="32"/>
      <c r="C20" s="33"/>
      <c r="D20" s="30" t="s">
        <v>26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153"/>
      <c r="S20" s="34"/>
    </row>
    <row r="21" spans="2:19" s="1" customFormat="1" ht="22.5" customHeight="1">
      <c r="B21" s="32"/>
      <c r="C21" s="33"/>
      <c r="D21" s="33"/>
      <c r="E21" s="526" t="s">
        <v>5</v>
      </c>
      <c r="F21" s="526"/>
      <c r="G21" s="526"/>
      <c r="H21" s="526"/>
      <c r="I21" s="526"/>
      <c r="J21" s="526"/>
      <c r="K21" s="526"/>
      <c r="L21" s="526"/>
      <c r="M21" s="33"/>
      <c r="N21" s="33"/>
      <c r="O21" s="33"/>
      <c r="P21" s="33"/>
      <c r="Q21" s="33"/>
      <c r="R21" s="153"/>
      <c r="S21" s="34"/>
    </row>
    <row r="22" spans="2:19" s="1" customFormat="1" ht="6.95" customHeight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153"/>
      <c r="S22" s="34"/>
    </row>
    <row r="23" spans="2:19" s="1" customFormat="1" ht="6.95" customHeight="1">
      <c r="B23" s="32"/>
      <c r="C23" s="33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33"/>
      <c r="R23" s="153"/>
      <c r="S23" s="34"/>
    </row>
    <row r="24" spans="2:19" s="1" customFormat="1" ht="25.35" customHeight="1">
      <c r="B24" s="32"/>
      <c r="C24" s="33"/>
      <c r="D24" s="100" t="s">
        <v>27</v>
      </c>
      <c r="E24" s="33"/>
      <c r="F24" s="33"/>
      <c r="G24" s="33"/>
      <c r="H24" s="33"/>
      <c r="I24" s="33"/>
      <c r="J24" s="33"/>
      <c r="K24" s="33"/>
      <c r="L24" s="33"/>
      <c r="M24" s="561">
        <f>ROUND(N51,2)</f>
        <v>0</v>
      </c>
      <c r="N24" s="582"/>
      <c r="O24" s="582"/>
      <c r="P24" s="582"/>
      <c r="Q24" s="33"/>
      <c r="R24" s="153"/>
      <c r="S24" s="34"/>
    </row>
    <row r="25" spans="2:19" s="1" customFormat="1" ht="6.95" customHeight="1">
      <c r="B25" s="32"/>
      <c r="C25" s="33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33"/>
      <c r="R25" s="153"/>
      <c r="S25" s="34"/>
    </row>
    <row r="26" spans="2:19" s="1" customFormat="1" ht="14.45" customHeight="1">
      <c r="B26" s="168"/>
      <c r="C26" s="169"/>
      <c r="D26" s="169"/>
      <c r="E26" s="169"/>
      <c r="F26" s="170" t="s">
        <v>3740</v>
      </c>
      <c r="G26" s="169"/>
      <c r="J26" s="170" t="s">
        <v>3738</v>
      </c>
      <c r="K26" s="171"/>
      <c r="P26" s="170" t="s">
        <v>3739</v>
      </c>
      <c r="S26" s="172"/>
    </row>
    <row r="27" spans="2:19" s="1" customFormat="1" ht="14.45" customHeight="1">
      <c r="B27" s="32"/>
      <c r="C27" s="163"/>
      <c r="D27" s="160" t="s">
        <v>28</v>
      </c>
      <c r="E27" s="160" t="s">
        <v>29</v>
      </c>
      <c r="F27" s="159">
        <v>0.21</v>
      </c>
      <c r="G27" s="101" t="s">
        <v>30</v>
      </c>
      <c r="H27" s="579">
        <v>0</v>
      </c>
      <c r="I27" s="575"/>
      <c r="J27" s="575"/>
      <c r="K27" s="163"/>
      <c r="L27" s="163"/>
      <c r="M27" s="579">
        <f>ROUND(H27*0.21,2)</f>
        <v>0</v>
      </c>
      <c r="N27" s="575"/>
      <c r="O27" s="575"/>
      <c r="P27" s="575"/>
      <c r="Q27" s="163"/>
      <c r="R27" s="163"/>
      <c r="S27" s="34"/>
    </row>
    <row r="28" spans="2:19" s="1" customFormat="1" ht="14.45" customHeight="1">
      <c r="B28" s="32"/>
      <c r="C28" s="163"/>
      <c r="D28" s="163"/>
      <c r="E28" s="160" t="s">
        <v>31</v>
      </c>
      <c r="F28" s="159">
        <v>0.15</v>
      </c>
      <c r="G28" s="101" t="s">
        <v>30</v>
      </c>
      <c r="H28" s="579">
        <f>ROUND(M24,2)</f>
        <v>0</v>
      </c>
      <c r="I28" s="575"/>
      <c r="J28" s="575"/>
      <c r="K28" s="163"/>
      <c r="L28" s="163"/>
      <c r="M28" s="579">
        <f>ROUND(H28*0.15,2)</f>
        <v>0</v>
      </c>
      <c r="N28" s="575"/>
      <c r="O28" s="575"/>
      <c r="P28" s="575"/>
      <c r="Q28" s="163"/>
      <c r="R28" s="163"/>
      <c r="S28" s="34"/>
    </row>
    <row r="29" spans="2:19" s="1" customFormat="1" ht="14.45" customHeight="1" hidden="1">
      <c r="B29" s="32"/>
      <c r="C29" s="33"/>
      <c r="D29" s="33"/>
      <c r="E29" s="39" t="s">
        <v>32</v>
      </c>
      <c r="F29" s="40">
        <v>0.21</v>
      </c>
      <c r="G29" s="101" t="s">
        <v>30</v>
      </c>
      <c r="H29" s="579" t="e">
        <f>ROUND((SUM(#REF!)+SUM(BH76:BH121)),2)</f>
        <v>#REF!</v>
      </c>
      <c r="I29" s="575"/>
      <c r="J29" s="575"/>
      <c r="K29" s="33"/>
      <c r="L29" s="33"/>
      <c r="M29" s="579">
        <v>0</v>
      </c>
      <c r="N29" s="575"/>
      <c r="O29" s="575"/>
      <c r="P29" s="575"/>
      <c r="Q29" s="33"/>
      <c r="R29" s="153"/>
      <c r="S29" s="34"/>
    </row>
    <row r="30" spans="2:19" s="1" customFormat="1" ht="14.45" customHeight="1" hidden="1">
      <c r="B30" s="32"/>
      <c r="C30" s="33"/>
      <c r="D30" s="33"/>
      <c r="E30" s="39" t="s">
        <v>33</v>
      </c>
      <c r="F30" s="40">
        <v>0.15</v>
      </c>
      <c r="G30" s="101" t="s">
        <v>30</v>
      </c>
      <c r="H30" s="579" t="e">
        <f>ROUND((SUM(#REF!)+SUM(BI76:BI121)),2)</f>
        <v>#REF!</v>
      </c>
      <c r="I30" s="575"/>
      <c r="J30" s="575"/>
      <c r="K30" s="33"/>
      <c r="L30" s="33"/>
      <c r="M30" s="579">
        <v>0</v>
      </c>
      <c r="N30" s="575"/>
      <c r="O30" s="575"/>
      <c r="P30" s="575"/>
      <c r="Q30" s="33"/>
      <c r="R30" s="153"/>
      <c r="S30" s="34"/>
    </row>
    <row r="31" spans="2:19" s="1" customFormat="1" ht="14.45" customHeight="1" hidden="1">
      <c r="B31" s="32"/>
      <c r="C31" s="33"/>
      <c r="D31" s="33"/>
      <c r="E31" s="39" t="s">
        <v>34</v>
      </c>
      <c r="F31" s="40">
        <v>0</v>
      </c>
      <c r="G31" s="101" t="s">
        <v>30</v>
      </c>
      <c r="H31" s="579" t="e">
        <f>ROUND((SUM(#REF!)+SUM(BJ76:BJ121)),2)</f>
        <v>#REF!</v>
      </c>
      <c r="I31" s="575"/>
      <c r="J31" s="575"/>
      <c r="K31" s="33"/>
      <c r="L31" s="33"/>
      <c r="M31" s="579">
        <v>0</v>
      </c>
      <c r="N31" s="575"/>
      <c r="O31" s="575"/>
      <c r="P31" s="575"/>
      <c r="Q31" s="33"/>
      <c r="R31" s="153"/>
      <c r="S31" s="34"/>
    </row>
    <row r="32" spans="2:19" s="1" customFormat="1" ht="6.95" customHeight="1"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153"/>
      <c r="S32" s="34"/>
    </row>
    <row r="33" spans="2:19" s="1" customFormat="1" ht="25.35" customHeight="1">
      <c r="B33" s="32"/>
      <c r="C33" s="98"/>
      <c r="D33" s="102" t="s">
        <v>35</v>
      </c>
      <c r="E33" s="64"/>
      <c r="F33" s="64"/>
      <c r="G33" s="103" t="s">
        <v>36</v>
      </c>
      <c r="H33" s="104" t="s">
        <v>37</v>
      </c>
      <c r="I33" s="64"/>
      <c r="J33" s="64"/>
      <c r="K33" s="64"/>
      <c r="L33" s="580">
        <f>M24+M27+M28</f>
        <v>0</v>
      </c>
      <c r="M33" s="580"/>
      <c r="N33" s="580"/>
      <c r="O33" s="580"/>
      <c r="P33" s="581"/>
      <c r="Q33" s="98"/>
      <c r="R33" s="153"/>
      <c r="S33" s="34"/>
    </row>
    <row r="34" spans="2:19" s="1" customFormat="1" ht="14.4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1"/>
    </row>
    <row r="38" spans="2:19" s="1" customFormat="1" ht="6.9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4"/>
    </row>
    <row r="39" spans="2:19" s="1" customFormat="1" ht="36.95" customHeight="1">
      <c r="B39" s="32"/>
      <c r="C39" s="521" t="s">
        <v>3735</v>
      </c>
      <c r="D39" s="522"/>
      <c r="E39" s="522"/>
      <c r="F39" s="522"/>
      <c r="G39" s="522"/>
      <c r="H39" s="522"/>
      <c r="I39" s="522"/>
      <c r="J39" s="522"/>
      <c r="K39" s="522"/>
      <c r="L39" s="522"/>
      <c r="M39" s="522"/>
      <c r="N39" s="522"/>
      <c r="O39" s="522"/>
      <c r="P39" s="522"/>
      <c r="Q39" s="522"/>
      <c r="R39" s="578"/>
      <c r="S39" s="34"/>
    </row>
    <row r="40" spans="2:19" s="1" customFormat="1" ht="6.9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153"/>
      <c r="S40" s="34"/>
    </row>
    <row r="41" spans="2:19" s="1" customFormat="1" ht="30" customHeight="1">
      <c r="B41" s="32"/>
      <c r="C41" s="30" t="s">
        <v>15</v>
      </c>
      <c r="D41" s="33"/>
      <c r="E41" s="33"/>
      <c r="F41" s="573" t="str">
        <f>F6</f>
        <v>Bezbariérové bydlení a centrum denních aktivit v Lednici - Srdce v domě, příspěvková organizace</v>
      </c>
      <c r="G41" s="574"/>
      <c r="H41" s="574"/>
      <c r="I41" s="574"/>
      <c r="J41" s="574"/>
      <c r="K41" s="574"/>
      <c r="L41" s="574"/>
      <c r="M41" s="574"/>
      <c r="N41" s="574"/>
      <c r="O41" s="574"/>
      <c r="P41" s="574"/>
      <c r="Q41" s="33"/>
      <c r="R41" s="153"/>
      <c r="S41" s="34"/>
    </row>
    <row r="42" spans="2:19" s="1" customFormat="1" ht="36.95" customHeight="1">
      <c r="B42" s="32"/>
      <c r="C42" s="59" t="s">
        <v>173</v>
      </c>
      <c r="D42" s="33"/>
      <c r="E42" s="33"/>
      <c r="F42" s="539" t="str">
        <f>F7</f>
        <v>0 - VON - Vedlejší a ostatní náklady</v>
      </c>
      <c r="G42" s="575"/>
      <c r="H42" s="575"/>
      <c r="I42" s="575"/>
      <c r="J42" s="575"/>
      <c r="K42" s="575"/>
      <c r="L42" s="575"/>
      <c r="M42" s="575"/>
      <c r="N42" s="575"/>
      <c r="O42" s="575"/>
      <c r="P42" s="575"/>
      <c r="Q42" s="33"/>
      <c r="R42" s="153"/>
      <c r="S42" s="34"/>
    </row>
    <row r="43" spans="2:19" s="1" customFormat="1" ht="6.95" customHeight="1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153"/>
      <c r="S43" s="34"/>
    </row>
    <row r="44" spans="2:19" s="1" customFormat="1" ht="18" customHeight="1">
      <c r="B44" s="32"/>
      <c r="C44" s="30" t="s">
        <v>19</v>
      </c>
      <c r="D44" s="33"/>
      <c r="E44" s="33"/>
      <c r="F44" s="28" t="str">
        <f>F9</f>
        <v xml:space="preserve"> </v>
      </c>
      <c r="G44" s="33"/>
      <c r="H44" s="33"/>
      <c r="I44" s="33"/>
      <c r="J44" s="33"/>
      <c r="K44" s="30" t="s">
        <v>21</v>
      </c>
      <c r="L44" s="33"/>
      <c r="M44" s="576">
        <f>IF(O9="","",O9)</f>
        <v>0</v>
      </c>
      <c r="N44" s="576"/>
      <c r="O44" s="576"/>
      <c r="P44" s="576"/>
      <c r="Q44" s="33"/>
      <c r="R44" s="153"/>
      <c r="S44" s="34"/>
    </row>
    <row r="45" spans="2:19" s="1" customFormat="1" ht="6.95" customHeight="1"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153"/>
      <c r="S45" s="34"/>
    </row>
    <row r="46" spans="2:19" s="1" customFormat="1" ht="15">
      <c r="B46" s="32"/>
      <c r="C46" s="162" t="s">
        <v>3741</v>
      </c>
      <c r="D46" s="33"/>
      <c r="E46" s="33"/>
      <c r="F46" s="28" t="str">
        <f>E12</f>
        <v/>
      </c>
      <c r="G46" s="33"/>
      <c r="H46" s="33"/>
      <c r="I46" s="33"/>
      <c r="J46" s="33"/>
      <c r="K46" s="30" t="s">
        <v>24</v>
      </c>
      <c r="L46" s="33"/>
      <c r="M46" s="523" t="str">
        <f>E18</f>
        <v/>
      </c>
      <c r="N46" s="523"/>
      <c r="O46" s="523"/>
      <c r="P46" s="523"/>
      <c r="Q46" s="523"/>
      <c r="R46" s="153"/>
      <c r="S46" s="34"/>
    </row>
    <row r="47" spans="2:19" s="1" customFormat="1" ht="14.45" customHeight="1">
      <c r="B47" s="32"/>
      <c r="C47" s="162" t="s">
        <v>3743</v>
      </c>
      <c r="D47" s="33"/>
      <c r="E47" s="33"/>
      <c r="F47" s="28" t="str">
        <f>IF(E15="","",E15)</f>
        <v/>
      </c>
      <c r="G47" s="33"/>
      <c r="H47" s="33"/>
      <c r="I47" s="33"/>
      <c r="J47" s="33"/>
      <c r="K47" s="30"/>
      <c r="L47" s="33"/>
      <c r="M47" s="523"/>
      <c r="N47" s="523"/>
      <c r="O47" s="523"/>
      <c r="P47" s="523"/>
      <c r="Q47" s="523"/>
      <c r="R47" s="153"/>
      <c r="S47" s="34"/>
    </row>
    <row r="48" spans="2:19" s="1" customFormat="1" ht="10.35" customHeight="1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153"/>
      <c r="S48" s="34"/>
    </row>
    <row r="49" spans="2:19" s="1" customFormat="1" ht="29.25" customHeight="1">
      <c r="B49" s="32"/>
      <c r="C49" s="587" t="s">
        <v>176</v>
      </c>
      <c r="D49" s="588"/>
      <c r="E49" s="588"/>
      <c r="F49" s="588"/>
      <c r="G49" s="588"/>
      <c r="H49" s="98"/>
      <c r="I49" s="98"/>
      <c r="J49" s="98"/>
      <c r="K49" s="98"/>
      <c r="L49" s="98"/>
      <c r="M49" s="98"/>
      <c r="N49" s="587" t="s">
        <v>177</v>
      </c>
      <c r="O49" s="588"/>
      <c r="P49" s="588"/>
      <c r="Q49" s="588"/>
      <c r="R49" s="153"/>
      <c r="S49" s="34"/>
    </row>
    <row r="50" spans="2:19" s="1" customFormat="1" ht="10.35" customHeight="1"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153"/>
      <c r="S50" s="34"/>
    </row>
    <row r="51" spans="2:48" s="1" customFormat="1" ht="29.25" customHeight="1">
      <c r="B51" s="32"/>
      <c r="C51" s="105" t="s">
        <v>3737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561">
        <f>SUM(N52:Q58)</f>
        <v>0</v>
      </c>
      <c r="O51" s="589"/>
      <c r="P51" s="589"/>
      <c r="Q51" s="589"/>
      <c r="R51" s="153"/>
      <c r="S51" s="34"/>
      <c r="AV51" s="19" t="s">
        <v>172</v>
      </c>
    </row>
    <row r="52" spans="2:19" s="7" customFormat="1" ht="24.95" customHeight="1">
      <c r="B52" s="106"/>
      <c r="C52" s="107"/>
      <c r="D52" s="164" t="s">
        <v>178</v>
      </c>
      <c r="E52" s="165"/>
      <c r="F52" s="165"/>
      <c r="G52" s="165"/>
      <c r="H52" s="165"/>
      <c r="I52" s="165"/>
      <c r="J52" s="165"/>
      <c r="K52" s="165"/>
      <c r="L52" s="165"/>
      <c r="M52" s="165"/>
      <c r="N52" s="583">
        <f>N77</f>
        <v>0</v>
      </c>
      <c r="O52" s="584"/>
      <c r="P52" s="584"/>
      <c r="Q52" s="584"/>
      <c r="R52" s="154"/>
      <c r="S52" s="108"/>
    </row>
    <row r="53" spans="2:19" s="7" customFormat="1" ht="24.95" customHeight="1">
      <c r="B53" s="106"/>
      <c r="C53" s="107"/>
      <c r="D53" s="166" t="s">
        <v>179</v>
      </c>
      <c r="E53" s="167"/>
      <c r="F53" s="167"/>
      <c r="G53" s="167"/>
      <c r="H53" s="167"/>
      <c r="I53" s="167"/>
      <c r="J53" s="167"/>
      <c r="K53" s="167"/>
      <c r="L53" s="167"/>
      <c r="M53" s="167"/>
      <c r="N53" s="585">
        <f>N86</f>
        <v>0</v>
      </c>
      <c r="O53" s="586"/>
      <c r="P53" s="586"/>
      <c r="Q53" s="586"/>
      <c r="R53" s="154"/>
      <c r="S53" s="108"/>
    </row>
    <row r="54" spans="2:19" s="7" customFormat="1" ht="24.95" customHeight="1">
      <c r="B54" s="106"/>
      <c r="C54" s="107"/>
      <c r="D54" s="166" t="s">
        <v>180</v>
      </c>
      <c r="E54" s="167"/>
      <c r="F54" s="167"/>
      <c r="G54" s="167"/>
      <c r="H54" s="167"/>
      <c r="I54" s="167"/>
      <c r="J54" s="167"/>
      <c r="K54" s="167"/>
      <c r="L54" s="167"/>
      <c r="M54" s="167"/>
      <c r="N54" s="585">
        <f>N89</f>
        <v>0</v>
      </c>
      <c r="O54" s="586"/>
      <c r="P54" s="586"/>
      <c r="Q54" s="586"/>
      <c r="R54" s="154"/>
      <c r="S54" s="108"/>
    </row>
    <row r="55" spans="2:19" s="7" customFormat="1" ht="24.95" customHeight="1">
      <c r="B55" s="106"/>
      <c r="C55" s="107"/>
      <c r="D55" s="166" t="s">
        <v>181</v>
      </c>
      <c r="E55" s="167"/>
      <c r="F55" s="167"/>
      <c r="G55" s="167"/>
      <c r="H55" s="167"/>
      <c r="I55" s="167"/>
      <c r="J55" s="167"/>
      <c r="K55" s="167"/>
      <c r="L55" s="167"/>
      <c r="M55" s="167"/>
      <c r="N55" s="585">
        <f>N95</f>
        <v>0</v>
      </c>
      <c r="O55" s="586"/>
      <c r="P55" s="586"/>
      <c r="Q55" s="586"/>
      <c r="R55" s="154"/>
      <c r="S55" s="108"/>
    </row>
    <row r="56" spans="2:19" s="7" customFormat="1" ht="24.95" customHeight="1">
      <c r="B56" s="106"/>
      <c r="C56" s="107"/>
      <c r="D56" s="166" t="s">
        <v>182</v>
      </c>
      <c r="E56" s="167"/>
      <c r="F56" s="167"/>
      <c r="G56" s="167"/>
      <c r="H56" s="167"/>
      <c r="I56" s="167"/>
      <c r="J56" s="167"/>
      <c r="K56" s="167"/>
      <c r="L56" s="167"/>
      <c r="M56" s="167"/>
      <c r="N56" s="585">
        <f>N107</f>
        <v>0</v>
      </c>
      <c r="O56" s="586"/>
      <c r="P56" s="586"/>
      <c r="Q56" s="586"/>
      <c r="R56" s="154"/>
      <c r="S56" s="108"/>
    </row>
    <row r="57" spans="2:19" s="7" customFormat="1" ht="24.95" customHeight="1">
      <c r="B57" s="106"/>
      <c r="C57" s="107"/>
      <c r="D57" s="166" t="s">
        <v>183</v>
      </c>
      <c r="E57" s="167"/>
      <c r="F57" s="167"/>
      <c r="G57" s="167"/>
      <c r="H57" s="167"/>
      <c r="I57" s="167"/>
      <c r="J57" s="167"/>
      <c r="K57" s="167"/>
      <c r="L57" s="167"/>
      <c r="M57" s="167"/>
      <c r="N57" s="585">
        <f>N109</f>
        <v>0</v>
      </c>
      <c r="O57" s="586"/>
      <c r="P57" s="586"/>
      <c r="Q57" s="586"/>
      <c r="R57" s="154"/>
      <c r="S57" s="108"/>
    </row>
    <row r="58" spans="2:19" s="7" customFormat="1" ht="24.95" customHeight="1">
      <c r="B58" s="106"/>
      <c r="C58" s="107"/>
      <c r="D58" s="164" t="s">
        <v>184</v>
      </c>
      <c r="E58" s="165"/>
      <c r="F58" s="165"/>
      <c r="G58" s="165"/>
      <c r="H58" s="165"/>
      <c r="I58" s="165"/>
      <c r="J58" s="165"/>
      <c r="K58" s="165"/>
      <c r="L58" s="165"/>
      <c r="M58" s="165"/>
      <c r="N58" s="583">
        <f>N113</f>
        <v>0</v>
      </c>
      <c r="O58" s="584"/>
      <c r="P58" s="584"/>
      <c r="Q58" s="584"/>
      <c r="R58" s="154"/>
      <c r="S58" s="108"/>
    </row>
    <row r="59" spans="2:19" s="1" customFormat="1" ht="21.75" customHeight="1">
      <c r="B59" s="32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153"/>
      <c r="S59" s="34"/>
    </row>
    <row r="60" spans="2:19" s="1" customFormat="1" ht="6.95" customHeight="1"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1"/>
    </row>
    <row r="64" spans="2:19" s="1" customFormat="1" ht="6.95" customHeight="1"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4"/>
    </row>
    <row r="65" spans="2:19" s="1" customFormat="1" ht="36.95" customHeight="1">
      <c r="B65" s="32"/>
      <c r="C65" s="521" t="s">
        <v>3736</v>
      </c>
      <c r="D65" s="575"/>
      <c r="E65" s="575"/>
      <c r="F65" s="575"/>
      <c r="G65" s="575"/>
      <c r="H65" s="575"/>
      <c r="I65" s="575"/>
      <c r="J65" s="575"/>
      <c r="K65" s="575"/>
      <c r="L65" s="575"/>
      <c r="M65" s="575"/>
      <c r="N65" s="575"/>
      <c r="O65" s="575"/>
      <c r="P65" s="575"/>
      <c r="Q65" s="575"/>
      <c r="R65" s="578"/>
      <c r="S65" s="34"/>
    </row>
    <row r="66" spans="2:19" s="1" customFormat="1" ht="6.95" customHeight="1"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153"/>
      <c r="S66" s="34"/>
    </row>
    <row r="67" spans="2:19" s="1" customFormat="1" ht="30" customHeight="1">
      <c r="B67" s="32"/>
      <c r="C67" s="30" t="s">
        <v>15</v>
      </c>
      <c r="D67" s="33"/>
      <c r="E67" s="33"/>
      <c r="F67" s="573" t="str">
        <f>F6</f>
        <v>Bezbariérové bydlení a centrum denních aktivit v Lednici - Srdce v domě, příspěvková organizace</v>
      </c>
      <c r="G67" s="574"/>
      <c r="H67" s="574"/>
      <c r="I67" s="574"/>
      <c r="J67" s="574"/>
      <c r="K67" s="574"/>
      <c r="L67" s="574"/>
      <c r="M67" s="574"/>
      <c r="N67" s="574"/>
      <c r="O67" s="574"/>
      <c r="P67" s="574"/>
      <c r="Q67" s="33"/>
      <c r="R67" s="153"/>
      <c r="S67" s="34"/>
    </row>
    <row r="68" spans="2:19" s="1" customFormat="1" ht="36.95" customHeight="1">
      <c r="B68" s="32"/>
      <c r="C68" s="59" t="s">
        <v>173</v>
      </c>
      <c r="D68" s="33"/>
      <c r="E68" s="33"/>
      <c r="F68" s="539" t="str">
        <f>F7</f>
        <v>0 - VON - Vedlejší a ostatní náklady</v>
      </c>
      <c r="G68" s="575"/>
      <c r="H68" s="575"/>
      <c r="I68" s="575"/>
      <c r="J68" s="575"/>
      <c r="K68" s="575"/>
      <c r="L68" s="575"/>
      <c r="M68" s="575"/>
      <c r="N68" s="575"/>
      <c r="O68" s="575"/>
      <c r="P68" s="575"/>
      <c r="Q68" s="33"/>
      <c r="R68" s="153"/>
      <c r="S68" s="34"/>
    </row>
    <row r="69" spans="2:19" s="1" customFormat="1" ht="6.95" customHeight="1">
      <c r="B69" s="32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153"/>
      <c r="S69" s="34"/>
    </row>
    <row r="70" spans="2:19" s="1" customFormat="1" ht="18" customHeight="1">
      <c r="B70" s="32"/>
      <c r="C70" s="30" t="s">
        <v>19</v>
      </c>
      <c r="D70" s="33"/>
      <c r="E70" s="33"/>
      <c r="F70" s="28" t="str">
        <f>F9</f>
        <v xml:space="preserve"> </v>
      </c>
      <c r="G70" s="33"/>
      <c r="H70" s="33"/>
      <c r="I70" s="33"/>
      <c r="J70" s="33"/>
      <c r="K70" s="30" t="s">
        <v>21</v>
      </c>
      <c r="L70" s="33"/>
      <c r="M70" s="590">
        <f>IF(O9="","",O9)</f>
        <v>0</v>
      </c>
      <c r="N70" s="590"/>
      <c r="O70" s="590"/>
      <c r="P70" s="590"/>
      <c r="Q70" s="33"/>
      <c r="R70" s="153"/>
      <c r="S70" s="34"/>
    </row>
    <row r="71" spans="2:19" s="1" customFormat="1" ht="6.95" customHeight="1">
      <c r="B71" s="32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153"/>
      <c r="S71" s="34"/>
    </row>
    <row r="72" spans="2:19" s="1" customFormat="1" ht="15">
      <c r="B72" s="32"/>
      <c r="C72" s="162" t="s">
        <v>3741</v>
      </c>
      <c r="D72" s="33"/>
      <c r="E72" s="33"/>
      <c r="F72" s="28" t="str">
        <f>E12</f>
        <v/>
      </c>
      <c r="G72" s="33"/>
      <c r="H72" s="33"/>
      <c r="I72" s="33"/>
      <c r="J72" s="33"/>
      <c r="K72" s="30" t="s">
        <v>24</v>
      </c>
      <c r="L72" s="33"/>
      <c r="M72" s="523" t="str">
        <f>E18</f>
        <v/>
      </c>
      <c r="N72" s="523"/>
      <c r="O72" s="523"/>
      <c r="P72" s="523"/>
      <c r="Q72" s="523"/>
      <c r="R72" s="153"/>
      <c r="S72" s="34"/>
    </row>
    <row r="73" spans="2:19" s="1" customFormat="1" ht="14.45" customHeight="1">
      <c r="B73" s="32"/>
      <c r="C73" s="162" t="s">
        <v>3743</v>
      </c>
      <c r="D73" s="33"/>
      <c r="E73" s="33"/>
      <c r="F73" s="28" t="str">
        <f>IF(E15="","",E15)</f>
        <v/>
      </c>
      <c r="G73" s="33"/>
      <c r="H73" s="33"/>
      <c r="I73" s="33"/>
      <c r="J73" s="33"/>
      <c r="K73" s="30"/>
      <c r="L73" s="33"/>
      <c r="M73" s="523"/>
      <c r="N73" s="523"/>
      <c r="O73" s="523"/>
      <c r="P73" s="523"/>
      <c r="Q73" s="523"/>
      <c r="R73" s="153"/>
      <c r="S73" s="34"/>
    </row>
    <row r="74" spans="2:19" s="1" customFormat="1" ht="10.35" customHeight="1">
      <c r="B74" s="32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153"/>
      <c r="S74" s="34"/>
    </row>
    <row r="75" spans="2:28" s="8" customFormat="1" ht="29.25" customHeight="1">
      <c r="B75" s="109"/>
      <c r="C75" s="110" t="s">
        <v>185</v>
      </c>
      <c r="D75" s="111" t="s">
        <v>186</v>
      </c>
      <c r="E75" s="111" t="s">
        <v>40</v>
      </c>
      <c r="F75" s="591" t="s">
        <v>187</v>
      </c>
      <c r="G75" s="591"/>
      <c r="H75" s="591"/>
      <c r="I75" s="591"/>
      <c r="J75" s="111" t="s">
        <v>188</v>
      </c>
      <c r="K75" s="111" t="s">
        <v>189</v>
      </c>
      <c r="L75" s="592" t="s">
        <v>190</v>
      </c>
      <c r="M75" s="592"/>
      <c r="N75" s="591" t="s">
        <v>177</v>
      </c>
      <c r="O75" s="591"/>
      <c r="P75" s="591"/>
      <c r="Q75" s="591"/>
      <c r="R75" s="148" t="s">
        <v>3318</v>
      </c>
      <c r="S75" s="112"/>
      <c r="U75" s="65" t="s">
        <v>191</v>
      </c>
      <c r="V75" s="66" t="s">
        <v>28</v>
      </c>
      <c r="W75" s="66" t="s">
        <v>192</v>
      </c>
      <c r="X75" s="66" t="s">
        <v>193</v>
      </c>
      <c r="Y75" s="66" t="s">
        <v>194</v>
      </c>
      <c r="Z75" s="66" t="s">
        <v>195</v>
      </c>
      <c r="AA75" s="66" t="s">
        <v>196</v>
      </c>
      <c r="AB75" s="67" t="s">
        <v>197</v>
      </c>
    </row>
    <row r="76" spans="2:64" s="1" customFormat="1" ht="29.25" customHeight="1">
      <c r="B76" s="32"/>
      <c r="C76" s="511" t="s">
        <v>3737</v>
      </c>
      <c r="D76" s="509"/>
      <c r="E76" s="509"/>
      <c r="F76" s="509"/>
      <c r="G76" s="509"/>
      <c r="H76" s="509"/>
      <c r="I76" s="509"/>
      <c r="J76" s="509"/>
      <c r="K76" s="509"/>
      <c r="L76" s="33"/>
      <c r="M76" s="33"/>
      <c r="N76" s="605">
        <f>N77+N86+N89+N95+N107+N109+N113</f>
        <v>0</v>
      </c>
      <c r="O76" s="606"/>
      <c r="P76" s="606"/>
      <c r="Q76" s="606"/>
      <c r="R76" s="153"/>
      <c r="S76" s="34"/>
      <c r="U76" s="68"/>
      <c r="V76" s="47"/>
      <c r="W76" s="47"/>
      <c r="X76" s="113">
        <f>X77+X86+X89+X95+X107+X109+X113</f>
        <v>0</v>
      </c>
      <c r="Y76" s="47"/>
      <c r="Z76" s="113">
        <f>Z77+Z86+Z89+Z95+Z107+Z109+Z113</f>
        <v>0</v>
      </c>
      <c r="AA76" s="47"/>
      <c r="AB76" s="114">
        <f>AB77+AB86+AB89+AB95+AB107+AB109+AB113</f>
        <v>0</v>
      </c>
      <c r="AU76" s="19" t="s">
        <v>57</v>
      </c>
      <c r="AV76" s="19" t="s">
        <v>172</v>
      </c>
      <c r="BL76" s="115">
        <f>BL77+BL86+BL89+BL95+BL107+BL109+BL113</f>
        <v>0</v>
      </c>
    </row>
    <row r="77" spans="2:64" s="9" customFormat="1" ht="37.35" customHeight="1">
      <c r="B77" s="116"/>
      <c r="C77" s="232"/>
      <c r="D77" s="233" t="s">
        <v>178</v>
      </c>
      <c r="E77" s="233"/>
      <c r="F77" s="233"/>
      <c r="G77" s="233"/>
      <c r="H77" s="233"/>
      <c r="I77" s="233"/>
      <c r="J77" s="233"/>
      <c r="K77" s="233"/>
      <c r="L77" s="118"/>
      <c r="M77" s="118"/>
      <c r="N77" s="607">
        <f>N78</f>
        <v>0</v>
      </c>
      <c r="O77" s="608"/>
      <c r="P77" s="608"/>
      <c r="Q77" s="608"/>
      <c r="R77" s="117"/>
      <c r="S77" s="119"/>
      <c r="U77" s="120"/>
      <c r="V77" s="117"/>
      <c r="W77" s="117"/>
      <c r="X77" s="121">
        <f>SUM(X78:X85)</f>
        <v>0</v>
      </c>
      <c r="Y77" s="117"/>
      <c r="Z77" s="121">
        <f>SUM(Z78:Z85)</f>
        <v>0</v>
      </c>
      <c r="AA77" s="117"/>
      <c r="AB77" s="122">
        <f>SUM(AB78:AB85)</f>
        <v>0</v>
      </c>
      <c r="AS77" s="123" t="s">
        <v>113</v>
      </c>
      <c r="AU77" s="124" t="s">
        <v>57</v>
      </c>
      <c r="AV77" s="124" t="s">
        <v>58</v>
      </c>
      <c r="AZ77" s="123" t="s">
        <v>198</v>
      </c>
      <c r="BL77" s="125">
        <f>SUM(BL78:BL85)</f>
        <v>0</v>
      </c>
    </row>
    <row r="78" spans="2:66" s="1" customFormat="1" ht="22.5" customHeight="1">
      <c r="B78" s="126"/>
      <c r="C78" s="240" t="s">
        <v>65</v>
      </c>
      <c r="D78" s="512" t="s">
        <v>199</v>
      </c>
      <c r="E78" s="241" t="s">
        <v>200</v>
      </c>
      <c r="F78" s="593" t="s">
        <v>201</v>
      </c>
      <c r="G78" s="593"/>
      <c r="H78" s="593"/>
      <c r="I78" s="593"/>
      <c r="J78" s="242" t="s">
        <v>202</v>
      </c>
      <c r="K78" s="506">
        <v>1</v>
      </c>
      <c r="L78" s="594">
        <f>SUM(L79:M85)</f>
        <v>0</v>
      </c>
      <c r="M78" s="594"/>
      <c r="N78" s="594">
        <f>ROUND(L78*K78,2)</f>
        <v>0</v>
      </c>
      <c r="O78" s="594"/>
      <c r="P78" s="594"/>
      <c r="Q78" s="594"/>
      <c r="R78" s="510" t="s">
        <v>3765</v>
      </c>
      <c r="S78" s="127"/>
      <c r="U78" s="128" t="s">
        <v>5</v>
      </c>
      <c r="V78" s="41" t="s">
        <v>31</v>
      </c>
      <c r="W78" s="129">
        <v>0</v>
      </c>
      <c r="X78" s="129">
        <f>W78*K78</f>
        <v>0</v>
      </c>
      <c r="Y78" s="129">
        <v>0</v>
      </c>
      <c r="Z78" s="129">
        <f>Y78*K78</f>
        <v>0</v>
      </c>
      <c r="AA78" s="129">
        <v>0</v>
      </c>
      <c r="AB78" s="130">
        <f>AA78*K78</f>
        <v>0</v>
      </c>
      <c r="AS78" s="19" t="s">
        <v>113</v>
      </c>
      <c r="AU78" s="19" t="s">
        <v>199</v>
      </c>
      <c r="AV78" s="19" t="s">
        <v>65</v>
      </c>
      <c r="AZ78" s="19" t="s">
        <v>198</v>
      </c>
      <c r="BF78" s="131">
        <f>IF(V78="základní",N78,0)</f>
        <v>0</v>
      </c>
      <c r="BG78" s="131">
        <f>IF(V78="snížená",N78,0)</f>
        <v>0</v>
      </c>
      <c r="BH78" s="131">
        <f>IF(V78="zákl. přenesená",N78,0)</f>
        <v>0</v>
      </c>
      <c r="BI78" s="131">
        <f>IF(V78="sníž. přenesená",N78,0)</f>
        <v>0</v>
      </c>
      <c r="BJ78" s="131">
        <f>IF(V78="nulová",N78,0)</f>
        <v>0</v>
      </c>
      <c r="BK78" s="19" t="s">
        <v>71</v>
      </c>
      <c r="BL78" s="131">
        <f>ROUND(L78*K78,2)</f>
        <v>0</v>
      </c>
      <c r="BM78" s="19" t="s">
        <v>113</v>
      </c>
      <c r="BN78" s="19" t="s">
        <v>203</v>
      </c>
    </row>
    <row r="79" spans="2:52" s="10" customFormat="1" ht="57" customHeight="1">
      <c r="B79" s="132"/>
      <c r="C79" s="507"/>
      <c r="D79" s="507"/>
      <c r="E79" s="267" t="s">
        <v>5</v>
      </c>
      <c r="F79" s="595" t="s">
        <v>204</v>
      </c>
      <c r="G79" s="596"/>
      <c r="H79" s="596"/>
      <c r="I79" s="596"/>
      <c r="J79" s="507"/>
      <c r="K79" s="260">
        <v>1</v>
      </c>
      <c r="L79" s="571"/>
      <c r="M79" s="571"/>
      <c r="N79" s="133"/>
      <c r="O79" s="133"/>
      <c r="P79" s="133"/>
      <c r="Q79" s="133"/>
      <c r="R79" s="151"/>
      <c r="S79" s="134"/>
      <c r="U79" s="135"/>
      <c r="V79" s="133"/>
      <c r="W79" s="133"/>
      <c r="X79" s="133"/>
      <c r="Y79" s="133"/>
      <c r="Z79" s="133"/>
      <c r="AA79" s="133"/>
      <c r="AB79" s="136"/>
      <c r="AD79" s="146"/>
      <c r="AU79" s="137" t="s">
        <v>205</v>
      </c>
      <c r="AV79" s="137" t="s">
        <v>65</v>
      </c>
      <c r="AW79" s="10" t="s">
        <v>65</v>
      </c>
      <c r="AX79" s="10" t="s">
        <v>25</v>
      </c>
      <c r="AY79" s="10" t="s">
        <v>58</v>
      </c>
      <c r="AZ79" s="137" t="s">
        <v>198</v>
      </c>
    </row>
    <row r="80" spans="2:52" s="10" customFormat="1" ht="57" customHeight="1">
      <c r="B80" s="132"/>
      <c r="C80" s="507"/>
      <c r="D80" s="507"/>
      <c r="E80" s="267" t="s">
        <v>5</v>
      </c>
      <c r="F80" s="597" t="s">
        <v>206</v>
      </c>
      <c r="G80" s="598"/>
      <c r="H80" s="598"/>
      <c r="I80" s="598"/>
      <c r="J80" s="507"/>
      <c r="K80" s="260">
        <v>1</v>
      </c>
      <c r="L80" s="571"/>
      <c r="M80" s="571"/>
      <c r="N80" s="133"/>
      <c r="O80" s="133"/>
      <c r="P80" s="133"/>
      <c r="Q80" s="133"/>
      <c r="R80" s="151"/>
      <c r="S80" s="134"/>
      <c r="U80" s="135"/>
      <c r="V80" s="133"/>
      <c r="W80" s="133"/>
      <c r="X80" s="133"/>
      <c r="Y80" s="133"/>
      <c r="Z80" s="133"/>
      <c r="AA80" s="133"/>
      <c r="AB80" s="136"/>
      <c r="AU80" s="137" t="s">
        <v>205</v>
      </c>
      <c r="AV80" s="137" t="s">
        <v>65</v>
      </c>
      <c r="AW80" s="10" t="s">
        <v>65</v>
      </c>
      <c r="AX80" s="10" t="s">
        <v>25</v>
      </c>
      <c r="AY80" s="10" t="s">
        <v>58</v>
      </c>
      <c r="AZ80" s="137" t="s">
        <v>198</v>
      </c>
    </row>
    <row r="81" spans="2:52" s="10" customFormat="1" ht="69.75" customHeight="1">
      <c r="B81" s="132"/>
      <c r="C81" s="507"/>
      <c r="D81" s="507"/>
      <c r="E81" s="267" t="s">
        <v>5</v>
      </c>
      <c r="F81" s="599" t="s">
        <v>3309</v>
      </c>
      <c r="G81" s="598"/>
      <c r="H81" s="598"/>
      <c r="I81" s="598"/>
      <c r="J81" s="507"/>
      <c r="K81" s="260">
        <v>1</v>
      </c>
      <c r="L81" s="571"/>
      <c r="M81" s="571"/>
      <c r="N81" s="133"/>
      <c r="O81" s="133"/>
      <c r="P81" s="133"/>
      <c r="Q81" s="133"/>
      <c r="R81" s="151"/>
      <c r="S81" s="134"/>
      <c r="U81" s="135"/>
      <c r="V81" s="133"/>
      <c r="W81" s="133"/>
      <c r="X81" s="133"/>
      <c r="Y81" s="133"/>
      <c r="Z81" s="133"/>
      <c r="AA81" s="133"/>
      <c r="AB81" s="136"/>
      <c r="AU81" s="137" t="s">
        <v>205</v>
      </c>
      <c r="AV81" s="137" t="s">
        <v>65</v>
      </c>
      <c r="AW81" s="10" t="s">
        <v>65</v>
      </c>
      <c r="AX81" s="10" t="s">
        <v>25</v>
      </c>
      <c r="AY81" s="10" t="s">
        <v>58</v>
      </c>
      <c r="AZ81" s="137" t="s">
        <v>198</v>
      </c>
    </row>
    <row r="82" spans="2:52" s="10" customFormat="1" ht="31.5" customHeight="1">
      <c r="B82" s="132"/>
      <c r="C82" s="507"/>
      <c r="D82" s="507"/>
      <c r="E82" s="267" t="s">
        <v>5</v>
      </c>
      <c r="F82" s="597" t="s">
        <v>207</v>
      </c>
      <c r="G82" s="598"/>
      <c r="H82" s="598"/>
      <c r="I82" s="598"/>
      <c r="J82" s="507"/>
      <c r="K82" s="260">
        <v>1</v>
      </c>
      <c r="L82" s="571"/>
      <c r="M82" s="571"/>
      <c r="N82" s="133"/>
      <c r="O82" s="133"/>
      <c r="P82" s="133"/>
      <c r="Q82" s="133"/>
      <c r="R82" s="151"/>
      <c r="S82" s="134"/>
      <c r="U82" s="135"/>
      <c r="V82" s="133"/>
      <c r="W82" s="133"/>
      <c r="X82" s="133"/>
      <c r="Y82" s="133"/>
      <c r="Z82" s="133"/>
      <c r="AA82" s="133"/>
      <c r="AB82" s="136"/>
      <c r="AU82" s="137" t="s">
        <v>205</v>
      </c>
      <c r="AV82" s="137" t="s">
        <v>65</v>
      </c>
      <c r="AW82" s="10" t="s">
        <v>65</v>
      </c>
      <c r="AX82" s="10" t="s">
        <v>25</v>
      </c>
      <c r="AY82" s="10" t="s">
        <v>58</v>
      </c>
      <c r="AZ82" s="137" t="s">
        <v>198</v>
      </c>
    </row>
    <row r="83" spans="2:52" s="10" customFormat="1" ht="31.5" customHeight="1">
      <c r="B83" s="132"/>
      <c r="C83" s="507"/>
      <c r="D83" s="507"/>
      <c r="E83" s="267" t="s">
        <v>5</v>
      </c>
      <c r="F83" s="597" t="s">
        <v>208</v>
      </c>
      <c r="G83" s="598"/>
      <c r="H83" s="598"/>
      <c r="I83" s="598"/>
      <c r="J83" s="507"/>
      <c r="K83" s="260">
        <v>1</v>
      </c>
      <c r="L83" s="571"/>
      <c r="M83" s="571"/>
      <c r="N83" s="133"/>
      <c r="O83" s="133"/>
      <c r="P83" s="133"/>
      <c r="Q83" s="133"/>
      <c r="R83" s="151"/>
      <c r="S83" s="134"/>
      <c r="U83" s="135"/>
      <c r="V83" s="133"/>
      <c r="W83" s="133"/>
      <c r="X83" s="133"/>
      <c r="Y83" s="133"/>
      <c r="Z83" s="133"/>
      <c r="AA83" s="133"/>
      <c r="AB83" s="136"/>
      <c r="AU83" s="137" t="s">
        <v>205</v>
      </c>
      <c r="AV83" s="137" t="s">
        <v>65</v>
      </c>
      <c r="AW83" s="10" t="s">
        <v>65</v>
      </c>
      <c r="AX83" s="10" t="s">
        <v>25</v>
      </c>
      <c r="AY83" s="10" t="s">
        <v>58</v>
      </c>
      <c r="AZ83" s="137" t="s">
        <v>198</v>
      </c>
    </row>
    <row r="84" spans="2:52" s="10" customFormat="1" ht="44.25" customHeight="1">
      <c r="B84" s="132"/>
      <c r="C84" s="507"/>
      <c r="D84" s="507"/>
      <c r="E84" s="267" t="s">
        <v>5</v>
      </c>
      <c r="F84" s="597" t="s">
        <v>209</v>
      </c>
      <c r="G84" s="598"/>
      <c r="H84" s="598"/>
      <c r="I84" s="598"/>
      <c r="J84" s="507"/>
      <c r="K84" s="260">
        <v>1</v>
      </c>
      <c r="L84" s="571"/>
      <c r="M84" s="571"/>
      <c r="N84" s="133"/>
      <c r="O84" s="133"/>
      <c r="P84" s="133"/>
      <c r="Q84" s="133"/>
      <c r="R84" s="151"/>
      <c r="S84" s="134"/>
      <c r="U84" s="135"/>
      <c r="V84" s="133"/>
      <c r="W84" s="133"/>
      <c r="X84" s="133"/>
      <c r="Y84" s="133"/>
      <c r="Z84" s="133"/>
      <c r="AA84" s="133"/>
      <c r="AB84" s="136"/>
      <c r="AU84" s="137" t="s">
        <v>205</v>
      </c>
      <c r="AV84" s="137" t="s">
        <v>65</v>
      </c>
      <c r="AW84" s="10" t="s">
        <v>65</v>
      </c>
      <c r="AX84" s="10" t="s">
        <v>25</v>
      </c>
      <c r="AY84" s="10" t="s">
        <v>58</v>
      </c>
      <c r="AZ84" s="137" t="s">
        <v>198</v>
      </c>
    </row>
    <row r="85" spans="2:52" s="11" customFormat="1" ht="31.5" customHeight="1">
      <c r="B85" s="138"/>
      <c r="C85" s="508"/>
      <c r="D85" s="508"/>
      <c r="E85" s="259" t="s">
        <v>5</v>
      </c>
      <c r="F85" s="600" t="s">
        <v>3308</v>
      </c>
      <c r="G85" s="601"/>
      <c r="H85" s="601"/>
      <c r="I85" s="601"/>
      <c r="J85" s="508"/>
      <c r="K85" s="260">
        <v>1</v>
      </c>
      <c r="L85" s="571"/>
      <c r="M85" s="571"/>
      <c r="N85" s="139"/>
      <c r="O85" s="139"/>
      <c r="P85" s="139"/>
      <c r="Q85" s="139"/>
      <c r="R85" s="152"/>
      <c r="S85" s="142"/>
      <c r="U85" s="143"/>
      <c r="V85" s="139"/>
      <c r="W85" s="139"/>
      <c r="X85" s="139"/>
      <c r="Y85" s="139"/>
      <c r="Z85" s="139"/>
      <c r="AA85" s="139"/>
      <c r="AB85" s="144"/>
      <c r="AD85" s="10"/>
      <c r="AU85" s="145" t="s">
        <v>205</v>
      </c>
      <c r="AV85" s="145" t="s">
        <v>65</v>
      </c>
      <c r="AW85" s="11" t="s">
        <v>71</v>
      </c>
      <c r="AX85" s="11" t="s">
        <v>25</v>
      </c>
      <c r="AY85" s="11" t="s">
        <v>65</v>
      </c>
      <c r="AZ85" s="145" t="s">
        <v>198</v>
      </c>
    </row>
    <row r="86" spans="2:64" s="9" customFormat="1" ht="37.35" customHeight="1">
      <c r="B86" s="116"/>
      <c r="C86" s="232"/>
      <c r="D86" s="233" t="s">
        <v>179</v>
      </c>
      <c r="E86" s="233"/>
      <c r="F86" s="233"/>
      <c r="G86" s="233"/>
      <c r="H86" s="233"/>
      <c r="I86" s="233"/>
      <c r="J86" s="233"/>
      <c r="K86" s="233"/>
      <c r="L86" s="118"/>
      <c r="M86" s="118"/>
      <c r="N86" s="607">
        <f>N87</f>
        <v>0</v>
      </c>
      <c r="O86" s="608"/>
      <c r="P86" s="608"/>
      <c r="Q86" s="608"/>
      <c r="R86" s="117"/>
      <c r="S86" s="119"/>
      <c r="U86" s="120"/>
      <c r="V86" s="117"/>
      <c r="W86" s="117"/>
      <c r="X86" s="121">
        <f>SUM(X87:X88)</f>
        <v>0</v>
      </c>
      <c r="Y86" s="117"/>
      <c r="Z86" s="121">
        <f>SUM(Z87:Z88)</f>
        <v>0</v>
      </c>
      <c r="AA86" s="117"/>
      <c r="AB86" s="122">
        <f>SUM(AB87:AB88)</f>
        <v>0</v>
      </c>
      <c r="AS86" s="123" t="s">
        <v>113</v>
      </c>
      <c r="AU86" s="124" t="s">
        <v>57</v>
      </c>
      <c r="AV86" s="124" t="s">
        <v>58</v>
      </c>
      <c r="AZ86" s="123" t="s">
        <v>198</v>
      </c>
      <c r="BL86" s="125">
        <f>SUM(BL87:BL88)</f>
        <v>0</v>
      </c>
    </row>
    <row r="87" spans="2:66" s="1" customFormat="1" ht="22.5" customHeight="1">
      <c r="B87" s="126"/>
      <c r="C87" s="240" t="s">
        <v>71</v>
      </c>
      <c r="D87" s="240" t="s">
        <v>199</v>
      </c>
      <c r="E87" s="513" t="s">
        <v>210</v>
      </c>
      <c r="F87" s="593" t="s">
        <v>211</v>
      </c>
      <c r="G87" s="593"/>
      <c r="H87" s="593"/>
      <c r="I87" s="593"/>
      <c r="J87" s="242" t="s">
        <v>202</v>
      </c>
      <c r="K87" s="506">
        <v>1</v>
      </c>
      <c r="L87" s="572"/>
      <c r="M87" s="572"/>
      <c r="N87" s="594">
        <f>ROUND(L87*K87,2)</f>
        <v>0</v>
      </c>
      <c r="O87" s="594"/>
      <c r="P87" s="594"/>
      <c r="Q87" s="594"/>
      <c r="R87" s="256" t="s">
        <v>3765</v>
      </c>
      <c r="S87" s="127"/>
      <c r="U87" s="128" t="s">
        <v>5</v>
      </c>
      <c r="V87" s="41" t="s">
        <v>31</v>
      </c>
      <c r="W87" s="129">
        <v>0</v>
      </c>
      <c r="X87" s="129">
        <f>W87*K87</f>
        <v>0</v>
      </c>
      <c r="Y87" s="129">
        <v>0</v>
      </c>
      <c r="Z87" s="129">
        <f>Y87*K87</f>
        <v>0</v>
      </c>
      <c r="AA87" s="129">
        <v>0</v>
      </c>
      <c r="AB87" s="130">
        <f>AA87*K87</f>
        <v>0</v>
      </c>
      <c r="AS87" s="19" t="s">
        <v>113</v>
      </c>
      <c r="AU87" s="19" t="s">
        <v>199</v>
      </c>
      <c r="AV87" s="19" t="s">
        <v>65</v>
      </c>
      <c r="AZ87" s="19" t="s">
        <v>198</v>
      </c>
      <c r="BF87" s="131">
        <f>IF(V87="základní",N87,0)</f>
        <v>0</v>
      </c>
      <c r="BG87" s="131">
        <f>IF(V87="snížená",N87,0)</f>
        <v>0</v>
      </c>
      <c r="BH87" s="131">
        <f>IF(V87="zákl. přenesená",N87,0)</f>
        <v>0</v>
      </c>
      <c r="BI87" s="131">
        <f>IF(V87="sníž. přenesená",N87,0)</f>
        <v>0</v>
      </c>
      <c r="BJ87" s="131">
        <f>IF(V87="nulová",N87,0)</f>
        <v>0</v>
      </c>
      <c r="BK87" s="19" t="s">
        <v>71</v>
      </c>
      <c r="BL87" s="131">
        <f>ROUND(L87*K87,2)</f>
        <v>0</v>
      </c>
      <c r="BM87" s="19" t="s">
        <v>113</v>
      </c>
      <c r="BN87" s="19" t="s">
        <v>212</v>
      </c>
    </row>
    <row r="88" spans="2:52" s="11" customFormat="1" ht="44.25" customHeight="1">
      <c r="B88" s="138"/>
      <c r="C88" s="508"/>
      <c r="D88" s="508"/>
      <c r="E88" s="259" t="s">
        <v>5</v>
      </c>
      <c r="F88" s="602" t="s">
        <v>3310</v>
      </c>
      <c r="G88" s="603"/>
      <c r="H88" s="603"/>
      <c r="I88" s="603"/>
      <c r="J88" s="508"/>
      <c r="K88" s="260"/>
      <c r="L88" s="139"/>
      <c r="M88" s="139"/>
      <c r="N88" s="508"/>
      <c r="O88" s="508"/>
      <c r="P88" s="508"/>
      <c r="Q88" s="508"/>
      <c r="R88" s="508"/>
      <c r="S88" s="142"/>
      <c r="U88" s="143"/>
      <c r="V88" s="139"/>
      <c r="W88" s="139"/>
      <c r="X88" s="139"/>
      <c r="Y88" s="139"/>
      <c r="Z88" s="139"/>
      <c r="AA88" s="139"/>
      <c r="AB88" s="144"/>
      <c r="AU88" s="145" t="s">
        <v>205</v>
      </c>
      <c r="AV88" s="145" t="s">
        <v>65</v>
      </c>
      <c r="AW88" s="11" t="s">
        <v>71</v>
      </c>
      <c r="AX88" s="11" t="s">
        <v>25</v>
      </c>
      <c r="AY88" s="11" t="s">
        <v>65</v>
      </c>
      <c r="AZ88" s="145" t="s">
        <v>198</v>
      </c>
    </row>
    <row r="89" spans="2:64" s="9" customFormat="1" ht="37.35" customHeight="1">
      <c r="B89" s="116"/>
      <c r="C89" s="232"/>
      <c r="D89" s="233" t="s">
        <v>180</v>
      </c>
      <c r="E89" s="233"/>
      <c r="F89" s="233"/>
      <c r="G89" s="233"/>
      <c r="H89" s="233"/>
      <c r="I89" s="233"/>
      <c r="J89" s="233"/>
      <c r="K89" s="233"/>
      <c r="L89" s="118"/>
      <c r="M89" s="118"/>
      <c r="N89" s="609">
        <f>N90</f>
        <v>0</v>
      </c>
      <c r="O89" s="610"/>
      <c r="P89" s="610"/>
      <c r="Q89" s="610"/>
      <c r="R89" s="232"/>
      <c r="S89" s="119"/>
      <c r="U89" s="120"/>
      <c r="V89" s="117"/>
      <c r="W89" s="117"/>
      <c r="X89" s="121">
        <f>SUM(X90:X94)</f>
        <v>0</v>
      </c>
      <c r="Y89" s="117"/>
      <c r="Z89" s="121">
        <f>SUM(Z90:Z94)</f>
        <v>0</v>
      </c>
      <c r="AA89" s="117"/>
      <c r="AB89" s="122">
        <f>SUM(AB90:AB94)</f>
        <v>0</v>
      </c>
      <c r="AS89" s="123" t="s">
        <v>113</v>
      </c>
      <c r="AU89" s="124" t="s">
        <v>57</v>
      </c>
      <c r="AV89" s="124" t="s">
        <v>58</v>
      </c>
      <c r="AZ89" s="123" t="s">
        <v>198</v>
      </c>
      <c r="BL89" s="125">
        <f>SUM(BL90:BL94)</f>
        <v>0</v>
      </c>
    </row>
    <row r="90" spans="2:66" s="1" customFormat="1" ht="22.5" customHeight="1">
      <c r="B90" s="126"/>
      <c r="C90" s="240" t="s">
        <v>213</v>
      </c>
      <c r="D90" s="240" t="s">
        <v>199</v>
      </c>
      <c r="E90" s="241" t="s">
        <v>214</v>
      </c>
      <c r="F90" s="593" t="s">
        <v>215</v>
      </c>
      <c r="G90" s="593"/>
      <c r="H90" s="593"/>
      <c r="I90" s="593"/>
      <c r="J90" s="242" t="s">
        <v>202</v>
      </c>
      <c r="K90" s="506">
        <v>1</v>
      </c>
      <c r="L90" s="594">
        <f>SUM(L91:M94)</f>
        <v>0</v>
      </c>
      <c r="M90" s="594"/>
      <c r="N90" s="594">
        <f>ROUND(L90*K90,2)</f>
        <v>0</v>
      </c>
      <c r="O90" s="594"/>
      <c r="P90" s="594"/>
      <c r="Q90" s="594"/>
      <c r="R90" s="256" t="s">
        <v>3765</v>
      </c>
      <c r="S90" s="127"/>
      <c r="U90" s="128" t="s">
        <v>5</v>
      </c>
      <c r="V90" s="41" t="s">
        <v>31</v>
      </c>
      <c r="W90" s="129">
        <v>0</v>
      </c>
      <c r="X90" s="129">
        <f>W90*K90</f>
        <v>0</v>
      </c>
      <c r="Y90" s="129">
        <v>0</v>
      </c>
      <c r="Z90" s="129">
        <f>Y90*K90</f>
        <v>0</v>
      </c>
      <c r="AA90" s="129">
        <v>0</v>
      </c>
      <c r="AB90" s="130">
        <f>AA90*K90</f>
        <v>0</v>
      </c>
      <c r="AS90" s="19" t="s">
        <v>113</v>
      </c>
      <c r="AU90" s="19" t="s">
        <v>199</v>
      </c>
      <c r="AV90" s="19" t="s">
        <v>65</v>
      </c>
      <c r="AZ90" s="19" t="s">
        <v>198</v>
      </c>
      <c r="BF90" s="131">
        <f>IF(V90="základní",N90,0)</f>
        <v>0</v>
      </c>
      <c r="BG90" s="131">
        <f>IF(V90="snížená",N90,0)</f>
        <v>0</v>
      </c>
      <c r="BH90" s="131">
        <f>IF(V90="zákl. přenesená",N90,0)</f>
        <v>0</v>
      </c>
      <c r="BI90" s="131">
        <f>IF(V90="sníž. přenesená",N90,0)</f>
        <v>0</v>
      </c>
      <c r="BJ90" s="131">
        <f>IF(V90="nulová",N90,0)</f>
        <v>0</v>
      </c>
      <c r="BK90" s="19" t="s">
        <v>71</v>
      </c>
      <c r="BL90" s="131">
        <f>ROUND(L90*K90,2)</f>
        <v>0</v>
      </c>
      <c r="BM90" s="19" t="s">
        <v>113</v>
      </c>
      <c r="BN90" s="19" t="s">
        <v>216</v>
      </c>
    </row>
    <row r="91" spans="2:52" s="10" customFormat="1" ht="22.5" customHeight="1">
      <c r="B91" s="132"/>
      <c r="C91" s="507"/>
      <c r="D91" s="507"/>
      <c r="E91" s="267" t="s">
        <v>5</v>
      </c>
      <c r="F91" s="595" t="s">
        <v>217</v>
      </c>
      <c r="G91" s="596"/>
      <c r="H91" s="596"/>
      <c r="I91" s="596"/>
      <c r="J91" s="507"/>
      <c r="K91" s="260">
        <v>1</v>
      </c>
      <c r="L91" s="571"/>
      <c r="M91" s="571"/>
      <c r="N91" s="507"/>
      <c r="O91" s="507"/>
      <c r="P91" s="507"/>
      <c r="Q91" s="507"/>
      <c r="R91" s="507"/>
      <c r="S91" s="134"/>
      <c r="U91" s="135"/>
      <c r="V91" s="133"/>
      <c r="W91" s="133"/>
      <c r="X91" s="133"/>
      <c r="Y91" s="133"/>
      <c r="Z91" s="133"/>
      <c r="AA91" s="133"/>
      <c r="AB91" s="136"/>
      <c r="AU91" s="137" t="s">
        <v>205</v>
      </c>
      <c r="AV91" s="137" t="s">
        <v>65</v>
      </c>
      <c r="AW91" s="10" t="s">
        <v>65</v>
      </c>
      <c r="AX91" s="10" t="s">
        <v>25</v>
      </c>
      <c r="AY91" s="10" t="s">
        <v>58</v>
      </c>
      <c r="AZ91" s="137" t="s">
        <v>198</v>
      </c>
    </row>
    <row r="92" spans="2:52" s="10" customFormat="1" ht="44.25" customHeight="1">
      <c r="B92" s="132"/>
      <c r="C92" s="507"/>
      <c r="D92" s="507"/>
      <c r="E92" s="267" t="s">
        <v>5</v>
      </c>
      <c r="F92" s="597" t="s">
        <v>218</v>
      </c>
      <c r="G92" s="598"/>
      <c r="H92" s="598"/>
      <c r="I92" s="598"/>
      <c r="J92" s="507"/>
      <c r="K92" s="260">
        <v>1</v>
      </c>
      <c r="L92" s="571"/>
      <c r="M92" s="571"/>
      <c r="N92" s="507"/>
      <c r="O92" s="507"/>
      <c r="P92" s="507"/>
      <c r="Q92" s="507"/>
      <c r="R92" s="507"/>
      <c r="S92" s="134"/>
      <c r="U92" s="135"/>
      <c r="V92" s="133"/>
      <c r="W92" s="133"/>
      <c r="X92" s="133"/>
      <c r="Y92" s="133"/>
      <c r="Z92" s="133"/>
      <c r="AA92" s="133"/>
      <c r="AB92" s="136"/>
      <c r="AU92" s="137" t="s">
        <v>205</v>
      </c>
      <c r="AV92" s="137" t="s">
        <v>65</v>
      </c>
      <c r="AW92" s="10" t="s">
        <v>65</v>
      </c>
      <c r="AX92" s="10" t="s">
        <v>25</v>
      </c>
      <c r="AY92" s="10" t="s">
        <v>58</v>
      </c>
      <c r="AZ92" s="137" t="s">
        <v>198</v>
      </c>
    </row>
    <row r="93" spans="2:52" s="10" customFormat="1" ht="31.5" customHeight="1">
      <c r="B93" s="132"/>
      <c r="C93" s="507"/>
      <c r="D93" s="507"/>
      <c r="E93" s="267" t="s">
        <v>5</v>
      </c>
      <c r="F93" s="597" t="s">
        <v>219</v>
      </c>
      <c r="G93" s="598"/>
      <c r="H93" s="598"/>
      <c r="I93" s="598"/>
      <c r="J93" s="507"/>
      <c r="K93" s="260">
        <v>1</v>
      </c>
      <c r="L93" s="571"/>
      <c r="M93" s="571"/>
      <c r="N93" s="507"/>
      <c r="O93" s="507"/>
      <c r="P93" s="507"/>
      <c r="Q93" s="507"/>
      <c r="R93" s="507"/>
      <c r="S93" s="134"/>
      <c r="U93" s="135"/>
      <c r="V93" s="133"/>
      <c r="W93" s="133"/>
      <c r="X93" s="133"/>
      <c r="Y93" s="133"/>
      <c r="Z93" s="133"/>
      <c r="AA93" s="133"/>
      <c r="AB93" s="136"/>
      <c r="AU93" s="137" t="s">
        <v>205</v>
      </c>
      <c r="AV93" s="137" t="s">
        <v>65</v>
      </c>
      <c r="AW93" s="10" t="s">
        <v>65</v>
      </c>
      <c r="AX93" s="10" t="s">
        <v>25</v>
      </c>
      <c r="AY93" s="10" t="s">
        <v>58</v>
      </c>
      <c r="AZ93" s="137" t="s">
        <v>198</v>
      </c>
    </row>
    <row r="94" spans="2:52" s="11" customFormat="1" ht="44.25" customHeight="1">
      <c r="B94" s="138"/>
      <c r="C94" s="508"/>
      <c r="D94" s="508"/>
      <c r="E94" s="259" t="s">
        <v>5</v>
      </c>
      <c r="F94" s="600" t="s">
        <v>220</v>
      </c>
      <c r="G94" s="601"/>
      <c r="H94" s="601"/>
      <c r="I94" s="601"/>
      <c r="J94" s="508"/>
      <c r="K94" s="260">
        <v>1</v>
      </c>
      <c r="L94" s="571"/>
      <c r="M94" s="571"/>
      <c r="N94" s="508"/>
      <c r="O94" s="508"/>
      <c r="P94" s="508"/>
      <c r="Q94" s="508"/>
      <c r="R94" s="508"/>
      <c r="S94" s="142"/>
      <c r="U94" s="143"/>
      <c r="V94" s="139"/>
      <c r="W94" s="139"/>
      <c r="X94" s="139"/>
      <c r="Y94" s="139"/>
      <c r="Z94" s="139"/>
      <c r="AA94" s="139"/>
      <c r="AB94" s="144"/>
      <c r="AU94" s="145" t="s">
        <v>205</v>
      </c>
      <c r="AV94" s="145" t="s">
        <v>65</v>
      </c>
      <c r="AW94" s="11" t="s">
        <v>71</v>
      </c>
      <c r="AX94" s="11" t="s">
        <v>25</v>
      </c>
      <c r="AY94" s="11" t="s">
        <v>65</v>
      </c>
      <c r="AZ94" s="145" t="s">
        <v>198</v>
      </c>
    </row>
    <row r="95" spans="2:64" s="9" customFormat="1" ht="37.35" customHeight="1">
      <c r="B95" s="116"/>
      <c r="C95" s="232"/>
      <c r="D95" s="233" t="s">
        <v>181</v>
      </c>
      <c r="E95" s="233"/>
      <c r="F95" s="233"/>
      <c r="G95" s="233"/>
      <c r="H95" s="233"/>
      <c r="I95" s="233"/>
      <c r="J95" s="233"/>
      <c r="K95" s="233"/>
      <c r="L95" s="118"/>
      <c r="M95" s="118"/>
      <c r="N95" s="609">
        <f>N96</f>
        <v>0</v>
      </c>
      <c r="O95" s="610"/>
      <c r="P95" s="610"/>
      <c r="Q95" s="610"/>
      <c r="R95" s="232"/>
      <c r="S95" s="119"/>
      <c r="U95" s="120"/>
      <c r="V95" s="117"/>
      <c r="W95" s="117"/>
      <c r="X95" s="121">
        <f>SUM(X96:X106)</f>
        <v>0</v>
      </c>
      <c r="Y95" s="117"/>
      <c r="Z95" s="121">
        <f>SUM(Z96:Z106)</f>
        <v>0</v>
      </c>
      <c r="AA95" s="117"/>
      <c r="AB95" s="122">
        <f>SUM(AB96:AB106)</f>
        <v>0</v>
      </c>
      <c r="AS95" s="123" t="s">
        <v>113</v>
      </c>
      <c r="AU95" s="124" t="s">
        <v>57</v>
      </c>
      <c r="AV95" s="124" t="s">
        <v>58</v>
      </c>
      <c r="AZ95" s="123" t="s">
        <v>198</v>
      </c>
      <c r="BL95" s="125">
        <f>SUM(BL96:BL106)</f>
        <v>0</v>
      </c>
    </row>
    <row r="96" spans="2:66" s="1" customFormat="1" ht="22.5" customHeight="1">
      <c r="B96" s="126"/>
      <c r="C96" s="240" t="s">
        <v>113</v>
      </c>
      <c r="D96" s="240" t="s">
        <v>199</v>
      </c>
      <c r="E96" s="241" t="s">
        <v>221</v>
      </c>
      <c r="F96" s="593" t="s">
        <v>222</v>
      </c>
      <c r="G96" s="593"/>
      <c r="H96" s="593"/>
      <c r="I96" s="593"/>
      <c r="J96" s="242" t="s">
        <v>202</v>
      </c>
      <c r="K96" s="506">
        <v>1</v>
      </c>
      <c r="L96" s="594">
        <f>SUM(L97:M106)</f>
        <v>0</v>
      </c>
      <c r="M96" s="594"/>
      <c r="N96" s="594">
        <f>ROUND(L96*K96,2)</f>
        <v>0</v>
      </c>
      <c r="O96" s="594"/>
      <c r="P96" s="594"/>
      <c r="Q96" s="594"/>
      <c r="R96" s="256" t="s">
        <v>3765</v>
      </c>
      <c r="S96" s="127"/>
      <c r="U96" s="128" t="s">
        <v>5</v>
      </c>
      <c r="V96" s="41" t="s">
        <v>31</v>
      </c>
      <c r="W96" s="129">
        <v>0</v>
      </c>
      <c r="X96" s="129">
        <f>W96*K96</f>
        <v>0</v>
      </c>
      <c r="Y96" s="129">
        <v>0</v>
      </c>
      <c r="Z96" s="129">
        <f>Y96*K96</f>
        <v>0</v>
      </c>
      <c r="AA96" s="129">
        <v>0</v>
      </c>
      <c r="AB96" s="130">
        <f>AA96*K96</f>
        <v>0</v>
      </c>
      <c r="AS96" s="19" t="s">
        <v>113</v>
      </c>
      <c r="AU96" s="19" t="s">
        <v>199</v>
      </c>
      <c r="AV96" s="19" t="s">
        <v>65</v>
      </c>
      <c r="AZ96" s="19" t="s">
        <v>198</v>
      </c>
      <c r="BF96" s="131">
        <f>IF(V96="základní",N96,0)</f>
        <v>0</v>
      </c>
      <c r="BG96" s="131">
        <f>IF(V96="snížená",N96,0)</f>
        <v>0</v>
      </c>
      <c r="BH96" s="131">
        <f>IF(V96="zákl. přenesená",N96,0)</f>
        <v>0</v>
      </c>
      <c r="BI96" s="131">
        <f>IF(V96="sníž. přenesená",N96,0)</f>
        <v>0</v>
      </c>
      <c r="BJ96" s="131">
        <f>IF(V96="nulová",N96,0)</f>
        <v>0</v>
      </c>
      <c r="BK96" s="19" t="s">
        <v>71</v>
      </c>
      <c r="BL96" s="131">
        <f>ROUND(L96*K96,2)</f>
        <v>0</v>
      </c>
      <c r="BM96" s="19" t="s">
        <v>113</v>
      </c>
      <c r="BN96" s="19" t="s">
        <v>223</v>
      </c>
    </row>
    <row r="97" spans="2:52" s="10" customFormat="1" ht="44.25" customHeight="1">
      <c r="B97" s="132"/>
      <c r="C97" s="507"/>
      <c r="D97" s="507"/>
      <c r="E97" s="267" t="s">
        <v>5</v>
      </c>
      <c r="F97" s="595" t="s">
        <v>224</v>
      </c>
      <c r="G97" s="596"/>
      <c r="H97" s="596"/>
      <c r="I97" s="596"/>
      <c r="J97" s="507"/>
      <c r="K97" s="260">
        <v>1</v>
      </c>
      <c r="L97" s="571"/>
      <c r="M97" s="571"/>
      <c r="N97" s="507"/>
      <c r="O97" s="507"/>
      <c r="P97" s="507"/>
      <c r="Q97" s="507"/>
      <c r="R97" s="507"/>
      <c r="S97" s="134"/>
      <c r="U97" s="135"/>
      <c r="V97" s="133"/>
      <c r="W97" s="133"/>
      <c r="X97" s="133"/>
      <c r="Y97" s="133"/>
      <c r="Z97" s="133"/>
      <c r="AA97" s="133"/>
      <c r="AB97" s="136"/>
      <c r="AU97" s="137" t="s">
        <v>205</v>
      </c>
      <c r="AV97" s="137" t="s">
        <v>65</v>
      </c>
      <c r="AW97" s="10" t="s">
        <v>65</v>
      </c>
      <c r="AX97" s="10" t="s">
        <v>25</v>
      </c>
      <c r="AY97" s="10" t="s">
        <v>58</v>
      </c>
      <c r="AZ97" s="137" t="s">
        <v>198</v>
      </c>
    </row>
    <row r="98" spans="2:52" s="10" customFormat="1" ht="44.25" customHeight="1">
      <c r="B98" s="132"/>
      <c r="C98" s="507"/>
      <c r="D98" s="507"/>
      <c r="E98" s="267" t="s">
        <v>5</v>
      </c>
      <c r="F98" s="597" t="s">
        <v>225</v>
      </c>
      <c r="G98" s="598"/>
      <c r="H98" s="598"/>
      <c r="I98" s="598"/>
      <c r="J98" s="507"/>
      <c r="K98" s="260">
        <v>1</v>
      </c>
      <c r="L98" s="571"/>
      <c r="M98" s="571"/>
      <c r="N98" s="507"/>
      <c r="O98" s="507"/>
      <c r="P98" s="507"/>
      <c r="Q98" s="507"/>
      <c r="R98" s="507"/>
      <c r="S98" s="134"/>
      <c r="U98" s="135"/>
      <c r="V98" s="133"/>
      <c r="W98" s="133"/>
      <c r="X98" s="133"/>
      <c r="Y98" s="133"/>
      <c r="Z98" s="133"/>
      <c r="AA98" s="133"/>
      <c r="AB98" s="136"/>
      <c r="AU98" s="137" t="s">
        <v>205</v>
      </c>
      <c r="AV98" s="137" t="s">
        <v>65</v>
      </c>
      <c r="AW98" s="10" t="s">
        <v>65</v>
      </c>
      <c r="AX98" s="10" t="s">
        <v>25</v>
      </c>
      <c r="AY98" s="10" t="s">
        <v>58</v>
      </c>
      <c r="AZ98" s="137" t="s">
        <v>198</v>
      </c>
    </row>
    <row r="99" spans="2:52" s="10" customFormat="1" ht="44.25" customHeight="1">
      <c r="B99" s="132"/>
      <c r="C99" s="507"/>
      <c r="D99" s="507"/>
      <c r="E99" s="267" t="s">
        <v>5</v>
      </c>
      <c r="F99" s="597" t="s">
        <v>226</v>
      </c>
      <c r="G99" s="598"/>
      <c r="H99" s="598"/>
      <c r="I99" s="598"/>
      <c r="J99" s="507"/>
      <c r="K99" s="260">
        <v>1</v>
      </c>
      <c r="L99" s="571"/>
      <c r="M99" s="571"/>
      <c r="N99" s="507"/>
      <c r="O99" s="507"/>
      <c r="P99" s="507"/>
      <c r="Q99" s="507"/>
      <c r="R99" s="507"/>
      <c r="S99" s="134"/>
      <c r="U99" s="135"/>
      <c r="V99" s="133"/>
      <c r="W99" s="133"/>
      <c r="X99" s="133"/>
      <c r="Y99" s="133"/>
      <c r="Z99" s="133"/>
      <c r="AA99" s="133"/>
      <c r="AB99" s="136"/>
      <c r="AU99" s="137" t="s">
        <v>205</v>
      </c>
      <c r="AV99" s="137" t="s">
        <v>65</v>
      </c>
      <c r="AW99" s="10" t="s">
        <v>65</v>
      </c>
      <c r="AX99" s="10" t="s">
        <v>25</v>
      </c>
      <c r="AY99" s="10" t="s">
        <v>58</v>
      </c>
      <c r="AZ99" s="137" t="s">
        <v>198</v>
      </c>
    </row>
    <row r="100" spans="2:52" s="10" customFormat="1" ht="71.25" customHeight="1">
      <c r="B100" s="132"/>
      <c r="C100" s="507"/>
      <c r="D100" s="507"/>
      <c r="E100" s="267" t="s">
        <v>5</v>
      </c>
      <c r="F100" s="599" t="s">
        <v>3311</v>
      </c>
      <c r="G100" s="598"/>
      <c r="H100" s="598"/>
      <c r="I100" s="598"/>
      <c r="J100" s="507"/>
      <c r="K100" s="260">
        <v>1</v>
      </c>
      <c r="L100" s="571"/>
      <c r="M100" s="571"/>
      <c r="N100" s="507"/>
      <c r="O100" s="507"/>
      <c r="P100" s="507"/>
      <c r="Q100" s="507"/>
      <c r="R100" s="507"/>
      <c r="S100" s="134"/>
      <c r="U100" s="135"/>
      <c r="V100" s="133"/>
      <c r="W100" s="133"/>
      <c r="X100" s="133"/>
      <c r="Y100" s="133"/>
      <c r="Z100" s="133"/>
      <c r="AA100" s="133"/>
      <c r="AB100" s="136"/>
      <c r="AU100" s="137" t="s">
        <v>205</v>
      </c>
      <c r="AV100" s="137" t="s">
        <v>65</v>
      </c>
      <c r="AW100" s="10" t="s">
        <v>65</v>
      </c>
      <c r="AX100" s="10" t="s">
        <v>25</v>
      </c>
      <c r="AY100" s="10" t="s">
        <v>58</v>
      </c>
      <c r="AZ100" s="137" t="s">
        <v>198</v>
      </c>
    </row>
    <row r="101" spans="2:52" s="10" customFormat="1" ht="55.5" customHeight="1">
      <c r="B101" s="132"/>
      <c r="C101" s="507"/>
      <c r="D101" s="507"/>
      <c r="E101" s="267" t="s">
        <v>5</v>
      </c>
      <c r="F101" s="599" t="s">
        <v>3312</v>
      </c>
      <c r="G101" s="598"/>
      <c r="H101" s="598"/>
      <c r="I101" s="598"/>
      <c r="J101" s="507"/>
      <c r="K101" s="260">
        <v>1</v>
      </c>
      <c r="L101" s="571"/>
      <c r="M101" s="571"/>
      <c r="N101" s="507"/>
      <c r="O101" s="507"/>
      <c r="P101" s="507"/>
      <c r="Q101" s="507"/>
      <c r="R101" s="507"/>
      <c r="S101" s="134"/>
      <c r="U101" s="135"/>
      <c r="V101" s="133"/>
      <c r="W101" s="133"/>
      <c r="X101" s="133"/>
      <c r="Y101" s="133"/>
      <c r="Z101" s="133"/>
      <c r="AA101" s="133"/>
      <c r="AB101" s="136"/>
      <c r="AU101" s="137" t="s">
        <v>205</v>
      </c>
      <c r="AV101" s="137" t="s">
        <v>65</v>
      </c>
      <c r="AW101" s="10" t="s">
        <v>65</v>
      </c>
      <c r="AX101" s="10" t="s">
        <v>25</v>
      </c>
      <c r="AY101" s="10" t="s">
        <v>58</v>
      </c>
      <c r="AZ101" s="137" t="s">
        <v>198</v>
      </c>
    </row>
    <row r="102" spans="2:52" s="10" customFormat="1" ht="31.5" customHeight="1">
      <c r="B102" s="132"/>
      <c r="C102" s="507"/>
      <c r="D102" s="507"/>
      <c r="E102" s="267" t="s">
        <v>5</v>
      </c>
      <c r="F102" s="597" t="s">
        <v>227</v>
      </c>
      <c r="G102" s="598"/>
      <c r="H102" s="598"/>
      <c r="I102" s="598"/>
      <c r="J102" s="507"/>
      <c r="K102" s="260">
        <v>1</v>
      </c>
      <c r="L102" s="571"/>
      <c r="M102" s="571"/>
      <c r="N102" s="507"/>
      <c r="O102" s="507"/>
      <c r="P102" s="507"/>
      <c r="Q102" s="507"/>
      <c r="R102" s="507"/>
      <c r="S102" s="134"/>
      <c r="U102" s="135"/>
      <c r="V102" s="133"/>
      <c r="W102" s="133"/>
      <c r="X102" s="133"/>
      <c r="Y102" s="133"/>
      <c r="Z102" s="133"/>
      <c r="AA102" s="133"/>
      <c r="AB102" s="136"/>
      <c r="AU102" s="137" t="s">
        <v>205</v>
      </c>
      <c r="AV102" s="137" t="s">
        <v>65</v>
      </c>
      <c r="AW102" s="10" t="s">
        <v>65</v>
      </c>
      <c r="AX102" s="10" t="s">
        <v>25</v>
      </c>
      <c r="AY102" s="10" t="s">
        <v>58</v>
      </c>
      <c r="AZ102" s="137" t="s">
        <v>198</v>
      </c>
    </row>
    <row r="103" spans="2:52" s="10" customFormat="1" ht="31.5" customHeight="1">
      <c r="B103" s="132"/>
      <c r="C103" s="507"/>
      <c r="D103" s="507"/>
      <c r="E103" s="267" t="s">
        <v>5</v>
      </c>
      <c r="F103" s="597" t="s">
        <v>228</v>
      </c>
      <c r="G103" s="598"/>
      <c r="H103" s="598"/>
      <c r="I103" s="598"/>
      <c r="J103" s="507"/>
      <c r="K103" s="260">
        <v>1</v>
      </c>
      <c r="L103" s="571"/>
      <c r="M103" s="571"/>
      <c r="N103" s="507"/>
      <c r="O103" s="507"/>
      <c r="P103" s="507"/>
      <c r="Q103" s="507"/>
      <c r="R103" s="507"/>
      <c r="S103" s="134"/>
      <c r="U103" s="135"/>
      <c r="V103" s="133"/>
      <c r="W103" s="133"/>
      <c r="X103" s="133"/>
      <c r="Y103" s="133"/>
      <c r="Z103" s="133"/>
      <c r="AA103" s="133"/>
      <c r="AB103" s="136"/>
      <c r="AU103" s="137" t="s">
        <v>205</v>
      </c>
      <c r="AV103" s="137" t="s">
        <v>65</v>
      </c>
      <c r="AW103" s="10" t="s">
        <v>65</v>
      </c>
      <c r="AX103" s="10" t="s">
        <v>25</v>
      </c>
      <c r="AY103" s="10" t="s">
        <v>58</v>
      </c>
      <c r="AZ103" s="137" t="s">
        <v>198</v>
      </c>
    </row>
    <row r="104" spans="2:52" s="10" customFormat="1" ht="57" customHeight="1">
      <c r="B104" s="132"/>
      <c r="C104" s="507"/>
      <c r="D104" s="507"/>
      <c r="E104" s="267" t="s">
        <v>5</v>
      </c>
      <c r="F104" s="597" t="s">
        <v>229</v>
      </c>
      <c r="G104" s="598"/>
      <c r="H104" s="598"/>
      <c r="I104" s="598"/>
      <c r="J104" s="507"/>
      <c r="K104" s="260">
        <v>1</v>
      </c>
      <c r="L104" s="571"/>
      <c r="M104" s="571"/>
      <c r="N104" s="507"/>
      <c r="O104" s="507"/>
      <c r="P104" s="507"/>
      <c r="Q104" s="507"/>
      <c r="R104" s="507"/>
      <c r="S104" s="134"/>
      <c r="U104" s="135"/>
      <c r="V104" s="133"/>
      <c r="W104" s="133"/>
      <c r="X104" s="133"/>
      <c r="Y104" s="133"/>
      <c r="Z104" s="133"/>
      <c r="AA104" s="133"/>
      <c r="AB104" s="136"/>
      <c r="AU104" s="137" t="s">
        <v>205</v>
      </c>
      <c r="AV104" s="137" t="s">
        <v>65</v>
      </c>
      <c r="AW104" s="10" t="s">
        <v>65</v>
      </c>
      <c r="AX104" s="10" t="s">
        <v>25</v>
      </c>
      <c r="AY104" s="10" t="s">
        <v>58</v>
      </c>
      <c r="AZ104" s="137" t="s">
        <v>198</v>
      </c>
    </row>
    <row r="105" spans="2:52" s="10" customFormat="1" ht="44.25" customHeight="1">
      <c r="B105" s="132"/>
      <c r="C105" s="507"/>
      <c r="D105" s="507"/>
      <c r="E105" s="267" t="s">
        <v>5</v>
      </c>
      <c r="F105" s="597" t="s">
        <v>230</v>
      </c>
      <c r="G105" s="598"/>
      <c r="H105" s="598"/>
      <c r="I105" s="598"/>
      <c r="J105" s="507"/>
      <c r="K105" s="260">
        <v>1</v>
      </c>
      <c r="L105" s="571"/>
      <c r="M105" s="571"/>
      <c r="N105" s="507"/>
      <c r="O105" s="507"/>
      <c r="P105" s="507"/>
      <c r="Q105" s="507"/>
      <c r="R105" s="507"/>
      <c r="S105" s="134"/>
      <c r="U105" s="135"/>
      <c r="V105" s="133"/>
      <c r="W105" s="133"/>
      <c r="X105" s="133"/>
      <c r="Y105" s="133"/>
      <c r="Z105" s="133"/>
      <c r="AA105" s="133"/>
      <c r="AB105" s="136"/>
      <c r="AU105" s="137" t="s">
        <v>205</v>
      </c>
      <c r="AV105" s="137" t="s">
        <v>65</v>
      </c>
      <c r="AW105" s="10" t="s">
        <v>65</v>
      </c>
      <c r="AX105" s="10" t="s">
        <v>25</v>
      </c>
      <c r="AY105" s="10" t="s">
        <v>58</v>
      </c>
      <c r="AZ105" s="137" t="s">
        <v>198</v>
      </c>
    </row>
    <row r="106" spans="2:52" s="10" customFormat="1" ht="69.95" customHeight="1">
      <c r="B106" s="132"/>
      <c r="C106" s="507"/>
      <c r="D106" s="507"/>
      <c r="E106" s="267" t="s">
        <v>5</v>
      </c>
      <c r="F106" s="599" t="s">
        <v>3313</v>
      </c>
      <c r="G106" s="598"/>
      <c r="H106" s="598"/>
      <c r="I106" s="598"/>
      <c r="J106" s="507"/>
      <c r="K106" s="260">
        <v>1</v>
      </c>
      <c r="L106" s="571"/>
      <c r="M106" s="571"/>
      <c r="N106" s="507"/>
      <c r="O106" s="507"/>
      <c r="P106" s="507"/>
      <c r="Q106" s="507"/>
      <c r="R106" s="507"/>
      <c r="S106" s="134"/>
      <c r="U106" s="135"/>
      <c r="V106" s="133"/>
      <c r="W106" s="133"/>
      <c r="X106" s="133"/>
      <c r="Y106" s="133"/>
      <c r="Z106" s="133"/>
      <c r="AA106" s="133"/>
      <c r="AB106" s="136"/>
      <c r="AU106" s="137" t="s">
        <v>205</v>
      </c>
      <c r="AV106" s="137" t="s">
        <v>65</v>
      </c>
      <c r="AW106" s="10" t="s">
        <v>65</v>
      </c>
      <c r="AX106" s="10" t="s">
        <v>25</v>
      </c>
      <c r="AY106" s="10" t="s">
        <v>58</v>
      </c>
      <c r="AZ106" s="137" t="s">
        <v>198</v>
      </c>
    </row>
    <row r="107" spans="2:64" s="9" customFormat="1" ht="37.35" customHeight="1">
      <c r="B107" s="116"/>
      <c r="C107" s="232"/>
      <c r="D107" s="233" t="s">
        <v>182</v>
      </c>
      <c r="E107" s="233"/>
      <c r="F107" s="233"/>
      <c r="G107" s="233"/>
      <c r="H107" s="233"/>
      <c r="I107" s="233"/>
      <c r="J107" s="233"/>
      <c r="K107" s="233"/>
      <c r="L107" s="118"/>
      <c r="M107" s="118"/>
      <c r="N107" s="609">
        <f>N108</f>
        <v>0</v>
      </c>
      <c r="O107" s="610"/>
      <c r="P107" s="610"/>
      <c r="Q107" s="610"/>
      <c r="R107" s="232"/>
      <c r="S107" s="119"/>
      <c r="U107" s="120"/>
      <c r="V107" s="117"/>
      <c r="W107" s="117"/>
      <c r="X107" s="121">
        <f>X108</f>
        <v>0</v>
      </c>
      <c r="Y107" s="117"/>
      <c r="Z107" s="121">
        <f>Z108</f>
        <v>0</v>
      </c>
      <c r="AA107" s="117"/>
      <c r="AB107" s="122">
        <f>AB108</f>
        <v>0</v>
      </c>
      <c r="AS107" s="123" t="s">
        <v>113</v>
      </c>
      <c r="AU107" s="124" t="s">
        <v>57</v>
      </c>
      <c r="AV107" s="124" t="s">
        <v>58</v>
      </c>
      <c r="AZ107" s="123" t="s">
        <v>198</v>
      </c>
      <c r="BL107" s="125">
        <f>BL108</f>
        <v>0</v>
      </c>
    </row>
    <row r="108" spans="2:66" s="1" customFormat="1" ht="22.5" customHeight="1">
      <c r="B108" s="126"/>
      <c r="C108" s="240" t="s">
        <v>116</v>
      </c>
      <c r="D108" s="240" t="s">
        <v>199</v>
      </c>
      <c r="E108" s="241" t="s">
        <v>231</v>
      </c>
      <c r="F108" s="593" t="s">
        <v>232</v>
      </c>
      <c r="G108" s="593"/>
      <c r="H108" s="593"/>
      <c r="I108" s="593"/>
      <c r="J108" s="242" t="s">
        <v>202</v>
      </c>
      <c r="K108" s="506">
        <v>1</v>
      </c>
      <c r="L108" s="572"/>
      <c r="M108" s="572"/>
      <c r="N108" s="594">
        <f>ROUND(L108*K108,2)</f>
        <v>0</v>
      </c>
      <c r="O108" s="594"/>
      <c r="P108" s="594"/>
      <c r="Q108" s="594"/>
      <c r="R108" s="256" t="s">
        <v>3765</v>
      </c>
      <c r="S108" s="127"/>
      <c r="U108" s="128" t="s">
        <v>5</v>
      </c>
      <c r="V108" s="41" t="s">
        <v>31</v>
      </c>
      <c r="W108" s="129">
        <v>0</v>
      </c>
      <c r="X108" s="129">
        <f>W108*K108</f>
        <v>0</v>
      </c>
      <c r="Y108" s="129">
        <v>0</v>
      </c>
      <c r="Z108" s="129">
        <f>Y108*K108</f>
        <v>0</v>
      </c>
      <c r="AA108" s="129">
        <v>0</v>
      </c>
      <c r="AB108" s="130">
        <f>AA108*K108</f>
        <v>0</v>
      </c>
      <c r="AS108" s="19" t="s">
        <v>113</v>
      </c>
      <c r="AU108" s="19" t="s">
        <v>199</v>
      </c>
      <c r="AV108" s="19" t="s">
        <v>65</v>
      </c>
      <c r="AZ108" s="19" t="s">
        <v>198</v>
      </c>
      <c r="BF108" s="131">
        <f>IF(V108="základní",N108,0)</f>
        <v>0</v>
      </c>
      <c r="BG108" s="131">
        <f>IF(V108="snížená",N108,0)</f>
        <v>0</v>
      </c>
      <c r="BH108" s="131">
        <f>IF(V108="zákl. přenesená",N108,0)</f>
        <v>0</v>
      </c>
      <c r="BI108" s="131">
        <f>IF(V108="sníž. přenesená",N108,0)</f>
        <v>0</v>
      </c>
      <c r="BJ108" s="131">
        <f>IF(V108="nulová",N108,0)</f>
        <v>0</v>
      </c>
      <c r="BK108" s="19" t="s">
        <v>71</v>
      </c>
      <c r="BL108" s="131">
        <f>ROUND(L108*K108,2)</f>
        <v>0</v>
      </c>
      <c r="BM108" s="19" t="s">
        <v>113</v>
      </c>
      <c r="BN108" s="19" t="s">
        <v>233</v>
      </c>
    </row>
    <row r="109" spans="2:64" s="9" customFormat="1" ht="37.35" customHeight="1">
      <c r="B109" s="116"/>
      <c r="C109" s="232"/>
      <c r="D109" s="233" t="s">
        <v>183</v>
      </c>
      <c r="E109" s="233"/>
      <c r="F109" s="233"/>
      <c r="G109" s="233"/>
      <c r="H109" s="233"/>
      <c r="I109" s="233"/>
      <c r="J109" s="233"/>
      <c r="K109" s="233"/>
      <c r="L109" s="118"/>
      <c r="M109" s="118"/>
      <c r="N109" s="611">
        <f>N110</f>
        <v>0</v>
      </c>
      <c r="O109" s="612"/>
      <c r="P109" s="612"/>
      <c r="Q109" s="612"/>
      <c r="R109" s="232"/>
      <c r="S109" s="119"/>
      <c r="U109" s="120"/>
      <c r="V109" s="117"/>
      <c r="W109" s="117"/>
      <c r="X109" s="121">
        <f>SUM(X110:X112)</f>
        <v>0</v>
      </c>
      <c r="Y109" s="117"/>
      <c r="Z109" s="121">
        <f>SUM(Z110:Z112)</f>
        <v>0</v>
      </c>
      <c r="AA109" s="117"/>
      <c r="AB109" s="122">
        <f>SUM(AB110:AB112)</f>
        <v>0</v>
      </c>
      <c r="AS109" s="123" t="s">
        <v>113</v>
      </c>
      <c r="AU109" s="124" t="s">
        <v>57</v>
      </c>
      <c r="AV109" s="124" t="s">
        <v>58</v>
      </c>
      <c r="AZ109" s="123" t="s">
        <v>198</v>
      </c>
      <c r="BL109" s="125">
        <f>SUM(BL110:BL112)</f>
        <v>0</v>
      </c>
    </row>
    <row r="110" spans="2:66" s="1" customFormat="1" ht="22.5" customHeight="1">
      <c r="B110" s="126"/>
      <c r="C110" s="240" t="s">
        <v>128</v>
      </c>
      <c r="D110" s="240" t="s">
        <v>199</v>
      </c>
      <c r="E110" s="241" t="s">
        <v>234</v>
      </c>
      <c r="F110" s="593" t="s">
        <v>235</v>
      </c>
      <c r="G110" s="593"/>
      <c r="H110" s="593"/>
      <c r="I110" s="593"/>
      <c r="J110" s="242" t="s">
        <v>202</v>
      </c>
      <c r="K110" s="506">
        <v>1</v>
      </c>
      <c r="L110" s="594">
        <f>SUM(L111:M112)</f>
        <v>0</v>
      </c>
      <c r="M110" s="594"/>
      <c r="N110" s="594">
        <f>ROUND(L110*K110,2)</f>
        <v>0</v>
      </c>
      <c r="O110" s="594"/>
      <c r="P110" s="594"/>
      <c r="Q110" s="594"/>
      <c r="R110" s="256" t="s">
        <v>3765</v>
      </c>
      <c r="S110" s="127"/>
      <c r="U110" s="128" t="s">
        <v>5</v>
      </c>
      <c r="V110" s="41" t="s">
        <v>31</v>
      </c>
      <c r="W110" s="129">
        <v>0</v>
      </c>
      <c r="X110" s="129">
        <f>W110*K110</f>
        <v>0</v>
      </c>
      <c r="Y110" s="129">
        <v>0</v>
      </c>
      <c r="Z110" s="129">
        <f>Y110*K110</f>
        <v>0</v>
      </c>
      <c r="AA110" s="129">
        <v>0</v>
      </c>
      <c r="AB110" s="130">
        <f>AA110*K110</f>
        <v>0</v>
      </c>
      <c r="AS110" s="19" t="s">
        <v>113</v>
      </c>
      <c r="AU110" s="19" t="s">
        <v>199</v>
      </c>
      <c r="AV110" s="19" t="s">
        <v>65</v>
      </c>
      <c r="AZ110" s="19" t="s">
        <v>198</v>
      </c>
      <c r="BF110" s="131">
        <f>IF(V110="základní",N110,0)</f>
        <v>0</v>
      </c>
      <c r="BG110" s="131">
        <f>IF(V110="snížená",N110,0)</f>
        <v>0</v>
      </c>
      <c r="BH110" s="131">
        <f>IF(V110="zákl. přenesená",N110,0)</f>
        <v>0</v>
      </c>
      <c r="BI110" s="131">
        <f>IF(V110="sníž. přenesená",N110,0)</f>
        <v>0</v>
      </c>
      <c r="BJ110" s="131">
        <f>IF(V110="nulová",N110,0)</f>
        <v>0</v>
      </c>
      <c r="BK110" s="19" t="s">
        <v>71</v>
      </c>
      <c r="BL110" s="131">
        <f>ROUND(L110*K110,2)</f>
        <v>0</v>
      </c>
      <c r="BM110" s="19" t="s">
        <v>113</v>
      </c>
      <c r="BN110" s="19" t="s">
        <v>236</v>
      </c>
    </row>
    <row r="111" spans="2:52" s="10" customFormat="1" ht="152.25" customHeight="1">
      <c r="B111" s="132"/>
      <c r="C111" s="507"/>
      <c r="D111" s="507"/>
      <c r="E111" s="267" t="s">
        <v>5</v>
      </c>
      <c r="F111" s="613" t="s">
        <v>3314</v>
      </c>
      <c r="G111" s="596"/>
      <c r="H111" s="596"/>
      <c r="I111" s="596"/>
      <c r="J111" s="507"/>
      <c r="K111" s="260">
        <v>1</v>
      </c>
      <c r="L111" s="571"/>
      <c r="M111" s="571"/>
      <c r="N111" s="507"/>
      <c r="O111" s="507"/>
      <c r="P111" s="507"/>
      <c r="Q111" s="507"/>
      <c r="R111" s="507"/>
      <c r="S111" s="134"/>
      <c r="U111" s="135"/>
      <c r="V111" s="133"/>
      <c r="W111" s="133"/>
      <c r="X111" s="133"/>
      <c r="Y111" s="133"/>
      <c r="Z111" s="133"/>
      <c r="AA111" s="133"/>
      <c r="AB111" s="136"/>
      <c r="AU111" s="137" t="s">
        <v>205</v>
      </c>
      <c r="AV111" s="137" t="s">
        <v>65</v>
      </c>
      <c r="AW111" s="10" t="s">
        <v>65</v>
      </c>
      <c r="AX111" s="10" t="s">
        <v>25</v>
      </c>
      <c r="AY111" s="10" t="s">
        <v>58</v>
      </c>
      <c r="AZ111" s="137" t="s">
        <v>198</v>
      </c>
    </row>
    <row r="112" spans="2:52" s="11" customFormat="1" ht="31.5" customHeight="1">
      <c r="B112" s="138"/>
      <c r="C112" s="508"/>
      <c r="D112" s="508"/>
      <c r="E112" s="259" t="s">
        <v>5</v>
      </c>
      <c r="F112" s="600" t="s">
        <v>3315</v>
      </c>
      <c r="G112" s="601"/>
      <c r="H112" s="601"/>
      <c r="I112" s="601"/>
      <c r="J112" s="508"/>
      <c r="K112" s="260">
        <v>1</v>
      </c>
      <c r="L112" s="571"/>
      <c r="M112" s="571"/>
      <c r="N112" s="508"/>
      <c r="O112" s="508"/>
      <c r="P112" s="508"/>
      <c r="Q112" s="508"/>
      <c r="R112" s="508"/>
      <c r="S112" s="142"/>
      <c r="U112" s="143"/>
      <c r="V112" s="139"/>
      <c r="W112" s="139"/>
      <c r="X112" s="139"/>
      <c r="Y112" s="139"/>
      <c r="Z112" s="139"/>
      <c r="AA112" s="139"/>
      <c r="AB112" s="144"/>
      <c r="AU112" s="145" t="s">
        <v>205</v>
      </c>
      <c r="AV112" s="145" t="s">
        <v>65</v>
      </c>
      <c r="AW112" s="11" t="s">
        <v>71</v>
      </c>
      <c r="AX112" s="11" t="s">
        <v>25</v>
      </c>
      <c r="AY112" s="11" t="s">
        <v>65</v>
      </c>
      <c r="AZ112" s="145" t="s">
        <v>198</v>
      </c>
    </row>
    <row r="113" spans="2:64" s="9" customFormat="1" ht="37.35" customHeight="1">
      <c r="B113" s="116"/>
      <c r="C113" s="232"/>
      <c r="D113" s="233" t="s">
        <v>184</v>
      </c>
      <c r="E113" s="233"/>
      <c r="F113" s="233"/>
      <c r="G113" s="233"/>
      <c r="H113" s="233"/>
      <c r="I113" s="233"/>
      <c r="J113" s="233"/>
      <c r="K113" s="233"/>
      <c r="L113" s="118"/>
      <c r="M113" s="118"/>
      <c r="N113" s="609">
        <f>N114</f>
        <v>0</v>
      </c>
      <c r="O113" s="610"/>
      <c r="P113" s="610"/>
      <c r="Q113" s="610"/>
      <c r="R113" s="232"/>
      <c r="S113" s="119"/>
      <c r="U113" s="120"/>
      <c r="V113" s="117"/>
      <c r="W113" s="117"/>
      <c r="X113" s="121">
        <f>SUM(X114:X121)</f>
        <v>0</v>
      </c>
      <c r="Y113" s="117"/>
      <c r="Z113" s="121">
        <f>SUM(Z114:Z121)</f>
        <v>0</v>
      </c>
      <c r="AA113" s="117"/>
      <c r="AB113" s="122">
        <f>SUM(AB114:AB121)</f>
        <v>0</v>
      </c>
      <c r="AS113" s="123" t="s">
        <v>113</v>
      </c>
      <c r="AU113" s="124" t="s">
        <v>57</v>
      </c>
      <c r="AV113" s="124" t="s">
        <v>58</v>
      </c>
      <c r="AZ113" s="123" t="s">
        <v>198</v>
      </c>
      <c r="BL113" s="125">
        <f>SUM(BL114:BL121)</f>
        <v>0</v>
      </c>
    </row>
    <row r="114" spans="2:66" s="1" customFormat="1" ht="22.5" customHeight="1">
      <c r="B114" s="126"/>
      <c r="C114" s="240" t="s">
        <v>137</v>
      </c>
      <c r="D114" s="240" t="s">
        <v>199</v>
      </c>
      <c r="E114" s="241" t="s">
        <v>237</v>
      </c>
      <c r="F114" s="593" t="s">
        <v>175</v>
      </c>
      <c r="G114" s="593"/>
      <c r="H114" s="593"/>
      <c r="I114" s="593"/>
      <c r="J114" s="242" t="s">
        <v>202</v>
      </c>
      <c r="K114" s="506">
        <v>1</v>
      </c>
      <c r="L114" s="594">
        <f>SUM(L115:M121)</f>
        <v>0</v>
      </c>
      <c r="M114" s="594"/>
      <c r="N114" s="594">
        <f>ROUND(L114*K114,2)</f>
        <v>0</v>
      </c>
      <c r="O114" s="594"/>
      <c r="P114" s="594"/>
      <c r="Q114" s="594"/>
      <c r="R114" s="256" t="s">
        <v>3765</v>
      </c>
      <c r="S114" s="127"/>
      <c r="U114" s="128" t="s">
        <v>5</v>
      </c>
      <c r="V114" s="41" t="s">
        <v>31</v>
      </c>
      <c r="W114" s="129">
        <v>0</v>
      </c>
      <c r="X114" s="129">
        <f>W114*K114</f>
        <v>0</v>
      </c>
      <c r="Y114" s="129">
        <v>0</v>
      </c>
      <c r="Z114" s="129">
        <f>Y114*K114</f>
        <v>0</v>
      </c>
      <c r="AA114" s="129">
        <v>0</v>
      </c>
      <c r="AB114" s="130">
        <f>AA114*K114</f>
        <v>0</v>
      </c>
      <c r="AS114" s="19" t="s">
        <v>113</v>
      </c>
      <c r="AU114" s="19" t="s">
        <v>199</v>
      </c>
      <c r="AV114" s="19" t="s">
        <v>65</v>
      </c>
      <c r="AZ114" s="19" t="s">
        <v>198</v>
      </c>
      <c r="BF114" s="131">
        <f>IF(V114="základní",N114,0)</f>
        <v>0</v>
      </c>
      <c r="BG114" s="131">
        <f>IF(V114="snížená",N114,0)</f>
        <v>0</v>
      </c>
      <c r="BH114" s="131">
        <f>IF(V114="zákl. přenesená",N114,0)</f>
        <v>0</v>
      </c>
      <c r="BI114" s="131">
        <f>IF(V114="sníž. přenesená",N114,0)</f>
        <v>0</v>
      </c>
      <c r="BJ114" s="131">
        <f>IF(V114="nulová",N114,0)</f>
        <v>0</v>
      </c>
      <c r="BK114" s="19" t="s">
        <v>71</v>
      </c>
      <c r="BL114" s="131">
        <f>ROUND(L114*K114,2)</f>
        <v>0</v>
      </c>
      <c r="BM114" s="19" t="s">
        <v>113</v>
      </c>
      <c r="BN114" s="19" t="s">
        <v>238</v>
      </c>
    </row>
    <row r="115" spans="2:52" s="10" customFormat="1" ht="31.5" customHeight="1">
      <c r="B115" s="132"/>
      <c r="C115" s="507"/>
      <c r="D115" s="507"/>
      <c r="E115" s="267" t="s">
        <v>5</v>
      </c>
      <c r="F115" s="595" t="s">
        <v>239</v>
      </c>
      <c r="G115" s="596"/>
      <c r="H115" s="596"/>
      <c r="I115" s="596"/>
      <c r="J115" s="507"/>
      <c r="K115" s="260">
        <v>1</v>
      </c>
      <c r="L115" s="571"/>
      <c r="M115" s="571"/>
      <c r="N115" s="507"/>
      <c r="O115" s="507"/>
      <c r="P115" s="507"/>
      <c r="Q115" s="507"/>
      <c r="R115" s="507"/>
      <c r="S115" s="134"/>
      <c r="U115" s="135"/>
      <c r="V115" s="133"/>
      <c r="W115" s="133"/>
      <c r="X115" s="133"/>
      <c r="Y115" s="133"/>
      <c r="Z115" s="133"/>
      <c r="AA115" s="133"/>
      <c r="AB115" s="136"/>
      <c r="AU115" s="137" t="s">
        <v>205</v>
      </c>
      <c r="AV115" s="137" t="s">
        <v>65</v>
      </c>
      <c r="AW115" s="10" t="s">
        <v>65</v>
      </c>
      <c r="AX115" s="10" t="s">
        <v>25</v>
      </c>
      <c r="AY115" s="10" t="s">
        <v>58</v>
      </c>
      <c r="AZ115" s="137" t="s">
        <v>198</v>
      </c>
    </row>
    <row r="116" spans="2:52" s="10" customFormat="1" ht="31.5" customHeight="1">
      <c r="B116" s="132"/>
      <c r="C116" s="507"/>
      <c r="D116" s="507"/>
      <c r="E116" s="267" t="s">
        <v>5</v>
      </c>
      <c r="F116" s="597" t="s">
        <v>240</v>
      </c>
      <c r="G116" s="598"/>
      <c r="H116" s="598"/>
      <c r="I116" s="598"/>
      <c r="J116" s="507"/>
      <c r="K116" s="260">
        <v>1</v>
      </c>
      <c r="L116" s="571"/>
      <c r="M116" s="571"/>
      <c r="N116" s="507"/>
      <c r="O116" s="507"/>
      <c r="P116" s="507"/>
      <c r="Q116" s="507"/>
      <c r="R116" s="507"/>
      <c r="S116" s="134"/>
      <c r="U116" s="135"/>
      <c r="V116" s="133"/>
      <c r="W116" s="133"/>
      <c r="X116" s="133"/>
      <c r="Y116" s="133"/>
      <c r="Z116" s="133"/>
      <c r="AA116" s="133"/>
      <c r="AB116" s="136"/>
      <c r="AU116" s="137" t="s">
        <v>205</v>
      </c>
      <c r="AV116" s="137" t="s">
        <v>65</v>
      </c>
      <c r="AW116" s="10" t="s">
        <v>65</v>
      </c>
      <c r="AX116" s="10" t="s">
        <v>25</v>
      </c>
      <c r="AY116" s="10" t="s">
        <v>58</v>
      </c>
      <c r="AZ116" s="137" t="s">
        <v>198</v>
      </c>
    </row>
    <row r="117" spans="2:52" s="10" customFormat="1" ht="31.5" customHeight="1">
      <c r="B117" s="132"/>
      <c r="C117" s="507"/>
      <c r="D117" s="507"/>
      <c r="E117" s="267" t="s">
        <v>5</v>
      </c>
      <c r="F117" s="597" t="s">
        <v>241</v>
      </c>
      <c r="G117" s="598"/>
      <c r="H117" s="598"/>
      <c r="I117" s="598"/>
      <c r="J117" s="507"/>
      <c r="K117" s="260">
        <v>1</v>
      </c>
      <c r="L117" s="571"/>
      <c r="M117" s="571"/>
      <c r="N117" s="507"/>
      <c r="O117" s="507"/>
      <c r="P117" s="507"/>
      <c r="Q117" s="507"/>
      <c r="R117" s="507"/>
      <c r="S117" s="134"/>
      <c r="U117" s="135"/>
      <c r="V117" s="133"/>
      <c r="W117" s="133"/>
      <c r="X117" s="133"/>
      <c r="Y117" s="133"/>
      <c r="Z117" s="133"/>
      <c r="AA117" s="133"/>
      <c r="AB117" s="136"/>
      <c r="AU117" s="137" t="s">
        <v>205</v>
      </c>
      <c r="AV117" s="137" t="s">
        <v>65</v>
      </c>
      <c r="AW117" s="10" t="s">
        <v>65</v>
      </c>
      <c r="AX117" s="10" t="s">
        <v>25</v>
      </c>
      <c r="AY117" s="10" t="s">
        <v>58</v>
      </c>
      <c r="AZ117" s="137" t="s">
        <v>198</v>
      </c>
    </row>
    <row r="118" spans="2:52" s="10" customFormat="1" ht="44.25" customHeight="1">
      <c r="B118" s="132"/>
      <c r="C118" s="507"/>
      <c r="D118" s="507"/>
      <c r="E118" s="267" t="s">
        <v>5</v>
      </c>
      <c r="F118" s="597" t="s">
        <v>242</v>
      </c>
      <c r="G118" s="598"/>
      <c r="H118" s="598"/>
      <c r="I118" s="598"/>
      <c r="J118" s="507"/>
      <c r="K118" s="260">
        <v>1</v>
      </c>
      <c r="L118" s="571"/>
      <c r="M118" s="571"/>
      <c r="N118" s="507"/>
      <c r="O118" s="507"/>
      <c r="P118" s="507"/>
      <c r="Q118" s="507"/>
      <c r="R118" s="507"/>
      <c r="S118" s="134"/>
      <c r="U118" s="135"/>
      <c r="V118" s="133"/>
      <c r="W118" s="133"/>
      <c r="X118" s="133"/>
      <c r="Y118" s="133"/>
      <c r="Z118" s="133"/>
      <c r="AA118" s="133"/>
      <c r="AB118" s="136"/>
      <c r="AU118" s="137" t="s">
        <v>205</v>
      </c>
      <c r="AV118" s="137" t="s">
        <v>65</v>
      </c>
      <c r="AW118" s="10" t="s">
        <v>65</v>
      </c>
      <c r="AX118" s="10" t="s">
        <v>25</v>
      </c>
      <c r="AY118" s="10" t="s">
        <v>58</v>
      </c>
      <c r="AZ118" s="137" t="s">
        <v>198</v>
      </c>
    </row>
    <row r="119" spans="2:52" s="10" customFormat="1" ht="78" customHeight="1">
      <c r="B119" s="132"/>
      <c r="C119" s="507"/>
      <c r="D119" s="507"/>
      <c r="E119" s="267" t="s">
        <v>5</v>
      </c>
      <c r="F119" s="599" t="s">
        <v>3316</v>
      </c>
      <c r="G119" s="598"/>
      <c r="H119" s="598"/>
      <c r="I119" s="598"/>
      <c r="J119" s="507"/>
      <c r="K119" s="260">
        <v>1</v>
      </c>
      <c r="L119" s="571"/>
      <c r="M119" s="571"/>
      <c r="N119" s="507"/>
      <c r="O119" s="507"/>
      <c r="P119" s="507"/>
      <c r="Q119" s="507"/>
      <c r="R119" s="507"/>
      <c r="S119" s="134"/>
      <c r="U119" s="135"/>
      <c r="V119" s="133"/>
      <c r="W119" s="133"/>
      <c r="X119" s="133"/>
      <c r="Y119" s="133"/>
      <c r="Z119" s="133"/>
      <c r="AA119" s="133"/>
      <c r="AB119" s="136"/>
      <c r="AU119" s="137" t="s">
        <v>205</v>
      </c>
      <c r="AV119" s="137" t="s">
        <v>65</v>
      </c>
      <c r="AW119" s="10" t="s">
        <v>65</v>
      </c>
      <c r="AX119" s="10" t="s">
        <v>25</v>
      </c>
      <c r="AY119" s="10" t="s">
        <v>58</v>
      </c>
      <c r="AZ119" s="137" t="s">
        <v>198</v>
      </c>
    </row>
    <row r="120" spans="2:52" s="10" customFormat="1" ht="44.25" customHeight="1">
      <c r="B120" s="132"/>
      <c r="C120" s="507"/>
      <c r="D120" s="507"/>
      <c r="E120" s="267" t="s">
        <v>5</v>
      </c>
      <c r="F120" s="597" t="s">
        <v>243</v>
      </c>
      <c r="G120" s="598"/>
      <c r="H120" s="598"/>
      <c r="I120" s="598"/>
      <c r="J120" s="507"/>
      <c r="K120" s="260">
        <v>1</v>
      </c>
      <c r="L120" s="571"/>
      <c r="M120" s="571"/>
      <c r="N120" s="507"/>
      <c r="O120" s="507"/>
      <c r="P120" s="507"/>
      <c r="Q120" s="507"/>
      <c r="R120" s="507"/>
      <c r="S120" s="134"/>
      <c r="U120" s="135"/>
      <c r="V120" s="133"/>
      <c r="W120" s="133"/>
      <c r="X120" s="133"/>
      <c r="Y120" s="133"/>
      <c r="Z120" s="133"/>
      <c r="AA120" s="133"/>
      <c r="AB120" s="136"/>
      <c r="AU120" s="137" t="s">
        <v>205</v>
      </c>
      <c r="AV120" s="137" t="s">
        <v>65</v>
      </c>
      <c r="AW120" s="10" t="s">
        <v>65</v>
      </c>
      <c r="AX120" s="10" t="s">
        <v>25</v>
      </c>
      <c r="AY120" s="10" t="s">
        <v>58</v>
      </c>
      <c r="AZ120" s="137" t="s">
        <v>198</v>
      </c>
    </row>
    <row r="121" spans="2:52" s="10" customFormat="1" ht="81.75" customHeight="1">
      <c r="B121" s="132"/>
      <c r="C121" s="507"/>
      <c r="D121" s="507"/>
      <c r="E121" s="267" t="s">
        <v>5</v>
      </c>
      <c r="F121" s="599" t="s">
        <v>3317</v>
      </c>
      <c r="G121" s="598"/>
      <c r="H121" s="598"/>
      <c r="I121" s="598"/>
      <c r="J121" s="507"/>
      <c r="K121" s="260">
        <v>1</v>
      </c>
      <c r="L121" s="571"/>
      <c r="M121" s="571"/>
      <c r="N121" s="507"/>
      <c r="O121" s="507"/>
      <c r="P121" s="507"/>
      <c r="Q121" s="507"/>
      <c r="R121" s="507"/>
      <c r="S121" s="134"/>
      <c r="U121" s="135"/>
      <c r="V121" s="133"/>
      <c r="W121" s="133"/>
      <c r="X121" s="133"/>
      <c r="Y121" s="133"/>
      <c r="Z121" s="133"/>
      <c r="AA121" s="133"/>
      <c r="AB121" s="136"/>
      <c r="AU121" s="137" t="s">
        <v>205</v>
      </c>
      <c r="AV121" s="137" t="s">
        <v>65</v>
      </c>
      <c r="AW121" s="10" t="s">
        <v>65</v>
      </c>
      <c r="AX121" s="10" t="s">
        <v>25</v>
      </c>
      <c r="AY121" s="10" t="s">
        <v>58</v>
      </c>
      <c r="AZ121" s="137" t="s">
        <v>198</v>
      </c>
    </row>
    <row r="122" spans="2:19" s="1" customFormat="1" ht="6.95" customHeight="1">
      <c r="B122" s="49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202"/>
      <c r="O122" s="202"/>
      <c r="P122" s="202"/>
      <c r="Q122" s="202"/>
      <c r="R122" s="202"/>
      <c r="S122" s="51"/>
    </row>
  </sheetData>
  <sheetProtection password="CDE4" sheet="1" objects="1" scenarios="1"/>
  <mergeCells count="141">
    <mergeCell ref="F118:I118"/>
    <mergeCell ref="F119:I119"/>
    <mergeCell ref="F120:I120"/>
    <mergeCell ref="F121:I121"/>
    <mergeCell ref="N76:Q76"/>
    <mergeCell ref="N77:Q77"/>
    <mergeCell ref="N86:Q86"/>
    <mergeCell ref="N89:Q89"/>
    <mergeCell ref="N95:Q95"/>
    <mergeCell ref="N107:Q107"/>
    <mergeCell ref="N109:Q109"/>
    <mergeCell ref="N113:Q113"/>
    <mergeCell ref="F112:I112"/>
    <mergeCell ref="F114:I114"/>
    <mergeCell ref="L114:M114"/>
    <mergeCell ref="N114:Q114"/>
    <mergeCell ref="N108:Q108"/>
    <mergeCell ref="F110:I110"/>
    <mergeCell ref="L110:M110"/>
    <mergeCell ref="N110:Q110"/>
    <mergeCell ref="F111:I111"/>
    <mergeCell ref="L116:M116"/>
    <mergeCell ref="L93:M93"/>
    <mergeCell ref="L92:M92"/>
    <mergeCell ref="H1:K1"/>
    <mergeCell ref="T2:AD2"/>
    <mergeCell ref="F117:I117"/>
    <mergeCell ref="F99:I99"/>
    <mergeCell ref="F100:I100"/>
    <mergeCell ref="F101:I101"/>
    <mergeCell ref="F102:I102"/>
    <mergeCell ref="F103:I103"/>
    <mergeCell ref="F104:I104"/>
    <mergeCell ref="F105:I105"/>
    <mergeCell ref="F115:I115"/>
    <mergeCell ref="F116:I116"/>
    <mergeCell ref="F106:I106"/>
    <mergeCell ref="F108:I108"/>
    <mergeCell ref="F91:I91"/>
    <mergeCell ref="F92:I92"/>
    <mergeCell ref="F93:I93"/>
    <mergeCell ref="F94:I94"/>
    <mergeCell ref="F96:I96"/>
    <mergeCell ref="L96:M96"/>
    <mergeCell ref="N96:Q96"/>
    <mergeCell ref="F97:I97"/>
    <mergeCell ref="F98:I98"/>
    <mergeCell ref="L94:M94"/>
    <mergeCell ref="L91:M91"/>
    <mergeCell ref="F84:I84"/>
    <mergeCell ref="F85:I85"/>
    <mergeCell ref="F87:I87"/>
    <mergeCell ref="L87:M87"/>
    <mergeCell ref="N87:Q87"/>
    <mergeCell ref="F88:I88"/>
    <mergeCell ref="F90:I90"/>
    <mergeCell ref="L90:M90"/>
    <mergeCell ref="N90:Q90"/>
    <mergeCell ref="L85:M85"/>
    <mergeCell ref="L84:M84"/>
    <mergeCell ref="F78:I78"/>
    <mergeCell ref="L78:M78"/>
    <mergeCell ref="N78:Q78"/>
    <mergeCell ref="F79:I79"/>
    <mergeCell ref="F80:I80"/>
    <mergeCell ref="F81:I81"/>
    <mergeCell ref="F82:I82"/>
    <mergeCell ref="F83:I83"/>
    <mergeCell ref="L83:M83"/>
    <mergeCell ref="L82:M82"/>
    <mergeCell ref="L81:M81"/>
    <mergeCell ref="L80:M80"/>
    <mergeCell ref="L79:M79"/>
    <mergeCell ref="F67:P67"/>
    <mergeCell ref="F68:P68"/>
    <mergeCell ref="M70:P70"/>
    <mergeCell ref="M72:Q72"/>
    <mergeCell ref="M73:Q73"/>
    <mergeCell ref="F75:I75"/>
    <mergeCell ref="L75:M75"/>
    <mergeCell ref="N75:Q75"/>
    <mergeCell ref="C65:R65"/>
    <mergeCell ref="N52:Q52"/>
    <mergeCell ref="N53:Q53"/>
    <mergeCell ref="N54:Q54"/>
    <mergeCell ref="N55:Q55"/>
    <mergeCell ref="N56:Q56"/>
    <mergeCell ref="N57:Q57"/>
    <mergeCell ref="N58:Q58"/>
    <mergeCell ref="F41:P41"/>
    <mergeCell ref="F42:P42"/>
    <mergeCell ref="M44:P44"/>
    <mergeCell ref="M46:Q46"/>
    <mergeCell ref="M47:Q47"/>
    <mergeCell ref="C49:G49"/>
    <mergeCell ref="N49:Q49"/>
    <mergeCell ref="N51:Q51"/>
    <mergeCell ref="C39:R39"/>
    <mergeCell ref="H29:J29"/>
    <mergeCell ref="M29:P29"/>
    <mergeCell ref="H30:J30"/>
    <mergeCell ref="M30:P30"/>
    <mergeCell ref="H31:J31"/>
    <mergeCell ref="M31:P31"/>
    <mergeCell ref="L33:P33"/>
    <mergeCell ref="O17:P17"/>
    <mergeCell ref="O18:P18"/>
    <mergeCell ref="E21:L21"/>
    <mergeCell ref="M27:P27"/>
    <mergeCell ref="M28:P28"/>
    <mergeCell ref="M24:P24"/>
    <mergeCell ref="H27:J27"/>
    <mergeCell ref="H28:J28"/>
    <mergeCell ref="C2:Q2"/>
    <mergeCell ref="F6:P6"/>
    <mergeCell ref="F7:P7"/>
    <mergeCell ref="O9:P9"/>
    <mergeCell ref="O11:P11"/>
    <mergeCell ref="O12:P12"/>
    <mergeCell ref="O14:P14"/>
    <mergeCell ref="O15:P15"/>
    <mergeCell ref="C4:R4"/>
    <mergeCell ref="L117:M117"/>
    <mergeCell ref="L118:M118"/>
    <mergeCell ref="L119:M119"/>
    <mergeCell ref="L120:M120"/>
    <mergeCell ref="L121:M121"/>
    <mergeCell ref="L115:M115"/>
    <mergeCell ref="L111:M111"/>
    <mergeCell ref="L112:M112"/>
    <mergeCell ref="L106:M106"/>
    <mergeCell ref="L108:M108"/>
    <mergeCell ref="L105:M105"/>
    <mergeCell ref="L104:M104"/>
    <mergeCell ref="L103:M103"/>
    <mergeCell ref="L102:M102"/>
    <mergeCell ref="L101:M101"/>
    <mergeCell ref="L100:M100"/>
    <mergeCell ref="L99:M99"/>
    <mergeCell ref="L98:M98"/>
    <mergeCell ref="L97:M97"/>
  </mergeCells>
  <hyperlinks>
    <hyperlink ref="F1:G1" location="C2" display="1) Krycí list rozpočtu"/>
    <hyperlink ref="H1:K1" location="C86" display="2) Rekapitulace rozpočtu"/>
    <hyperlink ref="L1" location="C115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99" horizontalDpi="600" verticalDpi="600" orientation="portrait" paperSize="9" scale="85" r:id="rId2"/>
  <headerFooter>
    <oddFooter>&amp;CStrana &amp;P z &amp;N</oddFooter>
  </headerFooter>
  <rowBreaks count="2" manualBreakCount="2">
    <brk id="36" min="1" max="16383" man="1"/>
    <brk id="62" min="1" max="16383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O170"/>
  <sheetViews>
    <sheetView showGridLines="0" workbookViewId="0" topLeftCell="A1">
      <pane ySplit="1" topLeftCell="A2" activePane="bottomLeft" state="frozen"/>
      <selection pane="bottomLeft" activeCell="M25" sqref="M25:P25 M28:P29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9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7.3320312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1" style="362" customWidth="1"/>
    <col min="31" max="31" width="15" style="362" customWidth="1"/>
    <col min="32" max="32" width="16.33203125" style="362" customWidth="1"/>
    <col min="33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4" t="s">
        <v>168</v>
      </c>
      <c r="I1" s="604"/>
      <c r="J1" s="604"/>
      <c r="K1" s="604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0" t="s">
        <v>7</v>
      </c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372"/>
      <c r="T2" s="671" t="s">
        <v>8</v>
      </c>
      <c r="U2" s="668"/>
      <c r="V2" s="668"/>
      <c r="W2" s="668"/>
      <c r="X2" s="668"/>
      <c r="Y2" s="668"/>
      <c r="Z2" s="668"/>
      <c r="AA2" s="668"/>
      <c r="AB2" s="668"/>
      <c r="AC2" s="668"/>
      <c r="AD2" s="668"/>
      <c r="AU2" s="192" t="s">
        <v>127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2" t="s">
        <v>3734</v>
      </c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53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34" t="str">
        <f>'[1]Rekapitulace stavby'!K6</f>
        <v>Bezbariérové bydlení a centrum denních aktivit v Lednici - Srdce v domě, příspěvková organizace</v>
      </c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34" t="s">
        <v>2287</v>
      </c>
      <c r="G7" s="636"/>
      <c r="H7" s="636"/>
      <c r="I7" s="636"/>
      <c r="J7" s="636"/>
      <c r="K7" s="636"/>
      <c r="L7" s="636"/>
      <c r="M7" s="636"/>
      <c r="N7" s="636"/>
      <c r="O7" s="636"/>
      <c r="P7" s="636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2" t="s">
        <v>2663</v>
      </c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359"/>
      <c r="R8" s="35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576">
        <f>'Rekapitulace stavby'!AM8</f>
        <v>0</v>
      </c>
      <c r="P10" s="576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23" t="str">
        <f>IF('Rekapitulace stavby'!AN11="","",'Rekapitulace stavby'!AN11)</f>
        <v/>
      </c>
      <c r="P12" s="523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23" t="str">
        <f>IF('Rekapitulace stavby'!AN12="","",'Rekapitulace stavby'!AN12)</f>
        <v/>
      </c>
      <c r="P13" s="523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23" t="str">
        <f>IF('Rekapitulace stavby'!AM13="","",'Rekapitulace stavby'!AM13)</f>
        <v/>
      </c>
      <c r="P15" s="523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23" t="str">
        <f>IF('Rekapitulace stavby'!AM14="","",'Rekapitulace stavby'!AM14)</f>
        <v/>
      </c>
      <c r="P16" s="523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23" t="str">
        <f>IF('Rekapitulace stavby'!AN17="","",'Rekapitulace stavby'!AN17)</f>
        <v/>
      </c>
      <c r="P18" s="523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23" t="str">
        <f>IF('Rekapitulace stavby'!AN18="","",'Rekapitulace stavby'!AN18)</f>
        <v/>
      </c>
      <c r="P19" s="523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26" t="s">
        <v>5</v>
      </c>
      <c r="F22" s="526"/>
      <c r="G22" s="526"/>
      <c r="H22" s="526"/>
      <c r="I22" s="526"/>
      <c r="J22" s="526"/>
      <c r="K22" s="526"/>
      <c r="L22" s="526"/>
      <c r="M22" s="392"/>
      <c r="N22" s="392"/>
      <c r="O22" s="392"/>
      <c r="P22" s="392"/>
      <c r="Q22" s="392"/>
      <c r="R22" s="39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31">
        <f>ROUND(N53,2)</f>
        <v>0</v>
      </c>
      <c r="N25" s="632"/>
      <c r="O25" s="632"/>
      <c r="P25" s="632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56">
        <v>0</v>
      </c>
      <c r="I28" s="656"/>
      <c r="J28" s="656"/>
      <c r="K28" s="396"/>
      <c r="L28" s="396"/>
      <c r="M28" s="656">
        <f>ROUND(H28*0.21,2)</f>
        <v>0</v>
      </c>
      <c r="N28" s="656"/>
      <c r="O28" s="656"/>
      <c r="P28" s="656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56">
        <f>ROUND((SUM($M$25)),2)</f>
        <v>0</v>
      </c>
      <c r="I29" s="656"/>
      <c r="J29" s="656"/>
      <c r="K29" s="359"/>
      <c r="L29" s="359"/>
      <c r="M29" s="656">
        <f>ROUND(H29*0.15,2)</f>
        <v>0</v>
      </c>
      <c r="N29" s="656"/>
      <c r="O29" s="656"/>
      <c r="P29" s="656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56" t="e">
        <f>ROUND((SUM(#REF!)+SUM(BH76:BH155)),2)</f>
        <v>#REF!</v>
      </c>
      <c r="I30" s="638"/>
      <c r="J30" s="638"/>
      <c r="K30" s="359"/>
      <c r="L30" s="359"/>
      <c r="M30" s="656">
        <v>0</v>
      </c>
      <c r="N30" s="638"/>
      <c r="O30" s="638"/>
      <c r="P30" s="638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56" t="e">
        <f>ROUND((SUM(#REF!)+SUM(BI76:BI155)),2)</f>
        <v>#REF!</v>
      </c>
      <c r="I31" s="638"/>
      <c r="J31" s="638"/>
      <c r="K31" s="359"/>
      <c r="L31" s="359"/>
      <c r="M31" s="656">
        <v>0</v>
      </c>
      <c r="N31" s="638"/>
      <c r="O31" s="638"/>
      <c r="P31" s="638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56" t="e">
        <f>ROUND((SUM(#REF!)+SUM(BJ76:BJ155)),2)</f>
        <v>#REF!</v>
      </c>
      <c r="I32" s="638"/>
      <c r="J32" s="638"/>
      <c r="K32" s="359"/>
      <c r="L32" s="359"/>
      <c r="M32" s="656">
        <v>0</v>
      </c>
      <c r="N32" s="638"/>
      <c r="O32" s="638"/>
      <c r="P32" s="638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4">
        <f>M25+M28+M29</f>
        <v>0</v>
      </c>
      <c r="M34" s="654"/>
      <c r="N34" s="654"/>
      <c r="O34" s="654"/>
      <c r="P34" s="655"/>
      <c r="Q34" s="371"/>
      <c r="R34" s="371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2" t="s">
        <v>3735</v>
      </c>
      <c r="D40" s="643"/>
      <c r="E40" s="643"/>
      <c r="F40" s="643"/>
      <c r="G40" s="643"/>
      <c r="H40" s="643"/>
      <c r="I40" s="643"/>
      <c r="J40" s="643"/>
      <c r="K40" s="643"/>
      <c r="L40" s="643"/>
      <c r="M40" s="643"/>
      <c r="N40" s="643"/>
      <c r="O40" s="643"/>
      <c r="P40" s="643"/>
      <c r="Q40" s="643"/>
      <c r="R40" s="644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34" t="str">
        <f>F6</f>
        <v>Bezbariérové bydlení a centrum denních aktivit v Lednici - Srdce v domě, příspěvková organizace</v>
      </c>
      <c r="G42" s="635"/>
      <c r="H42" s="635"/>
      <c r="I42" s="635"/>
      <c r="J42" s="635"/>
      <c r="K42" s="635"/>
      <c r="L42" s="635"/>
      <c r="M42" s="635"/>
      <c r="N42" s="635"/>
      <c r="O42" s="635"/>
      <c r="P42" s="635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34" t="s">
        <v>2287</v>
      </c>
      <c r="G43" s="636"/>
      <c r="H43" s="636"/>
      <c r="I43" s="636"/>
      <c r="J43" s="636"/>
      <c r="K43" s="636"/>
      <c r="L43" s="636"/>
      <c r="M43" s="636"/>
      <c r="N43" s="636"/>
      <c r="O43" s="636"/>
      <c r="P43" s="636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37" t="str">
        <f>F8</f>
        <v>SO-07.3. - Vsakování vod</v>
      </c>
      <c r="G44" s="638"/>
      <c r="H44" s="638"/>
      <c r="I44" s="638"/>
      <c r="J44" s="638"/>
      <c r="K44" s="638"/>
      <c r="L44" s="638"/>
      <c r="M44" s="638"/>
      <c r="N44" s="638"/>
      <c r="O44" s="638"/>
      <c r="P44" s="638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576">
        <f>IF(O10="","",O10)</f>
        <v>0</v>
      </c>
      <c r="N46" s="576"/>
      <c r="O46" s="576"/>
      <c r="P46" s="576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39"/>
      <c r="N48" s="639"/>
      <c r="O48" s="639"/>
      <c r="P48" s="639"/>
      <c r="Q48" s="639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39"/>
      <c r="N49" s="639"/>
      <c r="O49" s="639"/>
      <c r="P49" s="639"/>
      <c r="Q49" s="639"/>
      <c r="R49" s="395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40" t="s">
        <v>176</v>
      </c>
      <c r="D51" s="641"/>
      <c r="E51" s="641"/>
      <c r="F51" s="641"/>
      <c r="G51" s="641"/>
      <c r="H51" s="371"/>
      <c r="I51" s="371"/>
      <c r="J51" s="371"/>
      <c r="K51" s="371"/>
      <c r="L51" s="371"/>
      <c r="M51" s="371"/>
      <c r="N51" s="640" t="s">
        <v>177</v>
      </c>
      <c r="O51" s="641"/>
      <c r="P51" s="641"/>
      <c r="Q51" s="641"/>
      <c r="R51" s="371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31">
        <f>N76</f>
        <v>0</v>
      </c>
      <c r="O53" s="677"/>
      <c r="P53" s="677"/>
      <c r="Q53" s="677"/>
      <c r="R53" s="37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248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75">
        <f>N77</f>
        <v>0</v>
      </c>
      <c r="O54" s="676"/>
      <c r="P54" s="676"/>
      <c r="Q54" s="676"/>
      <c r="R54" s="378"/>
      <c r="S54" s="210"/>
    </row>
    <row r="55" spans="2:19" s="215" customFormat="1" ht="24.95" customHeight="1">
      <c r="B55" s="211"/>
      <c r="C55" s="378"/>
      <c r="D55" s="283" t="s">
        <v>251</v>
      </c>
      <c r="E55" s="378"/>
      <c r="F55" s="378"/>
      <c r="G55" s="378"/>
      <c r="H55" s="378"/>
      <c r="I55" s="378"/>
      <c r="J55" s="378"/>
      <c r="K55" s="378"/>
      <c r="L55" s="378"/>
      <c r="M55" s="378"/>
      <c r="N55" s="675">
        <f>N133</f>
        <v>0</v>
      </c>
      <c r="O55" s="676"/>
      <c r="P55" s="676"/>
      <c r="Q55" s="676"/>
      <c r="R55" s="378"/>
      <c r="S55" s="210"/>
    </row>
    <row r="56" spans="2:19" s="215" customFormat="1" ht="24.95" customHeight="1">
      <c r="B56" s="211"/>
      <c r="C56" s="378"/>
      <c r="D56" s="283" t="s">
        <v>2290</v>
      </c>
      <c r="E56" s="378"/>
      <c r="F56" s="378"/>
      <c r="G56" s="378"/>
      <c r="H56" s="378"/>
      <c r="I56" s="378"/>
      <c r="J56" s="378"/>
      <c r="K56" s="378"/>
      <c r="L56" s="378"/>
      <c r="M56" s="378"/>
      <c r="N56" s="675">
        <f>N137</f>
        <v>0</v>
      </c>
      <c r="O56" s="676"/>
      <c r="P56" s="676"/>
      <c r="Q56" s="676"/>
      <c r="R56" s="378"/>
      <c r="S56" s="210"/>
    </row>
    <row r="57" spans="2:19" s="215" customFormat="1" ht="24.95" customHeight="1">
      <c r="B57" s="211"/>
      <c r="C57" s="378"/>
      <c r="D57" s="283" t="s">
        <v>264</v>
      </c>
      <c r="E57" s="378"/>
      <c r="F57" s="378"/>
      <c r="G57" s="378"/>
      <c r="H57" s="378"/>
      <c r="I57" s="378"/>
      <c r="J57" s="378"/>
      <c r="K57" s="378"/>
      <c r="L57" s="378"/>
      <c r="M57" s="378"/>
      <c r="N57" s="675">
        <f>N154</f>
        <v>0</v>
      </c>
      <c r="O57" s="676"/>
      <c r="P57" s="676"/>
      <c r="Q57" s="676"/>
      <c r="R57" s="378"/>
      <c r="S57" s="210"/>
    </row>
    <row r="58" spans="2:19" s="215" customFormat="1" ht="24.95" customHeight="1">
      <c r="B58" s="211"/>
      <c r="C58" s="378"/>
      <c r="D58" s="283" t="s">
        <v>2289</v>
      </c>
      <c r="E58" s="378"/>
      <c r="F58" s="378"/>
      <c r="G58" s="378"/>
      <c r="H58" s="378"/>
      <c r="I58" s="378"/>
      <c r="J58" s="378"/>
      <c r="K58" s="378"/>
      <c r="L58" s="378"/>
      <c r="M58" s="378"/>
      <c r="N58" s="675">
        <f>N157</f>
        <v>0</v>
      </c>
      <c r="O58" s="676"/>
      <c r="P58" s="676"/>
      <c r="Q58" s="676"/>
      <c r="R58" s="378"/>
      <c r="S58" s="210"/>
    </row>
    <row r="59" spans="2:19" s="198" customFormat="1" ht="6.95" customHeight="1">
      <c r="B59" s="201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3"/>
    </row>
    <row r="63" spans="2:19" s="198" customFormat="1" ht="6.95" customHeight="1">
      <c r="B63" s="204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6"/>
    </row>
    <row r="64" spans="2:19" s="198" customFormat="1" ht="36.95" customHeight="1">
      <c r="B64" s="168"/>
      <c r="C64" s="642" t="s">
        <v>3736</v>
      </c>
      <c r="D64" s="638"/>
      <c r="E64" s="638"/>
      <c r="F64" s="638"/>
      <c r="G64" s="638"/>
      <c r="H64" s="638"/>
      <c r="I64" s="638"/>
      <c r="J64" s="638"/>
      <c r="K64" s="638"/>
      <c r="L64" s="638"/>
      <c r="M64" s="638"/>
      <c r="N64" s="638"/>
      <c r="O64" s="638"/>
      <c r="P64" s="638"/>
      <c r="Q64" s="638"/>
      <c r="R64" s="644"/>
      <c r="S64" s="172"/>
    </row>
    <row r="65" spans="2:19" s="198" customFormat="1" ht="6.95" customHeight="1">
      <c r="B65" s="168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172"/>
    </row>
    <row r="66" spans="2:19" s="198" customFormat="1" ht="30" customHeight="1">
      <c r="B66" s="168"/>
      <c r="C66" s="368" t="s">
        <v>15</v>
      </c>
      <c r="D66" s="359"/>
      <c r="E66" s="359"/>
      <c r="F66" s="634" t="str">
        <f>F6</f>
        <v>Bezbariérové bydlení a centrum denních aktivit v Lednici - Srdce v domě, příspěvková organizace</v>
      </c>
      <c r="G66" s="635"/>
      <c r="H66" s="635"/>
      <c r="I66" s="635"/>
      <c r="J66" s="635"/>
      <c r="K66" s="635"/>
      <c r="L66" s="635"/>
      <c r="M66" s="635"/>
      <c r="N66" s="635"/>
      <c r="O66" s="635"/>
      <c r="P66" s="635"/>
      <c r="Q66" s="359"/>
      <c r="R66" s="359"/>
      <c r="S66" s="172"/>
    </row>
    <row r="67" spans="2:19" ht="30" customHeight="1">
      <c r="B67" s="174"/>
      <c r="C67" s="368" t="s">
        <v>173</v>
      </c>
      <c r="D67" s="369"/>
      <c r="E67" s="369"/>
      <c r="F67" s="634" t="s">
        <v>2287</v>
      </c>
      <c r="G67" s="636"/>
      <c r="H67" s="636"/>
      <c r="I67" s="636"/>
      <c r="J67" s="636"/>
      <c r="K67" s="636"/>
      <c r="L67" s="636"/>
      <c r="M67" s="636"/>
      <c r="N67" s="636"/>
      <c r="O67" s="636"/>
      <c r="P67" s="636"/>
      <c r="Q67" s="369"/>
      <c r="R67" s="369"/>
      <c r="S67" s="176"/>
    </row>
    <row r="68" spans="2:19" s="198" customFormat="1" ht="36.95" customHeight="1">
      <c r="B68" s="168"/>
      <c r="C68" s="207" t="s">
        <v>245</v>
      </c>
      <c r="D68" s="359"/>
      <c r="E68" s="359"/>
      <c r="F68" s="637" t="str">
        <f>F8</f>
        <v>SO-07.3. - Vsakování vod</v>
      </c>
      <c r="G68" s="638"/>
      <c r="H68" s="638"/>
      <c r="I68" s="638"/>
      <c r="J68" s="638"/>
      <c r="K68" s="638"/>
      <c r="L68" s="638"/>
      <c r="M68" s="638"/>
      <c r="N68" s="638"/>
      <c r="O68" s="638"/>
      <c r="P68" s="638"/>
      <c r="Q68" s="359"/>
      <c r="R68" s="359"/>
      <c r="S68" s="172"/>
    </row>
    <row r="69" spans="2:19" s="198" customFormat="1" ht="6.95" customHeight="1">
      <c r="B69" s="168"/>
      <c r="C69" s="359"/>
      <c r="D69" s="359"/>
      <c r="E69" s="359"/>
      <c r="F69" s="359"/>
      <c r="G69" s="359"/>
      <c r="H69" s="359"/>
      <c r="I69" s="359"/>
      <c r="J69" s="359"/>
      <c r="K69" s="359"/>
      <c r="L69" s="359"/>
      <c r="M69" s="359"/>
      <c r="N69" s="359"/>
      <c r="O69" s="359"/>
      <c r="P69" s="359"/>
      <c r="Q69" s="359"/>
      <c r="R69" s="359"/>
      <c r="S69" s="172"/>
    </row>
    <row r="70" spans="2:19" s="1" customFormat="1" ht="18" customHeight="1">
      <c r="B70" s="32"/>
      <c r="C70" s="391" t="s">
        <v>19</v>
      </c>
      <c r="D70" s="392"/>
      <c r="E70" s="392"/>
      <c r="F70" s="390"/>
      <c r="G70" s="392"/>
      <c r="H70" s="392"/>
      <c r="I70" s="392"/>
      <c r="J70" s="392"/>
      <c r="K70" s="391" t="s">
        <v>21</v>
      </c>
      <c r="L70" s="392"/>
      <c r="M70" s="576">
        <f>IF(O10="","",O10)</f>
        <v>0</v>
      </c>
      <c r="N70" s="576"/>
      <c r="O70" s="576"/>
      <c r="P70" s="576"/>
      <c r="Q70" s="392"/>
      <c r="R70" s="392"/>
      <c r="S70" s="34"/>
    </row>
    <row r="71" spans="2:19" s="1" customFormat="1" ht="6.95" customHeight="1">
      <c r="B71" s="32"/>
      <c r="C71" s="392"/>
      <c r="D71" s="392"/>
      <c r="E71" s="392"/>
      <c r="F71" s="392"/>
      <c r="G71" s="392"/>
      <c r="H71" s="392"/>
      <c r="I71" s="392"/>
      <c r="J71" s="392"/>
      <c r="K71" s="392"/>
      <c r="L71" s="392"/>
      <c r="M71" s="487"/>
      <c r="N71" s="392"/>
      <c r="O71" s="392"/>
      <c r="P71" s="392"/>
      <c r="Q71" s="392"/>
      <c r="R71" s="392"/>
      <c r="S71" s="34"/>
    </row>
    <row r="72" spans="2:19" s="1" customFormat="1" ht="15">
      <c r="B72" s="32"/>
      <c r="C72" s="391" t="s">
        <v>3741</v>
      </c>
      <c r="D72" s="392"/>
      <c r="E72" s="392"/>
      <c r="F72" s="390"/>
      <c r="G72" s="392"/>
      <c r="H72" s="392"/>
      <c r="I72" s="392"/>
      <c r="J72" s="392"/>
      <c r="K72" s="391" t="s">
        <v>24</v>
      </c>
      <c r="L72" s="392"/>
      <c r="M72" s="523"/>
      <c r="N72" s="523"/>
      <c r="O72" s="523"/>
      <c r="P72" s="523"/>
      <c r="Q72" s="523"/>
      <c r="R72" s="392"/>
      <c r="S72" s="34"/>
    </row>
    <row r="73" spans="2:19" s="1" customFormat="1" ht="14.45" customHeight="1">
      <c r="B73" s="32"/>
      <c r="C73" s="391" t="s">
        <v>3743</v>
      </c>
      <c r="D73" s="392"/>
      <c r="E73" s="392"/>
      <c r="F73" s="390" t="str">
        <f>IF(E16="","",E16)</f>
        <v/>
      </c>
      <c r="G73" s="392"/>
      <c r="H73" s="392"/>
      <c r="I73" s="392"/>
      <c r="J73" s="392"/>
      <c r="K73" s="391"/>
      <c r="L73" s="392"/>
      <c r="M73" s="523"/>
      <c r="N73" s="523"/>
      <c r="O73" s="523"/>
      <c r="P73" s="523"/>
      <c r="Q73" s="523"/>
      <c r="R73" s="392"/>
      <c r="S73" s="34"/>
    </row>
    <row r="74" spans="2:32" s="198" customFormat="1" ht="10.35" customHeight="1">
      <c r="B74" s="168"/>
      <c r="C74" s="359"/>
      <c r="D74" s="359"/>
      <c r="E74" s="359"/>
      <c r="F74" s="359"/>
      <c r="G74" s="359"/>
      <c r="H74" s="359"/>
      <c r="I74" s="359"/>
      <c r="J74" s="359"/>
      <c r="K74" s="359"/>
      <c r="L74" s="359"/>
      <c r="M74" s="359"/>
      <c r="N74" s="359"/>
      <c r="O74" s="359"/>
      <c r="P74" s="359"/>
      <c r="Q74" s="359"/>
      <c r="R74" s="359"/>
      <c r="S74" s="172"/>
      <c r="T74" s="288"/>
      <c r="U74" s="288"/>
      <c r="V74" s="288"/>
      <c r="W74" s="288"/>
      <c r="X74" s="288"/>
      <c r="Y74" s="288"/>
      <c r="Z74" s="288"/>
      <c r="AA74" s="288"/>
      <c r="AB74" s="288"/>
      <c r="AC74" s="288"/>
      <c r="AD74" s="301"/>
      <c r="AE74" s="288"/>
      <c r="AF74" s="288"/>
    </row>
    <row r="75" spans="2:32" s="228" customFormat="1" ht="29.25" customHeight="1">
      <c r="B75" s="222"/>
      <c r="C75" s="223" t="s">
        <v>185</v>
      </c>
      <c r="D75" s="367" t="s">
        <v>186</v>
      </c>
      <c r="E75" s="367" t="s">
        <v>40</v>
      </c>
      <c r="F75" s="657" t="s">
        <v>187</v>
      </c>
      <c r="G75" s="657"/>
      <c r="H75" s="657"/>
      <c r="I75" s="657"/>
      <c r="J75" s="367" t="s">
        <v>188</v>
      </c>
      <c r="K75" s="367" t="s">
        <v>189</v>
      </c>
      <c r="L75" s="658" t="s">
        <v>190</v>
      </c>
      <c r="M75" s="658"/>
      <c r="N75" s="657" t="s">
        <v>177</v>
      </c>
      <c r="O75" s="657"/>
      <c r="P75" s="657"/>
      <c r="Q75" s="657"/>
      <c r="R75" s="226" t="s">
        <v>3318</v>
      </c>
      <c r="S75" s="290"/>
      <c r="T75" s="288"/>
      <c r="U75" s="292"/>
      <c r="V75" s="293"/>
      <c r="W75" s="293"/>
      <c r="X75" s="293"/>
      <c r="Y75" s="293"/>
      <c r="Z75" s="293"/>
      <c r="AA75" s="293"/>
      <c r="AB75" s="294"/>
      <c r="AC75" s="291"/>
      <c r="AD75" s="301"/>
      <c r="AE75" s="291"/>
      <c r="AF75" s="291"/>
    </row>
    <row r="76" spans="2:64" s="198" customFormat="1" ht="29.25" customHeight="1">
      <c r="B76" s="168"/>
      <c r="C76" s="209" t="s">
        <v>3737</v>
      </c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666">
        <f>N77+N157+N133+N137+N154</f>
        <v>0</v>
      </c>
      <c r="O76" s="667"/>
      <c r="P76" s="667"/>
      <c r="Q76" s="667"/>
      <c r="R76" s="296"/>
      <c r="S76" s="172"/>
      <c r="T76" s="288"/>
      <c r="U76" s="297"/>
      <c r="V76" s="374"/>
      <c r="W76" s="374"/>
      <c r="X76" s="299"/>
      <c r="Y76" s="374"/>
      <c r="Z76" s="299"/>
      <c r="AA76" s="374"/>
      <c r="AB76" s="300"/>
      <c r="AC76" s="288"/>
      <c r="AD76" s="301"/>
      <c r="AE76" s="288"/>
      <c r="AF76" s="288"/>
      <c r="AU76" s="192" t="s">
        <v>57</v>
      </c>
      <c r="AV76" s="192" t="s">
        <v>172</v>
      </c>
      <c r="BL76" s="230">
        <f>BL77+BL157+BL133+BL137+BL154</f>
        <v>0</v>
      </c>
    </row>
    <row r="77" spans="2:64" s="235" customFormat="1" ht="37.35" customHeight="1">
      <c r="B77" s="231"/>
      <c r="C77" s="232"/>
      <c r="D77" s="233" t="s">
        <v>248</v>
      </c>
      <c r="E77" s="233"/>
      <c r="F77" s="233"/>
      <c r="G77" s="233"/>
      <c r="H77" s="233"/>
      <c r="I77" s="233"/>
      <c r="J77" s="233"/>
      <c r="K77" s="233"/>
      <c r="L77" s="233"/>
      <c r="M77" s="233"/>
      <c r="N77" s="609">
        <f>SUM(N78:Q132)</f>
        <v>0</v>
      </c>
      <c r="O77" s="610"/>
      <c r="P77" s="610"/>
      <c r="Q77" s="610"/>
      <c r="R77" s="377"/>
      <c r="S77" s="219"/>
      <c r="T77" s="411"/>
      <c r="U77" s="304"/>
      <c r="V77" s="305"/>
      <c r="W77" s="305"/>
      <c r="X77" s="306"/>
      <c r="Y77" s="305"/>
      <c r="Z77" s="306"/>
      <c r="AA77" s="305"/>
      <c r="AB77" s="307"/>
      <c r="AC77" s="303"/>
      <c r="AD77" s="411"/>
      <c r="AE77" s="303"/>
      <c r="AF77" s="303"/>
      <c r="AS77" s="237" t="s">
        <v>113</v>
      </c>
      <c r="AU77" s="238" t="s">
        <v>57</v>
      </c>
      <c r="AV77" s="238" t="s">
        <v>58</v>
      </c>
      <c r="AZ77" s="237" t="s">
        <v>198</v>
      </c>
      <c r="BL77" s="239">
        <f>SUM(BL78:BL132)</f>
        <v>0</v>
      </c>
    </row>
    <row r="78" spans="2:66" s="198" customFormat="1" ht="30" customHeight="1">
      <c r="B78" s="168"/>
      <c r="C78" s="309" t="s">
        <v>65</v>
      </c>
      <c r="D78" s="309" t="s">
        <v>199</v>
      </c>
      <c r="E78" s="310" t="s">
        <v>343</v>
      </c>
      <c r="F78" s="678" t="s">
        <v>344</v>
      </c>
      <c r="G78" s="678"/>
      <c r="H78" s="678"/>
      <c r="I78" s="678"/>
      <c r="J78" s="311" t="s">
        <v>345</v>
      </c>
      <c r="K78" s="375">
        <v>6</v>
      </c>
      <c r="L78" s="572"/>
      <c r="M78" s="572"/>
      <c r="N78" s="679">
        <f>ROUND(L78*K78,2)</f>
        <v>0</v>
      </c>
      <c r="O78" s="679"/>
      <c r="P78" s="679"/>
      <c r="Q78" s="679"/>
      <c r="R78" s="327" t="s">
        <v>3765</v>
      </c>
      <c r="S78" s="172"/>
      <c r="T78" s="288"/>
      <c r="U78" s="315"/>
      <c r="V78" s="316"/>
      <c r="W78" s="317"/>
      <c r="X78" s="317"/>
      <c r="Y78" s="317"/>
      <c r="Z78" s="317"/>
      <c r="AA78" s="317"/>
      <c r="AB78" s="318"/>
      <c r="AC78" s="288"/>
      <c r="AD78" s="288"/>
      <c r="AE78" s="288"/>
      <c r="AF78" s="288"/>
      <c r="AS78" s="192" t="s">
        <v>113</v>
      </c>
      <c r="AU78" s="192" t="s">
        <v>199</v>
      </c>
      <c r="AV78" s="192" t="s">
        <v>65</v>
      </c>
      <c r="AZ78" s="192" t="s">
        <v>198</v>
      </c>
      <c r="BF78" s="249">
        <f>IF(V78="základní",N78,0)</f>
        <v>0</v>
      </c>
      <c r="BG78" s="249">
        <f>IF(V78="snížená",N78,0)</f>
        <v>0</v>
      </c>
      <c r="BH78" s="249">
        <f>IF(V78="zákl. přenesená",N78,0)</f>
        <v>0</v>
      </c>
      <c r="BI78" s="249">
        <f>IF(V78="sníž. přenesená",N78,0)</f>
        <v>0</v>
      </c>
      <c r="BJ78" s="249">
        <f>IF(V78="nulová",N78,0)</f>
        <v>0</v>
      </c>
      <c r="BK78" s="192" t="s">
        <v>65</v>
      </c>
      <c r="BL78" s="249">
        <f>ROUND(L78*K78,2)</f>
        <v>0</v>
      </c>
      <c r="BM78" s="192" t="s">
        <v>113</v>
      </c>
      <c r="BN78" s="192" t="s">
        <v>2664</v>
      </c>
    </row>
    <row r="79" spans="2:66" s="198" customFormat="1" ht="30" customHeight="1">
      <c r="B79" s="168"/>
      <c r="C79" s="309" t="s">
        <v>71</v>
      </c>
      <c r="D79" s="309" t="s">
        <v>199</v>
      </c>
      <c r="E79" s="310" t="s">
        <v>347</v>
      </c>
      <c r="F79" s="678" t="s">
        <v>348</v>
      </c>
      <c r="G79" s="678"/>
      <c r="H79" s="678"/>
      <c r="I79" s="678"/>
      <c r="J79" s="311" t="s">
        <v>349</v>
      </c>
      <c r="K79" s="375">
        <v>0.5</v>
      </c>
      <c r="L79" s="572"/>
      <c r="M79" s="572"/>
      <c r="N79" s="679">
        <f>ROUND(L79*K79,2)</f>
        <v>0</v>
      </c>
      <c r="O79" s="679"/>
      <c r="P79" s="679"/>
      <c r="Q79" s="679"/>
      <c r="R79" s="327" t="s">
        <v>3765</v>
      </c>
      <c r="S79" s="172"/>
      <c r="T79" s="288"/>
      <c r="U79" s="315"/>
      <c r="V79" s="316"/>
      <c r="W79" s="317"/>
      <c r="X79" s="317"/>
      <c r="Y79" s="317"/>
      <c r="Z79" s="317"/>
      <c r="AA79" s="317"/>
      <c r="AB79" s="318"/>
      <c r="AC79" s="288"/>
      <c r="AD79" s="288"/>
      <c r="AE79" s="288"/>
      <c r="AF79" s="288"/>
      <c r="AS79" s="192" t="s">
        <v>113</v>
      </c>
      <c r="AU79" s="192" t="s">
        <v>199</v>
      </c>
      <c r="AV79" s="192" t="s">
        <v>65</v>
      </c>
      <c r="AZ79" s="192" t="s">
        <v>198</v>
      </c>
      <c r="BF79" s="249">
        <f>IF(V79="základní",N79,0)</f>
        <v>0</v>
      </c>
      <c r="BG79" s="249">
        <f>IF(V79="snížená",N79,0)</f>
        <v>0</v>
      </c>
      <c r="BH79" s="249">
        <f>IF(V79="zákl. přenesená",N79,0)</f>
        <v>0</v>
      </c>
      <c r="BI79" s="249">
        <f>IF(V79="sníž. přenesená",N79,0)</f>
        <v>0</v>
      </c>
      <c r="BJ79" s="249">
        <f>IF(V79="nulová",N79,0)</f>
        <v>0</v>
      </c>
      <c r="BK79" s="192" t="s">
        <v>65</v>
      </c>
      <c r="BL79" s="249">
        <f>ROUND(L79*K79,2)</f>
        <v>0</v>
      </c>
      <c r="BM79" s="192" t="s">
        <v>113</v>
      </c>
      <c r="BN79" s="192" t="s">
        <v>2665</v>
      </c>
    </row>
    <row r="80" spans="2:66" s="198" customFormat="1" ht="30" customHeight="1">
      <c r="B80" s="168"/>
      <c r="C80" s="309" t="s">
        <v>213</v>
      </c>
      <c r="D80" s="309" t="s">
        <v>199</v>
      </c>
      <c r="E80" s="310" t="s">
        <v>351</v>
      </c>
      <c r="F80" s="678" t="s">
        <v>352</v>
      </c>
      <c r="G80" s="678"/>
      <c r="H80" s="678"/>
      <c r="I80" s="678"/>
      <c r="J80" s="311" t="s">
        <v>353</v>
      </c>
      <c r="K80" s="375">
        <v>2</v>
      </c>
      <c r="L80" s="572"/>
      <c r="M80" s="572"/>
      <c r="N80" s="679">
        <f>ROUND(L80*K80,2)</f>
        <v>0</v>
      </c>
      <c r="O80" s="679"/>
      <c r="P80" s="679"/>
      <c r="Q80" s="679"/>
      <c r="R80" s="327" t="s">
        <v>3765</v>
      </c>
      <c r="S80" s="172"/>
      <c r="U80" s="354" t="s">
        <v>5</v>
      </c>
      <c r="V80" s="246" t="s">
        <v>29</v>
      </c>
      <c r="W80" s="248">
        <v>0</v>
      </c>
      <c r="X80" s="248">
        <f>W80*K80</f>
        <v>0</v>
      </c>
      <c r="Y80" s="248">
        <v>0.008677</v>
      </c>
      <c r="Z80" s="248">
        <f>Y80*K80</f>
        <v>0.017354</v>
      </c>
      <c r="AA80" s="248">
        <v>0</v>
      </c>
      <c r="AB80" s="355">
        <f>AA80*K80</f>
        <v>0</v>
      </c>
      <c r="AS80" s="192" t="s">
        <v>113</v>
      </c>
      <c r="AU80" s="192" t="s">
        <v>199</v>
      </c>
      <c r="AV80" s="192" t="s">
        <v>65</v>
      </c>
      <c r="AZ80" s="192" t="s">
        <v>198</v>
      </c>
      <c r="BF80" s="249">
        <f>IF(V80="základní",N80,0)</f>
        <v>0</v>
      </c>
      <c r="BG80" s="249">
        <f>IF(V80="snížená",N80,0)</f>
        <v>0</v>
      </c>
      <c r="BH80" s="249">
        <f>IF(V80="zákl. přenesená",N80,0)</f>
        <v>0</v>
      </c>
      <c r="BI80" s="249">
        <f>IF(V80="sníž. přenesená",N80,0)</f>
        <v>0</v>
      </c>
      <c r="BJ80" s="249">
        <f>IF(V80="nulová",N80,0)</f>
        <v>0</v>
      </c>
      <c r="BK80" s="192" t="s">
        <v>65</v>
      </c>
      <c r="BL80" s="249">
        <f>ROUND(L80*K80,2)</f>
        <v>0</v>
      </c>
      <c r="BM80" s="192" t="s">
        <v>113</v>
      </c>
      <c r="BN80" s="192" t="s">
        <v>2666</v>
      </c>
    </row>
    <row r="81" spans="2:66" s="198" customFormat="1" ht="30" customHeight="1">
      <c r="B81" s="168"/>
      <c r="C81" s="309" t="s">
        <v>113</v>
      </c>
      <c r="D81" s="309" t="s">
        <v>199</v>
      </c>
      <c r="E81" s="310" t="s">
        <v>355</v>
      </c>
      <c r="F81" s="678" t="s">
        <v>356</v>
      </c>
      <c r="G81" s="678"/>
      <c r="H81" s="678"/>
      <c r="I81" s="678"/>
      <c r="J81" s="311" t="s">
        <v>353</v>
      </c>
      <c r="K81" s="375">
        <v>3</v>
      </c>
      <c r="L81" s="572"/>
      <c r="M81" s="572"/>
      <c r="N81" s="679">
        <f>ROUND(L81*K81,2)</f>
        <v>0</v>
      </c>
      <c r="O81" s="679"/>
      <c r="P81" s="679"/>
      <c r="Q81" s="679"/>
      <c r="R81" s="327" t="s">
        <v>3765</v>
      </c>
      <c r="S81" s="172"/>
      <c r="U81" s="354" t="s">
        <v>5</v>
      </c>
      <c r="V81" s="246" t="s">
        <v>29</v>
      </c>
      <c r="W81" s="248">
        <v>0</v>
      </c>
      <c r="X81" s="248">
        <f>W81*K81</f>
        <v>0</v>
      </c>
      <c r="Y81" s="248">
        <v>0.036904</v>
      </c>
      <c r="Z81" s="248">
        <f>Y81*K81</f>
        <v>0.110712</v>
      </c>
      <c r="AA81" s="248">
        <v>0</v>
      </c>
      <c r="AB81" s="355">
        <f>AA81*K81</f>
        <v>0</v>
      </c>
      <c r="AS81" s="192" t="s">
        <v>113</v>
      </c>
      <c r="AU81" s="192" t="s">
        <v>199</v>
      </c>
      <c r="AV81" s="192" t="s">
        <v>65</v>
      </c>
      <c r="AZ81" s="192" t="s">
        <v>198</v>
      </c>
      <c r="BF81" s="249">
        <f>IF(V81="základní",N81,0)</f>
        <v>0</v>
      </c>
      <c r="BG81" s="249">
        <f>IF(V81="snížená",N81,0)</f>
        <v>0</v>
      </c>
      <c r="BH81" s="249">
        <f>IF(V81="zákl. přenesená",N81,0)</f>
        <v>0</v>
      </c>
      <c r="BI81" s="249">
        <f>IF(V81="sníž. přenesená",N81,0)</f>
        <v>0</v>
      </c>
      <c r="BJ81" s="249">
        <f>IF(V81="nulová",N81,0)</f>
        <v>0</v>
      </c>
      <c r="BK81" s="192" t="s">
        <v>65</v>
      </c>
      <c r="BL81" s="249">
        <f>ROUND(L81*K81,2)</f>
        <v>0</v>
      </c>
      <c r="BM81" s="192" t="s">
        <v>113</v>
      </c>
      <c r="BN81" s="192" t="s">
        <v>2667</v>
      </c>
    </row>
    <row r="82" spans="2:66" s="198" customFormat="1" ht="30" customHeight="1">
      <c r="B82" s="168"/>
      <c r="C82" s="309" t="s">
        <v>116</v>
      </c>
      <c r="D82" s="309" t="s">
        <v>199</v>
      </c>
      <c r="E82" s="310" t="s">
        <v>2668</v>
      </c>
      <c r="F82" s="678" t="s">
        <v>2669</v>
      </c>
      <c r="G82" s="678"/>
      <c r="H82" s="678"/>
      <c r="I82" s="678"/>
      <c r="J82" s="311" t="s">
        <v>360</v>
      </c>
      <c r="K82" s="375">
        <v>250.43</v>
      </c>
      <c r="L82" s="572"/>
      <c r="M82" s="572"/>
      <c r="N82" s="679">
        <f>ROUND(L82*K82,2)</f>
        <v>0</v>
      </c>
      <c r="O82" s="679"/>
      <c r="P82" s="679"/>
      <c r="Q82" s="679"/>
      <c r="R82" s="327" t="s">
        <v>3765</v>
      </c>
      <c r="S82" s="172"/>
      <c r="U82" s="354" t="s">
        <v>5</v>
      </c>
      <c r="V82" s="246" t="s">
        <v>29</v>
      </c>
      <c r="W82" s="248">
        <v>0</v>
      </c>
      <c r="X82" s="248">
        <f>W82*K82</f>
        <v>0</v>
      </c>
      <c r="Y82" s="248">
        <v>0</v>
      </c>
      <c r="Z82" s="248">
        <f>Y82*K82</f>
        <v>0</v>
      </c>
      <c r="AA82" s="248">
        <v>0</v>
      </c>
      <c r="AB82" s="355">
        <f>AA82*K82</f>
        <v>0</v>
      </c>
      <c r="AS82" s="192" t="s">
        <v>113</v>
      </c>
      <c r="AU82" s="192" t="s">
        <v>199</v>
      </c>
      <c r="AV82" s="192" t="s">
        <v>65</v>
      </c>
      <c r="AZ82" s="192" t="s">
        <v>198</v>
      </c>
      <c r="BF82" s="249">
        <f>IF(V82="základní",N82,0)</f>
        <v>0</v>
      </c>
      <c r="BG82" s="249">
        <f>IF(V82="snížená",N82,0)</f>
        <v>0</v>
      </c>
      <c r="BH82" s="249">
        <f>IF(V82="zákl. přenesená",N82,0)</f>
        <v>0</v>
      </c>
      <c r="BI82" s="249">
        <f>IF(V82="sníž. přenesená",N82,0)</f>
        <v>0</v>
      </c>
      <c r="BJ82" s="249">
        <f>IF(V82="nulová",N82,0)</f>
        <v>0</v>
      </c>
      <c r="BK82" s="192" t="s">
        <v>65</v>
      </c>
      <c r="BL82" s="249">
        <f>ROUND(L82*K82,2)</f>
        <v>0</v>
      </c>
      <c r="BM82" s="192" t="s">
        <v>113</v>
      </c>
      <c r="BN82" s="192" t="s">
        <v>2670</v>
      </c>
    </row>
    <row r="83" spans="2:52" s="261" customFormat="1" ht="27.95" customHeight="1">
      <c r="B83" s="257"/>
      <c r="C83" s="413"/>
      <c r="D83" s="413"/>
      <c r="E83" s="415" t="s">
        <v>2167</v>
      </c>
      <c r="F83" s="714" t="s">
        <v>2671</v>
      </c>
      <c r="G83" s="715"/>
      <c r="H83" s="715"/>
      <c r="I83" s="715"/>
      <c r="J83" s="413"/>
      <c r="K83" s="416">
        <v>250.43</v>
      </c>
      <c r="L83" s="413"/>
      <c r="M83" s="413"/>
      <c r="N83" s="413"/>
      <c r="O83" s="413"/>
      <c r="P83" s="413"/>
      <c r="Q83" s="413"/>
      <c r="R83" s="413"/>
      <c r="S83" s="221"/>
      <c r="U83" s="385"/>
      <c r="V83" s="363"/>
      <c r="W83" s="363"/>
      <c r="X83" s="363"/>
      <c r="Y83" s="363"/>
      <c r="Z83" s="363"/>
      <c r="AA83" s="363"/>
      <c r="AB83" s="386"/>
      <c r="AU83" s="262" t="s">
        <v>205</v>
      </c>
      <c r="AV83" s="262" t="s">
        <v>65</v>
      </c>
      <c r="AW83" s="261" t="s">
        <v>71</v>
      </c>
      <c r="AX83" s="261" t="s">
        <v>25</v>
      </c>
      <c r="AY83" s="261" t="s">
        <v>58</v>
      </c>
      <c r="AZ83" s="262" t="s">
        <v>198</v>
      </c>
    </row>
    <row r="84" spans="2:52" s="261" customFormat="1" ht="20.1" customHeight="1">
      <c r="B84" s="257"/>
      <c r="C84" s="413"/>
      <c r="D84" s="413"/>
      <c r="E84" s="415" t="s">
        <v>2168</v>
      </c>
      <c r="F84" s="702" t="s">
        <v>2672</v>
      </c>
      <c r="G84" s="703"/>
      <c r="H84" s="703"/>
      <c r="I84" s="703"/>
      <c r="J84" s="413"/>
      <c r="K84" s="416">
        <v>250.43</v>
      </c>
      <c r="L84" s="413"/>
      <c r="M84" s="413"/>
      <c r="N84" s="413"/>
      <c r="O84" s="413"/>
      <c r="P84" s="413"/>
      <c r="Q84" s="413"/>
      <c r="R84" s="413"/>
      <c r="S84" s="221"/>
      <c r="U84" s="385"/>
      <c r="V84" s="363"/>
      <c r="W84" s="363"/>
      <c r="X84" s="363"/>
      <c r="Y84" s="363"/>
      <c r="Z84" s="363"/>
      <c r="AA84" s="363"/>
      <c r="AB84" s="386"/>
      <c r="AU84" s="262" t="s">
        <v>205</v>
      </c>
      <c r="AV84" s="262" t="s">
        <v>65</v>
      </c>
      <c r="AW84" s="261" t="s">
        <v>71</v>
      </c>
      <c r="AX84" s="261" t="s">
        <v>25</v>
      </c>
      <c r="AY84" s="261" t="s">
        <v>65</v>
      </c>
      <c r="AZ84" s="262" t="s">
        <v>198</v>
      </c>
    </row>
    <row r="85" spans="2:66" s="198" customFormat="1" ht="30" customHeight="1">
      <c r="B85" s="168"/>
      <c r="C85" s="309" t="s">
        <v>128</v>
      </c>
      <c r="D85" s="309" t="s">
        <v>199</v>
      </c>
      <c r="E85" s="310" t="s">
        <v>2673</v>
      </c>
      <c r="F85" s="678" t="s">
        <v>2674</v>
      </c>
      <c r="G85" s="678"/>
      <c r="H85" s="678"/>
      <c r="I85" s="678"/>
      <c r="J85" s="311" t="s">
        <v>360</v>
      </c>
      <c r="K85" s="375">
        <v>75.13</v>
      </c>
      <c r="L85" s="572"/>
      <c r="M85" s="572"/>
      <c r="N85" s="679">
        <f>ROUND(L85*K85,2)</f>
        <v>0</v>
      </c>
      <c r="O85" s="679"/>
      <c r="P85" s="679"/>
      <c r="Q85" s="679"/>
      <c r="R85" s="327" t="s">
        <v>3765</v>
      </c>
      <c r="S85" s="172"/>
      <c r="T85" s="397"/>
      <c r="U85" s="354" t="s">
        <v>5</v>
      </c>
      <c r="V85" s="246" t="s">
        <v>29</v>
      </c>
      <c r="W85" s="248">
        <v>0</v>
      </c>
      <c r="X85" s="248">
        <f>W85*K85</f>
        <v>0</v>
      </c>
      <c r="Y85" s="248">
        <v>0</v>
      </c>
      <c r="Z85" s="248">
        <f>Y85*K85</f>
        <v>0</v>
      </c>
      <c r="AA85" s="248">
        <v>0</v>
      </c>
      <c r="AB85" s="355">
        <f>AA85*K85</f>
        <v>0</v>
      </c>
      <c r="AS85" s="192" t="s">
        <v>113</v>
      </c>
      <c r="AU85" s="192" t="s">
        <v>199</v>
      </c>
      <c r="AV85" s="192" t="s">
        <v>65</v>
      </c>
      <c r="AZ85" s="192" t="s">
        <v>198</v>
      </c>
      <c r="BF85" s="249">
        <f>IF(V85="základní",N85,0)</f>
        <v>0</v>
      </c>
      <c r="BG85" s="249">
        <f>IF(V85="snížená",N85,0)</f>
        <v>0</v>
      </c>
      <c r="BH85" s="249">
        <f>IF(V85="zákl. přenesená",N85,0)</f>
        <v>0</v>
      </c>
      <c r="BI85" s="249">
        <f>IF(V85="sníž. přenesená",N85,0)</f>
        <v>0</v>
      </c>
      <c r="BJ85" s="249">
        <f>IF(V85="nulová",N85,0)</f>
        <v>0</v>
      </c>
      <c r="BK85" s="192" t="s">
        <v>65</v>
      </c>
      <c r="BL85" s="249">
        <f>ROUND(L85*K85,2)</f>
        <v>0</v>
      </c>
      <c r="BM85" s="192" t="s">
        <v>113</v>
      </c>
      <c r="BN85" s="192" t="s">
        <v>2675</v>
      </c>
    </row>
    <row r="86" spans="2:52" s="261" customFormat="1" ht="20.1" customHeight="1">
      <c r="B86" s="257"/>
      <c r="C86" s="413"/>
      <c r="D86" s="413"/>
      <c r="E86" s="415" t="s">
        <v>2179</v>
      </c>
      <c r="F86" s="714" t="s">
        <v>2676</v>
      </c>
      <c r="G86" s="715"/>
      <c r="H86" s="715"/>
      <c r="I86" s="715"/>
      <c r="J86" s="413"/>
      <c r="K86" s="416">
        <v>75.13</v>
      </c>
      <c r="L86" s="413"/>
      <c r="M86" s="413"/>
      <c r="N86" s="413"/>
      <c r="O86" s="413"/>
      <c r="P86" s="413"/>
      <c r="Q86" s="413"/>
      <c r="R86" s="413"/>
      <c r="S86" s="221"/>
      <c r="T86" s="397"/>
      <c r="U86" s="385"/>
      <c r="V86" s="363"/>
      <c r="W86" s="363"/>
      <c r="X86" s="363"/>
      <c r="Y86" s="363"/>
      <c r="Z86" s="363"/>
      <c r="AA86" s="363"/>
      <c r="AB86" s="386"/>
      <c r="AU86" s="262" t="s">
        <v>205</v>
      </c>
      <c r="AV86" s="262" t="s">
        <v>65</v>
      </c>
      <c r="AW86" s="261" t="s">
        <v>71</v>
      </c>
      <c r="AX86" s="261" t="s">
        <v>25</v>
      </c>
      <c r="AY86" s="261" t="s">
        <v>58</v>
      </c>
      <c r="AZ86" s="262" t="s">
        <v>198</v>
      </c>
    </row>
    <row r="87" spans="2:52" s="261" customFormat="1" ht="20.1" customHeight="1">
      <c r="B87" s="257"/>
      <c r="C87" s="413"/>
      <c r="D87" s="413"/>
      <c r="E87" s="415" t="s">
        <v>2180</v>
      </c>
      <c r="F87" s="702" t="s">
        <v>2677</v>
      </c>
      <c r="G87" s="703"/>
      <c r="H87" s="703"/>
      <c r="I87" s="703"/>
      <c r="J87" s="413"/>
      <c r="K87" s="416">
        <v>75.13</v>
      </c>
      <c r="L87" s="413"/>
      <c r="M87" s="413"/>
      <c r="N87" s="413"/>
      <c r="O87" s="413"/>
      <c r="P87" s="413"/>
      <c r="Q87" s="413"/>
      <c r="R87" s="413"/>
      <c r="S87" s="221"/>
      <c r="U87" s="385"/>
      <c r="V87" s="363"/>
      <c r="W87" s="363"/>
      <c r="X87" s="363"/>
      <c r="Y87" s="363"/>
      <c r="Z87" s="363"/>
      <c r="AA87" s="363"/>
      <c r="AB87" s="386"/>
      <c r="AU87" s="262" t="s">
        <v>205</v>
      </c>
      <c r="AV87" s="262" t="s">
        <v>65</v>
      </c>
      <c r="AW87" s="261" t="s">
        <v>71</v>
      </c>
      <c r="AX87" s="261" t="s">
        <v>25</v>
      </c>
      <c r="AY87" s="261" t="s">
        <v>65</v>
      </c>
      <c r="AZ87" s="262" t="s">
        <v>198</v>
      </c>
    </row>
    <row r="88" spans="2:66" s="198" customFormat="1" ht="30" customHeight="1">
      <c r="B88" s="168"/>
      <c r="C88" s="309" t="s">
        <v>137</v>
      </c>
      <c r="D88" s="309" t="s">
        <v>199</v>
      </c>
      <c r="E88" s="310" t="s">
        <v>2327</v>
      </c>
      <c r="F88" s="678" t="s">
        <v>2328</v>
      </c>
      <c r="G88" s="678"/>
      <c r="H88" s="678"/>
      <c r="I88" s="678"/>
      <c r="J88" s="311" t="s">
        <v>360</v>
      </c>
      <c r="K88" s="375">
        <v>13.42</v>
      </c>
      <c r="L88" s="572"/>
      <c r="M88" s="572"/>
      <c r="N88" s="679">
        <f>ROUND(L88*K88,2)</f>
        <v>0</v>
      </c>
      <c r="O88" s="679"/>
      <c r="P88" s="679"/>
      <c r="Q88" s="679"/>
      <c r="R88" s="327" t="s">
        <v>3765</v>
      </c>
      <c r="S88" s="172"/>
      <c r="U88" s="354" t="s">
        <v>5</v>
      </c>
      <c r="V88" s="246" t="s">
        <v>29</v>
      </c>
      <c r="W88" s="248">
        <v>0</v>
      </c>
      <c r="X88" s="248">
        <f>W88*K88</f>
        <v>0</v>
      </c>
      <c r="Y88" s="248">
        <v>0</v>
      </c>
      <c r="Z88" s="248">
        <f>Y88*K88</f>
        <v>0</v>
      </c>
      <c r="AA88" s="248">
        <v>0</v>
      </c>
      <c r="AB88" s="355">
        <f>AA88*K88</f>
        <v>0</v>
      </c>
      <c r="AS88" s="192" t="s">
        <v>113</v>
      </c>
      <c r="AU88" s="192" t="s">
        <v>199</v>
      </c>
      <c r="AV88" s="192" t="s">
        <v>65</v>
      </c>
      <c r="AZ88" s="192" t="s">
        <v>198</v>
      </c>
      <c r="BF88" s="249">
        <f>IF(V88="základní",N88,0)</f>
        <v>0</v>
      </c>
      <c r="BG88" s="249">
        <f>IF(V88="snížená",N88,0)</f>
        <v>0</v>
      </c>
      <c r="BH88" s="249">
        <f>IF(V88="zákl. přenesená",N88,0)</f>
        <v>0</v>
      </c>
      <c r="BI88" s="249">
        <f>IF(V88="sníž. přenesená",N88,0)</f>
        <v>0</v>
      </c>
      <c r="BJ88" s="249">
        <f>IF(V88="nulová",N88,0)</f>
        <v>0</v>
      </c>
      <c r="BK88" s="192" t="s">
        <v>65</v>
      </c>
      <c r="BL88" s="249">
        <f>ROUND(L88*K88,2)</f>
        <v>0</v>
      </c>
      <c r="BM88" s="192" t="s">
        <v>113</v>
      </c>
      <c r="BN88" s="192" t="s">
        <v>2678</v>
      </c>
    </row>
    <row r="89" spans="2:52" s="261" customFormat="1" ht="27.95" customHeight="1">
      <c r="B89" s="257"/>
      <c r="C89" s="413"/>
      <c r="D89" s="413"/>
      <c r="E89" s="415" t="s">
        <v>2512</v>
      </c>
      <c r="F89" s="714" t="s">
        <v>2679</v>
      </c>
      <c r="G89" s="715"/>
      <c r="H89" s="715"/>
      <c r="I89" s="715"/>
      <c r="J89" s="413"/>
      <c r="K89" s="416">
        <v>13.42</v>
      </c>
      <c r="L89" s="413"/>
      <c r="M89" s="413"/>
      <c r="N89" s="413"/>
      <c r="O89" s="413"/>
      <c r="P89" s="413"/>
      <c r="Q89" s="413"/>
      <c r="R89" s="413"/>
      <c r="S89" s="221"/>
      <c r="U89" s="385"/>
      <c r="V89" s="363"/>
      <c r="W89" s="363"/>
      <c r="X89" s="363"/>
      <c r="Y89" s="363"/>
      <c r="Z89" s="363"/>
      <c r="AA89" s="363"/>
      <c r="AB89" s="386"/>
      <c r="AU89" s="262" t="s">
        <v>205</v>
      </c>
      <c r="AV89" s="262" t="s">
        <v>65</v>
      </c>
      <c r="AW89" s="261" t="s">
        <v>71</v>
      </c>
      <c r="AX89" s="261" t="s">
        <v>25</v>
      </c>
      <c r="AY89" s="261" t="s">
        <v>58</v>
      </c>
      <c r="AZ89" s="262" t="s">
        <v>198</v>
      </c>
    </row>
    <row r="90" spans="2:52" s="261" customFormat="1" ht="20.1" customHeight="1">
      <c r="B90" s="257"/>
      <c r="C90" s="413"/>
      <c r="D90" s="413"/>
      <c r="E90" s="415" t="s">
        <v>2514</v>
      </c>
      <c r="F90" s="702" t="s">
        <v>2680</v>
      </c>
      <c r="G90" s="703"/>
      <c r="H90" s="703"/>
      <c r="I90" s="703"/>
      <c r="J90" s="413"/>
      <c r="K90" s="416">
        <v>13.42</v>
      </c>
      <c r="L90" s="413"/>
      <c r="M90" s="413"/>
      <c r="N90" s="413"/>
      <c r="O90" s="413"/>
      <c r="P90" s="413"/>
      <c r="Q90" s="413"/>
      <c r="R90" s="413"/>
      <c r="S90" s="221"/>
      <c r="U90" s="385"/>
      <c r="V90" s="363"/>
      <c r="W90" s="363"/>
      <c r="X90" s="363"/>
      <c r="Y90" s="363"/>
      <c r="Z90" s="363"/>
      <c r="AA90" s="363"/>
      <c r="AB90" s="386"/>
      <c r="AU90" s="262" t="s">
        <v>205</v>
      </c>
      <c r="AV90" s="262" t="s">
        <v>65</v>
      </c>
      <c r="AW90" s="261" t="s">
        <v>71</v>
      </c>
      <c r="AX90" s="261" t="s">
        <v>25</v>
      </c>
      <c r="AY90" s="261" t="s">
        <v>65</v>
      </c>
      <c r="AZ90" s="262" t="s">
        <v>198</v>
      </c>
    </row>
    <row r="91" spans="2:66" s="198" customFormat="1" ht="30" customHeight="1">
      <c r="B91" s="168"/>
      <c r="C91" s="309" t="s">
        <v>146</v>
      </c>
      <c r="D91" s="309" t="s">
        <v>199</v>
      </c>
      <c r="E91" s="310" t="s">
        <v>2338</v>
      </c>
      <c r="F91" s="678" t="s">
        <v>2339</v>
      </c>
      <c r="G91" s="678"/>
      <c r="H91" s="678"/>
      <c r="I91" s="678"/>
      <c r="J91" s="311" t="s">
        <v>360</v>
      </c>
      <c r="K91" s="375">
        <v>6.71</v>
      </c>
      <c r="L91" s="572"/>
      <c r="M91" s="572"/>
      <c r="N91" s="679">
        <f>ROUND(L91*K91,2)</f>
        <v>0</v>
      </c>
      <c r="O91" s="679"/>
      <c r="P91" s="679"/>
      <c r="Q91" s="679"/>
      <c r="R91" s="327" t="s">
        <v>3765</v>
      </c>
      <c r="S91" s="172"/>
      <c r="U91" s="354" t="s">
        <v>5</v>
      </c>
      <c r="V91" s="246" t="s">
        <v>29</v>
      </c>
      <c r="W91" s="248">
        <v>0</v>
      </c>
      <c r="X91" s="248">
        <f>W91*K91</f>
        <v>0</v>
      </c>
      <c r="Y91" s="248">
        <v>0</v>
      </c>
      <c r="Z91" s="248">
        <f>Y91*K91</f>
        <v>0</v>
      </c>
      <c r="AA91" s="248">
        <v>0</v>
      </c>
      <c r="AB91" s="355">
        <f>AA91*K91</f>
        <v>0</v>
      </c>
      <c r="AS91" s="192" t="s">
        <v>113</v>
      </c>
      <c r="AU91" s="192" t="s">
        <v>199</v>
      </c>
      <c r="AV91" s="192" t="s">
        <v>65</v>
      </c>
      <c r="AZ91" s="192" t="s">
        <v>198</v>
      </c>
      <c r="BF91" s="249">
        <f>IF(V91="základní",N91,0)</f>
        <v>0</v>
      </c>
      <c r="BG91" s="249">
        <f>IF(V91="snížená",N91,0)</f>
        <v>0</v>
      </c>
      <c r="BH91" s="249">
        <f>IF(V91="zákl. přenesená",N91,0)</f>
        <v>0</v>
      </c>
      <c r="BI91" s="249">
        <f>IF(V91="sníž. přenesená",N91,0)</f>
        <v>0</v>
      </c>
      <c r="BJ91" s="249">
        <f>IF(V91="nulová",N91,0)</f>
        <v>0</v>
      </c>
      <c r="BK91" s="192" t="s">
        <v>65</v>
      </c>
      <c r="BL91" s="249">
        <f>ROUND(L91*K91,2)</f>
        <v>0</v>
      </c>
      <c r="BM91" s="192" t="s">
        <v>113</v>
      </c>
      <c r="BN91" s="192" t="s">
        <v>2681</v>
      </c>
    </row>
    <row r="92" spans="2:52" s="261" customFormat="1" ht="20.1" customHeight="1">
      <c r="B92" s="257"/>
      <c r="C92" s="413"/>
      <c r="D92" s="413"/>
      <c r="E92" s="415" t="s">
        <v>2191</v>
      </c>
      <c r="F92" s="714" t="s">
        <v>2682</v>
      </c>
      <c r="G92" s="715"/>
      <c r="H92" s="715"/>
      <c r="I92" s="715"/>
      <c r="J92" s="413"/>
      <c r="K92" s="416">
        <v>6.71</v>
      </c>
      <c r="L92" s="413"/>
      <c r="M92" s="413"/>
      <c r="N92" s="413"/>
      <c r="O92" s="413"/>
      <c r="P92" s="413"/>
      <c r="Q92" s="413"/>
      <c r="R92" s="413"/>
      <c r="S92" s="221"/>
      <c r="U92" s="385"/>
      <c r="V92" s="363"/>
      <c r="W92" s="363"/>
      <c r="X92" s="363"/>
      <c r="Y92" s="363"/>
      <c r="Z92" s="363"/>
      <c r="AA92" s="363"/>
      <c r="AB92" s="386"/>
      <c r="AU92" s="262" t="s">
        <v>205</v>
      </c>
      <c r="AV92" s="262" t="s">
        <v>65</v>
      </c>
      <c r="AW92" s="261" t="s">
        <v>71</v>
      </c>
      <c r="AX92" s="261" t="s">
        <v>25</v>
      </c>
      <c r="AY92" s="261" t="s">
        <v>58</v>
      </c>
      <c r="AZ92" s="262" t="s">
        <v>198</v>
      </c>
    </row>
    <row r="93" spans="2:52" s="261" customFormat="1" ht="20.1" customHeight="1">
      <c r="B93" s="257"/>
      <c r="C93" s="413"/>
      <c r="D93" s="413"/>
      <c r="E93" s="415" t="s">
        <v>2146</v>
      </c>
      <c r="F93" s="702" t="s">
        <v>2683</v>
      </c>
      <c r="G93" s="703"/>
      <c r="H93" s="703"/>
      <c r="I93" s="703"/>
      <c r="J93" s="413"/>
      <c r="K93" s="416">
        <v>6.71</v>
      </c>
      <c r="L93" s="413"/>
      <c r="M93" s="413"/>
      <c r="N93" s="413"/>
      <c r="O93" s="413"/>
      <c r="P93" s="413"/>
      <c r="Q93" s="413"/>
      <c r="R93" s="413"/>
      <c r="S93" s="221"/>
      <c r="U93" s="385"/>
      <c r="V93" s="363"/>
      <c r="W93" s="363"/>
      <c r="X93" s="363"/>
      <c r="Y93" s="363"/>
      <c r="Z93" s="363"/>
      <c r="AA93" s="363"/>
      <c r="AB93" s="386"/>
      <c r="AU93" s="262" t="s">
        <v>205</v>
      </c>
      <c r="AV93" s="262" t="s">
        <v>65</v>
      </c>
      <c r="AW93" s="261" t="s">
        <v>71</v>
      </c>
      <c r="AX93" s="261" t="s">
        <v>25</v>
      </c>
      <c r="AY93" s="261" t="s">
        <v>65</v>
      </c>
      <c r="AZ93" s="262" t="s">
        <v>198</v>
      </c>
    </row>
    <row r="94" spans="2:66" s="198" customFormat="1" ht="30" customHeight="1">
      <c r="B94" s="168"/>
      <c r="C94" s="309" t="s">
        <v>158</v>
      </c>
      <c r="D94" s="309" t="s">
        <v>199</v>
      </c>
      <c r="E94" s="310" t="s">
        <v>2345</v>
      </c>
      <c r="F94" s="678" t="s">
        <v>2346</v>
      </c>
      <c r="G94" s="678"/>
      <c r="H94" s="678"/>
      <c r="I94" s="678"/>
      <c r="J94" s="311" t="s">
        <v>377</v>
      </c>
      <c r="K94" s="375">
        <v>23.86</v>
      </c>
      <c r="L94" s="572"/>
      <c r="M94" s="572"/>
      <c r="N94" s="679">
        <f>ROUND(L94*K94,2)</f>
        <v>0</v>
      </c>
      <c r="O94" s="679"/>
      <c r="P94" s="679"/>
      <c r="Q94" s="679"/>
      <c r="R94" s="327" t="s">
        <v>3765</v>
      </c>
      <c r="S94" s="172"/>
      <c r="U94" s="354" t="s">
        <v>5</v>
      </c>
      <c r="V94" s="246" t="s">
        <v>29</v>
      </c>
      <c r="W94" s="248">
        <v>0</v>
      </c>
      <c r="X94" s="248">
        <f>W94*K94</f>
        <v>0</v>
      </c>
      <c r="Y94" s="248">
        <v>0.000839</v>
      </c>
      <c r="Z94" s="248">
        <f>Y94*K94</f>
        <v>0.02001854</v>
      </c>
      <c r="AA94" s="248">
        <v>0</v>
      </c>
      <c r="AB94" s="355">
        <f>AA94*K94</f>
        <v>0</v>
      </c>
      <c r="AS94" s="192" t="s">
        <v>113</v>
      </c>
      <c r="AU94" s="192" t="s">
        <v>199</v>
      </c>
      <c r="AV94" s="192" t="s">
        <v>65</v>
      </c>
      <c r="AZ94" s="192" t="s">
        <v>198</v>
      </c>
      <c r="BF94" s="249">
        <f>IF(V94="základní",N94,0)</f>
        <v>0</v>
      </c>
      <c r="BG94" s="249">
        <f>IF(V94="snížená",N94,0)</f>
        <v>0</v>
      </c>
      <c r="BH94" s="249">
        <f>IF(V94="zákl. přenesená",N94,0)</f>
        <v>0</v>
      </c>
      <c r="BI94" s="249">
        <f>IF(V94="sníž. přenesená",N94,0)</f>
        <v>0</v>
      </c>
      <c r="BJ94" s="249">
        <f>IF(V94="nulová",N94,0)</f>
        <v>0</v>
      </c>
      <c r="BK94" s="192" t="s">
        <v>65</v>
      </c>
      <c r="BL94" s="249">
        <f>ROUND(L94*K94,2)</f>
        <v>0</v>
      </c>
      <c r="BM94" s="192" t="s">
        <v>113</v>
      </c>
      <c r="BN94" s="192" t="s">
        <v>2684</v>
      </c>
    </row>
    <row r="95" spans="2:52" s="261" customFormat="1" ht="27.95" customHeight="1">
      <c r="B95" s="257"/>
      <c r="C95" s="413"/>
      <c r="D95" s="413"/>
      <c r="E95" s="415" t="s">
        <v>2323</v>
      </c>
      <c r="F95" s="714" t="s">
        <v>2685</v>
      </c>
      <c r="G95" s="715"/>
      <c r="H95" s="715"/>
      <c r="I95" s="715"/>
      <c r="J95" s="413"/>
      <c r="K95" s="416">
        <v>23.86</v>
      </c>
      <c r="L95" s="413"/>
      <c r="M95" s="413"/>
      <c r="N95" s="413"/>
      <c r="O95" s="413"/>
      <c r="P95" s="413"/>
      <c r="Q95" s="413"/>
      <c r="R95" s="413"/>
      <c r="S95" s="221"/>
      <c r="U95" s="385"/>
      <c r="V95" s="363"/>
      <c r="W95" s="363"/>
      <c r="X95" s="363"/>
      <c r="Y95" s="363"/>
      <c r="Z95" s="363"/>
      <c r="AA95" s="363"/>
      <c r="AB95" s="386"/>
      <c r="AU95" s="262" t="s">
        <v>205</v>
      </c>
      <c r="AV95" s="262" t="s">
        <v>65</v>
      </c>
      <c r="AW95" s="261" t="s">
        <v>71</v>
      </c>
      <c r="AX95" s="261" t="s">
        <v>25</v>
      </c>
      <c r="AY95" s="261" t="s">
        <v>58</v>
      </c>
      <c r="AZ95" s="262" t="s">
        <v>198</v>
      </c>
    </row>
    <row r="96" spans="2:52" s="261" customFormat="1" ht="20.1" customHeight="1">
      <c r="B96" s="257"/>
      <c r="C96" s="413"/>
      <c r="D96" s="413"/>
      <c r="E96" s="415" t="s">
        <v>2325</v>
      </c>
      <c r="F96" s="702" t="s">
        <v>2686</v>
      </c>
      <c r="G96" s="703"/>
      <c r="H96" s="703"/>
      <c r="I96" s="703"/>
      <c r="J96" s="413"/>
      <c r="K96" s="416">
        <v>23.86</v>
      </c>
      <c r="L96" s="413"/>
      <c r="M96" s="413"/>
      <c r="N96" s="413"/>
      <c r="O96" s="413"/>
      <c r="P96" s="413"/>
      <c r="Q96" s="413"/>
      <c r="R96" s="413"/>
      <c r="S96" s="221"/>
      <c r="U96" s="385"/>
      <c r="V96" s="363"/>
      <c r="W96" s="363"/>
      <c r="X96" s="363"/>
      <c r="Y96" s="363"/>
      <c r="Z96" s="363"/>
      <c r="AA96" s="363"/>
      <c r="AB96" s="386"/>
      <c r="AU96" s="262" t="s">
        <v>205</v>
      </c>
      <c r="AV96" s="262" t="s">
        <v>65</v>
      </c>
      <c r="AW96" s="261" t="s">
        <v>71</v>
      </c>
      <c r="AX96" s="261" t="s">
        <v>25</v>
      </c>
      <c r="AY96" s="261" t="s">
        <v>65</v>
      </c>
      <c r="AZ96" s="262" t="s">
        <v>198</v>
      </c>
    </row>
    <row r="97" spans="2:66" s="198" customFormat="1" ht="30" customHeight="1">
      <c r="B97" s="319"/>
      <c r="C97" s="309" t="s">
        <v>161</v>
      </c>
      <c r="D97" s="309" t="s">
        <v>199</v>
      </c>
      <c r="E97" s="310" t="s">
        <v>2361</v>
      </c>
      <c r="F97" s="678" t="s">
        <v>2362</v>
      </c>
      <c r="G97" s="678"/>
      <c r="H97" s="678"/>
      <c r="I97" s="678"/>
      <c r="J97" s="311" t="s">
        <v>377</v>
      </c>
      <c r="K97" s="375">
        <v>23.86</v>
      </c>
      <c r="L97" s="572"/>
      <c r="M97" s="572"/>
      <c r="N97" s="679">
        <f>ROUND(L97*K97,2)</f>
        <v>0</v>
      </c>
      <c r="O97" s="679"/>
      <c r="P97" s="679"/>
      <c r="Q97" s="679"/>
      <c r="R97" s="327" t="s">
        <v>3765</v>
      </c>
      <c r="S97" s="172"/>
      <c r="U97" s="354" t="s">
        <v>5</v>
      </c>
      <c r="V97" s="246" t="s">
        <v>29</v>
      </c>
      <c r="W97" s="248">
        <v>0</v>
      </c>
      <c r="X97" s="248">
        <f>W97*K97</f>
        <v>0</v>
      </c>
      <c r="Y97" s="248">
        <v>0</v>
      </c>
      <c r="Z97" s="248">
        <f>Y97*K97</f>
        <v>0</v>
      </c>
      <c r="AA97" s="248">
        <v>0</v>
      </c>
      <c r="AB97" s="355">
        <f>AA97*K97</f>
        <v>0</v>
      </c>
      <c r="AS97" s="192" t="s">
        <v>113</v>
      </c>
      <c r="AU97" s="192" t="s">
        <v>199</v>
      </c>
      <c r="AV97" s="192" t="s">
        <v>65</v>
      </c>
      <c r="AZ97" s="192" t="s">
        <v>198</v>
      </c>
      <c r="BF97" s="249">
        <f>IF(V97="základní",N97,0)</f>
        <v>0</v>
      </c>
      <c r="BG97" s="249">
        <f>IF(V97="snížená",N97,0)</f>
        <v>0</v>
      </c>
      <c r="BH97" s="249">
        <f>IF(V97="zákl. přenesená",N97,0)</f>
        <v>0</v>
      </c>
      <c r="BI97" s="249">
        <f>IF(V97="sníž. přenesená",N97,0)</f>
        <v>0</v>
      </c>
      <c r="BJ97" s="249">
        <f>IF(V97="nulová",N97,0)</f>
        <v>0</v>
      </c>
      <c r="BK97" s="192" t="s">
        <v>65</v>
      </c>
      <c r="BL97" s="249">
        <f>ROUND(L97*K97,2)</f>
        <v>0</v>
      </c>
      <c r="BM97" s="192" t="s">
        <v>113</v>
      </c>
      <c r="BN97" s="192" t="s">
        <v>2687</v>
      </c>
    </row>
    <row r="98" spans="2:66" s="198" customFormat="1" ht="30" customHeight="1">
      <c r="B98" s="319"/>
      <c r="C98" s="309" t="s">
        <v>164</v>
      </c>
      <c r="D98" s="455" t="s">
        <v>199</v>
      </c>
      <c r="E98" s="310" t="s">
        <v>2367</v>
      </c>
      <c r="F98" s="678" t="s">
        <v>2368</v>
      </c>
      <c r="G98" s="678"/>
      <c r="H98" s="678"/>
      <c r="I98" s="678"/>
      <c r="J98" s="311" t="s">
        <v>360</v>
      </c>
      <c r="K98" s="375">
        <v>13.42</v>
      </c>
      <c r="L98" s="572"/>
      <c r="M98" s="572"/>
      <c r="N98" s="679">
        <f>ROUND(L98*K98,2)</f>
        <v>0</v>
      </c>
      <c r="O98" s="679"/>
      <c r="P98" s="679"/>
      <c r="Q98" s="679"/>
      <c r="R98" s="327" t="s">
        <v>3765</v>
      </c>
      <c r="S98" s="172"/>
      <c r="U98" s="354" t="s">
        <v>5</v>
      </c>
      <c r="V98" s="246" t="s">
        <v>29</v>
      </c>
      <c r="W98" s="248">
        <v>0</v>
      </c>
      <c r="X98" s="248">
        <f>W98*K98</f>
        <v>0</v>
      </c>
      <c r="Y98" s="248">
        <v>0</v>
      </c>
      <c r="Z98" s="248">
        <f>Y98*K98</f>
        <v>0</v>
      </c>
      <c r="AA98" s="248">
        <v>0</v>
      </c>
      <c r="AB98" s="355">
        <f>AA98*K98</f>
        <v>0</v>
      </c>
      <c r="AS98" s="192" t="s">
        <v>113</v>
      </c>
      <c r="AU98" s="192" t="s">
        <v>199</v>
      </c>
      <c r="AV98" s="192" t="s">
        <v>65</v>
      </c>
      <c r="AZ98" s="192" t="s">
        <v>198</v>
      </c>
      <c r="BF98" s="249">
        <f>IF(V98="základní",N98,0)</f>
        <v>0</v>
      </c>
      <c r="BG98" s="249">
        <f>IF(V98="snížená",N98,0)</f>
        <v>0</v>
      </c>
      <c r="BH98" s="249">
        <f>IF(V98="zákl. přenesená",N98,0)</f>
        <v>0</v>
      </c>
      <c r="BI98" s="249">
        <f>IF(V98="sníž. přenesená",N98,0)</f>
        <v>0</v>
      </c>
      <c r="BJ98" s="249">
        <f>IF(V98="nulová",N98,0)</f>
        <v>0</v>
      </c>
      <c r="BK98" s="192" t="s">
        <v>65</v>
      </c>
      <c r="BL98" s="249">
        <f>ROUND(L98*K98,2)</f>
        <v>0</v>
      </c>
      <c r="BM98" s="192" t="s">
        <v>113</v>
      </c>
      <c r="BN98" s="192" t="s">
        <v>2688</v>
      </c>
    </row>
    <row r="99" spans="2:66" s="198" customFormat="1" ht="30" customHeight="1">
      <c r="B99" s="319"/>
      <c r="C99" s="309" t="s">
        <v>397</v>
      </c>
      <c r="D99" s="309" t="s">
        <v>199</v>
      </c>
      <c r="E99" s="310" t="s">
        <v>2371</v>
      </c>
      <c r="F99" s="678" t="s">
        <v>2372</v>
      </c>
      <c r="G99" s="678"/>
      <c r="H99" s="678"/>
      <c r="I99" s="678"/>
      <c r="J99" s="311" t="s">
        <v>360</v>
      </c>
      <c r="K99" s="375">
        <v>60.1</v>
      </c>
      <c r="L99" s="572"/>
      <c r="M99" s="572"/>
      <c r="N99" s="679">
        <f>ROUND(L99*K99,2)</f>
        <v>0</v>
      </c>
      <c r="O99" s="679"/>
      <c r="P99" s="679"/>
      <c r="Q99" s="679"/>
      <c r="R99" s="327" t="s">
        <v>3765</v>
      </c>
      <c r="S99" s="172"/>
      <c r="U99" s="354" t="s">
        <v>5</v>
      </c>
      <c r="V99" s="246" t="s">
        <v>29</v>
      </c>
      <c r="W99" s="248">
        <v>0</v>
      </c>
      <c r="X99" s="248">
        <f>W99*K99</f>
        <v>0</v>
      </c>
      <c r="Y99" s="248">
        <v>0</v>
      </c>
      <c r="Z99" s="248">
        <f>Y99*K99</f>
        <v>0</v>
      </c>
      <c r="AA99" s="248">
        <v>0</v>
      </c>
      <c r="AB99" s="355">
        <f>AA99*K99</f>
        <v>0</v>
      </c>
      <c r="AS99" s="192" t="s">
        <v>113</v>
      </c>
      <c r="AU99" s="192" t="s">
        <v>199</v>
      </c>
      <c r="AV99" s="192" t="s">
        <v>65</v>
      </c>
      <c r="AZ99" s="192" t="s">
        <v>198</v>
      </c>
      <c r="BF99" s="249">
        <f>IF(V99="základní",N99,0)</f>
        <v>0</v>
      </c>
      <c r="BG99" s="249">
        <f>IF(V99="snížená",N99,0)</f>
        <v>0</v>
      </c>
      <c r="BH99" s="249">
        <f>IF(V99="zákl. přenesená",N99,0)</f>
        <v>0</v>
      </c>
      <c r="BI99" s="249">
        <f>IF(V99="sníž. přenesená",N99,0)</f>
        <v>0</v>
      </c>
      <c r="BJ99" s="249">
        <f>IF(V99="nulová",N99,0)</f>
        <v>0</v>
      </c>
      <c r="BK99" s="192" t="s">
        <v>65</v>
      </c>
      <c r="BL99" s="249">
        <f>ROUND(L99*K99,2)</f>
        <v>0</v>
      </c>
      <c r="BM99" s="192" t="s">
        <v>113</v>
      </c>
      <c r="BN99" s="192" t="s">
        <v>2689</v>
      </c>
    </row>
    <row r="100" spans="2:52" s="261" customFormat="1" ht="27.95" customHeight="1">
      <c r="B100" s="257"/>
      <c r="C100" s="413"/>
      <c r="D100" s="413"/>
      <c r="E100" s="415" t="s">
        <v>2348</v>
      </c>
      <c r="F100" s="714" t="s">
        <v>2690</v>
      </c>
      <c r="G100" s="715"/>
      <c r="H100" s="715"/>
      <c r="I100" s="715"/>
      <c r="J100" s="413"/>
      <c r="K100" s="416">
        <v>60.1</v>
      </c>
      <c r="L100" s="413"/>
      <c r="M100" s="413"/>
      <c r="N100" s="413"/>
      <c r="O100" s="413"/>
      <c r="P100" s="413"/>
      <c r="Q100" s="413"/>
      <c r="R100" s="413"/>
      <c r="S100" s="221"/>
      <c r="U100" s="385"/>
      <c r="V100" s="363"/>
      <c r="W100" s="363"/>
      <c r="X100" s="363"/>
      <c r="Y100" s="363"/>
      <c r="Z100" s="363"/>
      <c r="AA100" s="363"/>
      <c r="AB100" s="386"/>
      <c r="AU100" s="262" t="s">
        <v>205</v>
      </c>
      <c r="AV100" s="262" t="s">
        <v>65</v>
      </c>
      <c r="AW100" s="261" t="s">
        <v>71</v>
      </c>
      <c r="AX100" s="261" t="s">
        <v>25</v>
      </c>
      <c r="AY100" s="261" t="s">
        <v>58</v>
      </c>
      <c r="AZ100" s="262" t="s">
        <v>198</v>
      </c>
    </row>
    <row r="101" spans="2:52" s="261" customFormat="1" ht="20.1" customHeight="1">
      <c r="B101" s="257"/>
      <c r="C101" s="413"/>
      <c r="D101" s="413"/>
      <c r="E101" s="415" t="s">
        <v>2350</v>
      </c>
      <c r="F101" s="702" t="s">
        <v>2691</v>
      </c>
      <c r="G101" s="703"/>
      <c r="H101" s="703"/>
      <c r="I101" s="703"/>
      <c r="J101" s="413"/>
      <c r="K101" s="416">
        <v>60.1</v>
      </c>
      <c r="L101" s="413"/>
      <c r="M101" s="413"/>
      <c r="N101" s="413"/>
      <c r="O101" s="413"/>
      <c r="P101" s="413"/>
      <c r="Q101" s="413"/>
      <c r="R101" s="413"/>
      <c r="S101" s="221"/>
      <c r="U101" s="385"/>
      <c r="V101" s="363"/>
      <c r="W101" s="363"/>
      <c r="X101" s="363"/>
      <c r="Y101" s="363"/>
      <c r="Z101" s="363"/>
      <c r="AA101" s="363"/>
      <c r="AB101" s="386"/>
      <c r="AU101" s="262" t="s">
        <v>205</v>
      </c>
      <c r="AV101" s="262" t="s">
        <v>65</v>
      </c>
      <c r="AW101" s="261" t="s">
        <v>71</v>
      </c>
      <c r="AX101" s="261" t="s">
        <v>25</v>
      </c>
      <c r="AY101" s="261" t="s">
        <v>65</v>
      </c>
      <c r="AZ101" s="262" t="s">
        <v>198</v>
      </c>
    </row>
    <row r="102" spans="2:66" s="198" customFormat="1" ht="30" customHeight="1">
      <c r="B102" s="168"/>
      <c r="C102" s="309" t="s">
        <v>403</v>
      </c>
      <c r="D102" s="309" t="s">
        <v>199</v>
      </c>
      <c r="E102" s="310" t="s">
        <v>369</v>
      </c>
      <c r="F102" s="678" t="s">
        <v>370</v>
      </c>
      <c r="G102" s="678"/>
      <c r="H102" s="678"/>
      <c r="I102" s="678"/>
      <c r="J102" s="311" t="s">
        <v>360</v>
      </c>
      <c r="K102" s="375">
        <v>345.76</v>
      </c>
      <c r="L102" s="572"/>
      <c r="M102" s="572"/>
      <c r="N102" s="679">
        <f>ROUND(L102*K102,2)</f>
        <v>0</v>
      </c>
      <c r="O102" s="679"/>
      <c r="P102" s="679"/>
      <c r="Q102" s="679"/>
      <c r="R102" s="327" t="s">
        <v>3765</v>
      </c>
      <c r="S102" s="172"/>
      <c r="U102" s="354" t="s">
        <v>5</v>
      </c>
      <c r="V102" s="246" t="s">
        <v>29</v>
      </c>
      <c r="W102" s="248">
        <v>0</v>
      </c>
      <c r="X102" s="248">
        <f>W102*K102</f>
        <v>0</v>
      </c>
      <c r="Y102" s="248">
        <v>0</v>
      </c>
      <c r="Z102" s="248">
        <f>Y102*K102</f>
        <v>0</v>
      </c>
      <c r="AA102" s="248">
        <v>0</v>
      </c>
      <c r="AB102" s="355">
        <f>AA102*K102</f>
        <v>0</v>
      </c>
      <c r="AS102" s="192" t="s">
        <v>113</v>
      </c>
      <c r="AU102" s="192" t="s">
        <v>199</v>
      </c>
      <c r="AV102" s="192" t="s">
        <v>65</v>
      </c>
      <c r="AZ102" s="192" t="s">
        <v>198</v>
      </c>
      <c r="BF102" s="249">
        <f>IF(V102="základní",N102,0)</f>
        <v>0</v>
      </c>
      <c r="BG102" s="249">
        <f>IF(V102="snížená",N102,0)</f>
        <v>0</v>
      </c>
      <c r="BH102" s="249">
        <f>IF(V102="zákl. přenesená",N102,0)</f>
        <v>0</v>
      </c>
      <c r="BI102" s="249">
        <f>IF(V102="sníž. přenesená",N102,0)</f>
        <v>0</v>
      </c>
      <c r="BJ102" s="249">
        <f>IF(V102="nulová",N102,0)</f>
        <v>0</v>
      </c>
      <c r="BK102" s="192" t="s">
        <v>65</v>
      </c>
      <c r="BL102" s="249">
        <f>ROUND(L102*K102,2)</f>
        <v>0</v>
      </c>
      <c r="BM102" s="192" t="s">
        <v>113</v>
      </c>
      <c r="BN102" s="192" t="s">
        <v>2692</v>
      </c>
    </row>
    <row r="103" spans="2:52" s="261" customFormat="1" ht="27.95" customHeight="1">
      <c r="B103" s="257"/>
      <c r="C103" s="413"/>
      <c r="D103" s="413"/>
      <c r="E103" s="415" t="s">
        <v>2211</v>
      </c>
      <c r="F103" s="714" t="s">
        <v>2693</v>
      </c>
      <c r="G103" s="715"/>
      <c r="H103" s="715"/>
      <c r="I103" s="715"/>
      <c r="J103" s="413"/>
      <c r="K103" s="416">
        <v>345.76</v>
      </c>
      <c r="L103" s="413"/>
      <c r="M103" s="413"/>
      <c r="N103" s="413"/>
      <c r="O103" s="413"/>
      <c r="P103" s="413"/>
      <c r="Q103" s="413"/>
      <c r="R103" s="413"/>
      <c r="S103" s="221"/>
      <c r="U103" s="385"/>
      <c r="V103" s="363"/>
      <c r="W103" s="363"/>
      <c r="X103" s="363"/>
      <c r="Y103" s="363"/>
      <c r="Z103" s="363"/>
      <c r="AA103" s="363"/>
      <c r="AB103" s="386"/>
      <c r="AU103" s="262" t="s">
        <v>205</v>
      </c>
      <c r="AV103" s="262" t="s">
        <v>65</v>
      </c>
      <c r="AW103" s="261" t="s">
        <v>71</v>
      </c>
      <c r="AX103" s="261" t="s">
        <v>25</v>
      </c>
      <c r="AY103" s="261" t="s">
        <v>58</v>
      </c>
      <c r="AZ103" s="262" t="s">
        <v>198</v>
      </c>
    </row>
    <row r="104" spans="2:52" s="261" customFormat="1" ht="20.1" customHeight="1">
      <c r="B104" s="257"/>
      <c r="C104" s="413"/>
      <c r="D104" s="413"/>
      <c r="E104" s="415" t="s">
        <v>2213</v>
      </c>
      <c r="F104" s="702" t="s">
        <v>2694</v>
      </c>
      <c r="G104" s="703"/>
      <c r="H104" s="703"/>
      <c r="I104" s="703"/>
      <c r="J104" s="413"/>
      <c r="K104" s="416">
        <v>345.76</v>
      </c>
      <c r="L104" s="413"/>
      <c r="M104" s="413"/>
      <c r="N104" s="413"/>
      <c r="O104" s="413"/>
      <c r="P104" s="413"/>
      <c r="Q104" s="413"/>
      <c r="R104" s="413"/>
      <c r="S104" s="221"/>
      <c r="T104" s="458"/>
      <c r="U104" s="443"/>
      <c r="V104" s="419"/>
      <c r="W104" s="419"/>
      <c r="X104" s="419"/>
      <c r="Y104" s="419"/>
      <c r="Z104" s="419"/>
      <c r="AA104" s="419"/>
      <c r="AB104" s="444"/>
      <c r="AC104" s="430"/>
      <c r="AD104" s="430"/>
      <c r="AE104" s="430"/>
      <c r="AF104" s="430"/>
      <c r="AU104" s="262" t="s">
        <v>205</v>
      </c>
      <c r="AV104" s="262" t="s">
        <v>65</v>
      </c>
      <c r="AW104" s="261" t="s">
        <v>71</v>
      </c>
      <c r="AX104" s="261" t="s">
        <v>25</v>
      </c>
      <c r="AY104" s="261" t="s">
        <v>65</v>
      </c>
      <c r="AZ104" s="262" t="s">
        <v>198</v>
      </c>
    </row>
    <row r="105" spans="2:66" s="198" customFormat="1" ht="30" customHeight="1">
      <c r="B105" s="168"/>
      <c r="C105" s="309" t="s">
        <v>410</v>
      </c>
      <c r="D105" s="309" t="s">
        <v>199</v>
      </c>
      <c r="E105" s="310" t="s">
        <v>2375</v>
      </c>
      <c r="F105" s="678" t="s">
        <v>2376</v>
      </c>
      <c r="G105" s="678"/>
      <c r="H105" s="678"/>
      <c r="I105" s="678"/>
      <c r="J105" s="311" t="s">
        <v>360</v>
      </c>
      <c r="K105" s="375">
        <v>90.97</v>
      </c>
      <c r="L105" s="572"/>
      <c r="M105" s="572"/>
      <c r="N105" s="679">
        <f>ROUND(L105*K105,2)</f>
        <v>0</v>
      </c>
      <c r="O105" s="679"/>
      <c r="P105" s="679"/>
      <c r="Q105" s="679"/>
      <c r="R105" s="327" t="s">
        <v>3765</v>
      </c>
      <c r="S105" s="172"/>
      <c r="T105" s="432"/>
      <c r="U105" s="446"/>
      <c r="V105" s="447"/>
      <c r="W105" s="448"/>
      <c r="X105" s="448"/>
      <c r="Y105" s="448"/>
      <c r="Z105" s="448"/>
      <c r="AA105" s="448"/>
      <c r="AB105" s="449"/>
      <c r="AC105" s="432"/>
      <c r="AD105" s="432"/>
      <c r="AE105" s="432"/>
      <c r="AF105" s="432"/>
      <c r="AS105" s="192" t="s">
        <v>113</v>
      </c>
      <c r="AU105" s="192" t="s">
        <v>199</v>
      </c>
      <c r="AV105" s="192" t="s">
        <v>65</v>
      </c>
      <c r="AZ105" s="192" t="s">
        <v>198</v>
      </c>
      <c r="BF105" s="249">
        <f>IF(V105="základní",N105,0)</f>
        <v>0</v>
      </c>
      <c r="BG105" s="249">
        <f>IF(V105="snížená",N105,0)</f>
        <v>0</v>
      </c>
      <c r="BH105" s="249">
        <f>IF(V105="zákl. přenesená",N105,0)</f>
        <v>0</v>
      </c>
      <c r="BI105" s="249">
        <f>IF(V105="sníž. přenesená",N105,0)</f>
        <v>0</v>
      </c>
      <c r="BJ105" s="249">
        <f>IF(V105="nulová",N105,0)</f>
        <v>0</v>
      </c>
      <c r="BK105" s="192" t="s">
        <v>65</v>
      </c>
      <c r="BL105" s="249">
        <f>ROUND(L105*K105,2)</f>
        <v>0</v>
      </c>
      <c r="BM105" s="192" t="s">
        <v>113</v>
      </c>
      <c r="BN105" s="192" t="s">
        <v>2695</v>
      </c>
    </row>
    <row r="106" spans="2:52" s="261" customFormat="1" ht="20.1" customHeight="1">
      <c r="B106" s="257"/>
      <c r="C106" s="413"/>
      <c r="D106" s="413"/>
      <c r="E106" s="415" t="s">
        <v>2148</v>
      </c>
      <c r="F106" s="714" t="s">
        <v>2696</v>
      </c>
      <c r="G106" s="715"/>
      <c r="H106" s="715"/>
      <c r="I106" s="715"/>
      <c r="J106" s="413"/>
      <c r="K106" s="416">
        <v>90.97</v>
      </c>
      <c r="L106" s="413"/>
      <c r="M106" s="413"/>
      <c r="N106" s="413"/>
      <c r="O106" s="413"/>
      <c r="P106" s="413"/>
      <c r="Q106" s="413"/>
      <c r="R106" s="413"/>
      <c r="S106" s="221"/>
      <c r="T106" s="430"/>
      <c r="U106" s="443"/>
      <c r="V106" s="419"/>
      <c r="W106" s="419"/>
      <c r="X106" s="419"/>
      <c r="Y106" s="419"/>
      <c r="Z106" s="419"/>
      <c r="AA106" s="419"/>
      <c r="AB106" s="444"/>
      <c r="AC106" s="430"/>
      <c r="AD106" s="450"/>
      <c r="AE106" s="430"/>
      <c r="AF106" s="430"/>
      <c r="AU106" s="262" t="s">
        <v>205</v>
      </c>
      <c r="AV106" s="262" t="s">
        <v>65</v>
      </c>
      <c r="AW106" s="261" t="s">
        <v>71</v>
      </c>
      <c r="AX106" s="261" t="s">
        <v>25</v>
      </c>
      <c r="AY106" s="261" t="s">
        <v>65</v>
      </c>
      <c r="AZ106" s="262" t="s">
        <v>198</v>
      </c>
    </row>
    <row r="107" spans="2:66" s="198" customFormat="1" ht="45" customHeight="1">
      <c r="B107" s="168"/>
      <c r="C107" s="309" t="s">
        <v>11</v>
      </c>
      <c r="D107" s="309" t="s">
        <v>199</v>
      </c>
      <c r="E107" s="310" t="s">
        <v>2379</v>
      </c>
      <c r="F107" s="678" t="s">
        <v>2380</v>
      </c>
      <c r="G107" s="678"/>
      <c r="H107" s="678"/>
      <c r="I107" s="678"/>
      <c r="J107" s="311" t="s">
        <v>360</v>
      </c>
      <c r="K107" s="375">
        <v>727.76</v>
      </c>
      <c r="L107" s="572"/>
      <c r="M107" s="572"/>
      <c r="N107" s="679">
        <f>ROUND(L107*K107,2)</f>
        <v>0</v>
      </c>
      <c r="O107" s="679"/>
      <c r="P107" s="679"/>
      <c r="Q107" s="679"/>
      <c r="R107" s="327" t="s">
        <v>3765</v>
      </c>
      <c r="S107" s="172"/>
      <c r="T107" s="432"/>
      <c r="U107" s="446"/>
      <c r="V107" s="447"/>
      <c r="W107" s="448"/>
      <c r="X107" s="448"/>
      <c r="Y107" s="448"/>
      <c r="Z107" s="448"/>
      <c r="AA107" s="448"/>
      <c r="AB107" s="449"/>
      <c r="AC107" s="432"/>
      <c r="AD107" s="432"/>
      <c r="AE107" s="432"/>
      <c r="AF107" s="432"/>
      <c r="AS107" s="192" t="s">
        <v>113</v>
      </c>
      <c r="AU107" s="192" t="s">
        <v>199</v>
      </c>
      <c r="AV107" s="192" t="s">
        <v>65</v>
      </c>
      <c r="AZ107" s="192" t="s">
        <v>198</v>
      </c>
      <c r="BF107" s="249">
        <f>IF(V107="základní",N107,0)</f>
        <v>0</v>
      </c>
      <c r="BG107" s="249">
        <f>IF(V107="snížená",N107,0)</f>
        <v>0</v>
      </c>
      <c r="BH107" s="249">
        <f>IF(V107="zákl. přenesená",N107,0)</f>
        <v>0</v>
      </c>
      <c r="BI107" s="249">
        <f>IF(V107="sníž. přenesená",N107,0)</f>
        <v>0</v>
      </c>
      <c r="BJ107" s="249">
        <f>IF(V107="nulová",N107,0)</f>
        <v>0</v>
      </c>
      <c r="BK107" s="192" t="s">
        <v>65</v>
      </c>
      <c r="BL107" s="249">
        <f>ROUND(L107*K107,2)</f>
        <v>0</v>
      </c>
      <c r="BM107" s="192" t="s">
        <v>113</v>
      </c>
      <c r="BN107" s="192" t="s">
        <v>2697</v>
      </c>
    </row>
    <row r="108" spans="2:52" s="261" customFormat="1" ht="20.1" customHeight="1">
      <c r="B108" s="257"/>
      <c r="C108" s="413"/>
      <c r="D108" s="413"/>
      <c r="E108" s="415" t="s">
        <v>2698</v>
      </c>
      <c r="F108" s="714" t="s">
        <v>2696</v>
      </c>
      <c r="G108" s="715"/>
      <c r="H108" s="715"/>
      <c r="I108" s="715"/>
      <c r="J108" s="413"/>
      <c r="K108" s="416">
        <v>90.97</v>
      </c>
      <c r="L108" s="413"/>
      <c r="M108" s="413"/>
      <c r="N108" s="413"/>
      <c r="O108" s="413"/>
      <c r="P108" s="413"/>
      <c r="Q108" s="413"/>
      <c r="R108" s="413"/>
      <c r="S108" s="221"/>
      <c r="T108" s="430"/>
      <c r="U108" s="443"/>
      <c r="V108" s="419"/>
      <c r="W108" s="419"/>
      <c r="X108" s="419"/>
      <c r="Y108" s="419"/>
      <c r="Z108" s="419"/>
      <c r="AA108" s="419"/>
      <c r="AB108" s="444"/>
      <c r="AC108" s="430"/>
      <c r="AD108" s="430"/>
      <c r="AE108" s="430"/>
      <c r="AF108" s="430"/>
      <c r="AU108" s="262" t="s">
        <v>205</v>
      </c>
      <c r="AV108" s="262" t="s">
        <v>65</v>
      </c>
      <c r="AW108" s="261" t="s">
        <v>71</v>
      </c>
      <c r="AX108" s="261" t="s">
        <v>25</v>
      </c>
      <c r="AY108" s="261" t="s">
        <v>58</v>
      </c>
      <c r="AZ108" s="262" t="s">
        <v>198</v>
      </c>
    </row>
    <row r="109" spans="2:52" s="261" customFormat="1" ht="20.1" customHeight="1">
      <c r="B109" s="257"/>
      <c r="C109" s="413"/>
      <c r="D109" s="413"/>
      <c r="E109" s="415" t="s">
        <v>2699</v>
      </c>
      <c r="F109" s="702" t="s">
        <v>2700</v>
      </c>
      <c r="G109" s="703"/>
      <c r="H109" s="703"/>
      <c r="I109" s="703"/>
      <c r="J109" s="413"/>
      <c r="K109" s="416">
        <v>727.76</v>
      </c>
      <c r="L109" s="413"/>
      <c r="M109" s="413"/>
      <c r="N109" s="413"/>
      <c r="O109" s="413"/>
      <c r="P109" s="413"/>
      <c r="Q109" s="413"/>
      <c r="R109" s="413"/>
      <c r="S109" s="221"/>
      <c r="T109" s="430"/>
      <c r="U109" s="443"/>
      <c r="V109" s="419"/>
      <c r="W109" s="419"/>
      <c r="X109" s="419"/>
      <c r="Y109" s="419"/>
      <c r="Z109" s="419"/>
      <c r="AA109" s="419"/>
      <c r="AB109" s="444"/>
      <c r="AC109" s="430"/>
      <c r="AD109" s="430"/>
      <c r="AE109" s="430"/>
      <c r="AF109" s="430"/>
      <c r="AU109" s="262" t="s">
        <v>205</v>
      </c>
      <c r="AV109" s="262" t="s">
        <v>65</v>
      </c>
      <c r="AW109" s="261" t="s">
        <v>71</v>
      </c>
      <c r="AX109" s="261" t="s">
        <v>25</v>
      </c>
      <c r="AY109" s="261" t="s">
        <v>65</v>
      </c>
      <c r="AZ109" s="262" t="s">
        <v>198</v>
      </c>
    </row>
    <row r="110" spans="2:66" s="198" customFormat="1" ht="20.1" customHeight="1">
      <c r="B110" s="168"/>
      <c r="C110" s="309" t="s">
        <v>421</v>
      </c>
      <c r="D110" s="309" t="s">
        <v>199</v>
      </c>
      <c r="E110" s="310" t="s">
        <v>2175</v>
      </c>
      <c r="F110" s="678" t="s">
        <v>2176</v>
      </c>
      <c r="G110" s="678"/>
      <c r="H110" s="678"/>
      <c r="I110" s="678"/>
      <c r="J110" s="311" t="s">
        <v>360</v>
      </c>
      <c r="K110" s="375">
        <v>172.88</v>
      </c>
      <c r="L110" s="572"/>
      <c r="M110" s="572"/>
      <c r="N110" s="679">
        <f>ROUND(L110*K110,2)</f>
        <v>0</v>
      </c>
      <c r="O110" s="679"/>
      <c r="P110" s="679"/>
      <c r="Q110" s="679"/>
      <c r="R110" s="327" t="s">
        <v>3765</v>
      </c>
      <c r="S110" s="172"/>
      <c r="T110" s="432"/>
      <c r="U110" s="446"/>
      <c r="V110" s="447"/>
      <c r="W110" s="448"/>
      <c r="X110" s="448"/>
      <c r="Y110" s="448"/>
      <c r="Z110" s="448"/>
      <c r="AA110" s="448"/>
      <c r="AB110" s="449"/>
      <c r="AC110" s="432"/>
      <c r="AD110" s="450"/>
      <c r="AE110" s="432"/>
      <c r="AF110" s="432"/>
      <c r="AS110" s="192" t="s">
        <v>113</v>
      </c>
      <c r="AU110" s="192" t="s">
        <v>199</v>
      </c>
      <c r="AV110" s="192" t="s">
        <v>65</v>
      </c>
      <c r="AZ110" s="192" t="s">
        <v>198</v>
      </c>
      <c r="BF110" s="249">
        <f>IF(V110="základní",N110,0)</f>
        <v>0</v>
      </c>
      <c r="BG110" s="249">
        <f>IF(V110="snížená",N110,0)</f>
        <v>0</v>
      </c>
      <c r="BH110" s="249">
        <f>IF(V110="zákl. přenesená",N110,0)</f>
        <v>0</v>
      </c>
      <c r="BI110" s="249">
        <f>IF(V110="sníž. přenesená",N110,0)</f>
        <v>0</v>
      </c>
      <c r="BJ110" s="249">
        <f>IF(V110="nulová",N110,0)</f>
        <v>0</v>
      </c>
      <c r="BK110" s="192" t="s">
        <v>65</v>
      </c>
      <c r="BL110" s="249">
        <f>ROUND(L110*K110,2)</f>
        <v>0</v>
      </c>
      <c r="BM110" s="192" t="s">
        <v>113</v>
      </c>
      <c r="BN110" s="192" t="s">
        <v>2701</v>
      </c>
    </row>
    <row r="111" spans="2:66" s="198" customFormat="1" ht="20.1" customHeight="1">
      <c r="B111" s="168"/>
      <c r="C111" s="309" t="s">
        <v>430</v>
      </c>
      <c r="D111" s="309" t="s">
        <v>199</v>
      </c>
      <c r="E111" s="310" t="s">
        <v>2384</v>
      </c>
      <c r="F111" s="678" t="s">
        <v>2385</v>
      </c>
      <c r="G111" s="678"/>
      <c r="H111" s="678"/>
      <c r="I111" s="678"/>
      <c r="J111" s="311" t="s">
        <v>360</v>
      </c>
      <c r="K111" s="375">
        <v>90.97</v>
      </c>
      <c r="L111" s="572"/>
      <c r="M111" s="572"/>
      <c r="N111" s="679">
        <f>ROUND(L111*K111,2)</f>
        <v>0</v>
      </c>
      <c r="O111" s="679"/>
      <c r="P111" s="679"/>
      <c r="Q111" s="679"/>
      <c r="R111" s="327" t="s">
        <v>3765</v>
      </c>
      <c r="S111" s="172"/>
      <c r="T111" s="432"/>
      <c r="U111" s="446"/>
      <c r="V111" s="447"/>
      <c r="W111" s="448"/>
      <c r="X111" s="448"/>
      <c r="Y111" s="448"/>
      <c r="Z111" s="448"/>
      <c r="AA111" s="448"/>
      <c r="AB111" s="449"/>
      <c r="AC111" s="432"/>
      <c r="AD111" s="450"/>
      <c r="AE111" s="432"/>
      <c r="AF111" s="432"/>
      <c r="AS111" s="192" t="s">
        <v>113</v>
      </c>
      <c r="AU111" s="192" t="s">
        <v>199</v>
      </c>
      <c r="AV111" s="192" t="s">
        <v>65</v>
      </c>
      <c r="AZ111" s="192" t="s">
        <v>198</v>
      </c>
      <c r="BF111" s="249">
        <f>IF(V111="základní",N111,0)</f>
        <v>0</v>
      </c>
      <c r="BG111" s="249">
        <f>IF(V111="snížená",N111,0)</f>
        <v>0</v>
      </c>
      <c r="BH111" s="249">
        <f>IF(V111="zákl. přenesená",N111,0)</f>
        <v>0</v>
      </c>
      <c r="BI111" s="249">
        <f>IF(V111="sníž. přenesená",N111,0)</f>
        <v>0</v>
      </c>
      <c r="BJ111" s="249">
        <f>IF(V111="nulová",N111,0)</f>
        <v>0</v>
      </c>
      <c r="BK111" s="192" t="s">
        <v>65</v>
      </c>
      <c r="BL111" s="249">
        <f>ROUND(L111*K111,2)</f>
        <v>0</v>
      </c>
      <c r="BM111" s="192" t="s">
        <v>113</v>
      </c>
      <c r="BN111" s="192" t="s">
        <v>2702</v>
      </c>
    </row>
    <row r="112" spans="2:66" s="198" customFormat="1" ht="30" customHeight="1">
      <c r="B112" s="168"/>
      <c r="C112" s="309" t="s">
        <v>437</v>
      </c>
      <c r="D112" s="309" t="s">
        <v>199</v>
      </c>
      <c r="E112" s="310" t="s">
        <v>2387</v>
      </c>
      <c r="F112" s="678" t="s">
        <v>2388</v>
      </c>
      <c r="G112" s="678"/>
      <c r="H112" s="678"/>
      <c r="I112" s="678"/>
      <c r="J112" s="311" t="s">
        <v>424</v>
      </c>
      <c r="K112" s="375">
        <v>181.94</v>
      </c>
      <c r="L112" s="572"/>
      <c r="M112" s="572"/>
      <c r="N112" s="679">
        <f>ROUND(L112*K112,2)</f>
        <v>0</v>
      </c>
      <c r="O112" s="679"/>
      <c r="P112" s="679"/>
      <c r="Q112" s="679"/>
      <c r="R112" s="327" t="s">
        <v>3765</v>
      </c>
      <c r="S112" s="172"/>
      <c r="T112" s="432"/>
      <c r="U112" s="446"/>
      <c r="V112" s="447"/>
      <c r="W112" s="448"/>
      <c r="X112" s="448"/>
      <c r="Y112" s="448"/>
      <c r="Z112" s="448"/>
      <c r="AA112" s="448"/>
      <c r="AB112" s="449"/>
      <c r="AC112" s="432"/>
      <c r="AD112" s="432"/>
      <c r="AE112" s="432"/>
      <c r="AF112" s="432"/>
      <c r="AS112" s="192" t="s">
        <v>113</v>
      </c>
      <c r="AU112" s="192" t="s">
        <v>199</v>
      </c>
      <c r="AV112" s="192" t="s">
        <v>65</v>
      </c>
      <c r="AZ112" s="192" t="s">
        <v>198</v>
      </c>
      <c r="BF112" s="249">
        <f>IF(V112="základní",N112,0)</f>
        <v>0</v>
      </c>
      <c r="BG112" s="249">
        <f>IF(V112="snížená",N112,0)</f>
        <v>0</v>
      </c>
      <c r="BH112" s="249">
        <f>IF(V112="zákl. přenesená",N112,0)</f>
        <v>0</v>
      </c>
      <c r="BI112" s="249">
        <f>IF(V112="sníž. přenesená",N112,0)</f>
        <v>0</v>
      </c>
      <c r="BJ112" s="249">
        <f>IF(V112="nulová",N112,0)</f>
        <v>0</v>
      </c>
      <c r="BK112" s="192" t="s">
        <v>65</v>
      </c>
      <c r="BL112" s="249">
        <f>ROUND(L112*K112,2)</f>
        <v>0</v>
      </c>
      <c r="BM112" s="192" t="s">
        <v>113</v>
      </c>
      <c r="BN112" s="192" t="s">
        <v>2703</v>
      </c>
    </row>
    <row r="113" spans="2:52" s="261" customFormat="1" ht="20.1" customHeight="1">
      <c r="B113" s="257"/>
      <c r="C113" s="413"/>
      <c r="D113" s="413"/>
      <c r="E113" s="415" t="s">
        <v>2238</v>
      </c>
      <c r="F113" s="714" t="s">
        <v>2696</v>
      </c>
      <c r="G113" s="715"/>
      <c r="H113" s="715"/>
      <c r="I113" s="715"/>
      <c r="J113" s="413"/>
      <c r="K113" s="416">
        <v>90.97</v>
      </c>
      <c r="L113" s="413"/>
      <c r="M113" s="413"/>
      <c r="N113" s="413"/>
      <c r="O113" s="413"/>
      <c r="P113" s="413"/>
      <c r="Q113" s="413"/>
      <c r="R113" s="413"/>
      <c r="S113" s="221"/>
      <c r="T113" s="430"/>
      <c r="U113" s="443"/>
      <c r="V113" s="419"/>
      <c r="W113" s="419"/>
      <c r="X113" s="419"/>
      <c r="Y113" s="419"/>
      <c r="Z113" s="419"/>
      <c r="AA113" s="419"/>
      <c r="AB113" s="444"/>
      <c r="AC113" s="430"/>
      <c r="AD113" s="430"/>
      <c r="AE113" s="430"/>
      <c r="AF113" s="430"/>
      <c r="AU113" s="262" t="s">
        <v>205</v>
      </c>
      <c r="AV113" s="262" t="s">
        <v>65</v>
      </c>
      <c r="AW113" s="261" t="s">
        <v>71</v>
      </c>
      <c r="AX113" s="261" t="s">
        <v>25</v>
      </c>
      <c r="AY113" s="261" t="s">
        <v>58</v>
      </c>
      <c r="AZ113" s="262" t="s">
        <v>198</v>
      </c>
    </row>
    <row r="114" spans="2:52" s="261" customFormat="1" ht="20.1" customHeight="1">
      <c r="B114" s="257"/>
      <c r="C114" s="413"/>
      <c r="D114" s="413"/>
      <c r="E114" s="415" t="s">
        <v>2704</v>
      </c>
      <c r="F114" s="702" t="s">
        <v>2705</v>
      </c>
      <c r="G114" s="703"/>
      <c r="H114" s="703"/>
      <c r="I114" s="703"/>
      <c r="J114" s="413"/>
      <c r="K114" s="416">
        <v>90.97</v>
      </c>
      <c r="L114" s="413"/>
      <c r="M114" s="413"/>
      <c r="N114" s="413"/>
      <c r="O114" s="413"/>
      <c r="P114" s="413"/>
      <c r="Q114" s="413"/>
      <c r="R114" s="413"/>
      <c r="S114" s="221"/>
      <c r="T114" s="430"/>
      <c r="U114" s="443"/>
      <c r="V114" s="419"/>
      <c r="W114" s="419"/>
      <c r="X114" s="419"/>
      <c r="Y114" s="419"/>
      <c r="Z114" s="419"/>
      <c r="AA114" s="419"/>
      <c r="AB114" s="444"/>
      <c r="AC114" s="430"/>
      <c r="AD114" s="430"/>
      <c r="AE114" s="430"/>
      <c r="AF114" s="430"/>
      <c r="AU114" s="262" t="s">
        <v>205</v>
      </c>
      <c r="AV114" s="262" t="s">
        <v>65</v>
      </c>
      <c r="AW114" s="261" t="s">
        <v>71</v>
      </c>
      <c r="AX114" s="261" t="s">
        <v>25</v>
      </c>
      <c r="AY114" s="261" t="s">
        <v>58</v>
      </c>
      <c r="AZ114" s="262" t="s">
        <v>198</v>
      </c>
    </row>
    <row r="115" spans="2:52" s="261" customFormat="1" ht="20.1" customHeight="1">
      <c r="B115" s="257"/>
      <c r="C115" s="413"/>
      <c r="D115" s="413"/>
      <c r="E115" s="415" t="s">
        <v>2706</v>
      </c>
      <c r="F115" s="702" t="s">
        <v>2707</v>
      </c>
      <c r="G115" s="703"/>
      <c r="H115" s="703"/>
      <c r="I115" s="703"/>
      <c r="J115" s="413"/>
      <c r="K115" s="416">
        <v>181.94</v>
      </c>
      <c r="L115" s="413"/>
      <c r="M115" s="413"/>
      <c r="N115" s="413"/>
      <c r="O115" s="413"/>
      <c r="P115" s="413"/>
      <c r="Q115" s="413"/>
      <c r="R115" s="413"/>
      <c r="S115" s="221"/>
      <c r="T115" s="430"/>
      <c r="U115" s="443"/>
      <c r="V115" s="419"/>
      <c r="W115" s="419"/>
      <c r="X115" s="419"/>
      <c r="Y115" s="419"/>
      <c r="Z115" s="419"/>
      <c r="AA115" s="419"/>
      <c r="AB115" s="444"/>
      <c r="AC115" s="430"/>
      <c r="AD115" s="458"/>
      <c r="AE115" s="430"/>
      <c r="AF115" s="430"/>
      <c r="AU115" s="262" t="s">
        <v>205</v>
      </c>
      <c r="AV115" s="262" t="s">
        <v>65</v>
      </c>
      <c r="AW115" s="261" t="s">
        <v>71</v>
      </c>
      <c r="AX115" s="261" t="s">
        <v>25</v>
      </c>
      <c r="AY115" s="261" t="s">
        <v>65</v>
      </c>
      <c r="AZ115" s="262" t="s">
        <v>198</v>
      </c>
    </row>
    <row r="116" spans="2:66" s="198" customFormat="1" ht="30" customHeight="1">
      <c r="B116" s="168"/>
      <c r="C116" s="309" t="s">
        <v>445</v>
      </c>
      <c r="D116" s="309" t="s">
        <v>199</v>
      </c>
      <c r="E116" s="310" t="s">
        <v>2395</v>
      </c>
      <c r="F116" s="678" t="s">
        <v>2396</v>
      </c>
      <c r="G116" s="678"/>
      <c r="H116" s="678"/>
      <c r="I116" s="678"/>
      <c r="J116" s="311" t="s">
        <v>360</v>
      </c>
      <c r="K116" s="375">
        <v>207.73</v>
      </c>
      <c r="L116" s="572"/>
      <c r="M116" s="572"/>
      <c r="N116" s="679">
        <f>ROUND(L116*K116,2)</f>
        <v>0</v>
      </c>
      <c r="O116" s="679"/>
      <c r="P116" s="679"/>
      <c r="Q116" s="679"/>
      <c r="R116" s="327" t="s">
        <v>3765</v>
      </c>
      <c r="S116" s="172"/>
      <c r="T116" s="432"/>
      <c r="U116" s="446"/>
      <c r="V116" s="447"/>
      <c r="W116" s="448"/>
      <c r="X116" s="448"/>
      <c r="Y116" s="448"/>
      <c r="Z116" s="448"/>
      <c r="AA116" s="448"/>
      <c r="AB116" s="449"/>
      <c r="AC116" s="432"/>
      <c r="AD116" s="432"/>
      <c r="AE116" s="432"/>
      <c r="AF116" s="432"/>
      <c r="AS116" s="192" t="s">
        <v>113</v>
      </c>
      <c r="AU116" s="192" t="s">
        <v>199</v>
      </c>
      <c r="AV116" s="192" t="s">
        <v>65</v>
      </c>
      <c r="AZ116" s="192" t="s">
        <v>198</v>
      </c>
      <c r="BF116" s="249">
        <f>IF(V116="základní",N116,0)</f>
        <v>0</v>
      </c>
      <c r="BG116" s="249">
        <f>IF(V116="snížená",N116,0)</f>
        <v>0</v>
      </c>
      <c r="BH116" s="249">
        <f>IF(V116="zákl. přenesená",N116,0)</f>
        <v>0</v>
      </c>
      <c r="BI116" s="249">
        <f>IF(V116="sníž. přenesená",N116,0)</f>
        <v>0</v>
      </c>
      <c r="BJ116" s="249">
        <f>IF(V116="nulová",N116,0)</f>
        <v>0</v>
      </c>
      <c r="BK116" s="192" t="s">
        <v>65</v>
      </c>
      <c r="BL116" s="249">
        <f>ROUND(L116*K116,2)</f>
        <v>0</v>
      </c>
      <c r="BM116" s="192" t="s">
        <v>113</v>
      </c>
      <c r="BN116" s="192" t="s">
        <v>2708</v>
      </c>
    </row>
    <row r="117" spans="2:52" s="261" customFormat="1" ht="20.1" customHeight="1">
      <c r="B117" s="257"/>
      <c r="C117" s="413"/>
      <c r="D117" s="413"/>
      <c r="E117" s="415" t="s">
        <v>2244</v>
      </c>
      <c r="F117" s="714" t="s">
        <v>2709</v>
      </c>
      <c r="G117" s="715"/>
      <c r="H117" s="715"/>
      <c r="I117" s="715"/>
      <c r="J117" s="413"/>
      <c r="K117" s="416">
        <v>9.89</v>
      </c>
      <c r="L117" s="413"/>
      <c r="M117" s="413"/>
      <c r="N117" s="413"/>
      <c r="O117" s="413"/>
      <c r="P117" s="413"/>
      <c r="Q117" s="413"/>
      <c r="R117" s="413"/>
      <c r="S117" s="221"/>
      <c r="U117" s="385"/>
      <c r="V117" s="363"/>
      <c r="W117" s="363"/>
      <c r="X117" s="363"/>
      <c r="Y117" s="363"/>
      <c r="Z117" s="363"/>
      <c r="AA117" s="363"/>
      <c r="AB117" s="386"/>
      <c r="AU117" s="262" t="s">
        <v>205</v>
      </c>
      <c r="AV117" s="262" t="s">
        <v>65</v>
      </c>
      <c r="AW117" s="261" t="s">
        <v>71</v>
      </c>
      <c r="AX117" s="261" t="s">
        <v>25</v>
      </c>
      <c r="AY117" s="261" t="s">
        <v>58</v>
      </c>
      <c r="AZ117" s="262" t="s">
        <v>198</v>
      </c>
    </row>
    <row r="118" spans="2:52" s="261" customFormat="1" ht="27.95" customHeight="1">
      <c r="B118" s="257"/>
      <c r="C118" s="413"/>
      <c r="D118" s="413"/>
      <c r="E118" s="415" t="s">
        <v>2382</v>
      </c>
      <c r="F118" s="702" t="s">
        <v>2710</v>
      </c>
      <c r="G118" s="703"/>
      <c r="H118" s="703"/>
      <c r="I118" s="703"/>
      <c r="J118" s="413"/>
      <c r="K118" s="416">
        <v>24.96</v>
      </c>
      <c r="L118" s="413"/>
      <c r="M118" s="413"/>
      <c r="N118" s="413"/>
      <c r="O118" s="413"/>
      <c r="P118" s="413"/>
      <c r="Q118" s="413"/>
      <c r="R118" s="413"/>
      <c r="S118" s="221"/>
      <c r="U118" s="385"/>
      <c r="V118" s="363"/>
      <c r="W118" s="363"/>
      <c r="X118" s="363"/>
      <c r="Y118" s="363"/>
      <c r="Z118" s="363"/>
      <c r="AA118" s="363"/>
      <c r="AB118" s="386"/>
      <c r="AU118" s="262" t="s">
        <v>205</v>
      </c>
      <c r="AV118" s="262" t="s">
        <v>65</v>
      </c>
      <c r="AW118" s="261" t="s">
        <v>71</v>
      </c>
      <c r="AX118" s="261" t="s">
        <v>25</v>
      </c>
      <c r="AY118" s="261" t="s">
        <v>58</v>
      </c>
      <c r="AZ118" s="262" t="s">
        <v>198</v>
      </c>
    </row>
    <row r="119" spans="2:52" s="261" customFormat="1" ht="27.95" customHeight="1">
      <c r="B119" s="257"/>
      <c r="C119" s="413"/>
      <c r="D119" s="413"/>
      <c r="E119" s="415" t="s">
        <v>2711</v>
      </c>
      <c r="F119" s="702" t="s">
        <v>2712</v>
      </c>
      <c r="G119" s="703"/>
      <c r="H119" s="703"/>
      <c r="I119" s="703"/>
      <c r="J119" s="413"/>
      <c r="K119" s="416">
        <v>172.88</v>
      </c>
      <c r="L119" s="413"/>
      <c r="M119" s="413"/>
      <c r="N119" s="413"/>
      <c r="O119" s="413"/>
      <c r="P119" s="413"/>
      <c r="Q119" s="413"/>
      <c r="R119" s="413"/>
      <c r="S119" s="221"/>
      <c r="U119" s="385"/>
      <c r="V119" s="363"/>
      <c r="W119" s="363"/>
      <c r="X119" s="363"/>
      <c r="Y119" s="363"/>
      <c r="Z119" s="363"/>
      <c r="AA119" s="363"/>
      <c r="AB119" s="386"/>
      <c r="AU119" s="262" t="s">
        <v>205</v>
      </c>
      <c r="AV119" s="262" t="s">
        <v>65</v>
      </c>
      <c r="AW119" s="261" t="s">
        <v>71</v>
      </c>
      <c r="AX119" s="261" t="s">
        <v>25</v>
      </c>
      <c r="AY119" s="261" t="s">
        <v>58</v>
      </c>
      <c r="AZ119" s="262" t="s">
        <v>198</v>
      </c>
    </row>
    <row r="120" spans="2:52" s="261" customFormat="1" ht="20.1" customHeight="1">
      <c r="B120" s="257"/>
      <c r="C120" s="413"/>
      <c r="D120" s="413"/>
      <c r="E120" s="415" t="s">
        <v>2713</v>
      </c>
      <c r="F120" s="702" t="s">
        <v>2714</v>
      </c>
      <c r="G120" s="703"/>
      <c r="H120" s="703"/>
      <c r="I120" s="703"/>
      <c r="J120" s="413"/>
      <c r="K120" s="416">
        <v>207.73</v>
      </c>
      <c r="L120" s="413"/>
      <c r="M120" s="413"/>
      <c r="N120" s="413"/>
      <c r="O120" s="413"/>
      <c r="P120" s="413"/>
      <c r="Q120" s="413"/>
      <c r="R120" s="413"/>
      <c r="S120" s="221"/>
      <c r="U120" s="385"/>
      <c r="V120" s="363"/>
      <c r="W120" s="363"/>
      <c r="X120" s="363"/>
      <c r="Y120" s="363"/>
      <c r="Z120" s="363"/>
      <c r="AA120" s="363"/>
      <c r="AB120" s="386"/>
      <c r="AU120" s="262" t="s">
        <v>205</v>
      </c>
      <c r="AV120" s="262" t="s">
        <v>65</v>
      </c>
      <c r="AW120" s="261" t="s">
        <v>71</v>
      </c>
      <c r="AX120" s="261" t="s">
        <v>25</v>
      </c>
      <c r="AY120" s="261" t="s">
        <v>65</v>
      </c>
      <c r="AZ120" s="262" t="s">
        <v>198</v>
      </c>
    </row>
    <row r="121" spans="2:66" s="198" customFormat="1" ht="30" customHeight="1">
      <c r="B121" s="168"/>
      <c r="C121" s="309" t="s">
        <v>452</v>
      </c>
      <c r="D121" s="309" t="s">
        <v>199</v>
      </c>
      <c r="E121" s="310" t="s">
        <v>2400</v>
      </c>
      <c r="F121" s="678" t="s">
        <v>2401</v>
      </c>
      <c r="G121" s="678"/>
      <c r="H121" s="678"/>
      <c r="I121" s="678"/>
      <c r="J121" s="311" t="s">
        <v>424</v>
      </c>
      <c r="K121" s="375">
        <v>76.67</v>
      </c>
      <c r="L121" s="572"/>
      <c r="M121" s="572"/>
      <c r="N121" s="679">
        <f>ROUND(L121*K121,2)</f>
        <v>0</v>
      </c>
      <c r="O121" s="679"/>
      <c r="P121" s="679"/>
      <c r="Q121" s="679"/>
      <c r="R121" s="327" t="s">
        <v>3765</v>
      </c>
      <c r="S121" s="172"/>
      <c r="T121" s="397"/>
      <c r="U121" s="354" t="s">
        <v>5</v>
      </c>
      <c r="V121" s="246" t="s">
        <v>29</v>
      </c>
      <c r="W121" s="248">
        <v>0</v>
      </c>
      <c r="X121" s="248">
        <f>W121*K121</f>
        <v>0</v>
      </c>
      <c r="Y121" s="248">
        <v>1</v>
      </c>
      <c r="Z121" s="248">
        <f>Y121*K121</f>
        <v>76.67</v>
      </c>
      <c r="AA121" s="248">
        <v>0</v>
      </c>
      <c r="AB121" s="355">
        <f>AA121*K121</f>
        <v>0</v>
      </c>
      <c r="AS121" s="192" t="s">
        <v>113</v>
      </c>
      <c r="AU121" s="192" t="s">
        <v>199</v>
      </c>
      <c r="AV121" s="192" t="s">
        <v>65</v>
      </c>
      <c r="AZ121" s="192" t="s">
        <v>198</v>
      </c>
      <c r="BF121" s="249">
        <f>IF(V121="základní",N121,0)</f>
        <v>0</v>
      </c>
      <c r="BG121" s="249">
        <f>IF(V121="snížená",N121,0)</f>
        <v>0</v>
      </c>
      <c r="BH121" s="249">
        <f>IF(V121="zákl. přenesená",N121,0)</f>
        <v>0</v>
      </c>
      <c r="BI121" s="249">
        <f>IF(V121="sníž. přenesená",N121,0)</f>
        <v>0</v>
      </c>
      <c r="BJ121" s="249">
        <f>IF(V121="nulová",N121,0)</f>
        <v>0</v>
      </c>
      <c r="BK121" s="192" t="s">
        <v>65</v>
      </c>
      <c r="BL121" s="249">
        <f>ROUND(L121*K121,2)</f>
        <v>0</v>
      </c>
      <c r="BM121" s="192" t="s">
        <v>113</v>
      </c>
      <c r="BN121" s="192" t="s">
        <v>2715</v>
      </c>
    </row>
    <row r="122" spans="2:52" s="261" customFormat="1" ht="20.1" customHeight="1">
      <c r="B122" s="257"/>
      <c r="C122" s="413"/>
      <c r="D122" s="413"/>
      <c r="E122" s="415" t="s">
        <v>2250</v>
      </c>
      <c r="F122" s="714" t="s">
        <v>2716</v>
      </c>
      <c r="G122" s="715"/>
      <c r="H122" s="715"/>
      <c r="I122" s="715"/>
      <c r="J122" s="413"/>
      <c r="K122" s="416">
        <v>9.89</v>
      </c>
      <c r="L122" s="413"/>
      <c r="M122" s="413"/>
      <c r="N122" s="413"/>
      <c r="O122" s="413"/>
      <c r="P122" s="413"/>
      <c r="Q122" s="413"/>
      <c r="R122" s="413"/>
      <c r="S122" s="221"/>
      <c r="U122" s="385"/>
      <c r="V122" s="363"/>
      <c r="W122" s="363"/>
      <c r="X122" s="363"/>
      <c r="Y122" s="363"/>
      <c r="Z122" s="363"/>
      <c r="AA122" s="363"/>
      <c r="AB122" s="386"/>
      <c r="AU122" s="262" t="s">
        <v>205</v>
      </c>
      <c r="AV122" s="262" t="s">
        <v>65</v>
      </c>
      <c r="AW122" s="261" t="s">
        <v>71</v>
      </c>
      <c r="AX122" s="261" t="s">
        <v>25</v>
      </c>
      <c r="AY122" s="261" t="s">
        <v>58</v>
      </c>
      <c r="AZ122" s="262" t="s">
        <v>198</v>
      </c>
    </row>
    <row r="123" spans="2:52" s="261" customFormat="1" ht="20.1" customHeight="1">
      <c r="B123" s="257"/>
      <c r="C123" s="413"/>
      <c r="D123" s="413"/>
      <c r="E123" s="415" t="s">
        <v>2552</v>
      </c>
      <c r="F123" s="702" t="s">
        <v>2717</v>
      </c>
      <c r="G123" s="703"/>
      <c r="H123" s="703"/>
      <c r="I123" s="703"/>
      <c r="J123" s="413"/>
      <c r="K123" s="416">
        <v>24.96</v>
      </c>
      <c r="L123" s="413"/>
      <c r="M123" s="413"/>
      <c r="N123" s="413"/>
      <c r="O123" s="413"/>
      <c r="P123" s="413"/>
      <c r="Q123" s="413"/>
      <c r="R123" s="413"/>
      <c r="S123" s="221"/>
      <c r="U123" s="385"/>
      <c r="V123" s="363"/>
      <c r="W123" s="363"/>
      <c r="X123" s="363"/>
      <c r="Y123" s="363"/>
      <c r="Z123" s="363"/>
      <c r="AA123" s="363"/>
      <c r="AB123" s="386"/>
      <c r="AU123" s="262" t="s">
        <v>205</v>
      </c>
      <c r="AV123" s="262" t="s">
        <v>65</v>
      </c>
      <c r="AW123" s="261" t="s">
        <v>71</v>
      </c>
      <c r="AX123" s="261" t="s">
        <v>25</v>
      </c>
      <c r="AY123" s="261" t="s">
        <v>58</v>
      </c>
      <c r="AZ123" s="262" t="s">
        <v>198</v>
      </c>
    </row>
    <row r="124" spans="2:52" s="261" customFormat="1" ht="20.1" customHeight="1">
      <c r="B124" s="257"/>
      <c r="C124" s="413"/>
      <c r="D124" s="413"/>
      <c r="E124" s="415" t="s">
        <v>2553</v>
      </c>
      <c r="F124" s="702" t="s">
        <v>2718</v>
      </c>
      <c r="G124" s="703"/>
      <c r="H124" s="703"/>
      <c r="I124" s="703"/>
      <c r="J124" s="413"/>
      <c r="K124" s="416">
        <v>34.85</v>
      </c>
      <c r="L124" s="413"/>
      <c r="M124" s="413"/>
      <c r="N124" s="413"/>
      <c r="O124" s="413"/>
      <c r="P124" s="413"/>
      <c r="Q124" s="413"/>
      <c r="R124" s="413"/>
      <c r="S124" s="221"/>
      <c r="U124" s="385"/>
      <c r="V124" s="363"/>
      <c r="W124" s="363"/>
      <c r="X124" s="363"/>
      <c r="Y124" s="363"/>
      <c r="Z124" s="363"/>
      <c r="AA124" s="363"/>
      <c r="AB124" s="386"/>
      <c r="AU124" s="262" t="s">
        <v>205</v>
      </c>
      <c r="AV124" s="262" t="s">
        <v>65</v>
      </c>
      <c r="AW124" s="261" t="s">
        <v>71</v>
      </c>
      <c r="AX124" s="261" t="s">
        <v>25</v>
      </c>
      <c r="AY124" s="261" t="s">
        <v>58</v>
      </c>
      <c r="AZ124" s="262" t="s">
        <v>198</v>
      </c>
    </row>
    <row r="125" spans="2:52" s="261" customFormat="1" ht="20.1" customHeight="1">
      <c r="B125" s="257"/>
      <c r="C125" s="413"/>
      <c r="D125" s="413"/>
      <c r="E125" s="415" t="s">
        <v>2719</v>
      </c>
      <c r="F125" s="702" t="s">
        <v>2720</v>
      </c>
      <c r="G125" s="703"/>
      <c r="H125" s="703"/>
      <c r="I125" s="703"/>
      <c r="J125" s="413"/>
      <c r="K125" s="416">
        <v>76.67</v>
      </c>
      <c r="L125" s="413"/>
      <c r="M125" s="413"/>
      <c r="N125" s="413"/>
      <c r="O125" s="413"/>
      <c r="P125" s="413"/>
      <c r="Q125" s="413"/>
      <c r="R125" s="413"/>
      <c r="S125" s="221"/>
      <c r="U125" s="385"/>
      <c r="V125" s="363"/>
      <c r="W125" s="363"/>
      <c r="X125" s="363"/>
      <c r="Y125" s="363"/>
      <c r="Z125" s="363"/>
      <c r="AA125" s="363"/>
      <c r="AB125" s="386"/>
      <c r="AU125" s="262" t="s">
        <v>205</v>
      </c>
      <c r="AV125" s="262" t="s">
        <v>65</v>
      </c>
      <c r="AW125" s="261" t="s">
        <v>71</v>
      </c>
      <c r="AX125" s="261" t="s">
        <v>25</v>
      </c>
      <c r="AY125" s="261" t="s">
        <v>65</v>
      </c>
      <c r="AZ125" s="262" t="s">
        <v>198</v>
      </c>
    </row>
    <row r="126" spans="2:66" s="198" customFormat="1" ht="30" customHeight="1">
      <c r="B126" s="168"/>
      <c r="C126" s="309" t="s">
        <v>10</v>
      </c>
      <c r="D126" s="309" t="s">
        <v>199</v>
      </c>
      <c r="E126" s="310" t="s">
        <v>2406</v>
      </c>
      <c r="F126" s="678" t="s">
        <v>2407</v>
      </c>
      <c r="G126" s="678"/>
      <c r="H126" s="678"/>
      <c r="I126" s="678"/>
      <c r="J126" s="311" t="s">
        <v>360</v>
      </c>
      <c r="K126" s="375">
        <v>2.83</v>
      </c>
      <c r="L126" s="572"/>
      <c r="M126" s="572"/>
      <c r="N126" s="679">
        <f>ROUND(L126*K126,2)</f>
        <v>0</v>
      </c>
      <c r="O126" s="679"/>
      <c r="P126" s="679"/>
      <c r="Q126" s="679"/>
      <c r="R126" s="327" t="s">
        <v>3765</v>
      </c>
      <c r="S126" s="172"/>
      <c r="U126" s="354" t="s">
        <v>5</v>
      </c>
      <c r="V126" s="246" t="s">
        <v>29</v>
      </c>
      <c r="W126" s="248">
        <v>0</v>
      </c>
      <c r="X126" s="248">
        <f>W126*K126</f>
        <v>0</v>
      </c>
      <c r="Y126" s="248">
        <v>0</v>
      </c>
      <c r="Z126" s="248">
        <f>Y126*K126</f>
        <v>0</v>
      </c>
      <c r="AA126" s="248">
        <v>0</v>
      </c>
      <c r="AB126" s="355">
        <f>AA126*K126</f>
        <v>0</v>
      </c>
      <c r="AS126" s="192" t="s">
        <v>113</v>
      </c>
      <c r="AU126" s="192" t="s">
        <v>199</v>
      </c>
      <c r="AV126" s="192" t="s">
        <v>65</v>
      </c>
      <c r="AZ126" s="192" t="s">
        <v>198</v>
      </c>
      <c r="BF126" s="249">
        <f>IF(V126="základní",N126,0)</f>
        <v>0</v>
      </c>
      <c r="BG126" s="249">
        <f>IF(V126="snížená",N126,0)</f>
        <v>0</v>
      </c>
      <c r="BH126" s="249">
        <f>IF(V126="zákl. přenesená",N126,0)</f>
        <v>0</v>
      </c>
      <c r="BI126" s="249">
        <f>IF(V126="sníž. přenesená",N126,0)</f>
        <v>0</v>
      </c>
      <c r="BJ126" s="249">
        <f>IF(V126="nulová",N126,0)</f>
        <v>0</v>
      </c>
      <c r="BK126" s="192" t="s">
        <v>65</v>
      </c>
      <c r="BL126" s="249">
        <f>ROUND(L126*K126,2)</f>
        <v>0</v>
      </c>
      <c r="BM126" s="192" t="s">
        <v>113</v>
      </c>
      <c r="BN126" s="192" t="s">
        <v>2721</v>
      </c>
    </row>
    <row r="127" spans="2:52" s="261" customFormat="1" ht="31.5" customHeight="1">
      <c r="B127" s="257"/>
      <c r="C127" s="413"/>
      <c r="D127" s="413"/>
      <c r="E127" s="415" t="s">
        <v>2390</v>
      </c>
      <c r="F127" s="714" t="s">
        <v>2722</v>
      </c>
      <c r="G127" s="715"/>
      <c r="H127" s="715"/>
      <c r="I127" s="715"/>
      <c r="J127" s="413"/>
      <c r="K127" s="416">
        <v>2.83</v>
      </c>
      <c r="L127" s="413"/>
      <c r="M127" s="413"/>
      <c r="N127" s="413"/>
      <c r="O127" s="413"/>
      <c r="P127" s="413"/>
      <c r="Q127" s="413"/>
      <c r="R127" s="413"/>
      <c r="S127" s="221"/>
      <c r="U127" s="385"/>
      <c r="V127" s="363"/>
      <c r="W127" s="363"/>
      <c r="X127" s="363"/>
      <c r="Y127" s="363"/>
      <c r="Z127" s="363"/>
      <c r="AA127" s="363"/>
      <c r="AB127" s="386"/>
      <c r="AU127" s="262" t="s">
        <v>205</v>
      </c>
      <c r="AV127" s="262" t="s">
        <v>65</v>
      </c>
      <c r="AW127" s="261" t="s">
        <v>71</v>
      </c>
      <c r="AX127" s="261" t="s">
        <v>25</v>
      </c>
      <c r="AY127" s="261" t="s">
        <v>58</v>
      </c>
      <c r="AZ127" s="262" t="s">
        <v>198</v>
      </c>
    </row>
    <row r="128" spans="2:52" s="261" customFormat="1" ht="20.1" customHeight="1">
      <c r="B128" s="257"/>
      <c r="C128" s="413"/>
      <c r="D128" s="413"/>
      <c r="E128" s="415" t="s">
        <v>2391</v>
      </c>
      <c r="F128" s="702" t="s">
        <v>2723</v>
      </c>
      <c r="G128" s="703"/>
      <c r="H128" s="703"/>
      <c r="I128" s="703"/>
      <c r="J128" s="413"/>
      <c r="K128" s="416">
        <v>2.83</v>
      </c>
      <c r="L128" s="413"/>
      <c r="M128" s="413"/>
      <c r="N128" s="413"/>
      <c r="O128" s="413"/>
      <c r="P128" s="413"/>
      <c r="Q128" s="413"/>
      <c r="R128" s="413"/>
      <c r="S128" s="221"/>
      <c r="U128" s="385"/>
      <c r="V128" s="363"/>
      <c r="W128" s="363"/>
      <c r="X128" s="363"/>
      <c r="Y128" s="363"/>
      <c r="Z128" s="363"/>
      <c r="AA128" s="363"/>
      <c r="AB128" s="386"/>
      <c r="AU128" s="262" t="s">
        <v>205</v>
      </c>
      <c r="AV128" s="262" t="s">
        <v>65</v>
      </c>
      <c r="AW128" s="261" t="s">
        <v>71</v>
      </c>
      <c r="AX128" s="261" t="s">
        <v>25</v>
      </c>
      <c r="AY128" s="261" t="s">
        <v>65</v>
      </c>
      <c r="AZ128" s="262" t="s">
        <v>198</v>
      </c>
    </row>
    <row r="129" spans="2:66" s="198" customFormat="1" ht="20.1" customHeight="1">
      <c r="B129" s="168"/>
      <c r="C129" s="309" t="s">
        <v>463</v>
      </c>
      <c r="D129" s="309" t="s">
        <v>199</v>
      </c>
      <c r="E129" s="310" t="s">
        <v>2415</v>
      </c>
      <c r="F129" s="678" t="s">
        <v>2416</v>
      </c>
      <c r="G129" s="678"/>
      <c r="H129" s="678"/>
      <c r="I129" s="678"/>
      <c r="J129" s="311" t="s">
        <v>424</v>
      </c>
      <c r="K129" s="441">
        <v>5.66</v>
      </c>
      <c r="L129" s="572"/>
      <c r="M129" s="572"/>
      <c r="N129" s="679">
        <f>ROUND(L129*K129,2)</f>
        <v>0</v>
      </c>
      <c r="O129" s="679"/>
      <c r="P129" s="679"/>
      <c r="Q129" s="679"/>
      <c r="R129" s="327" t="s">
        <v>3765</v>
      </c>
      <c r="S129" s="172"/>
      <c r="T129" s="397"/>
      <c r="U129" s="354" t="s">
        <v>5</v>
      </c>
      <c r="V129" s="246" t="s">
        <v>29</v>
      </c>
      <c r="W129" s="248">
        <v>0</v>
      </c>
      <c r="X129" s="248">
        <f>W129*K129</f>
        <v>0</v>
      </c>
      <c r="Y129" s="248">
        <v>1</v>
      </c>
      <c r="Z129" s="248">
        <f>Y129*K129</f>
        <v>5.66</v>
      </c>
      <c r="AA129" s="248">
        <v>0</v>
      </c>
      <c r="AB129" s="355">
        <f>AA129*K129</f>
        <v>0</v>
      </c>
      <c r="AS129" s="192" t="s">
        <v>113</v>
      </c>
      <c r="AU129" s="192" t="s">
        <v>199</v>
      </c>
      <c r="AV129" s="192" t="s">
        <v>65</v>
      </c>
      <c r="AZ129" s="192" t="s">
        <v>198</v>
      </c>
      <c r="BF129" s="249">
        <f>IF(V129="základní",N129,0)</f>
        <v>0</v>
      </c>
      <c r="BG129" s="249">
        <f>IF(V129="snížená",N129,0)</f>
        <v>0</v>
      </c>
      <c r="BH129" s="249">
        <f>IF(V129="zákl. přenesená",N129,0)</f>
        <v>0</v>
      </c>
      <c r="BI129" s="249">
        <f>IF(V129="sníž. přenesená",N129,0)</f>
        <v>0</v>
      </c>
      <c r="BJ129" s="249">
        <f>IF(V129="nulová",N129,0)</f>
        <v>0</v>
      </c>
      <c r="BK129" s="192" t="s">
        <v>65</v>
      </c>
      <c r="BL129" s="249">
        <f>ROUND(L129*K129,2)</f>
        <v>0</v>
      </c>
      <c r="BM129" s="192" t="s">
        <v>113</v>
      </c>
      <c r="BN129" s="192" t="s">
        <v>2724</v>
      </c>
    </row>
    <row r="130" spans="2:52" s="261" customFormat="1" ht="20.1" customHeight="1">
      <c r="B130" s="257"/>
      <c r="C130" s="413"/>
      <c r="D130" s="413"/>
      <c r="E130" s="415" t="s">
        <v>365</v>
      </c>
      <c r="F130" s="714" t="s">
        <v>2725</v>
      </c>
      <c r="G130" s="715"/>
      <c r="H130" s="715"/>
      <c r="I130" s="715"/>
      <c r="J130" s="413"/>
      <c r="K130" s="416">
        <v>2.83</v>
      </c>
      <c r="L130" s="413"/>
      <c r="M130" s="413"/>
      <c r="N130" s="413"/>
      <c r="O130" s="413"/>
      <c r="P130" s="413"/>
      <c r="Q130" s="413"/>
      <c r="R130" s="413"/>
      <c r="S130" s="221"/>
      <c r="T130" s="397"/>
      <c r="U130" s="385"/>
      <c r="V130" s="363"/>
      <c r="W130" s="363"/>
      <c r="X130" s="363"/>
      <c r="Y130" s="363"/>
      <c r="Z130" s="363"/>
      <c r="AA130" s="363"/>
      <c r="AB130" s="386"/>
      <c r="AU130" s="262" t="s">
        <v>205</v>
      </c>
      <c r="AV130" s="262" t="s">
        <v>65</v>
      </c>
      <c r="AW130" s="261" t="s">
        <v>71</v>
      </c>
      <c r="AX130" s="261" t="s">
        <v>25</v>
      </c>
      <c r="AY130" s="261" t="s">
        <v>58</v>
      </c>
      <c r="AZ130" s="262" t="s">
        <v>198</v>
      </c>
    </row>
    <row r="131" spans="2:52" s="261" customFormat="1" ht="20.1" customHeight="1">
      <c r="B131" s="257"/>
      <c r="C131" s="413"/>
      <c r="D131" s="413"/>
      <c r="E131" s="415" t="s">
        <v>367</v>
      </c>
      <c r="F131" s="702" t="s">
        <v>2723</v>
      </c>
      <c r="G131" s="703"/>
      <c r="H131" s="703"/>
      <c r="I131" s="703"/>
      <c r="J131" s="413"/>
      <c r="K131" s="416">
        <v>2.83</v>
      </c>
      <c r="L131" s="413"/>
      <c r="M131" s="413"/>
      <c r="N131" s="413"/>
      <c r="O131" s="413"/>
      <c r="P131" s="413"/>
      <c r="Q131" s="413"/>
      <c r="R131" s="413"/>
      <c r="S131" s="221"/>
      <c r="U131" s="385"/>
      <c r="V131" s="363"/>
      <c r="W131" s="363"/>
      <c r="X131" s="363"/>
      <c r="Y131" s="363"/>
      <c r="Z131" s="363"/>
      <c r="AA131" s="363"/>
      <c r="AB131" s="386"/>
      <c r="AU131" s="262" t="s">
        <v>205</v>
      </c>
      <c r="AV131" s="262" t="s">
        <v>65</v>
      </c>
      <c r="AW131" s="261" t="s">
        <v>71</v>
      </c>
      <c r="AX131" s="261" t="s">
        <v>25</v>
      </c>
      <c r="AY131" s="261" t="s">
        <v>58</v>
      </c>
      <c r="AZ131" s="262" t="s">
        <v>198</v>
      </c>
    </row>
    <row r="132" spans="2:52" s="261" customFormat="1" ht="20.1" customHeight="1">
      <c r="B132" s="257"/>
      <c r="C132" s="413"/>
      <c r="D132" s="413"/>
      <c r="E132" s="415" t="s">
        <v>2726</v>
      </c>
      <c r="F132" s="702" t="s">
        <v>2727</v>
      </c>
      <c r="G132" s="703"/>
      <c r="H132" s="703"/>
      <c r="I132" s="703"/>
      <c r="J132" s="413"/>
      <c r="K132" s="416">
        <v>5.66</v>
      </c>
      <c r="L132" s="413"/>
      <c r="M132" s="413"/>
      <c r="N132" s="413"/>
      <c r="O132" s="413"/>
      <c r="P132" s="413"/>
      <c r="Q132" s="413"/>
      <c r="R132" s="413"/>
      <c r="S132" s="221"/>
      <c r="U132" s="385"/>
      <c r="V132" s="363"/>
      <c r="W132" s="363"/>
      <c r="X132" s="363"/>
      <c r="Y132" s="363"/>
      <c r="Z132" s="363"/>
      <c r="AA132" s="363"/>
      <c r="AB132" s="386"/>
      <c r="AU132" s="262" t="s">
        <v>205</v>
      </c>
      <c r="AV132" s="262" t="s">
        <v>65</v>
      </c>
      <c r="AW132" s="261" t="s">
        <v>71</v>
      </c>
      <c r="AX132" s="261" t="s">
        <v>25</v>
      </c>
      <c r="AY132" s="261" t="s">
        <v>65</v>
      </c>
      <c r="AZ132" s="262" t="s">
        <v>198</v>
      </c>
    </row>
    <row r="133" spans="2:64" s="235" customFormat="1" ht="37.35" customHeight="1">
      <c r="B133" s="231"/>
      <c r="C133" s="232"/>
      <c r="D133" s="233" t="s">
        <v>251</v>
      </c>
      <c r="E133" s="233"/>
      <c r="F133" s="233"/>
      <c r="G133" s="233"/>
      <c r="H133" s="233"/>
      <c r="I133" s="233"/>
      <c r="J133" s="233"/>
      <c r="K133" s="233"/>
      <c r="L133" s="233"/>
      <c r="M133" s="233"/>
      <c r="N133" s="609">
        <f>SUM(N134)</f>
        <v>0</v>
      </c>
      <c r="O133" s="610"/>
      <c r="P133" s="610"/>
      <c r="Q133" s="610"/>
      <c r="R133" s="377"/>
      <c r="S133" s="219"/>
      <c r="U133" s="348"/>
      <c r="V133" s="232"/>
      <c r="W133" s="232"/>
      <c r="X133" s="234">
        <f>SUM(X134:X136)</f>
        <v>0</v>
      </c>
      <c r="Y133" s="232"/>
      <c r="Z133" s="234">
        <f>SUM(Z134:Z136)</f>
        <v>1.3424467</v>
      </c>
      <c r="AA133" s="232"/>
      <c r="AB133" s="349">
        <f>SUM(AB134:AB136)</f>
        <v>0</v>
      </c>
      <c r="AS133" s="237" t="s">
        <v>113</v>
      </c>
      <c r="AU133" s="238" t="s">
        <v>57</v>
      </c>
      <c r="AV133" s="238" t="s">
        <v>58</v>
      </c>
      <c r="AZ133" s="237" t="s">
        <v>198</v>
      </c>
      <c r="BL133" s="239">
        <f>SUM(BL134:BL136)</f>
        <v>0</v>
      </c>
    </row>
    <row r="134" spans="2:66" s="198" customFormat="1" ht="30" customHeight="1">
      <c r="B134" s="168"/>
      <c r="C134" s="240" t="s">
        <v>471</v>
      </c>
      <c r="D134" s="240" t="s">
        <v>199</v>
      </c>
      <c r="E134" s="241" t="s">
        <v>2429</v>
      </c>
      <c r="F134" s="593" t="s">
        <v>2430</v>
      </c>
      <c r="G134" s="593"/>
      <c r="H134" s="593"/>
      <c r="I134" s="593"/>
      <c r="J134" s="242" t="s">
        <v>360</v>
      </c>
      <c r="K134" s="358">
        <v>0.71</v>
      </c>
      <c r="L134" s="572"/>
      <c r="M134" s="572"/>
      <c r="N134" s="594">
        <f>ROUND(L134*K134,2)</f>
        <v>0</v>
      </c>
      <c r="O134" s="594"/>
      <c r="P134" s="594"/>
      <c r="Q134" s="594"/>
      <c r="R134" s="327" t="s">
        <v>3765</v>
      </c>
      <c r="S134" s="172"/>
      <c r="U134" s="354" t="s">
        <v>5</v>
      </c>
      <c r="V134" s="246" t="s">
        <v>29</v>
      </c>
      <c r="W134" s="248">
        <v>0</v>
      </c>
      <c r="X134" s="248">
        <f>W134*K134</f>
        <v>0</v>
      </c>
      <c r="Y134" s="248">
        <v>1.89077</v>
      </c>
      <c r="Z134" s="248">
        <f>Y134*K134</f>
        <v>1.3424467</v>
      </c>
      <c r="AA134" s="248">
        <v>0</v>
      </c>
      <c r="AB134" s="355">
        <f>AA134*K134</f>
        <v>0</v>
      </c>
      <c r="AS134" s="192" t="s">
        <v>113</v>
      </c>
      <c r="AU134" s="192" t="s">
        <v>199</v>
      </c>
      <c r="AV134" s="192" t="s">
        <v>65</v>
      </c>
      <c r="AZ134" s="192" t="s">
        <v>198</v>
      </c>
      <c r="BF134" s="249">
        <f>IF(V134="základní",N134,0)</f>
        <v>0</v>
      </c>
      <c r="BG134" s="249">
        <f>IF(V134="snížená",N134,0)</f>
        <v>0</v>
      </c>
      <c r="BH134" s="249">
        <f>IF(V134="zákl. přenesená",N134,0)</f>
        <v>0</v>
      </c>
      <c r="BI134" s="249">
        <f>IF(V134="sníž. přenesená",N134,0)</f>
        <v>0</v>
      </c>
      <c r="BJ134" s="249">
        <f>IF(V134="nulová",N134,0)</f>
        <v>0</v>
      </c>
      <c r="BK134" s="192" t="s">
        <v>65</v>
      </c>
      <c r="BL134" s="249">
        <f>ROUND(L134*K134,2)</f>
        <v>0</v>
      </c>
      <c r="BM134" s="192" t="s">
        <v>113</v>
      </c>
      <c r="BN134" s="192" t="s">
        <v>2736</v>
      </c>
    </row>
    <row r="135" spans="2:52" s="261" customFormat="1" ht="27.95" customHeight="1">
      <c r="B135" s="257"/>
      <c r="C135" s="363"/>
      <c r="D135" s="363"/>
      <c r="E135" s="259" t="s">
        <v>2262</v>
      </c>
      <c r="F135" s="602" t="s">
        <v>2737</v>
      </c>
      <c r="G135" s="603"/>
      <c r="H135" s="603"/>
      <c r="I135" s="603"/>
      <c r="J135" s="363"/>
      <c r="K135" s="260">
        <v>0.71</v>
      </c>
      <c r="L135" s="363"/>
      <c r="M135" s="363"/>
      <c r="N135" s="363"/>
      <c r="O135" s="363"/>
      <c r="P135" s="363"/>
      <c r="Q135" s="363"/>
      <c r="R135" s="363"/>
      <c r="S135" s="221"/>
      <c r="U135" s="385"/>
      <c r="V135" s="363"/>
      <c r="W135" s="363"/>
      <c r="X135" s="363"/>
      <c r="Y135" s="363"/>
      <c r="Z135" s="363"/>
      <c r="AA135" s="363"/>
      <c r="AB135" s="386"/>
      <c r="AU135" s="262" t="s">
        <v>205</v>
      </c>
      <c r="AV135" s="262" t="s">
        <v>65</v>
      </c>
      <c r="AW135" s="261" t="s">
        <v>71</v>
      </c>
      <c r="AX135" s="261" t="s">
        <v>25</v>
      </c>
      <c r="AY135" s="261" t="s">
        <v>58</v>
      </c>
      <c r="AZ135" s="262" t="s">
        <v>198</v>
      </c>
    </row>
    <row r="136" spans="2:52" s="261" customFormat="1" ht="20.1" customHeight="1">
      <c r="B136" s="257"/>
      <c r="C136" s="363"/>
      <c r="D136" s="363"/>
      <c r="E136" s="259" t="s">
        <v>2731</v>
      </c>
      <c r="F136" s="600" t="s">
        <v>2738</v>
      </c>
      <c r="G136" s="601"/>
      <c r="H136" s="601"/>
      <c r="I136" s="601"/>
      <c r="J136" s="363"/>
      <c r="K136" s="260">
        <v>0.71</v>
      </c>
      <c r="L136" s="363"/>
      <c r="M136" s="363"/>
      <c r="N136" s="363"/>
      <c r="O136" s="363"/>
      <c r="P136" s="363"/>
      <c r="Q136" s="363"/>
      <c r="R136" s="363"/>
      <c r="S136" s="221"/>
      <c r="U136" s="385"/>
      <c r="V136" s="363"/>
      <c r="W136" s="363"/>
      <c r="X136" s="363"/>
      <c r="Y136" s="363"/>
      <c r="Z136" s="363"/>
      <c r="AA136" s="363"/>
      <c r="AB136" s="386"/>
      <c r="AU136" s="262" t="s">
        <v>205</v>
      </c>
      <c r="AV136" s="262" t="s">
        <v>65</v>
      </c>
      <c r="AW136" s="261" t="s">
        <v>71</v>
      </c>
      <c r="AX136" s="261" t="s">
        <v>25</v>
      </c>
      <c r="AY136" s="261" t="s">
        <v>65</v>
      </c>
      <c r="AZ136" s="262" t="s">
        <v>198</v>
      </c>
    </row>
    <row r="137" spans="2:64" s="235" customFormat="1" ht="37.35" customHeight="1">
      <c r="B137" s="231"/>
      <c r="C137" s="232"/>
      <c r="D137" s="233" t="s">
        <v>2290</v>
      </c>
      <c r="E137" s="233"/>
      <c r="F137" s="233"/>
      <c r="G137" s="233"/>
      <c r="H137" s="233"/>
      <c r="I137" s="233"/>
      <c r="J137" s="233"/>
      <c r="K137" s="233"/>
      <c r="L137" s="233"/>
      <c r="M137" s="233"/>
      <c r="N137" s="609">
        <f>SUM(N138:Q152)</f>
        <v>0</v>
      </c>
      <c r="O137" s="610"/>
      <c r="P137" s="610"/>
      <c r="Q137" s="610"/>
      <c r="R137" s="377"/>
      <c r="S137" s="219"/>
      <c r="U137" s="348"/>
      <c r="V137" s="232"/>
      <c r="W137" s="232"/>
      <c r="X137" s="234">
        <f>SUM(X138:X152)</f>
        <v>0</v>
      </c>
      <c r="Y137" s="232"/>
      <c r="Z137" s="234">
        <f>SUM(Z138:Z152)</f>
        <v>0</v>
      </c>
      <c r="AA137" s="232"/>
      <c r="AB137" s="349">
        <f>SUM(AB138:AB152)</f>
        <v>0</v>
      </c>
      <c r="AS137" s="237" t="s">
        <v>113</v>
      </c>
      <c r="AU137" s="238" t="s">
        <v>57</v>
      </c>
      <c r="AV137" s="238" t="s">
        <v>58</v>
      </c>
      <c r="AZ137" s="237" t="s">
        <v>198</v>
      </c>
      <c r="BL137" s="239">
        <f>SUM(BL138:BL152)</f>
        <v>0</v>
      </c>
    </row>
    <row r="138" spans="2:66" s="198" customFormat="1" ht="31.5" customHeight="1">
      <c r="B138" s="168"/>
      <c r="C138" s="309" t="s">
        <v>475</v>
      </c>
      <c r="D138" s="309" t="s">
        <v>199</v>
      </c>
      <c r="E138" s="310" t="s">
        <v>2739</v>
      </c>
      <c r="F138" s="678" t="s">
        <v>2611</v>
      </c>
      <c r="G138" s="678"/>
      <c r="H138" s="678"/>
      <c r="I138" s="678"/>
      <c r="J138" s="311" t="s">
        <v>353</v>
      </c>
      <c r="K138" s="375">
        <v>8.24</v>
      </c>
      <c r="L138" s="572"/>
      <c r="M138" s="572"/>
      <c r="N138" s="679">
        <f>ROUND(L138*K138,2)</f>
        <v>0</v>
      </c>
      <c r="O138" s="679"/>
      <c r="P138" s="679"/>
      <c r="Q138" s="679"/>
      <c r="R138" s="313" t="s">
        <v>3319</v>
      </c>
      <c r="S138" s="172"/>
      <c r="U138" s="354" t="s">
        <v>5</v>
      </c>
      <c r="V138" s="246" t="s">
        <v>29</v>
      </c>
      <c r="W138" s="248">
        <v>0</v>
      </c>
      <c r="X138" s="248">
        <f>W138*K138</f>
        <v>0</v>
      </c>
      <c r="Y138" s="248">
        <v>0</v>
      </c>
      <c r="Z138" s="248">
        <f>Y138*K138</f>
        <v>0</v>
      </c>
      <c r="AA138" s="248">
        <v>0</v>
      </c>
      <c r="AB138" s="355">
        <f>AA138*K138</f>
        <v>0</v>
      </c>
      <c r="AS138" s="192" t="s">
        <v>113</v>
      </c>
      <c r="AU138" s="192" t="s">
        <v>199</v>
      </c>
      <c r="AV138" s="192" t="s">
        <v>65</v>
      </c>
      <c r="AZ138" s="192" t="s">
        <v>198</v>
      </c>
      <c r="BF138" s="249">
        <f>IF(V138="základní",N138,0)</f>
        <v>0</v>
      </c>
      <c r="BG138" s="249">
        <f>IF(V138="snížená",N138,0)</f>
        <v>0</v>
      </c>
      <c r="BH138" s="249">
        <f>IF(V138="zákl. přenesená",N138,0)</f>
        <v>0</v>
      </c>
      <c r="BI138" s="249">
        <f>IF(V138="sníž. přenesená",N138,0)</f>
        <v>0</v>
      </c>
      <c r="BJ138" s="249">
        <f>IF(V138="nulová",N138,0)</f>
        <v>0</v>
      </c>
      <c r="BK138" s="192" t="s">
        <v>65</v>
      </c>
      <c r="BL138" s="249">
        <f>ROUND(L138*K138,2)</f>
        <v>0</v>
      </c>
      <c r="BM138" s="192" t="s">
        <v>113</v>
      </c>
      <c r="BN138" s="192" t="s">
        <v>2740</v>
      </c>
    </row>
    <row r="139" spans="2:52" s="261" customFormat="1" ht="31.5" customHeight="1">
      <c r="B139" s="257"/>
      <c r="C139" s="413"/>
      <c r="D139" s="413"/>
      <c r="E139" s="415" t="s">
        <v>2564</v>
      </c>
      <c r="F139" s="714" t="s">
        <v>2741</v>
      </c>
      <c r="G139" s="715"/>
      <c r="H139" s="715"/>
      <c r="I139" s="715"/>
      <c r="J139" s="413"/>
      <c r="K139" s="416">
        <v>8.24</v>
      </c>
      <c r="L139" s="413"/>
      <c r="M139" s="413"/>
      <c r="N139" s="413"/>
      <c r="O139" s="413"/>
      <c r="P139" s="413"/>
      <c r="Q139" s="413"/>
      <c r="R139" s="413"/>
      <c r="S139" s="221"/>
      <c r="U139" s="385"/>
      <c r="V139" s="363"/>
      <c r="W139" s="363"/>
      <c r="X139" s="363"/>
      <c r="Y139" s="363"/>
      <c r="Z139" s="363"/>
      <c r="AA139" s="363"/>
      <c r="AB139" s="386"/>
      <c r="AU139" s="262" t="s">
        <v>205</v>
      </c>
      <c r="AV139" s="262" t="s">
        <v>65</v>
      </c>
      <c r="AW139" s="261" t="s">
        <v>71</v>
      </c>
      <c r="AX139" s="261" t="s">
        <v>25</v>
      </c>
      <c r="AY139" s="261" t="s">
        <v>58</v>
      </c>
      <c r="AZ139" s="262" t="s">
        <v>198</v>
      </c>
    </row>
    <row r="140" spans="2:52" s="270" customFormat="1" ht="20.1" customHeight="1">
      <c r="B140" s="265"/>
      <c r="C140" s="422"/>
      <c r="D140" s="422"/>
      <c r="E140" s="423" t="s">
        <v>5</v>
      </c>
      <c r="F140" s="711" t="s">
        <v>2447</v>
      </c>
      <c r="G140" s="712"/>
      <c r="H140" s="712"/>
      <c r="I140" s="712"/>
      <c r="J140" s="422"/>
      <c r="K140" s="423" t="s">
        <v>5</v>
      </c>
      <c r="L140" s="422"/>
      <c r="M140" s="422"/>
      <c r="N140" s="422"/>
      <c r="O140" s="422"/>
      <c r="P140" s="422"/>
      <c r="Q140" s="422"/>
      <c r="R140" s="422"/>
      <c r="S140" s="220"/>
      <c r="U140" s="387"/>
      <c r="V140" s="365"/>
      <c r="W140" s="365"/>
      <c r="X140" s="365"/>
      <c r="Y140" s="365"/>
      <c r="Z140" s="365"/>
      <c r="AA140" s="365"/>
      <c r="AB140" s="388"/>
      <c r="AU140" s="271" t="s">
        <v>205</v>
      </c>
      <c r="AV140" s="271" t="s">
        <v>65</v>
      </c>
      <c r="AW140" s="270" t="s">
        <v>65</v>
      </c>
      <c r="AX140" s="270" t="s">
        <v>25</v>
      </c>
      <c r="AY140" s="270" t="s">
        <v>58</v>
      </c>
      <c r="AZ140" s="271" t="s">
        <v>198</v>
      </c>
    </row>
    <row r="141" spans="2:52" s="261" customFormat="1" ht="20.1" customHeight="1">
      <c r="B141" s="257"/>
      <c r="C141" s="413"/>
      <c r="D141" s="413"/>
      <c r="E141" s="415" t="s">
        <v>2566</v>
      </c>
      <c r="F141" s="702" t="s">
        <v>2742</v>
      </c>
      <c r="G141" s="703"/>
      <c r="H141" s="703"/>
      <c r="I141" s="703"/>
      <c r="J141" s="413"/>
      <c r="K141" s="416">
        <v>8.24</v>
      </c>
      <c r="L141" s="413"/>
      <c r="M141" s="413"/>
      <c r="N141" s="413"/>
      <c r="O141" s="413"/>
      <c r="P141" s="413"/>
      <c r="Q141" s="413"/>
      <c r="R141" s="413"/>
      <c r="S141" s="221"/>
      <c r="U141" s="385"/>
      <c r="V141" s="363"/>
      <c r="W141" s="363"/>
      <c r="X141" s="363"/>
      <c r="Y141" s="363"/>
      <c r="Z141" s="363"/>
      <c r="AA141" s="363"/>
      <c r="AB141" s="386"/>
      <c r="AU141" s="262" t="s">
        <v>205</v>
      </c>
      <c r="AV141" s="262" t="s">
        <v>65</v>
      </c>
      <c r="AW141" s="261" t="s">
        <v>71</v>
      </c>
      <c r="AX141" s="261" t="s">
        <v>25</v>
      </c>
      <c r="AY141" s="261" t="s">
        <v>65</v>
      </c>
      <c r="AZ141" s="262" t="s">
        <v>198</v>
      </c>
    </row>
    <row r="142" spans="2:66" s="198" customFormat="1" ht="30" customHeight="1">
      <c r="B142" s="168"/>
      <c r="C142" s="309" t="s">
        <v>478</v>
      </c>
      <c r="D142" s="309" t="s">
        <v>199</v>
      </c>
      <c r="E142" s="310" t="s">
        <v>2743</v>
      </c>
      <c r="F142" s="678" t="s">
        <v>2450</v>
      </c>
      <c r="G142" s="678"/>
      <c r="H142" s="678"/>
      <c r="I142" s="678"/>
      <c r="J142" s="311" t="s">
        <v>353</v>
      </c>
      <c r="K142" s="375">
        <v>8.5</v>
      </c>
      <c r="L142" s="572"/>
      <c r="M142" s="572"/>
      <c r="N142" s="679">
        <f aca="true" t="shared" si="0" ref="N142:N152">ROUND(L142*K142,2)</f>
        <v>0</v>
      </c>
      <c r="O142" s="679"/>
      <c r="P142" s="679"/>
      <c r="Q142" s="679"/>
      <c r="R142" s="313" t="s">
        <v>3319</v>
      </c>
      <c r="S142" s="172"/>
      <c r="U142" s="354" t="s">
        <v>5</v>
      </c>
      <c r="V142" s="246" t="s">
        <v>29</v>
      </c>
      <c r="W142" s="248">
        <v>0</v>
      </c>
      <c r="X142" s="248">
        <f aca="true" t="shared" si="1" ref="X142:X152">W142*K142</f>
        <v>0</v>
      </c>
      <c r="Y142" s="248">
        <v>0</v>
      </c>
      <c r="Z142" s="248">
        <f aca="true" t="shared" si="2" ref="Z142:Z152">Y142*K142</f>
        <v>0</v>
      </c>
      <c r="AA142" s="248">
        <v>0</v>
      </c>
      <c r="AB142" s="355">
        <f aca="true" t="shared" si="3" ref="AB142:AB152">AA142*K142</f>
        <v>0</v>
      </c>
      <c r="AS142" s="192" t="s">
        <v>113</v>
      </c>
      <c r="AU142" s="192" t="s">
        <v>199</v>
      </c>
      <c r="AV142" s="192" t="s">
        <v>65</v>
      </c>
      <c r="AZ142" s="192" t="s">
        <v>198</v>
      </c>
      <c r="BF142" s="249">
        <f aca="true" t="shared" si="4" ref="BF142:BF152">IF(V142="základní",N142,0)</f>
        <v>0</v>
      </c>
      <c r="BG142" s="249">
        <f aca="true" t="shared" si="5" ref="BG142:BG152">IF(V142="snížená",N142,0)</f>
        <v>0</v>
      </c>
      <c r="BH142" s="249">
        <f aca="true" t="shared" si="6" ref="BH142:BH152">IF(V142="zákl. přenesená",N142,0)</f>
        <v>0</v>
      </c>
      <c r="BI142" s="249">
        <f aca="true" t="shared" si="7" ref="BI142:BI152">IF(V142="sníž. přenesená",N142,0)</f>
        <v>0</v>
      </c>
      <c r="BJ142" s="249">
        <f aca="true" t="shared" si="8" ref="BJ142:BJ152">IF(V142="nulová",N142,0)</f>
        <v>0</v>
      </c>
      <c r="BK142" s="192" t="s">
        <v>65</v>
      </c>
      <c r="BL142" s="249">
        <f aca="true" t="shared" si="9" ref="BL142:BL152">ROUND(L142*K142,2)</f>
        <v>0</v>
      </c>
      <c r="BM142" s="192" t="s">
        <v>113</v>
      </c>
      <c r="BN142" s="192" t="s">
        <v>2744</v>
      </c>
    </row>
    <row r="143" spans="2:52" s="261" customFormat="1" ht="20.1" customHeight="1">
      <c r="B143" s="257"/>
      <c r="C143" s="413"/>
      <c r="D143" s="413"/>
      <c r="E143" s="415"/>
      <c r="F143" s="720" t="s">
        <v>3537</v>
      </c>
      <c r="G143" s="718"/>
      <c r="H143" s="718"/>
      <c r="I143" s="718"/>
      <c r="J143" s="413"/>
      <c r="K143" s="416"/>
      <c r="L143" s="413"/>
      <c r="M143" s="413"/>
      <c r="N143" s="413"/>
      <c r="O143" s="413"/>
      <c r="P143" s="413"/>
      <c r="Q143" s="413"/>
      <c r="R143" s="413"/>
      <c r="S143" s="221"/>
      <c r="U143" s="385"/>
      <c r="V143" s="363"/>
      <c r="W143" s="363"/>
      <c r="X143" s="363"/>
      <c r="Y143" s="363"/>
      <c r="Z143" s="363"/>
      <c r="AA143" s="363"/>
      <c r="AB143" s="386"/>
      <c r="AU143" s="262" t="s">
        <v>205</v>
      </c>
      <c r="AV143" s="262" t="s">
        <v>65</v>
      </c>
      <c r="AW143" s="261" t="s">
        <v>71</v>
      </c>
      <c r="AX143" s="261" t="s">
        <v>25</v>
      </c>
      <c r="AY143" s="261" t="s">
        <v>65</v>
      </c>
      <c r="AZ143" s="262" t="s">
        <v>198</v>
      </c>
    </row>
    <row r="144" spans="2:66" s="198" customFormat="1" ht="30" customHeight="1">
      <c r="B144" s="168"/>
      <c r="C144" s="309" t="s">
        <v>481</v>
      </c>
      <c r="D144" s="309" t="s">
        <v>199</v>
      </c>
      <c r="E144" s="310" t="s">
        <v>2745</v>
      </c>
      <c r="F144" s="678" t="s">
        <v>2746</v>
      </c>
      <c r="G144" s="678"/>
      <c r="H144" s="678"/>
      <c r="I144" s="678"/>
      <c r="J144" s="311" t="s">
        <v>2747</v>
      </c>
      <c r="K144" s="375">
        <v>1</v>
      </c>
      <c r="L144" s="572"/>
      <c r="M144" s="572"/>
      <c r="N144" s="679">
        <f t="shared" si="0"/>
        <v>0</v>
      </c>
      <c r="O144" s="679"/>
      <c r="P144" s="679"/>
      <c r="Q144" s="679"/>
      <c r="R144" s="313" t="s">
        <v>3319</v>
      </c>
      <c r="S144" s="172"/>
      <c r="U144" s="354" t="s">
        <v>5</v>
      </c>
      <c r="V144" s="246" t="s">
        <v>29</v>
      </c>
      <c r="W144" s="248">
        <v>0</v>
      </c>
      <c r="X144" s="248">
        <f t="shared" si="1"/>
        <v>0</v>
      </c>
      <c r="Y144" s="248">
        <v>0</v>
      </c>
      <c r="Z144" s="248">
        <f t="shared" si="2"/>
        <v>0</v>
      </c>
      <c r="AA144" s="248">
        <v>0</v>
      </c>
      <c r="AB144" s="355">
        <f t="shared" si="3"/>
        <v>0</v>
      </c>
      <c r="AS144" s="192" t="s">
        <v>113</v>
      </c>
      <c r="AU144" s="192" t="s">
        <v>199</v>
      </c>
      <c r="AV144" s="192" t="s">
        <v>65</v>
      </c>
      <c r="AZ144" s="192" t="s">
        <v>198</v>
      </c>
      <c r="BF144" s="249">
        <f t="shared" si="4"/>
        <v>0</v>
      </c>
      <c r="BG144" s="249">
        <f t="shared" si="5"/>
        <v>0</v>
      </c>
      <c r="BH144" s="249">
        <f t="shared" si="6"/>
        <v>0</v>
      </c>
      <c r="BI144" s="249">
        <f t="shared" si="7"/>
        <v>0</v>
      </c>
      <c r="BJ144" s="249">
        <f t="shared" si="8"/>
        <v>0</v>
      </c>
      <c r="BK144" s="192" t="s">
        <v>65</v>
      </c>
      <c r="BL144" s="249">
        <f t="shared" si="9"/>
        <v>0</v>
      </c>
      <c r="BM144" s="192" t="s">
        <v>113</v>
      </c>
      <c r="BN144" s="192" t="s">
        <v>2748</v>
      </c>
    </row>
    <row r="145" spans="2:52" s="261" customFormat="1" ht="27.95" customHeight="1">
      <c r="B145" s="257"/>
      <c r="C145" s="413"/>
      <c r="D145" s="413"/>
      <c r="E145" s="415"/>
      <c r="F145" s="691" t="s">
        <v>3728</v>
      </c>
      <c r="G145" s="718"/>
      <c r="H145" s="718"/>
      <c r="I145" s="718"/>
      <c r="J145" s="413"/>
      <c r="K145" s="416"/>
      <c r="L145" s="413"/>
      <c r="M145" s="413"/>
      <c r="N145" s="413"/>
      <c r="O145" s="413"/>
      <c r="P145" s="413"/>
      <c r="Q145" s="413"/>
      <c r="R145" s="413"/>
      <c r="S145" s="221"/>
      <c r="U145" s="385"/>
      <c r="V145" s="363"/>
      <c r="W145" s="363"/>
      <c r="X145" s="363"/>
      <c r="Y145" s="363"/>
      <c r="Z145" s="363"/>
      <c r="AA145" s="363"/>
      <c r="AB145" s="386"/>
      <c r="AU145" s="262" t="s">
        <v>205</v>
      </c>
      <c r="AV145" s="262" t="s">
        <v>65</v>
      </c>
      <c r="AW145" s="261" t="s">
        <v>71</v>
      </c>
      <c r="AX145" s="261" t="s">
        <v>25</v>
      </c>
      <c r="AY145" s="261" t="s">
        <v>65</v>
      </c>
      <c r="AZ145" s="262" t="s">
        <v>198</v>
      </c>
    </row>
    <row r="146" spans="2:66" s="198" customFormat="1" ht="20.1" customHeight="1">
      <c r="B146" s="168"/>
      <c r="C146" s="309" t="s">
        <v>488</v>
      </c>
      <c r="D146" s="309" t="s">
        <v>199</v>
      </c>
      <c r="E146" s="310" t="s">
        <v>2749</v>
      </c>
      <c r="F146" s="678" t="s">
        <v>2750</v>
      </c>
      <c r="G146" s="678"/>
      <c r="H146" s="678"/>
      <c r="I146" s="678"/>
      <c r="J146" s="311" t="s">
        <v>2747</v>
      </c>
      <c r="K146" s="375">
        <v>2</v>
      </c>
      <c r="L146" s="572"/>
      <c r="M146" s="572"/>
      <c r="N146" s="679">
        <f t="shared" si="0"/>
        <v>0</v>
      </c>
      <c r="O146" s="679"/>
      <c r="P146" s="679"/>
      <c r="Q146" s="679"/>
      <c r="R146" s="313" t="s">
        <v>3319</v>
      </c>
      <c r="S146" s="172"/>
      <c r="U146" s="354" t="s">
        <v>5</v>
      </c>
      <c r="V146" s="246" t="s">
        <v>29</v>
      </c>
      <c r="W146" s="248">
        <v>0</v>
      </c>
      <c r="X146" s="248">
        <f t="shared" si="1"/>
        <v>0</v>
      </c>
      <c r="Y146" s="248">
        <v>0</v>
      </c>
      <c r="Z146" s="248">
        <f t="shared" si="2"/>
        <v>0</v>
      </c>
      <c r="AA146" s="248">
        <v>0</v>
      </c>
      <c r="AB146" s="355">
        <f t="shared" si="3"/>
        <v>0</v>
      </c>
      <c r="AS146" s="192" t="s">
        <v>113</v>
      </c>
      <c r="AU146" s="192" t="s">
        <v>199</v>
      </c>
      <c r="AV146" s="192" t="s">
        <v>65</v>
      </c>
      <c r="AZ146" s="192" t="s">
        <v>198</v>
      </c>
      <c r="BF146" s="249">
        <f t="shared" si="4"/>
        <v>0</v>
      </c>
      <c r="BG146" s="249">
        <f t="shared" si="5"/>
        <v>0</v>
      </c>
      <c r="BH146" s="249">
        <f t="shared" si="6"/>
        <v>0</v>
      </c>
      <c r="BI146" s="249">
        <f t="shared" si="7"/>
        <v>0</v>
      </c>
      <c r="BJ146" s="249">
        <f t="shared" si="8"/>
        <v>0</v>
      </c>
      <c r="BK146" s="192" t="s">
        <v>65</v>
      </c>
      <c r="BL146" s="249">
        <f t="shared" si="9"/>
        <v>0</v>
      </c>
      <c r="BM146" s="192" t="s">
        <v>113</v>
      </c>
      <c r="BN146" s="192" t="s">
        <v>2751</v>
      </c>
    </row>
    <row r="147" spans="2:52" s="261" customFormat="1" ht="42" customHeight="1">
      <c r="B147" s="257"/>
      <c r="C147" s="413"/>
      <c r="D147" s="413"/>
      <c r="E147" s="415"/>
      <c r="F147" s="691" t="s">
        <v>3729</v>
      </c>
      <c r="G147" s="718"/>
      <c r="H147" s="718"/>
      <c r="I147" s="718"/>
      <c r="J147" s="413"/>
      <c r="K147" s="416"/>
      <c r="L147" s="413"/>
      <c r="M147" s="413"/>
      <c r="N147" s="413"/>
      <c r="O147" s="413"/>
      <c r="P147" s="413"/>
      <c r="Q147" s="413"/>
      <c r="R147" s="413"/>
      <c r="S147" s="221"/>
      <c r="U147" s="385"/>
      <c r="V147" s="363"/>
      <c r="W147" s="363"/>
      <c r="X147" s="363"/>
      <c r="Y147" s="363"/>
      <c r="Z147" s="363"/>
      <c r="AA147" s="363"/>
      <c r="AB147" s="386"/>
      <c r="AU147" s="262" t="s">
        <v>205</v>
      </c>
      <c r="AV147" s="262" t="s">
        <v>65</v>
      </c>
      <c r="AW147" s="261" t="s">
        <v>71</v>
      </c>
      <c r="AX147" s="261" t="s">
        <v>25</v>
      </c>
      <c r="AY147" s="261" t="s">
        <v>65</v>
      </c>
      <c r="AZ147" s="262" t="s">
        <v>198</v>
      </c>
    </row>
    <row r="148" spans="2:66" s="198" customFormat="1" ht="30" customHeight="1">
      <c r="B148" s="168"/>
      <c r="C148" s="309" t="s">
        <v>491</v>
      </c>
      <c r="D148" s="309" t="s">
        <v>199</v>
      </c>
      <c r="E148" s="310" t="s">
        <v>2752</v>
      </c>
      <c r="F148" s="678" t="s">
        <v>2753</v>
      </c>
      <c r="G148" s="678"/>
      <c r="H148" s="678"/>
      <c r="I148" s="678"/>
      <c r="J148" s="311" t="s">
        <v>2747</v>
      </c>
      <c r="K148" s="375">
        <v>3</v>
      </c>
      <c r="L148" s="572"/>
      <c r="M148" s="572"/>
      <c r="N148" s="679">
        <f t="shared" si="0"/>
        <v>0</v>
      </c>
      <c r="O148" s="679"/>
      <c r="P148" s="679"/>
      <c r="Q148" s="679"/>
      <c r="R148" s="313" t="s">
        <v>3319</v>
      </c>
      <c r="S148" s="172"/>
      <c r="U148" s="354" t="s">
        <v>5</v>
      </c>
      <c r="V148" s="246" t="s">
        <v>29</v>
      </c>
      <c r="W148" s="248">
        <v>0</v>
      </c>
      <c r="X148" s="248">
        <f t="shared" si="1"/>
        <v>0</v>
      </c>
      <c r="Y148" s="248">
        <v>0</v>
      </c>
      <c r="Z148" s="248">
        <f t="shared" si="2"/>
        <v>0</v>
      </c>
      <c r="AA148" s="248">
        <v>0</v>
      </c>
      <c r="AB148" s="355">
        <f t="shared" si="3"/>
        <v>0</v>
      </c>
      <c r="AS148" s="192" t="s">
        <v>113</v>
      </c>
      <c r="AU148" s="192" t="s">
        <v>199</v>
      </c>
      <c r="AV148" s="192" t="s">
        <v>65</v>
      </c>
      <c r="AZ148" s="192" t="s">
        <v>198</v>
      </c>
      <c r="BF148" s="249">
        <f t="shared" si="4"/>
        <v>0</v>
      </c>
      <c r="BG148" s="249">
        <f t="shared" si="5"/>
        <v>0</v>
      </c>
      <c r="BH148" s="249">
        <f t="shared" si="6"/>
        <v>0</v>
      </c>
      <c r="BI148" s="249">
        <f t="shared" si="7"/>
        <v>0</v>
      </c>
      <c r="BJ148" s="249">
        <f t="shared" si="8"/>
        <v>0</v>
      </c>
      <c r="BK148" s="192" t="s">
        <v>65</v>
      </c>
      <c r="BL148" s="249">
        <f t="shared" si="9"/>
        <v>0</v>
      </c>
      <c r="BM148" s="192" t="s">
        <v>113</v>
      </c>
      <c r="BN148" s="192" t="s">
        <v>2754</v>
      </c>
    </row>
    <row r="149" spans="2:52" s="261" customFormat="1" ht="42" customHeight="1">
      <c r="B149" s="257"/>
      <c r="C149" s="413"/>
      <c r="D149" s="413"/>
      <c r="E149" s="415"/>
      <c r="F149" s="691" t="s">
        <v>3730</v>
      </c>
      <c r="G149" s="718"/>
      <c r="H149" s="718"/>
      <c r="I149" s="718"/>
      <c r="J149" s="413"/>
      <c r="K149" s="416"/>
      <c r="L149" s="413"/>
      <c r="M149" s="413"/>
      <c r="N149" s="413"/>
      <c r="O149" s="413"/>
      <c r="P149" s="413"/>
      <c r="Q149" s="413"/>
      <c r="R149" s="413"/>
      <c r="S149" s="221"/>
      <c r="U149" s="385"/>
      <c r="V149" s="363"/>
      <c r="W149" s="363"/>
      <c r="X149" s="363"/>
      <c r="Y149" s="363"/>
      <c r="Z149" s="363"/>
      <c r="AA149" s="363"/>
      <c r="AB149" s="386"/>
      <c r="AU149" s="262" t="s">
        <v>205</v>
      </c>
      <c r="AV149" s="262" t="s">
        <v>65</v>
      </c>
      <c r="AW149" s="261" t="s">
        <v>71</v>
      </c>
      <c r="AX149" s="261" t="s">
        <v>25</v>
      </c>
      <c r="AY149" s="261" t="s">
        <v>65</v>
      </c>
      <c r="AZ149" s="262" t="s">
        <v>198</v>
      </c>
    </row>
    <row r="150" spans="2:66" s="198" customFormat="1" ht="30" customHeight="1">
      <c r="B150" s="168"/>
      <c r="C150" s="309" t="s">
        <v>494</v>
      </c>
      <c r="D150" s="309" t="s">
        <v>199</v>
      </c>
      <c r="E150" s="310" t="s">
        <v>2755</v>
      </c>
      <c r="F150" s="678" t="s">
        <v>2756</v>
      </c>
      <c r="G150" s="678"/>
      <c r="H150" s="678"/>
      <c r="I150" s="678"/>
      <c r="J150" s="311" t="s">
        <v>2747</v>
      </c>
      <c r="K150" s="375">
        <v>1</v>
      </c>
      <c r="L150" s="572"/>
      <c r="M150" s="572"/>
      <c r="N150" s="679">
        <f t="shared" si="0"/>
        <v>0</v>
      </c>
      <c r="O150" s="679"/>
      <c r="P150" s="679"/>
      <c r="Q150" s="679"/>
      <c r="R150" s="313" t="s">
        <v>3319</v>
      </c>
      <c r="S150" s="172"/>
      <c r="U150" s="354" t="s">
        <v>5</v>
      </c>
      <c r="V150" s="246" t="s">
        <v>29</v>
      </c>
      <c r="W150" s="248">
        <v>0</v>
      </c>
      <c r="X150" s="248">
        <f t="shared" si="1"/>
        <v>0</v>
      </c>
      <c r="Y150" s="248">
        <v>0</v>
      </c>
      <c r="Z150" s="248">
        <f t="shared" si="2"/>
        <v>0</v>
      </c>
      <c r="AA150" s="248">
        <v>0</v>
      </c>
      <c r="AB150" s="355">
        <f t="shared" si="3"/>
        <v>0</v>
      </c>
      <c r="AS150" s="192" t="s">
        <v>113</v>
      </c>
      <c r="AU150" s="192" t="s">
        <v>199</v>
      </c>
      <c r="AV150" s="192" t="s">
        <v>65</v>
      </c>
      <c r="AZ150" s="192" t="s">
        <v>198</v>
      </c>
      <c r="BF150" s="249">
        <f t="shared" si="4"/>
        <v>0</v>
      </c>
      <c r="BG150" s="249">
        <f t="shared" si="5"/>
        <v>0</v>
      </c>
      <c r="BH150" s="249">
        <f t="shared" si="6"/>
        <v>0</v>
      </c>
      <c r="BI150" s="249">
        <f t="shared" si="7"/>
        <v>0</v>
      </c>
      <c r="BJ150" s="249">
        <f t="shared" si="8"/>
        <v>0</v>
      </c>
      <c r="BK150" s="192" t="s">
        <v>65</v>
      </c>
      <c r="BL150" s="249">
        <f t="shared" si="9"/>
        <v>0</v>
      </c>
      <c r="BM150" s="192" t="s">
        <v>113</v>
      </c>
      <c r="BN150" s="192" t="s">
        <v>2757</v>
      </c>
    </row>
    <row r="151" spans="2:52" s="261" customFormat="1" ht="56.1" customHeight="1">
      <c r="B151" s="257"/>
      <c r="C151" s="413"/>
      <c r="D151" s="413"/>
      <c r="E151" s="415"/>
      <c r="F151" s="691" t="s">
        <v>3731</v>
      </c>
      <c r="G151" s="718"/>
      <c r="H151" s="718"/>
      <c r="I151" s="718"/>
      <c r="J151" s="413"/>
      <c r="K151" s="416"/>
      <c r="L151" s="413"/>
      <c r="M151" s="413"/>
      <c r="N151" s="413"/>
      <c r="O151" s="413"/>
      <c r="P151" s="413"/>
      <c r="Q151" s="413"/>
      <c r="R151" s="413"/>
      <c r="S151" s="221"/>
      <c r="U151" s="385"/>
      <c r="V151" s="363"/>
      <c r="W151" s="363"/>
      <c r="X151" s="363"/>
      <c r="Y151" s="363"/>
      <c r="Z151" s="363"/>
      <c r="AA151" s="363"/>
      <c r="AB151" s="386"/>
      <c r="AU151" s="262" t="s">
        <v>205</v>
      </c>
      <c r="AV151" s="262" t="s">
        <v>65</v>
      </c>
      <c r="AW151" s="261" t="s">
        <v>71</v>
      </c>
      <c r="AX151" s="261" t="s">
        <v>25</v>
      </c>
      <c r="AY151" s="261" t="s">
        <v>65</v>
      </c>
      <c r="AZ151" s="262" t="s">
        <v>198</v>
      </c>
    </row>
    <row r="152" spans="2:66" s="198" customFormat="1" ht="30" customHeight="1">
      <c r="B152" s="168"/>
      <c r="C152" s="309" t="s">
        <v>501</v>
      </c>
      <c r="D152" s="309" t="s">
        <v>199</v>
      </c>
      <c r="E152" s="310" t="s">
        <v>2758</v>
      </c>
      <c r="F152" s="678" t="s">
        <v>2759</v>
      </c>
      <c r="G152" s="678"/>
      <c r="H152" s="678"/>
      <c r="I152" s="678"/>
      <c r="J152" s="311" t="s">
        <v>268</v>
      </c>
      <c r="K152" s="375">
        <v>2</v>
      </c>
      <c r="L152" s="572"/>
      <c r="M152" s="572"/>
      <c r="N152" s="679">
        <f t="shared" si="0"/>
        <v>0</v>
      </c>
      <c r="O152" s="679"/>
      <c r="P152" s="679"/>
      <c r="Q152" s="679"/>
      <c r="R152" s="313" t="s">
        <v>3319</v>
      </c>
      <c r="S152" s="172"/>
      <c r="U152" s="354" t="s">
        <v>5</v>
      </c>
      <c r="V152" s="246" t="s">
        <v>29</v>
      </c>
      <c r="W152" s="248">
        <v>0</v>
      </c>
      <c r="X152" s="248">
        <f t="shared" si="1"/>
        <v>0</v>
      </c>
      <c r="Y152" s="248">
        <v>0</v>
      </c>
      <c r="Z152" s="248">
        <f t="shared" si="2"/>
        <v>0</v>
      </c>
      <c r="AA152" s="248">
        <v>0</v>
      </c>
      <c r="AB152" s="355">
        <f t="shared" si="3"/>
        <v>0</v>
      </c>
      <c r="AS152" s="192" t="s">
        <v>113</v>
      </c>
      <c r="AU152" s="192" t="s">
        <v>199</v>
      </c>
      <c r="AV152" s="192" t="s">
        <v>65</v>
      </c>
      <c r="AZ152" s="192" t="s">
        <v>198</v>
      </c>
      <c r="BF152" s="249">
        <f t="shared" si="4"/>
        <v>0</v>
      </c>
      <c r="BG152" s="249">
        <f t="shared" si="5"/>
        <v>0</v>
      </c>
      <c r="BH152" s="249">
        <f t="shared" si="6"/>
        <v>0</v>
      </c>
      <c r="BI152" s="249">
        <f t="shared" si="7"/>
        <v>0</v>
      </c>
      <c r="BJ152" s="249">
        <f t="shared" si="8"/>
        <v>0</v>
      </c>
      <c r="BK152" s="192" t="s">
        <v>65</v>
      </c>
      <c r="BL152" s="249">
        <f t="shared" si="9"/>
        <v>0</v>
      </c>
      <c r="BM152" s="192" t="s">
        <v>113</v>
      </c>
      <c r="BN152" s="192" t="s">
        <v>2760</v>
      </c>
    </row>
    <row r="153" spans="2:52" s="261" customFormat="1" ht="27.95" customHeight="1">
      <c r="B153" s="257"/>
      <c r="C153" s="413"/>
      <c r="D153" s="413"/>
      <c r="E153" s="415"/>
      <c r="F153" s="691" t="s">
        <v>3538</v>
      </c>
      <c r="G153" s="718"/>
      <c r="H153" s="718"/>
      <c r="I153" s="718"/>
      <c r="J153" s="413"/>
      <c r="K153" s="416"/>
      <c r="L153" s="413"/>
      <c r="M153" s="413"/>
      <c r="N153" s="433"/>
      <c r="O153" s="433"/>
      <c r="P153" s="433"/>
      <c r="Q153" s="433"/>
      <c r="R153" s="413"/>
      <c r="S153" s="221"/>
      <c r="U153" s="385"/>
      <c r="V153" s="363"/>
      <c r="W153" s="363"/>
      <c r="X153" s="363"/>
      <c r="Y153" s="363"/>
      <c r="Z153" s="363"/>
      <c r="AA153" s="363"/>
      <c r="AB153" s="386"/>
      <c r="AU153" s="262" t="s">
        <v>205</v>
      </c>
      <c r="AV153" s="262" t="s">
        <v>65</v>
      </c>
      <c r="AW153" s="261" t="s">
        <v>71</v>
      </c>
      <c r="AX153" s="261" t="s">
        <v>25</v>
      </c>
      <c r="AY153" s="261" t="s">
        <v>65</v>
      </c>
      <c r="AZ153" s="262" t="s">
        <v>198</v>
      </c>
    </row>
    <row r="154" spans="2:64" s="235" customFormat="1" ht="37.35" customHeight="1">
      <c r="B154" s="231"/>
      <c r="C154" s="232"/>
      <c r="D154" s="233" t="s">
        <v>264</v>
      </c>
      <c r="E154" s="233"/>
      <c r="F154" s="233"/>
      <c r="G154" s="233"/>
      <c r="H154" s="233"/>
      <c r="I154" s="233"/>
      <c r="J154" s="233"/>
      <c r="K154" s="233"/>
      <c r="L154" s="233"/>
      <c r="M154" s="233"/>
      <c r="N154" s="609">
        <f>SUM(N155:Q156)</f>
        <v>0</v>
      </c>
      <c r="O154" s="610"/>
      <c r="P154" s="610"/>
      <c r="Q154" s="610"/>
      <c r="R154" s="377"/>
      <c r="S154" s="219"/>
      <c r="T154" s="280"/>
      <c r="U154" s="354" t="s">
        <v>5</v>
      </c>
      <c r="V154" s="275" t="s">
        <v>29</v>
      </c>
      <c r="W154" s="277">
        <v>0</v>
      </c>
      <c r="X154" s="277">
        <f>W154*K155</f>
        <v>0</v>
      </c>
      <c r="Y154" s="277">
        <v>0</v>
      </c>
      <c r="Z154" s="277">
        <f>Y154*K155</f>
        <v>0</v>
      </c>
      <c r="AA154" s="277">
        <v>0</v>
      </c>
      <c r="AB154" s="356">
        <f>AA154*K155</f>
        <v>0</v>
      </c>
      <c r="AC154" s="198"/>
      <c r="AD154" s="198"/>
      <c r="AE154" s="198"/>
      <c r="AF154" s="198"/>
      <c r="AG154" s="198"/>
      <c r="AH154" s="198"/>
      <c r="AS154" s="237" t="s">
        <v>113</v>
      </c>
      <c r="AU154" s="238" t="s">
        <v>57</v>
      </c>
      <c r="AV154" s="238" t="s">
        <v>58</v>
      </c>
      <c r="AZ154" s="237" t="s">
        <v>198</v>
      </c>
      <c r="BL154" s="239">
        <f>BL155</f>
        <v>0</v>
      </c>
    </row>
    <row r="155" spans="2:66" s="198" customFormat="1" ht="30" customHeight="1">
      <c r="B155" s="168"/>
      <c r="C155" s="309" t="s">
        <v>508</v>
      </c>
      <c r="D155" s="309" t="s">
        <v>199</v>
      </c>
      <c r="E155" s="310" t="s">
        <v>2479</v>
      </c>
      <c r="F155" s="678" t="s">
        <v>2480</v>
      </c>
      <c r="G155" s="678"/>
      <c r="H155" s="678"/>
      <c r="I155" s="678"/>
      <c r="J155" s="311" t="s">
        <v>424</v>
      </c>
      <c r="K155" s="516">
        <v>15.47</v>
      </c>
      <c r="L155" s="572"/>
      <c r="M155" s="572"/>
      <c r="N155" s="679">
        <f>ROUND(L155*K155,2)</f>
        <v>0</v>
      </c>
      <c r="O155" s="679"/>
      <c r="P155" s="679"/>
      <c r="Q155" s="679"/>
      <c r="R155" s="327" t="s">
        <v>3765</v>
      </c>
      <c r="S155" s="172"/>
      <c r="T155" s="264"/>
      <c r="U155" s="362"/>
      <c r="V155" s="362"/>
      <c r="W155" s="362"/>
      <c r="X155" s="362"/>
      <c r="Y155" s="362"/>
      <c r="Z155" s="362"/>
      <c r="AA155" s="362"/>
      <c r="AB155" s="362"/>
      <c r="AC155" s="362"/>
      <c r="AD155" s="362"/>
      <c r="AE155" s="362"/>
      <c r="AF155" s="362"/>
      <c r="AG155" s="362"/>
      <c r="AH155" s="362"/>
      <c r="AI155" s="362"/>
      <c r="AS155" s="192" t="s">
        <v>113</v>
      </c>
      <c r="AU155" s="192" t="s">
        <v>199</v>
      </c>
      <c r="AV155" s="192" t="s">
        <v>65</v>
      </c>
      <c r="AZ155" s="192" t="s">
        <v>198</v>
      </c>
      <c r="BF155" s="249">
        <f>IF(V155="základní",N155,0)</f>
        <v>0</v>
      </c>
      <c r="BG155" s="249">
        <f>IF(V155="snížená",N155,0)</f>
        <v>0</v>
      </c>
      <c r="BH155" s="249">
        <f>IF(V155="zákl. přenesená",N155,0)</f>
        <v>0</v>
      </c>
      <c r="BI155" s="249">
        <f>IF(V155="sníž. přenesená",N155,0)</f>
        <v>0</v>
      </c>
      <c r="BJ155" s="249">
        <f>IF(V155="nulová",N155,0)</f>
        <v>0</v>
      </c>
      <c r="BK155" s="192" t="s">
        <v>65</v>
      </c>
      <c r="BL155" s="249">
        <f>ROUND(L155*K155,2)</f>
        <v>0</v>
      </c>
      <c r="BM155" s="192" t="s">
        <v>113</v>
      </c>
      <c r="BN155" s="192" t="s">
        <v>2761</v>
      </c>
    </row>
    <row r="156" spans="2:66" s="198" customFormat="1" ht="45" customHeight="1">
      <c r="B156" s="168"/>
      <c r="C156" s="328" t="s">
        <v>3732</v>
      </c>
      <c r="D156" s="328" t="s">
        <v>199</v>
      </c>
      <c r="E156" s="329" t="s">
        <v>2900</v>
      </c>
      <c r="F156" s="689" t="s">
        <v>2901</v>
      </c>
      <c r="G156" s="689"/>
      <c r="H156" s="689"/>
      <c r="I156" s="689"/>
      <c r="J156" s="325" t="s">
        <v>1218</v>
      </c>
      <c r="K156" s="373">
        <v>1</v>
      </c>
      <c r="L156" s="694"/>
      <c r="M156" s="694"/>
      <c r="N156" s="688">
        <f>ROUND(L156*K156,2)</f>
        <v>0</v>
      </c>
      <c r="O156" s="688"/>
      <c r="P156" s="688"/>
      <c r="Q156" s="688"/>
      <c r="R156" s="313" t="s">
        <v>3319</v>
      </c>
      <c r="S156" s="172"/>
      <c r="T156" s="370"/>
      <c r="U156" s="354" t="s">
        <v>5</v>
      </c>
      <c r="V156" s="246" t="s">
        <v>29</v>
      </c>
      <c r="W156" s="248">
        <v>0</v>
      </c>
      <c r="X156" s="248">
        <f>W156*K156</f>
        <v>0</v>
      </c>
      <c r="Y156" s="248">
        <v>0</v>
      </c>
      <c r="Z156" s="248">
        <f>Y156*K156</f>
        <v>0</v>
      </c>
      <c r="AA156" s="248">
        <v>0</v>
      </c>
      <c r="AB156" s="355">
        <f>AA156*K156</f>
        <v>0</v>
      </c>
      <c r="AS156" s="192" t="s">
        <v>113</v>
      </c>
      <c r="AU156" s="192" t="s">
        <v>199</v>
      </c>
      <c r="AV156" s="192" t="s">
        <v>65</v>
      </c>
      <c r="AZ156" s="192" t="s">
        <v>198</v>
      </c>
      <c r="BF156" s="249">
        <f>IF(V156="základní",N156,0)</f>
        <v>0</v>
      </c>
      <c r="BG156" s="249">
        <f>IF(V156="snížená",N156,0)</f>
        <v>0</v>
      </c>
      <c r="BH156" s="249">
        <f>IF(V156="zákl. přenesená",N156,0)</f>
        <v>0</v>
      </c>
      <c r="BI156" s="249">
        <f>IF(V156="sníž. přenesená",N156,0)</f>
        <v>0</v>
      </c>
      <c r="BJ156" s="249">
        <f>IF(V156="nulová",N156,0)</f>
        <v>0</v>
      </c>
      <c r="BK156" s="192" t="s">
        <v>65</v>
      </c>
      <c r="BL156" s="249">
        <f>ROUND(L156*K156,2)</f>
        <v>0</v>
      </c>
      <c r="BM156" s="192" t="s">
        <v>113</v>
      </c>
      <c r="BN156" s="192" t="s">
        <v>2286</v>
      </c>
    </row>
    <row r="157" spans="2:64" s="235" customFormat="1" ht="37.35" customHeight="1">
      <c r="B157" s="231"/>
      <c r="C157" s="232"/>
      <c r="D157" s="233" t="s">
        <v>2289</v>
      </c>
      <c r="E157" s="233"/>
      <c r="F157" s="233"/>
      <c r="G157" s="233"/>
      <c r="H157" s="233"/>
      <c r="I157" s="233"/>
      <c r="J157" s="233"/>
      <c r="K157" s="233"/>
      <c r="L157" s="233"/>
      <c r="M157" s="233"/>
      <c r="N157" s="609">
        <f>SUM(N158:Q168)</f>
        <v>0</v>
      </c>
      <c r="O157" s="610"/>
      <c r="P157" s="610"/>
      <c r="Q157" s="610"/>
      <c r="R157" s="377"/>
      <c r="S157" s="219"/>
      <c r="U157" s="348"/>
      <c r="V157" s="232"/>
      <c r="W157" s="232"/>
      <c r="X157" s="234">
        <f>SUM(X158:X166)</f>
        <v>0</v>
      </c>
      <c r="Y157" s="232"/>
      <c r="Z157" s="234">
        <f>SUM(Z158:Z166)</f>
        <v>0</v>
      </c>
      <c r="AA157" s="232"/>
      <c r="AB157" s="349">
        <f>SUM(AB158:AB166)</f>
        <v>0</v>
      </c>
      <c r="AS157" s="237" t="s">
        <v>113</v>
      </c>
      <c r="AU157" s="238" t="s">
        <v>57</v>
      </c>
      <c r="AV157" s="238" t="s">
        <v>58</v>
      </c>
      <c r="AZ157" s="237" t="s">
        <v>198</v>
      </c>
      <c r="BL157" s="239">
        <f>SUM(BL158:BL166)</f>
        <v>0</v>
      </c>
    </row>
    <row r="158" spans="2:66" s="198" customFormat="1" ht="20.1" customHeight="1">
      <c r="B158" s="168"/>
      <c r="C158" s="309" t="s">
        <v>511</v>
      </c>
      <c r="D158" s="309" t="s">
        <v>199</v>
      </c>
      <c r="E158" s="340" t="s">
        <v>2418</v>
      </c>
      <c r="F158" s="678" t="s">
        <v>2419</v>
      </c>
      <c r="G158" s="678"/>
      <c r="H158" s="678"/>
      <c r="I158" s="678"/>
      <c r="J158" s="311" t="s">
        <v>353</v>
      </c>
      <c r="K158" s="375">
        <v>7.85</v>
      </c>
      <c r="L158" s="572"/>
      <c r="M158" s="572"/>
      <c r="N158" s="679">
        <f>ROUND(L158*K158,2)</f>
        <v>0</v>
      </c>
      <c r="O158" s="679"/>
      <c r="P158" s="679"/>
      <c r="Q158" s="679"/>
      <c r="R158" s="313" t="s">
        <v>3319</v>
      </c>
      <c r="S158" s="172"/>
      <c r="U158" s="354" t="s">
        <v>5</v>
      </c>
      <c r="V158" s="246" t="s">
        <v>29</v>
      </c>
      <c r="W158" s="248">
        <v>0</v>
      </c>
      <c r="X158" s="248">
        <f>W158*K158</f>
        <v>0</v>
      </c>
      <c r="Y158" s="248">
        <v>0</v>
      </c>
      <c r="Z158" s="248">
        <f>Y158*K158</f>
        <v>0</v>
      </c>
      <c r="AA158" s="248">
        <v>0</v>
      </c>
      <c r="AB158" s="355">
        <f>AA158*K158</f>
        <v>0</v>
      </c>
      <c r="AS158" s="192" t="s">
        <v>113</v>
      </c>
      <c r="AU158" s="192" t="s">
        <v>199</v>
      </c>
      <c r="AV158" s="192" t="s">
        <v>65</v>
      </c>
      <c r="AZ158" s="192" t="s">
        <v>198</v>
      </c>
      <c r="BF158" s="249">
        <f>IF(V158="základní",N158,0)</f>
        <v>0</v>
      </c>
      <c r="BG158" s="249">
        <f>IF(V158="snížená",N158,0)</f>
        <v>0</v>
      </c>
      <c r="BH158" s="249">
        <f>IF(V158="zákl. přenesená",N158,0)</f>
        <v>0</v>
      </c>
      <c r="BI158" s="249">
        <f>IF(V158="sníž. přenesená",N158,0)</f>
        <v>0</v>
      </c>
      <c r="BJ158" s="249">
        <f>IF(V158="nulová",N158,0)</f>
        <v>0</v>
      </c>
      <c r="BK158" s="192" t="s">
        <v>65</v>
      </c>
      <c r="BL158" s="249">
        <f>ROUND(L158*K158,2)</f>
        <v>0</v>
      </c>
      <c r="BM158" s="192" t="s">
        <v>113</v>
      </c>
      <c r="BN158" s="192" t="s">
        <v>2728</v>
      </c>
    </row>
    <row r="159" spans="2:52" s="261" customFormat="1" ht="20.1" customHeight="1">
      <c r="B159" s="257"/>
      <c r="C159" s="413"/>
      <c r="D159" s="413"/>
      <c r="E159" s="415" t="s">
        <v>426</v>
      </c>
      <c r="F159" s="714" t="s">
        <v>2729</v>
      </c>
      <c r="G159" s="715"/>
      <c r="H159" s="715"/>
      <c r="I159" s="715"/>
      <c r="J159" s="413"/>
      <c r="K159" s="416">
        <v>7.85</v>
      </c>
      <c r="L159" s="413"/>
      <c r="M159" s="413"/>
      <c r="N159" s="413"/>
      <c r="O159" s="413"/>
      <c r="P159" s="413"/>
      <c r="Q159" s="413"/>
      <c r="R159" s="413"/>
      <c r="S159" s="221"/>
      <c r="U159" s="385"/>
      <c r="V159" s="363"/>
      <c r="W159" s="363"/>
      <c r="X159" s="363"/>
      <c r="Y159" s="363"/>
      <c r="Z159" s="363"/>
      <c r="AA159" s="363"/>
      <c r="AB159" s="386"/>
      <c r="AU159" s="262" t="s">
        <v>205</v>
      </c>
      <c r="AV159" s="262" t="s">
        <v>65</v>
      </c>
      <c r="AW159" s="261" t="s">
        <v>71</v>
      </c>
      <c r="AX159" s="261" t="s">
        <v>25</v>
      </c>
      <c r="AY159" s="261" t="s">
        <v>58</v>
      </c>
      <c r="AZ159" s="262" t="s">
        <v>198</v>
      </c>
    </row>
    <row r="160" spans="2:52" s="270" customFormat="1" ht="20.1" customHeight="1">
      <c r="B160" s="265"/>
      <c r="C160" s="422"/>
      <c r="D160" s="422"/>
      <c r="E160" s="423" t="s">
        <v>5</v>
      </c>
      <c r="F160" s="711" t="s">
        <v>2730</v>
      </c>
      <c r="G160" s="712"/>
      <c r="H160" s="712"/>
      <c r="I160" s="712"/>
      <c r="J160" s="422"/>
      <c r="K160" s="423" t="s">
        <v>5</v>
      </c>
      <c r="L160" s="422"/>
      <c r="M160" s="422"/>
      <c r="N160" s="422"/>
      <c r="O160" s="422"/>
      <c r="P160" s="422"/>
      <c r="Q160" s="422"/>
      <c r="R160" s="422"/>
      <c r="S160" s="220"/>
      <c r="U160" s="387"/>
      <c r="V160" s="365"/>
      <c r="W160" s="365"/>
      <c r="X160" s="365"/>
      <c r="Y160" s="365"/>
      <c r="Z160" s="365"/>
      <c r="AA160" s="365"/>
      <c r="AB160" s="388"/>
      <c r="AU160" s="271" t="s">
        <v>205</v>
      </c>
      <c r="AV160" s="271" t="s">
        <v>65</v>
      </c>
      <c r="AW160" s="270" t="s">
        <v>65</v>
      </c>
      <c r="AX160" s="270" t="s">
        <v>25</v>
      </c>
      <c r="AY160" s="270" t="s">
        <v>58</v>
      </c>
      <c r="AZ160" s="271" t="s">
        <v>198</v>
      </c>
    </row>
    <row r="161" spans="2:52" s="261" customFormat="1" ht="20.1" customHeight="1">
      <c r="B161" s="257"/>
      <c r="C161" s="413"/>
      <c r="D161" s="413"/>
      <c r="E161" s="415" t="s">
        <v>428</v>
      </c>
      <c r="F161" s="702" t="s">
        <v>2732</v>
      </c>
      <c r="G161" s="703"/>
      <c r="H161" s="703"/>
      <c r="I161" s="703"/>
      <c r="J161" s="413"/>
      <c r="K161" s="416">
        <v>7.85</v>
      </c>
      <c r="L161" s="413"/>
      <c r="M161" s="413"/>
      <c r="N161" s="413"/>
      <c r="O161" s="413"/>
      <c r="P161" s="413"/>
      <c r="Q161" s="413"/>
      <c r="R161" s="413"/>
      <c r="S161" s="221"/>
      <c r="U161" s="385"/>
      <c r="V161" s="363"/>
      <c r="W161" s="363"/>
      <c r="X161" s="363"/>
      <c r="Y161" s="363"/>
      <c r="Z161" s="363"/>
      <c r="AA161" s="363"/>
      <c r="AB161" s="386"/>
      <c r="AU161" s="262" t="s">
        <v>205</v>
      </c>
      <c r="AV161" s="262" t="s">
        <v>65</v>
      </c>
      <c r="AW161" s="261" t="s">
        <v>71</v>
      </c>
      <c r="AX161" s="261" t="s">
        <v>25</v>
      </c>
      <c r="AY161" s="261" t="s">
        <v>65</v>
      </c>
      <c r="AZ161" s="262" t="s">
        <v>198</v>
      </c>
    </row>
    <row r="162" spans="2:66" s="198" customFormat="1" ht="20.1" customHeight="1">
      <c r="B162" s="168"/>
      <c r="C162" s="309" t="s">
        <v>519</v>
      </c>
      <c r="D162" s="309" t="s">
        <v>199</v>
      </c>
      <c r="E162" s="310" t="s">
        <v>2421</v>
      </c>
      <c r="F162" s="682" t="s">
        <v>2422</v>
      </c>
      <c r="G162" s="678"/>
      <c r="H162" s="678"/>
      <c r="I162" s="678"/>
      <c r="J162" s="311" t="s">
        <v>353</v>
      </c>
      <c r="K162" s="375">
        <v>7.85</v>
      </c>
      <c r="L162" s="572"/>
      <c r="M162" s="572"/>
      <c r="N162" s="679">
        <f>ROUND(L162*K162,2)</f>
        <v>0</v>
      </c>
      <c r="O162" s="679"/>
      <c r="P162" s="679"/>
      <c r="Q162" s="679"/>
      <c r="R162" s="313" t="s">
        <v>3319</v>
      </c>
      <c r="S162" s="172"/>
      <c r="U162" s="354" t="s">
        <v>5</v>
      </c>
      <c r="V162" s="246" t="s">
        <v>29</v>
      </c>
      <c r="W162" s="248">
        <v>0</v>
      </c>
      <c r="X162" s="248">
        <f>W162*K162</f>
        <v>0</v>
      </c>
      <c r="Y162" s="248">
        <v>0</v>
      </c>
      <c r="Z162" s="248">
        <f>Y162*K162</f>
        <v>0</v>
      </c>
      <c r="AA162" s="248">
        <v>0</v>
      </c>
      <c r="AB162" s="355">
        <f>AA162*K162</f>
        <v>0</v>
      </c>
      <c r="AS162" s="192" t="s">
        <v>113</v>
      </c>
      <c r="AU162" s="192" t="s">
        <v>199</v>
      </c>
      <c r="AV162" s="192" t="s">
        <v>65</v>
      </c>
      <c r="AZ162" s="192" t="s">
        <v>198</v>
      </c>
      <c r="BF162" s="249">
        <f>IF(V162="základní",N162,0)</f>
        <v>0</v>
      </c>
      <c r="BG162" s="249">
        <f>IF(V162="snížená",N162,0)</f>
        <v>0</v>
      </c>
      <c r="BH162" s="249">
        <f>IF(V162="zákl. přenesená",N162,0)</f>
        <v>0</v>
      </c>
      <c r="BI162" s="249">
        <f>IF(V162="sníž. přenesená",N162,0)</f>
        <v>0</v>
      </c>
      <c r="BJ162" s="249">
        <f>IF(V162="nulová",N162,0)</f>
        <v>0</v>
      </c>
      <c r="BK162" s="192" t="s">
        <v>65</v>
      </c>
      <c r="BL162" s="249">
        <f>ROUND(L162*K162,2)</f>
        <v>0</v>
      </c>
      <c r="BM162" s="192" t="s">
        <v>113</v>
      </c>
      <c r="BN162" s="192" t="s">
        <v>2733</v>
      </c>
    </row>
    <row r="163" spans="2:52" s="261" customFormat="1" ht="20.1" customHeight="1">
      <c r="B163" s="257"/>
      <c r="C163" s="413"/>
      <c r="D163" s="413"/>
      <c r="E163" s="415" t="s">
        <v>433</v>
      </c>
      <c r="F163" s="714" t="s">
        <v>2734</v>
      </c>
      <c r="G163" s="715"/>
      <c r="H163" s="715"/>
      <c r="I163" s="715"/>
      <c r="J163" s="413"/>
      <c r="K163" s="416">
        <v>7.85</v>
      </c>
      <c r="L163" s="413"/>
      <c r="M163" s="413"/>
      <c r="N163" s="413"/>
      <c r="O163" s="413"/>
      <c r="P163" s="413"/>
      <c r="Q163" s="413"/>
      <c r="R163" s="413"/>
      <c r="S163" s="221"/>
      <c r="U163" s="385"/>
      <c r="V163" s="363"/>
      <c r="W163" s="363"/>
      <c r="X163" s="363"/>
      <c r="Y163" s="363"/>
      <c r="Z163" s="363"/>
      <c r="AA163" s="363"/>
      <c r="AB163" s="386"/>
      <c r="AU163" s="262" t="s">
        <v>205</v>
      </c>
      <c r="AV163" s="262" t="s">
        <v>65</v>
      </c>
      <c r="AW163" s="261" t="s">
        <v>71</v>
      </c>
      <c r="AX163" s="261" t="s">
        <v>25</v>
      </c>
      <c r="AY163" s="261" t="s">
        <v>58</v>
      </c>
      <c r="AZ163" s="262" t="s">
        <v>198</v>
      </c>
    </row>
    <row r="164" spans="2:52" s="270" customFormat="1" ht="20.1" customHeight="1">
      <c r="B164" s="265"/>
      <c r="C164" s="422"/>
      <c r="D164" s="422"/>
      <c r="E164" s="423" t="s">
        <v>5</v>
      </c>
      <c r="F164" s="711" t="s">
        <v>2730</v>
      </c>
      <c r="G164" s="712"/>
      <c r="H164" s="712"/>
      <c r="I164" s="712"/>
      <c r="J164" s="422"/>
      <c r="K164" s="423" t="s">
        <v>5</v>
      </c>
      <c r="L164" s="422"/>
      <c r="M164" s="422"/>
      <c r="N164" s="422"/>
      <c r="O164" s="422"/>
      <c r="P164" s="422"/>
      <c r="Q164" s="422"/>
      <c r="R164" s="422"/>
      <c r="S164" s="220"/>
      <c r="U164" s="387"/>
      <c r="V164" s="365"/>
      <c r="W164" s="365"/>
      <c r="X164" s="365"/>
      <c r="Y164" s="365"/>
      <c r="Z164" s="365"/>
      <c r="AA164" s="365"/>
      <c r="AB164" s="388"/>
      <c r="AU164" s="271" t="s">
        <v>205</v>
      </c>
      <c r="AV164" s="271" t="s">
        <v>65</v>
      </c>
      <c r="AW164" s="270" t="s">
        <v>65</v>
      </c>
      <c r="AX164" s="270" t="s">
        <v>25</v>
      </c>
      <c r="AY164" s="270" t="s">
        <v>58</v>
      </c>
      <c r="AZ164" s="271" t="s">
        <v>198</v>
      </c>
    </row>
    <row r="165" spans="2:52" s="261" customFormat="1" ht="20.1" customHeight="1">
      <c r="B165" s="257"/>
      <c r="C165" s="413"/>
      <c r="D165" s="413"/>
      <c r="E165" s="415" t="s">
        <v>435</v>
      </c>
      <c r="F165" s="702" t="s">
        <v>2732</v>
      </c>
      <c r="G165" s="703"/>
      <c r="H165" s="703"/>
      <c r="I165" s="703"/>
      <c r="J165" s="413"/>
      <c r="K165" s="416">
        <v>7.85</v>
      </c>
      <c r="L165" s="413"/>
      <c r="M165" s="413"/>
      <c r="N165" s="413"/>
      <c r="O165" s="413"/>
      <c r="P165" s="413"/>
      <c r="Q165" s="413"/>
      <c r="R165" s="413"/>
      <c r="S165" s="221"/>
      <c r="U165" s="385"/>
      <c r="V165" s="363"/>
      <c r="W165" s="363"/>
      <c r="X165" s="363"/>
      <c r="Y165" s="363"/>
      <c r="Z165" s="363"/>
      <c r="AA165" s="363"/>
      <c r="AB165" s="386"/>
      <c r="AU165" s="262" t="s">
        <v>205</v>
      </c>
      <c r="AV165" s="262" t="s">
        <v>65</v>
      </c>
      <c r="AW165" s="261" t="s">
        <v>71</v>
      </c>
      <c r="AX165" s="261" t="s">
        <v>25</v>
      </c>
      <c r="AY165" s="261" t="s">
        <v>65</v>
      </c>
      <c r="AZ165" s="262" t="s">
        <v>198</v>
      </c>
    </row>
    <row r="166" spans="2:66" s="198" customFormat="1" ht="45" customHeight="1">
      <c r="B166" s="168"/>
      <c r="C166" s="309" t="s">
        <v>523</v>
      </c>
      <c r="D166" s="309" t="s">
        <v>199</v>
      </c>
      <c r="E166" s="310" t="s">
        <v>2604</v>
      </c>
      <c r="F166" s="678" t="s">
        <v>1045</v>
      </c>
      <c r="G166" s="678"/>
      <c r="H166" s="678"/>
      <c r="I166" s="678"/>
      <c r="J166" s="311" t="s">
        <v>1046</v>
      </c>
      <c r="K166" s="375">
        <v>1</v>
      </c>
      <c r="L166" s="572"/>
      <c r="M166" s="572"/>
      <c r="N166" s="679">
        <f>ROUND(L166*K166,2)</f>
        <v>0</v>
      </c>
      <c r="O166" s="679"/>
      <c r="P166" s="679"/>
      <c r="Q166" s="679"/>
      <c r="R166" s="313" t="s">
        <v>3319</v>
      </c>
      <c r="S166" s="172"/>
      <c r="U166" s="354" t="s">
        <v>5</v>
      </c>
      <c r="V166" s="246" t="s">
        <v>29</v>
      </c>
      <c r="W166" s="248">
        <v>0</v>
      </c>
      <c r="X166" s="248">
        <f>W166*K166</f>
        <v>0</v>
      </c>
      <c r="Y166" s="248">
        <v>0</v>
      </c>
      <c r="Z166" s="248">
        <f>Y166*K166</f>
        <v>0</v>
      </c>
      <c r="AA166" s="248">
        <v>0</v>
      </c>
      <c r="AB166" s="355">
        <f>AA166*K166</f>
        <v>0</v>
      </c>
      <c r="AS166" s="192" t="s">
        <v>113</v>
      </c>
      <c r="AU166" s="192" t="s">
        <v>199</v>
      </c>
      <c r="AV166" s="192" t="s">
        <v>65</v>
      </c>
      <c r="AZ166" s="192" t="s">
        <v>198</v>
      </c>
      <c r="BF166" s="249">
        <f>IF(V166="základní",N166,0)</f>
        <v>0</v>
      </c>
      <c r="BG166" s="249">
        <f>IF(V166="snížená",N166,0)</f>
        <v>0</v>
      </c>
      <c r="BH166" s="249">
        <f>IF(V166="zákl. přenesená",N166,0)</f>
        <v>0</v>
      </c>
      <c r="BI166" s="249">
        <f>IF(V166="sníž. přenesená",N166,0)</f>
        <v>0</v>
      </c>
      <c r="BJ166" s="249">
        <f>IF(V166="nulová",N166,0)</f>
        <v>0</v>
      </c>
      <c r="BK166" s="192" t="s">
        <v>65</v>
      </c>
      <c r="BL166" s="249">
        <f>ROUND(L166*K166,2)</f>
        <v>0</v>
      </c>
      <c r="BM166" s="192" t="s">
        <v>113</v>
      </c>
      <c r="BN166" s="192" t="s">
        <v>2735</v>
      </c>
    </row>
    <row r="167" spans="2:52" s="261" customFormat="1" ht="27.95" customHeight="1">
      <c r="B167" s="257"/>
      <c r="C167" s="413"/>
      <c r="D167" s="413"/>
      <c r="E167" s="415"/>
      <c r="F167" s="691" t="s">
        <v>3733</v>
      </c>
      <c r="G167" s="718"/>
      <c r="H167" s="718"/>
      <c r="I167" s="718"/>
      <c r="J167" s="413"/>
      <c r="K167" s="416"/>
      <c r="L167" s="413"/>
      <c r="M167" s="413"/>
      <c r="N167" s="413"/>
      <c r="O167" s="413"/>
      <c r="P167" s="413"/>
      <c r="Q167" s="413"/>
      <c r="R167" s="413"/>
      <c r="S167" s="221"/>
      <c r="U167" s="385"/>
      <c r="V167" s="363"/>
      <c r="W167" s="363"/>
      <c r="X167" s="363"/>
      <c r="Y167" s="363"/>
      <c r="Z167" s="363"/>
      <c r="AA167" s="363"/>
      <c r="AB167" s="386"/>
      <c r="AU167" s="262" t="s">
        <v>205</v>
      </c>
      <c r="AV167" s="262" t="s">
        <v>65</v>
      </c>
      <c r="AW167" s="261" t="s">
        <v>71</v>
      </c>
      <c r="AX167" s="261" t="s">
        <v>25</v>
      </c>
      <c r="AY167" s="261" t="s">
        <v>65</v>
      </c>
      <c r="AZ167" s="262" t="s">
        <v>198</v>
      </c>
    </row>
    <row r="168" spans="2:66" s="198" customFormat="1" ht="30" customHeight="1">
      <c r="B168" s="168"/>
      <c r="C168" s="328">
        <v>35</v>
      </c>
      <c r="D168" s="328" t="s">
        <v>199</v>
      </c>
      <c r="E168" s="329" t="s">
        <v>2858</v>
      </c>
      <c r="F168" s="689" t="s">
        <v>2859</v>
      </c>
      <c r="G168" s="689"/>
      <c r="H168" s="689"/>
      <c r="I168" s="689"/>
      <c r="J168" s="325" t="s">
        <v>1218</v>
      </c>
      <c r="K168" s="373">
        <v>1</v>
      </c>
      <c r="L168" s="694"/>
      <c r="M168" s="694"/>
      <c r="N168" s="688">
        <f>ROUND(L168*K168,2)</f>
        <v>0</v>
      </c>
      <c r="O168" s="688"/>
      <c r="P168" s="688"/>
      <c r="Q168" s="688"/>
      <c r="R168" s="313" t="s">
        <v>3319</v>
      </c>
      <c r="S168" s="172"/>
      <c r="T168" s="429"/>
      <c r="U168" s="354" t="s">
        <v>5</v>
      </c>
      <c r="V168" s="246" t="s">
        <v>29</v>
      </c>
      <c r="W168" s="248">
        <v>0</v>
      </c>
      <c r="X168" s="248">
        <f>W168*K168</f>
        <v>0</v>
      </c>
      <c r="Y168" s="248">
        <v>0</v>
      </c>
      <c r="Z168" s="248">
        <f>Y168*K168</f>
        <v>0</v>
      </c>
      <c r="AA168" s="248">
        <v>0</v>
      </c>
      <c r="AB168" s="355">
        <f>AA168*K168</f>
        <v>0</v>
      </c>
      <c r="AS168" s="192" t="s">
        <v>113</v>
      </c>
      <c r="AU168" s="192" t="s">
        <v>199</v>
      </c>
      <c r="AV168" s="192" t="s">
        <v>65</v>
      </c>
      <c r="AZ168" s="192" t="s">
        <v>198</v>
      </c>
      <c r="BF168" s="249">
        <f>IF(V168="základní",N168,0)</f>
        <v>0</v>
      </c>
      <c r="BG168" s="249">
        <f>IF(V168="snížená",N168,0)</f>
        <v>0</v>
      </c>
      <c r="BH168" s="249">
        <f>IF(V168="zákl. přenesená",N168,0)</f>
        <v>0</v>
      </c>
      <c r="BI168" s="249">
        <f>IF(V168="sníž. přenesená",N168,0)</f>
        <v>0</v>
      </c>
      <c r="BJ168" s="249">
        <f>IF(V168="nulová",N168,0)</f>
        <v>0</v>
      </c>
      <c r="BK168" s="192" t="s">
        <v>65</v>
      </c>
      <c r="BL168" s="249">
        <f>ROUND(L168*K168,2)</f>
        <v>0</v>
      </c>
      <c r="BM168" s="192" t="s">
        <v>113</v>
      </c>
      <c r="BN168" s="192" t="s">
        <v>2286</v>
      </c>
    </row>
    <row r="169" spans="2:52" s="261" customFormat="1" ht="20.1" customHeight="1">
      <c r="B169" s="257"/>
      <c r="C169" s="413"/>
      <c r="D169" s="413"/>
      <c r="E169" s="415"/>
      <c r="F169" s="702" t="s">
        <v>3324</v>
      </c>
      <c r="G169" s="703"/>
      <c r="H169" s="703"/>
      <c r="I169" s="703"/>
      <c r="J169" s="413"/>
      <c r="K169" s="416"/>
      <c r="L169" s="413"/>
      <c r="M169" s="413"/>
      <c r="N169" s="433"/>
      <c r="O169" s="433"/>
      <c r="P169" s="433"/>
      <c r="Q169" s="433"/>
      <c r="R169" s="413"/>
      <c r="S169" s="221"/>
      <c r="U169" s="385"/>
      <c r="V169" s="363"/>
      <c r="W169" s="363"/>
      <c r="X169" s="363"/>
      <c r="Y169" s="363"/>
      <c r="Z169" s="363"/>
      <c r="AA169" s="363"/>
      <c r="AB169" s="386"/>
      <c r="AU169" s="262" t="s">
        <v>205</v>
      </c>
      <c r="AV169" s="262" t="s">
        <v>65</v>
      </c>
      <c r="AW169" s="261" t="s">
        <v>71</v>
      </c>
      <c r="AX169" s="261" t="s">
        <v>25</v>
      </c>
      <c r="AY169" s="261" t="s">
        <v>65</v>
      </c>
      <c r="AZ169" s="262" t="s">
        <v>198</v>
      </c>
    </row>
    <row r="170" spans="2:19" s="198" customFormat="1" ht="6.95" customHeight="1">
      <c r="B170" s="201"/>
      <c r="C170" s="202"/>
      <c r="D170" s="202"/>
      <c r="E170" s="202"/>
      <c r="F170" s="202"/>
      <c r="G170" s="202"/>
      <c r="H170" s="202"/>
      <c r="I170" s="202"/>
      <c r="J170" s="202"/>
      <c r="K170" s="202"/>
      <c r="L170" s="202"/>
      <c r="M170" s="202"/>
      <c r="N170" s="202"/>
      <c r="O170" s="202"/>
      <c r="P170" s="202"/>
      <c r="Q170" s="202"/>
      <c r="R170" s="202"/>
      <c r="S170" s="203"/>
    </row>
  </sheetData>
  <sheetProtection password="CDE4" sheet="1" objects="1" scenarios="1"/>
  <mergeCells count="218">
    <mergeCell ref="F169:I169"/>
    <mergeCell ref="F165:I165"/>
    <mergeCell ref="F166:I166"/>
    <mergeCell ref="L166:M166"/>
    <mergeCell ref="N166:Q166"/>
    <mergeCell ref="F167:I167"/>
    <mergeCell ref="F168:I168"/>
    <mergeCell ref="L168:M168"/>
    <mergeCell ref="N168:Q168"/>
    <mergeCell ref="F161:I161"/>
    <mergeCell ref="F162:I162"/>
    <mergeCell ref="L162:M162"/>
    <mergeCell ref="N162:Q162"/>
    <mergeCell ref="F163:I163"/>
    <mergeCell ref="F164:I164"/>
    <mergeCell ref="N157:Q157"/>
    <mergeCell ref="F158:I158"/>
    <mergeCell ref="L158:M158"/>
    <mergeCell ref="N158:Q158"/>
    <mergeCell ref="F159:I159"/>
    <mergeCell ref="F160:I160"/>
    <mergeCell ref="F155:I155"/>
    <mergeCell ref="L155:M155"/>
    <mergeCell ref="N155:Q155"/>
    <mergeCell ref="F156:I156"/>
    <mergeCell ref="L156:M156"/>
    <mergeCell ref="N156:Q156"/>
    <mergeCell ref="F151:I151"/>
    <mergeCell ref="F152:I152"/>
    <mergeCell ref="L152:M152"/>
    <mergeCell ref="N152:Q152"/>
    <mergeCell ref="F153:I153"/>
    <mergeCell ref="N154:Q154"/>
    <mergeCell ref="F147:I147"/>
    <mergeCell ref="F148:I148"/>
    <mergeCell ref="L148:M148"/>
    <mergeCell ref="N148:Q148"/>
    <mergeCell ref="F149:I149"/>
    <mergeCell ref="F150:I150"/>
    <mergeCell ref="L150:M150"/>
    <mergeCell ref="N150:Q150"/>
    <mergeCell ref="F144:I144"/>
    <mergeCell ref="L144:M144"/>
    <mergeCell ref="N144:Q144"/>
    <mergeCell ref="F145:I145"/>
    <mergeCell ref="F146:I146"/>
    <mergeCell ref="L146:M146"/>
    <mergeCell ref="N146:Q146"/>
    <mergeCell ref="F140:I140"/>
    <mergeCell ref="F141:I141"/>
    <mergeCell ref="F142:I142"/>
    <mergeCell ref="L142:M142"/>
    <mergeCell ref="N142:Q142"/>
    <mergeCell ref="F143:I143"/>
    <mergeCell ref="F136:I136"/>
    <mergeCell ref="N137:Q137"/>
    <mergeCell ref="F138:I138"/>
    <mergeCell ref="L138:M138"/>
    <mergeCell ref="N138:Q138"/>
    <mergeCell ref="F139:I139"/>
    <mergeCell ref="F132:I132"/>
    <mergeCell ref="N133:Q133"/>
    <mergeCell ref="F134:I134"/>
    <mergeCell ref="L134:M134"/>
    <mergeCell ref="N134:Q134"/>
    <mergeCell ref="F135:I135"/>
    <mergeCell ref="F128:I128"/>
    <mergeCell ref="F129:I129"/>
    <mergeCell ref="L129:M129"/>
    <mergeCell ref="N129:Q129"/>
    <mergeCell ref="F130:I130"/>
    <mergeCell ref="F131:I131"/>
    <mergeCell ref="F124:I124"/>
    <mergeCell ref="F125:I125"/>
    <mergeCell ref="F126:I126"/>
    <mergeCell ref="L126:M126"/>
    <mergeCell ref="N126:Q126"/>
    <mergeCell ref="F127:I127"/>
    <mergeCell ref="F120:I120"/>
    <mergeCell ref="F121:I121"/>
    <mergeCell ref="L121:M121"/>
    <mergeCell ref="N121:Q121"/>
    <mergeCell ref="F122:I122"/>
    <mergeCell ref="F123:I123"/>
    <mergeCell ref="F116:I116"/>
    <mergeCell ref="L116:M116"/>
    <mergeCell ref="N116:Q116"/>
    <mergeCell ref="F117:I117"/>
    <mergeCell ref="F118:I118"/>
    <mergeCell ref="F119:I119"/>
    <mergeCell ref="F112:I112"/>
    <mergeCell ref="L112:M112"/>
    <mergeCell ref="N112:Q112"/>
    <mergeCell ref="F113:I113"/>
    <mergeCell ref="F114:I114"/>
    <mergeCell ref="F115:I115"/>
    <mergeCell ref="F108:I108"/>
    <mergeCell ref="F109:I109"/>
    <mergeCell ref="F110:I110"/>
    <mergeCell ref="L110:M110"/>
    <mergeCell ref="N110:Q110"/>
    <mergeCell ref="F111:I111"/>
    <mergeCell ref="L111:M111"/>
    <mergeCell ref="N111:Q111"/>
    <mergeCell ref="F104:I104"/>
    <mergeCell ref="F105:I105"/>
    <mergeCell ref="L105:M105"/>
    <mergeCell ref="N105:Q105"/>
    <mergeCell ref="F106:I106"/>
    <mergeCell ref="F107:I107"/>
    <mergeCell ref="L107:M107"/>
    <mergeCell ref="N107:Q107"/>
    <mergeCell ref="F100:I100"/>
    <mergeCell ref="F101:I101"/>
    <mergeCell ref="F102:I102"/>
    <mergeCell ref="L102:M102"/>
    <mergeCell ref="N102:Q102"/>
    <mergeCell ref="F103:I103"/>
    <mergeCell ref="F98:I98"/>
    <mergeCell ref="L98:M98"/>
    <mergeCell ref="N98:Q98"/>
    <mergeCell ref="F99:I99"/>
    <mergeCell ref="L99:M99"/>
    <mergeCell ref="N99:Q99"/>
    <mergeCell ref="F94:I94"/>
    <mergeCell ref="L94:M94"/>
    <mergeCell ref="N94:Q94"/>
    <mergeCell ref="F95:I95"/>
    <mergeCell ref="F96:I96"/>
    <mergeCell ref="F97:I97"/>
    <mergeCell ref="L97:M97"/>
    <mergeCell ref="N97:Q97"/>
    <mergeCell ref="F90:I90"/>
    <mergeCell ref="F91:I91"/>
    <mergeCell ref="L91:M91"/>
    <mergeCell ref="N91:Q91"/>
    <mergeCell ref="F92:I92"/>
    <mergeCell ref="F93:I93"/>
    <mergeCell ref="F86:I86"/>
    <mergeCell ref="F87:I87"/>
    <mergeCell ref="F88:I88"/>
    <mergeCell ref="L88:M88"/>
    <mergeCell ref="N88:Q88"/>
    <mergeCell ref="F89:I89"/>
    <mergeCell ref="F82:I82"/>
    <mergeCell ref="L82:M82"/>
    <mergeCell ref="N82:Q82"/>
    <mergeCell ref="F83:I83"/>
    <mergeCell ref="F84:I84"/>
    <mergeCell ref="F85:I85"/>
    <mergeCell ref="L85:M85"/>
    <mergeCell ref="N85:Q85"/>
    <mergeCell ref="C64:R64"/>
    <mergeCell ref="F80:I80"/>
    <mergeCell ref="L80:M80"/>
    <mergeCell ref="N80:Q80"/>
    <mergeCell ref="F81:I81"/>
    <mergeCell ref="L81:M81"/>
    <mergeCell ref="N81:Q81"/>
    <mergeCell ref="F78:I78"/>
    <mergeCell ref="L78:M78"/>
    <mergeCell ref="N78:Q78"/>
    <mergeCell ref="F79:I79"/>
    <mergeCell ref="L79:M79"/>
    <mergeCell ref="N79:Q79"/>
    <mergeCell ref="F75:I75"/>
    <mergeCell ref="L75:M75"/>
    <mergeCell ref="N75:Q75"/>
    <mergeCell ref="N76:Q76"/>
    <mergeCell ref="N77:Q77"/>
    <mergeCell ref="F66:P66"/>
    <mergeCell ref="F67:P67"/>
    <mergeCell ref="F68:P68"/>
    <mergeCell ref="M70:P70"/>
    <mergeCell ref="M72:Q72"/>
    <mergeCell ref="M73:Q73"/>
    <mergeCell ref="M46:P46"/>
    <mergeCell ref="M48:Q48"/>
    <mergeCell ref="M49:Q49"/>
    <mergeCell ref="N55:Q55"/>
    <mergeCell ref="N56:Q56"/>
    <mergeCell ref="N57:Q57"/>
    <mergeCell ref="N58:Q58"/>
    <mergeCell ref="C51:G51"/>
    <mergeCell ref="N51:Q51"/>
    <mergeCell ref="N53:Q53"/>
    <mergeCell ref="N54:Q54"/>
    <mergeCell ref="F42:P42"/>
    <mergeCell ref="F43:P43"/>
    <mergeCell ref="F44:P44"/>
    <mergeCell ref="H30:J30"/>
    <mergeCell ref="M30:P30"/>
    <mergeCell ref="H31:J31"/>
    <mergeCell ref="M31:P31"/>
    <mergeCell ref="H32:J32"/>
    <mergeCell ref="M32:P32"/>
    <mergeCell ref="C40:R40"/>
    <mergeCell ref="F8:P8"/>
    <mergeCell ref="H1:K1"/>
    <mergeCell ref="C2:Q2"/>
    <mergeCell ref="T2:AD2"/>
    <mergeCell ref="F6:P6"/>
    <mergeCell ref="F7:P7"/>
    <mergeCell ref="C4:R4"/>
    <mergeCell ref="O10:P10"/>
    <mergeCell ref="O12:P12"/>
    <mergeCell ref="H29:J29"/>
    <mergeCell ref="M29:P29"/>
    <mergeCell ref="L34:P34"/>
    <mergeCell ref="O13:P13"/>
    <mergeCell ref="O15:P15"/>
    <mergeCell ref="O16:P16"/>
    <mergeCell ref="O18:P18"/>
    <mergeCell ref="O19:P19"/>
    <mergeCell ref="E22:L22"/>
    <mergeCell ref="M25:P25"/>
    <mergeCell ref="H28:J28"/>
    <mergeCell ref="M28:P28"/>
  </mergeCells>
  <hyperlinks>
    <hyperlink ref="F1:G1" location="C2" display="1) Krycí list rozpočtu"/>
    <hyperlink ref="H1:K1" location="C87" display="2) Rekapitulace rozpočtu"/>
    <hyperlink ref="L1" location="C115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2" manualBreakCount="2">
    <brk id="37" min="1" max="16383" man="1"/>
    <brk id="61" min="1" max="16383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O191"/>
  <sheetViews>
    <sheetView showGridLines="0" workbookViewId="0" topLeftCell="A1">
      <pane ySplit="1" topLeftCell="A2" activePane="bottomLeft" state="frozen"/>
      <selection pane="bottomLeft" activeCell="M25" sqref="M25:P25 M28:P29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5.16015625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8.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1" style="362" customWidth="1"/>
    <col min="31" max="31" width="15" style="362" customWidth="1"/>
    <col min="32" max="32" width="16.33203125" style="362" customWidth="1"/>
    <col min="33" max="44" width="9.33203125" style="362" customWidth="1"/>
    <col min="45" max="66" width="9.33203125" style="362" hidden="1" customWidth="1"/>
    <col min="67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4" t="s">
        <v>168</v>
      </c>
      <c r="I1" s="604"/>
      <c r="J1" s="604"/>
      <c r="K1" s="604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0" t="s">
        <v>7</v>
      </c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T2" s="671" t="s">
        <v>8</v>
      </c>
      <c r="U2" s="668"/>
      <c r="V2" s="668"/>
      <c r="W2" s="668"/>
      <c r="X2" s="668"/>
      <c r="Y2" s="668"/>
      <c r="Z2" s="668"/>
      <c r="AA2" s="668"/>
      <c r="AB2" s="668"/>
      <c r="AC2" s="668"/>
      <c r="AD2" s="668"/>
      <c r="AU2" s="192" t="s">
        <v>133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2" t="s">
        <v>3734</v>
      </c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53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34" t="str">
        <f>'Rekapitulace stavby'!K6</f>
        <v>Bezbariérové bydlení a centrum denních aktivit v Lednici - Srdce v domě, příspěvková organizace</v>
      </c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34" t="s">
        <v>2762</v>
      </c>
      <c r="G7" s="636"/>
      <c r="H7" s="636"/>
      <c r="I7" s="636"/>
      <c r="J7" s="636"/>
      <c r="K7" s="636"/>
      <c r="L7" s="636"/>
      <c r="M7" s="636"/>
      <c r="N7" s="636"/>
      <c r="O7" s="636"/>
      <c r="P7" s="636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2" t="s">
        <v>2763</v>
      </c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359"/>
      <c r="R8" s="359"/>
      <c r="S8" s="172"/>
    </row>
    <row r="9" spans="2:19" s="1" customFormat="1" ht="14.45" customHeight="1">
      <c r="B9" s="32"/>
      <c r="C9" s="482"/>
      <c r="D9" s="481" t="s">
        <v>17</v>
      </c>
      <c r="E9" s="482"/>
      <c r="F9" s="480" t="s">
        <v>5</v>
      </c>
      <c r="G9" s="482"/>
      <c r="H9" s="482"/>
      <c r="I9" s="482"/>
      <c r="J9" s="482"/>
      <c r="K9" s="482"/>
      <c r="L9" s="482"/>
      <c r="M9" s="481" t="s">
        <v>18</v>
      </c>
      <c r="N9" s="482"/>
      <c r="O9" s="480" t="s">
        <v>5</v>
      </c>
      <c r="P9" s="482"/>
      <c r="Q9" s="482"/>
      <c r="R9" s="482"/>
      <c r="S9" s="34"/>
    </row>
    <row r="10" spans="2:19" s="1" customFormat="1" ht="14.45" customHeight="1">
      <c r="B10" s="32"/>
      <c r="C10" s="482"/>
      <c r="D10" s="481" t="s">
        <v>19</v>
      </c>
      <c r="E10" s="482"/>
      <c r="F10" s="480" t="s">
        <v>20</v>
      </c>
      <c r="G10" s="482"/>
      <c r="H10" s="482"/>
      <c r="I10" s="482"/>
      <c r="J10" s="482"/>
      <c r="K10" s="482"/>
      <c r="L10" s="482"/>
      <c r="M10" s="481" t="s">
        <v>21</v>
      </c>
      <c r="N10" s="482"/>
      <c r="O10" s="576">
        <f>'Rekapitulace stavby'!AM8</f>
        <v>0</v>
      </c>
      <c r="P10" s="576"/>
      <c r="Q10" s="482"/>
      <c r="R10" s="482"/>
      <c r="S10" s="34"/>
    </row>
    <row r="11" spans="2:19" s="1" customFormat="1" ht="10.9" customHeight="1">
      <c r="B11" s="3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34"/>
    </row>
    <row r="12" spans="2:19" s="1" customFormat="1" ht="14.45" customHeight="1">
      <c r="B12" s="32"/>
      <c r="C12" s="482"/>
      <c r="D12" s="481" t="s">
        <v>3741</v>
      </c>
      <c r="E12" s="482"/>
      <c r="F12" s="482"/>
      <c r="G12" s="482"/>
      <c r="H12" s="482"/>
      <c r="I12" s="482"/>
      <c r="J12" s="482"/>
      <c r="K12" s="482"/>
      <c r="L12" s="482"/>
      <c r="M12" s="481" t="s">
        <v>22</v>
      </c>
      <c r="N12" s="482"/>
      <c r="O12" s="523" t="str">
        <f>IF('Rekapitulace stavby'!AN11="","",'Rekapitulace stavby'!AN11)</f>
        <v/>
      </c>
      <c r="P12" s="523"/>
      <c r="Q12" s="482"/>
      <c r="R12" s="482"/>
      <c r="S12" s="34"/>
    </row>
    <row r="13" spans="2:19" s="1" customFormat="1" ht="18" customHeight="1">
      <c r="B13" s="32"/>
      <c r="C13" s="482"/>
      <c r="D13" s="482"/>
      <c r="E13" s="480" t="str">
        <f>IF('Rekapitulace stavby'!E12="","",'Rekapitulace stavby'!E12)</f>
        <v/>
      </c>
      <c r="F13" s="482"/>
      <c r="G13" s="482"/>
      <c r="H13" s="482"/>
      <c r="I13" s="482"/>
      <c r="J13" s="482"/>
      <c r="K13" s="482"/>
      <c r="L13" s="482"/>
      <c r="M13" s="481" t="s">
        <v>23</v>
      </c>
      <c r="N13" s="482"/>
      <c r="O13" s="523" t="str">
        <f>IF('Rekapitulace stavby'!AN12="","",'Rekapitulace stavby'!AN12)</f>
        <v/>
      </c>
      <c r="P13" s="523"/>
      <c r="Q13" s="482"/>
      <c r="R13" s="482"/>
      <c r="S13" s="34"/>
    </row>
    <row r="14" spans="2:19" s="1" customFormat="1" ht="6.95" customHeight="1">
      <c r="B14" s="32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482"/>
      <c r="S14" s="34"/>
    </row>
    <row r="15" spans="2:19" s="1" customFormat="1" ht="14.45" customHeight="1">
      <c r="B15" s="32"/>
      <c r="C15" s="482"/>
      <c r="D15" s="481" t="s">
        <v>3742</v>
      </c>
      <c r="E15" s="482"/>
      <c r="F15" s="482"/>
      <c r="G15" s="482"/>
      <c r="H15" s="482"/>
      <c r="I15" s="482"/>
      <c r="J15" s="482"/>
      <c r="K15" s="482"/>
      <c r="L15" s="482"/>
      <c r="M15" s="481" t="s">
        <v>22</v>
      </c>
      <c r="N15" s="482"/>
      <c r="O15" s="523" t="str">
        <f>IF('Rekapitulace stavby'!AM13="","",'Rekapitulace stavby'!AM13)</f>
        <v/>
      </c>
      <c r="P15" s="523"/>
      <c r="Q15" s="482"/>
      <c r="R15" s="482"/>
      <c r="S15" s="34"/>
    </row>
    <row r="16" spans="2:19" s="1" customFormat="1" ht="18" customHeight="1">
      <c r="B16" s="32"/>
      <c r="C16" s="482"/>
      <c r="D16" s="482"/>
      <c r="E16" s="480" t="str">
        <f>IF('Rekapitulace stavby'!E14="","",'Rekapitulace stavby'!E14)</f>
        <v/>
      </c>
      <c r="F16" s="482"/>
      <c r="G16" s="482"/>
      <c r="H16" s="482"/>
      <c r="I16" s="482"/>
      <c r="J16" s="482"/>
      <c r="K16" s="482"/>
      <c r="L16" s="482"/>
      <c r="M16" s="481" t="s">
        <v>23</v>
      </c>
      <c r="N16" s="482"/>
      <c r="O16" s="523" t="str">
        <f>IF('Rekapitulace stavby'!AM14="","",'Rekapitulace stavby'!AM14)</f>
        <v/>
      </c>
      <c r="P16" s="523"/>
      <c r="Q16" s="482"/>
      <c r="R16" s="482"/>
      <c r="S16" s="34"/>
    </row>
    <row r="17" spans="2:19" s="1" customFormat="1" ht="6.95" customHeight="1">
      <c r="B17" s="32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34"/>
    </row>
    <row r="18" spans="2:19" s="1" customFormat="1" ht="14.45" customHeight="1">
      <c r="B18" s="32"/>
      <c r="C18" s="482"/>
      <c r="D18" s="481" t="s">
        <v>24</v>
      </c>
      <c r="E18" s="482"/>
      <c r="F18" s="482"/>
      <c r="G18" s="482"/>
      <c r="H18" s="482"/>
      <c r="I18" s="482"/>
      <c r="J18" s="482"/>
      <c r="K18" s="482"/>
      <c r="L18" s="482"/>
      <c r="M18" s="481" t="s">
        <v>22</v>
      </c>
      <c r="N18" s="482"/>
      <c r="O18" s="523" t="str">
        <f>IF('Rekapitulace stavby'!AN17="","",'Rekapitulace stavby'!AN17)</f>
        <v/>
      </c>
      <c r="P18" s="523"/>
      <c r="Q18" s="482"/>
      <c r="R18" s="482"/>
      <c r="S18" s="34"/>
    </row>
    <row r="19" spans="2:19" s="1" customFormat="1" ht="18" customHeight="1">
      <c r="B19" s="32"/>
      <c r="C19" s="482"/>
      <c r="D19" s="482"/>
      <c r="E19" s="480" t="str">
        <f>IF('Rekapitulace stavby'!E18="","",'Rekapitulace stavby'!E18)</f>
        <v/>
      </c>
      <c r="F19" s="482"/>
      <c r="G19" s="482"/>
      <c r="H19" s="482"/>
      <c r="I19" s="482"/>
      <c r="J19" s="482"/>
      <c r="K19" s="482"/>
      <c r="L19" s="482"/>
      <c r="M19" s="481" t="s">
        <v>23</v>
      </c>
      <c r="N19" s="482"/>
      <c r="O19" s="523" t="str">
        <f>IF('Rekapitulace stavby'!AN18="","",'Rekapitulace stavby'!AN18)</f>
        <v/>
      </c>
      <c r="P19" s="523"/>
      <c r="Q19" s="482"/>
      <c r="R19" s="482"/>
      <c r="S19" s="34"/>
    </row>
    <row r="20" spans="2:19" s="1" customFormat="1" ht="6.95" customHeight="1">
      <c r="B20" s="3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34"/>
    </row>
    <row r="21" spans="2:19" s="1" customFormat="1" ht="14.45" customHeight="1">
      <c r="B21" s="32"/>
      <c r="C21" s="482"/>
      <c r="D21" s="481" t="s">
        <v>26</v>
      </c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34"/>
    </row>
    <row r="22" spans="2:19" s="1" customFormat="1" ht="22.5" customHeight="1">
      <c r="B22" s="32"/>
      <c r="C22" s="482"/>
      <c r="D22" s="482"/>
      <c r="E22" s="526" t="s">
        <v>5</v>
      </c>
      <c r="F22" s="526"/>
      <c r="G22" s="526"/>
      <c r="H22" s="526"/>
      <c r="I22" s="526"/>
      <c r="J22" s="526"/>
      <c r="K22" s="526"/>
      <c r="L22" s="526"/>
      <c r="M22" s="482"/>
      <c r="N22" s="482"/>
      <c r="O22" s="482"/>
      <c r="P22" s="482"/>
      <c r="Q22" s="482"/>
      <c r="R22" s="48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31">
        <f>ROUND(N53,2)</f>
        <v>0</v>
      </c>
      <c r="N25" s="632"/>
      <c r="O25" s="632"/>
      <c r="P25" s="632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56">
        <f>ROUND((SUM($M$25)),2)</f>
        <v>0</v>
      </c>
      <c r="I28" s="656"/>
      <c r="J28" s="656"/>
      <c r="K28" s="359"/>
      <c r="L28" s="359"/>
      <c r="M28" s="656">
        <f>ROUND(H28*0.21,2)</f>
        <v>0</v>
      </c>
      <c r="N28" s="638"/>
      <c r="O28" s="638"/>
      <c r="P28" s="638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56">
        <v>0</v>
      </c>
      <c r="I29" s="638"/>
      <c r="J29" s="638"/>
      <c r="K29" s="359"/>
      <c r="L29" s="359"/>
      <c r="M29" s="656">
        <f>ROUND(H29*0.15,2)</f>
        <v>0</v>
      </c>
      <c r="N29" s="638"/>
      <c r="O29" s="638"/>
      <c r="P29" s="638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56" t="e">
        <f>ROUND((SUM(#REF!)+SUM(BH78:BH176)),2)</f>
        <v>#REF!</v>
      </c>
      <c r="I30" s="638"/>
      <c r="J30" s="638"/>
      <c r="K30" s="359"/>
      <c r="L30" s="359"/>
      <c r="M30" s="656">
        <v>0</v>
      </c>
      <c r="N30" s="638"/>
      <c r="O30" s="638"/>
      <c r="P30" s="638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56" t="e">
        <f>ROUND((SUM(#REF!)+SUM(BI78:BI176)),2)</f>
        <v>#REF!</v>
      </c>
      <c r="I31" s="638"/>
      <c r="J31" s="638"/>
      <c r="K31" s="359"/>
      <c r="L31" s="359"/>
      <c r="M31" s="656">
        <v>0</v>
      </c>
      <c r="N31" s="638"/>
      <c r="O31" s="638"/>
      <c r="P31" s="638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56" t="e">
        <f>ROUND((SUM(#REF!)+SUM(BJ78:BJ176)),2)</f>
        <v>#REF!</v>
      </c>
      <c r="I32" s="638"/>
      <c r="J32" s="638"/>
      <c r="K32" s="359"/>
      <c r="L32" s="359"/>
      <c r="M32" s="656">
        <v>0</v>
      </c>
      <c r="N32" s="638"/>
      <c r="O32" s="638"/>
      <c r="P32" s="638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4">
        <f>M28+M25+M29</f>
        <v>0</v>
      </c>
      <c r="M34" s="654"/>
      <c r="N34" s="654"/>
      <c r="O34" s="654"/>
      <c r="P34" s="655"/>
      <c r="Q34" s="371"/>
      <c r="R34" s="359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2" t="s">
        <v>3735</v>
      </c>
      <c r="D40" s="643"/>
      <c r="E40" s="643"/>
      <c r="F40" s="643"/>
      <c r="G40" s="643"/>
      <c r="H40" s="643"/>
      <c r="I40" s="643"/>
      <c r="J40" s="643"/>
      <c r="K40" s="643"/>
      <c r="L40" s="643"/>
      <c r="M40" s="643"/>
      <c r="N40" s="643"/>
      <c r="O40" s="643"/>
      <c r="P40" s="643"/>
      <c r="Q40" s="643"/>
      <c r="R40" s="644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34" t="str">
        <f>F6</f>
        <v>Bezbariérové bydlení a centrum denních aktivit v Lednici - Srdce v domě, příspěvková organizace</v>
      </c>
      <c r="G42" s="635"/>
      <c r="H42" s="635"/>
      <c r="I42" s="635"/>
      <c r="J42" s="635"/>
      <c r="K42" s="635"/>
      <c r="L42" s="635"/>
      <c r="M42" s="635"/>
      <c r="N42" s="635"/>
      <c r="O42" s="635"/>
      <c r="P42" s="635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34" t="s">
        <v>2762</v>
      </c>
      <c r="G43" s="636"/>
      <c r="H43" s="636"/>
      <c r="I43" s="636"/>
      <c r="J43" s="636"/>
      <c r="K43" s="636"/>
      <c r="L43" s="636"/>
      <c r="M43" s="636"/>
      <c r="N43" s="636"/>
      <c r="O43" s="636"/>
      <c r="P43" s="636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37" t="str">
        <f>F8</f>
        <v>SO-08.1. - Přípojka plynu</v>
      </c>
      <c r="G44" s="638"/>
      <c r="H44" s="638"/>
      <c r="I44" s="638"/>
      <c r="J44" s="638"/>
      <c r="K44" s="638"/>
      <c r="L44" s="638"/>
      <c r="M44" s="638"/>
      <c r="N44" s="638"/>
      <c r="O44" s="638"/>
      <c r="P44" s="638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485" t="s">
        <v>19</v>
      </c>
      <c r="D46" s="483"/>
      <c r="E46" s="483"/>
      <c r="F46" s="484"/>
      <c r="G46" s="483"/>
      <c r="H46" s="483"/>
      <c r="I46" s="483"/>
      <c r="J46" s="483"/>
      <c r="K46" s="485" t="s">
        <v>21</v>
      </c>
      <c r="L46" s="483"/>
      <c r="M46" s="576">
        <f>IF(O10="","",O10)</f>
        <v>0</v>
      </c>
      <c r="N46" s="576"/>
      <c r="O46" s="576"/>
      <c r="P46" s="576"/>
      <c r="Q46" s="483"/>
      <c r="R46" s="483"/>
      <c r="S46" s="172"/>
    </row>
    <row r="47" spans="2:19" s="198" customFormat="1" ht="6.95" customHeight="1">
      <c r="B47" s="168"/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172"/>
    </row>
    <row r="48" spans="2:19" s="198" customFormat="1" ht="15">
      <c r="B48" s="168"/>
      <c r="C48" s="485" t="s">
        <v>3741</v>
      </c>
      <c r="D48" s="483"/>
      <c r="E48" s="483"/>
      <c r="F48" s="484"/>
      <c r="G48" s="483"/>
      <c r="H48" s="483"/>
      <c r="I48" s="483"/>
      <c r="J48" s="483"/>
      <c r="K48" s="485" t="s">
        <v>24</v>
      </c>
      <c r="L48" s="483"/>
      <c r="M48" s="639"/>
      <c r="N48" s="639"/>
      <c r="O48" s="639"/>
      <c r="P48" s="639"/>
      <c r="Q48" s="639"/>
      <c r="R48" s="483"/>
      <c r="S48" s="172"/>
    </row>
    <row r="49" spans="2:19" s="198" customFormat="1" ht="14.45" customHeight="1">
      <c r="B49" s="168"/>
      <c r="C49" s="485" t="s">
        <v>3743</v>
      </c>
      <c r="D49" s="483"/>
      <c r="E49" s="483"/>
      <c r="F49" s="480" t="str">
        <f>IF(E16="","",E16)</f>
        <v/>
      </c>
      <c r="G49" s="483"/>
      <c r="H49" s="483"/>
      <c r="I49" s="483"/>
      <c r="J49" s="483"/>
      <c r="K49" s="485"/>
      <c r="L49" s="483"/>
      <c r="M49" s="639"/>
      <c r="N49" s="639"/>
      <c r="O49" s="639"/>
      <c r="P49" s="639"/>
      <c r="Q49" s="639"/>
      <c r="R49" s="483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40" t="s">
        <v>176</v>
      </c>
      <c r="D51" s="641"/>
      <c r="E51" s="641"/>
      <c r="F51" s="641"/>
      <c r="G51" s="641"/>
      <c r="H51" s="371"/>
      <c r="I51" s="371"/>
      <c r="J51" s="371"/>
      <c r="K51" s="371"/>
      <c r="L51" s="371"/>
      <c r="M51" s="371"/>
      <c r="N51" s="640" t="s">
        <v>177</v>
      </c>
      <c r="O51" s="641"/>
      <c r="P51" s="641"/>
      <c r="Q51" s="641"/>
      <c r="R51" s="359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31">
        <f>SUM(N54:Q60)</f>
        <v>0</v>
      </c>
      <c r="O53" s="645"/>
      <c r="P53" s="645"/>
      <c r="Q53" s="645"/>
      <c r="R53" s="35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248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75">
        <f>N79</f>
        <v>0</v>
      </c>
      <c r="O54" s="676"/>
      <c r="P54" s="676"/>
      <c r="Q54" s="676"/>
      <c r="R54" s="378"/>
      <c r="S54" s="210"/>
    </row>
    <row r="55" spans="2:19" s="215" customFormat="1" ht="24.95" customHeight="1">
      <c r="B55" s="211"/>
      <c r="C55" s="378"/>
      <c r="D55" s="283" t="s">
        <v>251</v>
      </c>
      <c r="E55" s="378"/>
      <c r="F55" s="378"/>
      <c r="G55" s="378"/>
      <c r="H55" s="378"/>
      <c r="I55" s="378"/>
      <c r="J55" s="378"/>
      <c r="K55" s="378"/>
      <c r="L55" s="378"/>
      <c r="M55" s="378"/>
      <c r="N55" s="675">
        <f>N137</f>
        <v>0</v>
      </c>
      <c r="O55" s="676"/>
      <c r="P55" s="676"/>
      <c r="Q55" s="676"/>
      <c r="R55" s="378"/>
      <c r="S55" s="210"/>
    </row>
    <row r="56" spans="2:19" s="215" customFormat="1" ht="24.95" customHeight="1">
      <c r="B56" s="211"/>
      <c r="C56" s="378"/>
      <c r="D56" s="283" t="s">
        <v>2151</v>
      </c>
      <c r="E56" s="378"/>
      <c r="F56" s="378"/>
      <c r="G56" s="378"/>
      <c r="H56" s="378"/>
      <c r="I56" s="378"/>
      <c r="J56" s="378"/>
      <c r="K56" s="378"/>
      <c r="L56" s="378"/>
      <c r="M56" s="378"/>
      <c r="N56" s="675">
        <f>N141</f>
        <v>0</v>
      </c>
      <c r="O56" s="676"/>
      <c r="P56" s="676"/>
      <c r="Q56" s="676"/>
      <c r="R56" s="378"/>
      <c r="S56" s="210"/>
    </row>
    <row r="57" spans="2:19" s="215" customFormat="1" ht="24.95" customHeight="1">
      <c r="B57" s="211"/>
      <c r="C57" s="378"/>
      <c r="D57" s="283" t="s">
        <v>2290</v>
      </c>
      <c r="E57" s="378"/>
      <c r="F57" s="378"/>
      <c r="G57" s="378"/>
      <c r="H57" s="378"/>
      <c r="I57" s="378"/>
      <c r="J57" s="378"/>
      <c r="K57" s="378"/>
      <c r="L57" s="378"/>
      <c r="M57" s="378"/>
      <c r="N57" s="675">
        <f>N147</f>
        <v>0</v>
      </c>
      <c r="O57" s="676"/>
      <c r="P57" s="676"/>
      <c r="Q57" s="676"/>
      <c r="R57" s="378"/>
      <c r="S57" s="210"/>
    </row>
    <row r="58" spans="2:19" s="215" customFormat="1" ht="24.95" customHeight="1">
      <c r="B58" s="211"/>
      <c r="C58" s="378"/>
      <c r="D58" s="283" t="s">
        <v>263</v>
      </c>
      <c r="E58" s="378"/>
      <c r="F58" s="378"/>
      <c r="G58" s="378"/>
      <c r="H58" s="378"/>
      <c r="I58" s="378"/>
      <c r="J58" s="378"/>
      <c r="K58" s="378"/>
      <c r="L58" s="378"/>
      <c r="M58" s="378"/>
      <c r="N58" s="675">
        <f>N168</f>
        <v>0</v>
      </c>
      <c r="O58" s="676"/>
      <c r="P58" s="676"/>
      <c r="Q58" s="676"/>
      <c r="R58" s="378"/>
      <c r="S58" s="210"/>
    </row>
    <row r="59" spans="2:19" s="215" customFormat="1" ht="24.95" customHeight="1">
      <c r="B59" s="211"/>
      <c r="C59" s="378"/>
      <c r="D59" s="283" t="s">
        <v>264</v>
      </c>
      <c r="E59" s="378"/>
      <c r="F59" s="378"/>
      <c r="G59" s="378"/>
      <c r="H59" s="378"/>
      <c r="I59" s="378"/>
      <c r="J59" s="378"/>
      <c r="K59" s="378"/>
      <c r="L59" s="378"/>
      <c r="M59" s="378"/>
      <c r="N59" s="675">
        <f>N173</f>
        <v>0</v>
      </c>
      <c r="O59" s="676"/>
      <c r="P59" s="676"/>
      <c r="Q59" s="676"/>
      <c r="R59" s="378"/>
      <c r="S59" s="172"/>
    </row>
    <row r="60" spans="2:19" s="215" customFormat="1" ht="24.95" customHeight="1">
      <c r="B60" s="211"/>
      <c r="C60" s="378"/>
      <c r="D60" s="283" t="s">
        <v>2289</v>
      </c>
      <c r="E60" s="378"/>
      <c r="F60" s="378"/>
      <c r="G60" s="378"/>
      <c r="H60" s="378"/>
      <c r="I60" s="378"/>
      <c r="J60" s="378"/>
      <c r="K60" s="378"/>
      <c r="L60" s="378"/>
      <c r="M60" s="378"/>
      <c r="N60" s="675">
        <f>N177</f>
        <v>0</v>
      </c>
      <c r="O60" s="676"/>
      <c r="P60" s="676"/>
      <c r="Q60" s="676"/>
      <c r="R60" s="378"/>
      <c r="S60" s="172"/>
    </row>
    <row r="61" spans="2:19" s="198" customFormat="1" ht="6.95" customHeight="1">
      <c r="B61" s="201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78"/>
    </row>
    <row r="63" ht="13.5">
      <c r="S63" s="359"/>
    </row>
    <row r="64" ht="13.5">
      <c r="S64" s="202"/>
    </row>
    <row r="65" spans="2:19" s="198" customFormat="1" ht="6.95" customHeight="1">
      <c r="B65" s="204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6"/>
    </row>
    <row r="66" spans="2:19" s="198" customFormat="1" ht="36.95" customHeight="1">
      <c r="B66" s="168"/>
      <c r="C66" s="642" t="s">
        <v>3736</v>
      </c>
      <c r="D66" s="638"/>
      <c r="E66" s="638"/>
      <c r="F66" s="638"/>
      <c r="G66" s="638"/>
      <c r="H66" s="638"/>
      <c r="I66" s="638"/>
      <c r="J66" s="638"/>
      <c r="K66" s="638"/>
      <c r="L66" s="638"/>
      <c r="M66" s="638"/>
      <c r="N66" s="638"/>
      <c r="O66" s="638"/>
      <c r="P66" s="638"/>
      <c r="Q66" s="638"/>
      <c r="R66" s="644"/>
      <c r="S66" s="172"/>
    </row>
    <row r="67" spans="2:19" s="198" customFormat="1" ht="6.95" customHeight="1">
      <c r="B67" s="168"/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176"/>
    </row>
    <row r="68" spans="2:19" s="198" customFormat="1" ht="30" customHeight="1">
      <c r="B68" s="168"/>
      <c r="C68" s="368" t="s">
        <v>15</v>
      </c>
      <c r="D68" s="359"/>
      <c r="E68" s="359"/>
      <c r="F68" s="634" t="str">
        <f>F6</f>
        <v>Bezbariérové bydlení a centrum denních aktivit v Lednici - Srdce v domě, příspěvková organizace</v>
      </c>
      <c r="G68" s="635"/>
      <c r="H68" s="635"/>
      <c r="I68" s="635"/>
      <c r="J68" s="635"/>
      <c r="K68" s="635"/>
      <c r="L68" s="635"/>
      <c r="M68" s="635"/>
      <c r="N68" s="635"/>
      <c r="O68" s="635"/>
      <c r="P68" s="635"/>
      <c r="Q68" s="359"/>
      <c r="R68" s="359"/>
      <c r="S68" s="172"/>
    </row>
    <row r="69" spans="2:19" ht="30" customHeight="1">
      <c r="B69" s="174"/>
      <c r="C69" s="368" t="s">
        <v>173</v>
      </c>
      <c r="D69" s="369"/>
      <c r="E69" s="369"/>
      <c r="F69" s="634" t="s">
        <v>2762</v>
      </c>
      <c r="G69" s="636"/>
      <c r="H69" s="636"/>
      <c r="I69" s="636"/>
      <c r="J69" s="636"/>
      <c r="K69" s="636"/>
      <c r="L69" s="636"/>
      <c r="M69" s="636"/>
      <c r="N69" s="636"/>
      <c r="O69" s="636"/>
      <c r="P69" s="636"/>
      <c r="Q69" s="369"/>
      <c r="R69" s="369"/>
      <c r="S69" s="172"/>
    </row>
    <row r="70" spans="2:19" s="198" customFormat="1" ht="36.95" customHeight="1">
      <c r="B70" s="168"/>
      <c r="C70" s="207" t="s">
        <v>245</v>
      </c>
      <c r="D70" s="359"/>
      <c r="E70" s="359"/>
      <c r="F70" s="637" t="str">
        <f>F8</f>
        <v>SO-08.1. - Přípojka plynu</v>
      </c>
      <c r="G70" s="638"/>
      <c r="H70" s="638"/>
      <c r="I70" s="638"/>
      <c r="J70" s="638"/>
      <c r="K70" s="638"/>
      <c r="L70" s="638"/>
      <c r="M70" s="638"/>
      <c r="N70" s="638"/>
      <c r="O70" s="638"/>
      <c r="P70" s="638"/>
      <c r="Q70" s="359"/>
      <c r="R70" s="359"/>
      <c r="S70" s="172"/>
    </row>
    <row r="71" spans="2:19" s="198" customFormat="1" ht="6.95" customHeight="1">
      <c r="B71" s="168"/>
      <c r="C71" s="359"/>
      <c r="D71" s="359"/>
      <c r="E71" s="359"/>
      <c r="F71" s="359"/>
      <c r="G71" s="359"/>
      <c r="H71" s="359"/>
      <c r="I71" s="359"/>
      <c r="J71" s="359"/>
      <c r="K71" s="359"/>
      <c r="L71" s="359"/>
      <c r="M71" s="359"/>
      <c r="N71" s="359"/>
      <c r="O71" s="359"/>
      <c r="P71" s="359"/>
      <c r="Q71" s="359"/>
      <c r="R71" s="359"/>
      <c r="S71" s="172"/>
    </row>
    <row r="72" spans="2:19" s="1" customFormat="1" ht="18" customHeight="1">
      <c r="B72" s="32"/>
      <c r="C72" s="481" t="s">
        <v>19</v>
      </c>
      <c r="D72" s="482"/>
      <c r="E72" s="482"/>
      <c r="F72" s="480"/>
      <c r="G72" s="482"/>
      <c r="H72" s="482"/>
      <c r="I72" s="482"/>
      <c r="J72" s="482"/>
      <c r="K72" s="481" t="s">
        <v>21</v>
      </c>
      <c r="L72" s="482"/>
      <c r="M72" s="576">
        <f>IF(O10="","",O10)</f>
        <v>0</v>
      </c>
      <c r="N72" s="576"/>
      <c r="O72" s="576"/>
      <c r="P72" s="576"/>
      <c r="Q72" s="482"/>
      <c r="R72" s="482"/>
      <c r="S72" s="34"/>
    </row>
    <row r="73" spans="2:19" s="1" customFormat="1" ht="6.95" customHeight="1">
      <c r="B73" s="32"/>
      <c r="C73" s="482"/>
      <c r="D73" s="482"/>
      <c r="E73" s="482"/>
      <c r="F73" s="482"/>
      <c r="G73" s="482"/>
      <c r="H73" s="482"/>
      <c r="I73" s="482"/>
      <c r="J73" s="482"/>
      <c r="K73" s="482"/>
      <c r="L73" s="482"/>
      <c r="M73" s="487"/>
      <c r="N73" s="482"/>
      <c r="O73" s="482"/>
      <c r="P73" s="482"/>
      <c r="Q73" s="482"/>
      <c r="R73" s="482"/>
      <c r="S73" s="34"/>
    </row>
    <row r="74" spans="2:19" s="1" customFormat="1" ht="15">
      <c r="B74" s="32"/>
      <c r="C74" s="481" t="s">
        <v>3741</v>
      </c>
      <c r="D74" s="482"/>
      <c r="E74" s="482"/>
      <c r="F74" s="480"/>
      <c r="G74" s="482"/>
      <c r="H74" s="482"/>
      <c r="I74" s="482"/>
      <c r="J74" s="482"/>
      <c r="K74" s="481" t="s">
        <v>24</v>
      </c>
      <c r="L74" s="482"/>
      <c r="M74" s="523"/>
      <c r="N74" s="523"/>
      <c r="O74" s="523"/>
      <c r="P74" s="523"/>
      <c r="Q74" s="523"/>
      <c r="R74" s="482"/>
      <c r="S74" s="34"/>
    </row>
    <row r="75" spans="2:19" s="1" customFormat="1" ht="14.45" customHeight="1">
      <c r="B75" s="32"/>
      <c r="C75" s="481" t="s">
        <v>3743</v>
      </c>
      <c r="D75" s="482"/>
      <c r="E75" s="482"/>
      <c r="F75" s="480" t="str">
        <f>IF(E16="","",E16)</f>
        <v/>
      </c>
      <c r="G75" s="482"/>
      <c r="H75" s="482"/>
      <c r="I75" s="482"/>
      <c r="J75" s="482"/>
      <c r="K75" s="481"/>
      <c r="L75" s="482"/>
      <c r="M75" s="523"/>
      <c r="N75" s="523"/>
      <c r="O75" s="523"/>
      <c r="P75" s="523"/>
      <c r="Q75" s="523"/>
      <c r="R75" s="482"/>
      <c r="S75" s="34"/>
    </row>
    <row r="76" spans="2:19" s="198" customFormat="1" ht="10.35" customHeight="1">
      <c r="B76" s="168"/>
      <c r="C76" s="359"/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Q76" s="359"/>
      <c r="R76" s="359"/>
      <c r="S76" s="172"/>
    </row>
    <row r="77" spans="2:28" s="228" customFormat="1" ht="29.25" customHeight="1">
      <c r="B77" s="222"/>
      <c r="C77" s="223" t="s">
        <v>185</v>
      </c>
      <c r="D77" s="367" t="s">
        <v>186</v>
      </c>
      <c r="E77" s="367" t="s">
        <v>40</v>
      </c>
      <c r="F77" s="657" t="s">
        <v>187</v>
      </c>
      <c r="G77" s="657"/>
      <c r="H77" s="657"/>
      <c r="I77" s="657"/>
      <c r="J77" s="367" t="s">
        <v>188</v>
      </c>
      <c r="K77" s="367" t="s">
        <v>189</v>
      </c>
      <c r="L77" s="658" t="s">
        <v>190</v>
      </c>
      <c r="M77" s="658"/>
      <c r="N77" s="657" t="s">
        <v>177</v>
      </c>
      <c r="O77" s="657"/>
      <c r="P77" s="657"/>
      <c r="Q77" s="657"/>
      <c r="R77" s="226" t="s">
        <v>3318</v>
      </c>
      <c r="S77" s="219"/>
      <c r="U77" s="381"/>
      <c r="V77" s="227"/>
      <c r="W77" s="227"/>
      <c r="X77" s="227"/>
      <c r="Y77" s="227"/>
      <c r="Z77" s="227"/>
      <c r="AA77" s="227"/>
      <c r="AB77" s="382"/>
    </row>
    <row r="78" spans="2:64" s="198" customFormat="1" ht="29.25" customHeight="1">
      <c r="B78" s="168"/>
      <c r="C78" s="209" t="s">
        <v>3737</v>
      </c>
      <c r="D78" s="359"/>
      <c r="E78" s="359"/>
      <c r="F78" s="359"/>
      <c r="G78" s="359"/>
      <c r="H78" s="359"/>
      <c r="I78" s="359"/>
      <c r="J78" s="359"/>
      <c r="K78" s="359"/>
      <c r="L78" s="359"/>
      <c r="M78" s="359"/>
      <c r="N78" s="666">
        <f>N79+N137+N141+N147+N168+N173+N177</f>
        <v>0</v>
      </c>
      <c r="O78" s="667"/>
      <c r="P78" s="667"/>
      <c r="Q78" s="667"/>
      <c r="R78" s="359"/>
      <c r="S78" s="172"/>
      <c r="U78" s="383"/>
      <c r="V78" s="361"/>
      <c r="W78" s="361"/>
      <c r="X78" s="229"/>
      <c r="Y78" s="361"/>
      <c r="Z78" s="229"/>
      <c r="AA78" s="361"/>
      <c r="AB78" s="384"/>
      <c r="AU78" s="192" t="s">
        <v>57</v>
      </c>
      <c r="AV78" s="192" t="s">
        <v>172</v>
      </c>
      <c r="BL78" s="230">
        <f>BL79+BL177+BL137+BL141+BL147+BL168+BL173</f>
        <v>0</v>
      </c>
    </row>
    <row r="79" spans="2:64" s="235" customFormat="1" ht="37.35" customHeight="1">
      <c r="B79" s="231"/>
      <c r="C79" s="232"/>
      <c r="D79" s="233" t="s">
        <v>248</v>
      </c>
      <c r="E79" s="233"/>
      <c r="F79" s="233"/>
      <c r="G79" s="233"/>
      <c r="H79" s="233"/>
      <c r="I79" s="233"/>
      <c r="J79" s="233"/>
      <c r="K79" s="233"/>
      <c r="L79" s="233"/>
      <c r="M79" s="233"/>
      <c r="N79" s="609">
        <f>SUM(N80:Q136)</f>
        <v>0</v>
      </c>
      <c r="O79" s="610"/>
      <c r="P79" s="610"/>
      <c r="Q79" s="610"/>
      <c r="R79" s="232"/>
      <c r="S79" s="172"/>
      <c r="U79" s="348"/>
      <c r="V79" s="232"/>
      <c r="W79" s="232"/>
      <c r="X79" s="234"/>
      <c r="Y79" s="232"/>
      <c r="Z79" s="234"/>
      <c r="AA79" s="232"/>
      <c r="AB79" s="349"/>
      <c r="AS79" s="237" t="s">
        <v>113</v>
      </c>
      <c r="AU79" s="238" t="s">
        <v>57</v>
      </c>
      <c r="AV79" s="238" t="s">
        <v>58</v>
      </c>
      <c r="AZ79" s="237" t="s">
        <v>198</v>
      </c>
      <c r="BL79" s="239">
        <f>SUM(BL80:BL136)</f>
        <v>0</v>
      </c>
    </row>
    <row r="80" spans="2:66" s="198" customFormat="1" ht="31.5" customHeight="1">
      <c r="B80" s="168"/>
      <c r="C80" s="240" t="s">
        <v>65</v>
      </c>
      <c r="D80" s="240" t="s">
        <v>199</v>
      </c>
      <c r="E80" s="241" t="s">
        <v>2764</v>
      </c>
      <c r="F80" s="593" t="s">
        <v>2765</v>
      </c>
      <c r="G80" s="593"/>
      <c r="H80" s="593"/>
      <c r="I80" s="593"/>
      <c r="J80" s="242" t="s">
        <v>377</v>
      </c>
      <c r="K80" s="358">
        <v>9</v>
      </c>
      <c r="L80" s="694"/>
      <c r="M80" s="694"/>
      <c r="N80" s="594">
        <f>ROUND(L80*K80,2)</f>
        <v>0</v>
      </c>
      <c r="O80" s="594"/>
      <c r="P80" s="594"/>
      <c r="Q80" s="594"/>
      <c r="R80" s="256" t="s">
        <v>3765</v>
      </c>
      <c r="S80" s="172"/>
      <c r="U80" s="354"/>
      <c r="V80" s="246"/>
      <c r="W80" s="248"/>
      <c r="X80" s="248"/>
      <c r="Y80" s="248"/>
      <c r="Z80" s="248"/>
      <c r="AA80" s="248"/>
      <c r="AB80" s="355"/>
      <c r="AS80" s="192" t="s">
        <v>113</v>
      </c>
      <c r="AU80" s="192" t="s">
        <v>199</v>
      </c>
      <c r="AV80" s="192" t="s">
        <v>65</v>
      </c>
      <c r="AZ80" s="192" t="s">
        <v>198</v>
      </c>
      <c r="BF80" s="249">
        <f>IF(V80="základní",N80,0)</f>
        <v>0</v>
      </c>
      <c r="BG80" s="249">
        <f>IF(V80="snížená",N80,0)</f>
        <v>0</v>
      </c>
      <c r="BH80" s="249">
        <f>IF(V80="zákl. přenesená",N80,0)</f>
        <v>0</v>
      </c>
      <c r="BI80" s="249">
        <f>IF(V80="sníž. přenesená",N80,0)</f>
        <v>0</v>
      </c>
      <c r="BJ80" s="249">
        <f>IF(V80="nulová",N80,0)</f>
        <v>0</v>
      </c>
      <c r="BK80" s="192" t="s">
        <v>65</v>
      </c>
      <c r="BL80" s="249">
        <f>ROUND(L80*K80,2)</f>
        <v>0</v>
      </c>
      <c r="BM80" s="192" t="s">
        <v>113</v>
      </c>
      <c r="BN80" s="192" t="s">
        <v>2766</v>
      </c>
    </row>
    <row r="81" spans="2:52" s="261" customFormat="1" ht="31.5" customHeight="1">
      <c r="B81" s="257"/>
      <c r="C81" s="363"/>
      <c r="D81" s="363"/>
      <c r="E81" s="259" t="s">
        <v>2294</v>
      </c>
      <c r="F81" s="602" t="s">
        <v>2767</v>
      </c>
      <c r="G81" s="603"/>
      <c r="H81" s="603"/>
      <c r="I81" s="603"/>
      <c r="J81" s="363"/>
      <c r="K81" s="260">
        <v>9</v>
      </c>
      <c r="L81" s="363"/>
      <c r="M81" s="363"/>
      <c r="N81" s="363"/>
      <c r="O81" s="363"/>
      <c r="P81" s="363"/>
      <c r="Q81" s="363"/>
      <c r="R81" s="363"/>
      <c r="S81" s="172"/>
      <c r="U81" s="385"/>
      <c r="V81" s="363"/>
      <c r="W81" s="363"/>
      <c r="X81" s="363"/>
      <c r="Y81" s="363"/>
      <c r="Z81" s="363"/>
      <c r="AA81" s="363"/>
      <c r="AB81" s="386"/>
      <c r="AU81" s="262" t="s">
        <v>205</v>
      </c>
      <c r="AV81" s="262" t="s">
        <v>65</v>
      </c>
      <c r="AW81" s="261" t="s">
        <v>71</v>
      </c>
      <c r="AX81" s="261" t="s">
        <v>25</v>
      </c>
      <c r="AY81" s="261" t="s">
        <v>58</v>
      </c>
      <c r="AZ81" s="262" t="s">
        <v>198</v>
      </c>
    </row>
    <row r="82" spans="2:52" s="261" customFormat="1" ht="22.5" customHeight="1">
      <c r="B82" s="257"/>
      <c r="C82" s="363"/>
      <c r="D82" s="363"/>
      <c r="E82" s="259" t="s">
        <v>2296</v>
      </c>
      <c r="F82" s="600" t="s">
        <v>2768</v>
      </c>
      <c r="G82" s="601"/>
      <c r="H82" s="601"/>
      <c r="I82" s="601"/>
      <c r="J82" s="363"/>
      <c r="K82" s="260">
        <v>9</v>
      </c>
      <c r="L82" s="363"/>
      <c r="M82" s="363"/>
      <c r="N82" s="363"/>
      <c r="O82" s="363"/>
      <c r="P82" s="363"/>
      <c r="Q82" s="363"/>
      <c r="R82" s="363"/>
      <c r="S82" s="172"/>
      <c r="U82" s="385"/>
      <c r="V82" s="363"/>
      <c r="W82" s="363"/>
      <c r="X82" s="363"/>
      <c r="Y82" s="363"/>
      <c r="Z82" s="363"/>
      <c r="AA82" s="363"/>
      <c r="AB82" s="386"/>
      <c r="AU82" s="262" t="s">
        <v>205</v>
      </c>
      <c r="AV82" s="262" t="s">
        <v>65</v>
      </c>
      <c r="AW82" s="261" t="s">
        <v>71</v>
      </c>
      <c r="AX82" s="261" t="s">
        <v>25</v>
      </c>
      <c r="AY82" s="261" t="s">
        <v>65</v>
      </c>
      <c r="AZ82" s="262" t="s">
        <v>198</v>
      </c>
    </row>
    <row r="83" spans="2:66" s="198" customFormat="1" ht="31.5" customHeight="1">
      <c r="B83" s="168"/>
      <c r="C83" s="240" t="s">
        <v>71</v>
      </c>
      <c r="D83" s="240" t="s">
        <v>199</v>
      </c>
      <c r="E83" s="241" t="s">
        <v>2769</v>
      </c>
      <c r="F83" s="593" t="s">
        <v>2299</v>
      </c>
      <c r="G83" s="593"/>
      <c r="H83" s="593"/>
      <c r="I83" s="593"/>
      <c r="J83" s="242" t="s">
        <v>377</v>
      </c>
      <c r="K83" s="358">
        <v>9</v>
      </c>
      <c r="L83" s="694"/>
      <c r="M83" s="694"/>
      <c r="N83" s="594">
        <f>ROUND(L83*K83,2)</f>
        <v>0</v>
      </c>
      <c r="O83" s="594"/>
      <c r="P83" s="594"/>
      <c r="Q83" s="594"/>
      <c r="R83" s="256" t="s">
        <v>3765</v>
      </c>
      <c r="S83" s="221"/>
      <c r="U83" s="354"/>
      <c r="V83" s="246"/>
      <c r="W83" s="248"/>
      <c r="X83" s="248"/>
      <c r="Y83" s="248"/>
      <c r="Z83" s="248"/>
      <c r="AA83" s="248"/>
      <c r="AB83" s="355"/>
      <c r="AS83" s="192" t="s">
        <v>113</v>
      </c>
      <c r="AU83" s="192" t="s">
        <v>199</v>
      </c>
      <c r="AV83" s="192" t="s">
        <v>65</v>
      </c>
      <c r="AZ83" s="192" t="s">
        <v>198</v>
      </c>
      <c r="BF83" s="249">
        <f>IF(V83="základní",N83,0)</f>
        <v>0</v>
      </c>
      <c r="BG83" s="249">
        <f>IF(V83="snížená",N83,0)</f>
        <v>0</v>
      </c>
      <c r="BH83" s="249">
        <f>IF(V83="zákl. přenesená",N83,0)</f>
        <v>0</v>
      </c>
      <c r="BI83" s="249">
        <f>IF(V83="sníž. přenesená",N83,0)</f>
        <v>0</v>
      </c>
      <c r="BJ83" s="249">
        <f>IF(V83="nulová",N83,0)</f>
        <v>0</v>
      </c>
      <c r="BK83" s="192" t="s">
        <v>65</v>
      </c>
      <c r="BL83" s="249">
        <f>ROUND(L83*K83,2)</f>
        <v>0</v>
      </c>
      <c r="BM83" s="192" t="s">
        <v>113</v>
      </c>
      <c r="BN83" s="192" t="s">
        <v>2770</v>
      </c>
    </row>
    <row r="84" spans="2:52" s="261" customFormat="1" ht="31.5" customHeight="1">
      <c r="B84" s="257"/>
      <c r="C84" s="363"/>
      <c r="D84" s="363"/>
      <c r="E84" s="259" t="s">
        <v>2301</v>
      </c>
      <c r="F84" s="602" t="s">
        <v>2771</v>
      </c>
      <c r="G84" s="603"/>
      <c r="H84" s="603"/>
      <c r="I84" s="603"/>
      <c r="J84" s="363"/>
      <c r="K84" s="260">
        <v>9</v>
      </c>
      <c r="L84" s="363"/>
      <c r="M84" s="363"/>
      <c r="N84" s="363"/>
      <c r="O84" s="363"/>
      <c r="P84" s="363"/>
      <c r="Q84" s="363"/>
      <c r="R84" s="363"/>
      <c r="S84" s="221"/>
      <c r="U84" s="385"/>
      <c r="V84" s="363"/>
      <c r="W84" s="363"/>
      <c r="X84" s="363"/>
      <c r="Y84" s="363"/>
      <c r="Z84" s="363"/>
      <c r="AA84" s="363"/>
      <c r="AB84" s="386"/>
      <c r="AU84" s="262" t="s">
        <v>205</v>
      </c>
      <c r="AV84" s="262" t="s">
        <v>65</v>
      </c>
      <c r="AW84" s="261" t="s">
        <v>71</v>
      </c>
      <c r="AX84" s="261" t="s">
        <v>25</v>
      </c>
      <c r="AY84" s="261" t="s">
        <v>58</v>
      </c>
      <c r="AZ84" s="262" t="s">
        <v>198</v>
      </c>
    </row>
    <row r="85" spans="2:52" s="261" customFormat="1" ht="22.5" customHeight="1">
      <c r="B85" s="257"/>
      <c r="C85" s="363"/>
      <c r="D85" s="363"/>
      <c r="E85" s="259" t="s">
        <v>2303</v>
      </c>
      <c r="F85" s="600" t="s">
        <v>2768</v>
      </c>
      <c r="G85" s="601"/>
      <c r="H85" s="601"/>
      <c r="I85" s="601"/>
      <c r="J85" s="363"/>
      <c r="K85" s="260">
        <v>9</v>
      </c>
      <c r="L85" s="363"/>
      <c r="M85" s="363"/>
      <c r="N85" s="363"/>
      <c r="O85" s="363"/>
      <c r="P85" s="363"/>
      <c r="Q85" s="363"/>
      <c r="R85" s="363"/>
      <c r="S85" s="172"/>
      <c r="U85" s="385"/>
      <c r="V85" s="363"/>
      <c r="W85" s="363"/>
      <c r="X85" s="363"/>
      <c r="Y85" s="363"/>
      <c r="Z85" s="363"/>
      <c r="AA85" s="363"/>
      <c r="AB85" s="386"/>
      <c r="AU85" s="262" t="s">
        <v>205</v>
      </c>
      <c r="AV85" s="262" t="s">
        <v>65</v>
      </c>
      <c r="AW85" s="261" t="s">
        <v>71</v>
      </c>
      <c r="AX85" s="261" t="s">
        <v>25</v>
      </c>
      <c r="AY85" s="261" t="s">
        <v>65</v>
      </c>
      <c r="AZ85" s="262" t="s">
        <v>198</v>
      </c>
    </row>
    <row r="86" spans="2:66" s="198" customFormat="1" ht="31.5" customHeight="1">
      <c r="B86" s="168"/>
      <c r="C86" s="240" t="s">
        <v>213</v>
      </c>
      <c r="D86" s="240" t="s">
        <v>199</v>
      </c>
      <c r="E86" s="241" t="s">
        <v>2772</v>
      </c>
      <c r="F86" s="593" t="s">
        <v>344</v>
      </c>
      <c r="G86" s="593"/>
      <c r="H86" s="593"/>
      <c r="I86" s="593"/>
      <c r="J86" s="242" t="s">
        <v>345</v>
      </c>
      <c r="K86" s="358">
        <v>3</v>
      </c>
      <c r="L86" s="694"/>
      <c r="M86" s="694"/>
      <c r="N86" s="594">
        <f>ROUND(L86*K86,2)</f>
        <v>0</v>
      </c>
      <c r="O86" s="594"/>
      <c r="P86" s="594"/>
      <c r="Q86" s="594"/>
      <c r="R86" s="256" t="s">
        <v>3765</v>
      </c>
      <c r="S86" s="221"/>
      <c r="T86" s="287"/>
      <c r="U86" s="354"/>
      <c r="V86" s="246"/>
      <c r="W86" s="248"/>
      <c r="X86" s="248"/>
      <c r="Y86" s="248"/>
      <c r="Z86" s="248"/>
      <c r="AA86" s="248"/>
      <c r="AB86" s="355"/>
      <c r="AS86" s="192" t="s">
        <v>113</v>
      </c>
      <c r="AU86" s="192" t="s">
        <v>199</v>
      </c>
      <c r="AV86" s="192" t="s">
        <v>65</v>
      </c>
      <c r="AZ86" s="192" t="s">
        <v>198</v>
      </c>
      <c r="BF86" s="249">
        <f>IF(V86="základní",N86,0)</f>
        <v>0</v>
      </c>
      <c r="BG86" s="249">
        <f>IF(V86="snížená",N86,0)</f>
        <v>0</v>
      </c>
      <c r="BH86" s="249">
        <f>IF(V86="zákl. přenesená",N86,0)</f>
        <v>0</v>
      </c>
      <c r="BI86" s="249">
        <f>IF(V86="sníž. přenesená",N86,0)</f>
        <v>0</v>
      </c>
      <c r="BJ86" s="249">
        <f>IF(V86="nulová",N86,0)</f>
        <v>0</v>
      </c>
      <c r="BK86" s="192" t="s">
        <v>65</v>
      </c>
      <c r="BL86" s="249">
        <f>ROUND(L86*K86,2)</f>
        <v>0</v>
      </c>
      <c r="BM86" s="192" t="s">
        <v>113</v>
      </c>
      <c r="BN86" s="192" t="s">
        <v>2773</v>
      </c>
    </row>
    <row r="87" spans="2:66" s="198" customFormat="1" ht="31.5" customHeight="1">
      <c r="B87" s="168"/>
      <c r="C87" s="240" t="s">
        <v>113</v>
      </c>
      <c r="D87" s="240" t="s">
        <v>199</v>
      </c>
      <c r="E87" s="241" t="s">
        <v>2774</v>
      </c>
      <c r="F87" s="593" t="s">
        <v>348</v>
      </c>
      <c r="G87" s="593"/>
      <c r="H87" s="593"/>
      <c r="I87" s="593"/>
      <c r="J87" s="242" t="s">
        <v>349</v>
      </c>
      <c r="K87" s="358">
        <v>0.3</v>
      </c>
      <c r="L87" s="694"/>
      <c r="M87" s="694"/>
      <c r="N87" s="594">
        <f>ROUND(L87*K87,2)</f>
        <v>0</v>
      </c>
      <c r="O87" s="594"/>
      <c r="P87" s="594"/>
      <c r="Q87" s="594"/>
      <c r="R87" s="256" t="s">
        <v>3765</v>
      </c>
      <c r="S87" s="221"/>
      <c r="T87" s="287"/>
      <c r="U87" s="354"/>
      <c r="V87" s="246"/>
      <c r="W87" s="248"/>
      <c r="X87" s="248"/>
      <c r="Y87" s="248"/>
      <c r="Z87" s="248"/>
      <c r="AA87" s="248"/>
      <c r="AB87" s="355"/>
      <c r="AS87" s="192" t="s">
        <v>113</v>
      </c>
      <c r="AU87" s="192" t="s">
        <v>199</v>
      </c>
      <c r="AV87" s="192" t="s">
        <v>65</v>
      </c>
      <c r="AZ87" s="192" t="s">
        <v>198</v>
      </c>
      <c r="BF87" s="249">
        <f>IF(V87="základní",N87,0)</f>
        <v>0</v>
      </c>
      <c r="BG87" s="249">
        <f>IF(V87="snížená",N87,0)</f>
        <v>0</v>
      </c>
      <c r="BH87" s="249">
        <f>IF(V87="zákl. přenesená",N87,0)</f>
        <v>0</v>
      </c>
      <c r="BI87" s="249">
        <f>IF(V87="sníž. přenesená",N87,0)</f>
        <v>0</v>
      </c>
      <c r="BJ87" s="249">
        <f>IF(V87="nulová",N87,0)</f>
        <v>0</v>
      </c>
      <c r="BK87" s="192" t="s">
        <v>65</v>
      </c>
      <c r="BL87" s="249">
        <f>ROUND(L87*K87,2)</f>
        <v>0</v>
      </c>
      <c r="BM87" s="192" t="s">
        <v>113</v>
      </c>
      <c r="BN87" s="192" t="s">
        <v>2775</v>
      </c>
    </row>
    <row r="88" spans="2:66" s="198" customFormat="1" ht="31.5" customHeight="1">
      <c r="B88" s="168"/>
      <c r="C88" s="240" t="s">
        <v>116</v>
      </c>
      <c r="D88" s="240" t="s">
        <v>199</v>
      </c>
      <c r="E88" s="241" t="s">
        <v>2776</v>
      </c>
      <c r="F88" s="593" t="s">
        <v>352</v>
      </c>
      <c r="G88" s="593"/>
      <c r="H88" s="593"/>
      <c r="I88" s="593"/>
      <c r="J88" s="242" t="s">
        <v>353</v>
      </c>
      <c r="K88" s="358">
        <v>12</v>
      </c>
      <c r="L88" s="694"/>
      <c r="M88" s="694"/>
      <c r="N88" s="594">
        <f>ROUND(L88*K88,2)</f>
        <v>0</v>
      </c>
      <c r="O88" s="594"/>
      <c r="P88" s="594"/>
      <c r="Q88" s="594"/>
      <c r="R88" s="256" t="s">
        <v>3765</v>
      </c>
      <c r="S88" s="172"/>
      <c r="T88" s="287"/>
      <c r="U88" s="354"/>
      <c r="V88" s="246"/>
      <c r="W88" s="248"/>
      <c r="X88" s="248"/>
      <c r="Y88" s="248"/>
      <c r="Z88" s="248"/>
      <c r="AA88" s="248"/>
      <c r="AB88" s="355"/>
      <c r="AS88" s="192" t="s">
        <v>113</v>
      </c>
      <c r="AU88" s="192" t="s">
        <v>199</v>
      </c>
      <c r="AV88" s="192" t="s">
        <v>65</v>
      </c>
      <c r="AZ88" s="192" t="s">
        <v>198</v>
      </c>
      <c r="BF88" s="249">
        <f>IF(V88="základní",N88,0)</f>
        <v>0</v>
      </c>
      <c r="BG88" s="249">
        <f>IF(V88="snížená",N88,0)</f>
        <v>0</v>
      </c>
      <c r="BH88" s="249">
        <f>IF(V88="zákl. přenesená",N88,0)</f>
        <v>0</v>
      </c>
      <c r="BI88" s="249">
        <f>IF(V88="sníž. přenesená",N88,0)</f>
        <v>0</v>
      </c>
      <c r="BJ88" s="249">
        <f>IF(V88="nulová",N88,0)</f>
        <v>0</v>
      </c>
      <c r="BK88" s="192" t="s">
        <v>65</v>
      </c>
      <c r="BL88" s="249">
        <f>ROUND(L88*K88,2)</f>
        <v>0</v>
      </c>
      <c r="BM88" s="192" t="s">
        <v>113</v>
      </c>
      <c r="BN88" s="192" t="s">
        <v>2777</v>
      </c>
    </row>
    <row r="89" spans="2:66" s="198" customFormat="1" ht="31.5" customHeight="1">
      <c r="B89" s="168"/>
      <c r="C89" s="240" t="s">
        <v>128</v>
      </c>
      <c r="D89" s="240" t="s">
        <v>199</v>
      </c>
      <c r="E89" s="241" t="s">
        <v>2778</v>
      </c>
      <c r="F89" s="593" t="s">
        <v>2779</v>
      </c>
      <c r="G89" s="593"/>
      <c r="H89" s="593"/>
      <c r="I89" s="593"/>
      <c r="J89" s="242" t="s">
        <v>353</v>
      </c>
      <c r="K89" s="358">
        <v>10</v>
      </c>
      <c r="L89" s="694"/>
      <c r="M89" s="730"/>
      <c r="N89" s="594">
        <f>ROUND(L89*K89,2)</f>
        <v>0</v>
      </c>
      <c r="O89" s="594"/>
      <c r="P89" s="594"/>
      <c r="Q89" s="594"/>
      <c r="R89" s="244" t="s">
        <v>3319</v>
      </c>
      <c r="S89" s="221"/>
      <c r="U89" s="354"/>
      <c r="V89" s="246"/>
      <c r="W89" s="248"/>
      <c r="X89" s="248"/>
      <c r="Y89" s="248"/>
      <c r="Z89" s="248"/>
      <c r="AA89" s="248"/>
      <c r="AB89" s="355"/>
      <c r="AS89" s="192" t="s">
        <v>113</v>
      </c>
      <c r="AU89" s="192" t="s">
        <v>199</v>
      </c>
      <c r="AV89" s="192" t="s">
        <v>65</v>
      </c>
      <c r="AZ89" s="192" t="s">
        <v>198</v>
      </c>
      <c r="BF89" s="249">
        <f>IF(V89="základní",N89,0)</f>
        <v>0</v>
      </c>
      <c r="BG89" s="249">
        <f>IF(V89="snížená",N89,0)</f>
        <v>0</v>
      </c>
      <c r="BH89" s="249">
        <f>IF(V89="zákl. přenesená",N89,0)</f>
        <v>0</v>
      </c>
      <c r="BI89" s="249">
        <f>IF(V89="sníž. přenesená",N89,0)</f>
        <v>0</v>
      </c>
      <c r="BJ89" s="249">
        <f>IF(V89="nulová",N89,0)</f>
        <v>0</v>
      </c>
      <c r="BK89" s="192" t="s">
        <v>65</v>
      </c>
      <c r="BL89" s="249">
        <f>ROUND(L89*K89,2)</f>
        <v>0</v>
      </c>
      <c r="BM89" s="192" t="s">
        <v>113</v>
      </c>
      <c r="BN89" s="192" t="s">
        <v>2780</v>
      </c>
    </row>
    <row r="90" spans="2:52" s="261" customFormat="1" ht="16.5" customHeight="1">
      <c r="B90" s="257"/>
      <c r="C90" s="363"/>
      <c r="D90" s="363"/>
      <c r="E90" s="259"/>
      <c r="F90" s="625" t="s">
        <v>3598</v>
      </c>
      <c r="G90" s="622"/>
      <c r="H90" s="622"/>
      <c r="I90" s="622"/>
      <c r="J90" s="363"/>
      <c r="K90" s="260"/>
      <c r="L90" s="363"/>
      <c r="M90" s="363"/>
      <c r="N90" s="363"/>
      <c r="O90" s="363"/>
      <c r="P90" s="363"/>
      <c r="Q90" s="363"/>
      <c r="R90" s="363"/>
      <c r="S90" s="221"/>
      <c r="U90" s="385"/>
      <c r="V90" s="363"/>
      <c r="W90" s="363"/>
      <c r="X90" s="363"/>
      <c r="Y90" s="363"/>
      <c r="Z90" s="363"/>
      <c r="AA90" s="363"/>
      <c r="AB90" s="386"/>
      <c r="AU90" s="262" t="s">
        <v>205</v>
      </c>
      <c r="AV90" s="262" t="s">
        <v>65</v>
      </c>
      <c r="AW90" s="261" t="s">
        <v>71</v>
      </c>
      <c r="AX90" s="261" t="s">
        <v>25</v>
      </c>
      <c r="AY90" s="261" t="s">
        <v>65</v>
      </c>
      <c r="AZ90" s="262" t="s">
        <v>198</v>
      </c>
    </row>
    <row r="91" spans="2:66" s="198" customFormat="1" ht="31.5" customHeight="1">
      <c r="B91" s="168"/>
      <c r="C91" s="240" t="s">
        <v>137</v>
      </c>
      <c r="D91" s="240" t="s">
        <v>199</v>
      </c>
      <c r="E91" s="241" t="s">
        <v>2781</v>
      </c>
      <c r="F91" s="593" t="s">
        <v>2321</v>
      </c>
      <c r="G91" s="593"/>
      <c r="H91" s="593"/>
      <c r="I91" s="593"/>
      <c r="J91" s="242" t="s">
        <v>360</v>
      </c>
      <c r="K91" s="358">
        <v>1.98</v>
      </c>
      <c r="L91" s="694"/>
      <c r="M91" s="694"/>
      <c r="N91" s="594">
        <f>ROUND(L91*K91,2)</f>
        <v>0</v>
      </c>
      <c r="O91" s="594"/>
      <c r="P91" s="594"/>
      <c r="Q91" s="594"/>
      <c r="R91" s="256" t="s">
        <v>3765</v>
      </c>
      <c r="S91" s="172"/>
      <c r="T91" s="287"/>
      <c r="U91" s="354"/>
      <c r="V91" s="246"/>
      <c r="W91" s="248"/>
      <c r="X91" s="248"/>
      <c r="Y91" s="248"/>
      <c r="Z91" s="248"/>
      <c r="AA91" s="248"/>
      <c r="AB91" s="355"/>
      <c r="AS91" s="192" t="s">
        <v>113</v>
      </c>
      <c r="AU91" s="192" t="s">
        <v>199</v>
      </c>
      <c r="AV91" s="192" t="s">
        <v>65</v>
      </c>
      <c r="AZ91" s="192" t="s">
        <v>198</v>
      </c>
      <c r="BF91" s="249">
        <f>IF(V91="základní",N91,0)</f>
        <v>0</v>
      </c>
      <c r="BG91" s="249">
        <f>IF(V91="snížená",N91,0)</f>
        <v>0</v>
      </c>
      <c r="BH91" s="249">
        <f>IF(V91="zákl. přenesená",N91,0)</f>
        <v>0</v>
      </c>
      <c r="BI91" s="249">
        <f>IF(V91="sníž. přenesená",N91,0)</f>
        <v>0</v>
      </c>
      <c r="BJ91" s="249">
        <f>IF(V91="nulová",N91,0)</f>
        <v>0</v>
      </c>
      <c r="BK91" s="192" t="s">
        <v>65</v>
      </c>
      <c r="BL91" s="249">
        <f>ROUND(L91*K91,2)</f>
        <v>0</v>
      </c>
      <c r="BM91" s="192" t="s">
        <v>113</v>
      </c>
      <c r="BN91" s="192" t="s">
        <v>2782</v>
      </c>
    </row>
    <row r="92" spans="2:52" s="261" customFormat="1" ht="22.5" customHeight="1">
      <c r="B92" s="257"/>
      <c r="C92" s="363"/>
      <c r="D92" s="363"/>
      <c r="E92" s="259" t="s">
        <v>2512</v>
      </c>
      <c r="F92" s="602" t="s">
        <v>2783</v>
      </c>
      <c r="G92" s="603"/>
      <c r="H92" s="603"/>
      <c r="I92" s="603"/>
      <c r="J92" s="363"/>
      <c r="K92" s="260">
        <v>1.98</v>
      </c>
      <c r="L92" s="363"/>
      <c r="M92" s="363"/>
      <c r="N92" s="363"/>
      <c r="O92" s="363"/>
      <c r="P92" s="363"/>
      <c r="Q92" s="363"/>
      <c r="R92" s="363"/>
      <c r="S92" s="221"/>
      <c r="U92" s="385"/>
      <c r="V92" s="363"/>
      <c r="W92" s="363"/>
      <c r="X92" s="363"/>
      <c r="Y92" s="363"/>
      <c r="Z92" s="363"/>
      <c r="AA92" s="363"/>
      <c r="AB92" s="386"/>
      <c r="AU92" s="262" t="s">
        <v>205</v>
      </c>
      <c r="AV92" s="262" t="s">
        <v>65</v>
      </c>
      <c r="AW92" s="261" t="s">
        <v>71</v>
      </c>
      <c r="AX92" s="261" t="s">
        <v>25</v>
      </c>
      <c r="AY92" s="261" t="s">
        <v>58</v>
      </c>
      <c r="AZ92" s="262" t="s">
        <v>198</v>
      </c>
    </row>
    <row r="93" spans="2:52" s="261" customFormat="1" ht="22.5" customHeight="1">
      <c r="B93" s="257"/>
      <c r="C93" s="363"/>
      <c r="D93" s="363"/>
      <c r="E93" s="259" t="s">
        <v>2514</v>
      </c>
      <c r="F93" s="600" t="s">
        <v>558</v>
      </c>
      <c r="G93" s="601"/>
      <c r="H93" s="601"/>
      <c r="I93" s="601"/>
      <c r="J93" s="363"/>
      <c r="K93" s="260">
        <v>1.98</v>
      </c>
      <c r="L93" s="363"/>
      <c r="M93" s="363"/>
      <c r="N93" s="363"/>
      <c r="O93" s="363"/>
      <c r="P93" s="363"/>
      <c r="Q93" s="363"/>
      <c r="R93" s="363"/>
      <c r="S93" s="221"/>
      <c r="U93" s="385"/>
      <c r="V93" s="363"/>
      <c r="W93" s="363"/>
      <c r="X93" s="363"/>
      <c r="Y93" s="363"/>
      <c r="Z93" s="363"/>
      <c r="AA93" s="363"/>
      <c r="AB93" s="386"/>
      <c r="AU93" s="262" t="s">
        <v>205</v>
      </c>
      <c r="AV93" s="262" t="s">
        <v>65</v>
      </c>
      <c r="AW93" s="261" t="s">
        <v>71</v>
      </c>
      <c r="AX93" s="261" t="s">
        <v>25</v>
      </c>
      <c r="AY93" s="261" t="s">
        <v>65</v>
      </c>
      <c r="AZ93" s="262" t="s">
        <v>198</v>
      </c>
    </row>
    <row r="94" spans="2:66" s="198" customFormat="1" ht="31.5" customHeight="1">
      <c r="B94" s="168"/>
      <c r="C94" s="240" t="s">
        <v>146</v>
      </c>
      <c r="D94" s="240" t="s">
        <v>199</v>
      </c>
      <c r="E94" s="241" t="s">
        <v>2784</v>
      </c>
      <c r="F94" s="593" t="s">
        <v>2785</v>
      </c>
      <c r="G94" s="593"/>
      <c r="H94" s="593"/>
      <c r="I94" s="593"/>
      <c r="J94" s="242" t="s">
        <v>360</v>
      </c>
      <c r="K94" s="358">
        <v>18.9</v>
      </c>
      <c r="L94" s="694"/>
      <c r="M94" s="694"/>
      <c r="N94" s="594">
        <f>ROUND(L94*K94,2)</f>
        <v>0</v>
      </c>
      <c r="O94" s="594"/>
      <c r="P94" s="594"/>
      <c r="Q94" s="594"/>
      <c r="R94" s="256" t="s">
        <v>3765</v>
      </c>
      <c r="S94" s="172"/>
      <c r="U94" s="354"/>
      <c r="V94" s="246"/>
      <c r="W94" s="248"/>
      <c r="X94" s="248"/>
      <c r="Y94" s="248"/>
      <c r="Z94" s="248"/>
      <c r="AA94" s="248"/>
      <c r="AB94" s="355"/>
      <c r="AS94" s="192" t="s">
        <v>113</v>
      </c>
      <c r="AU94" s="192" t="s">
        <v>199</v>
      </c>
      <c r="AV94" s="192" t="s">
        <v>65</v>
      </c>
      <c r="AZ94" s="192" t="s">
        <v>198</v>
      </c>
      <c r="BF94" s="249">
        <f>IF(V94="základní",N94,0)</f>
        <v>0</v>
      </c>
      <c r="BG94" s="249">
        <f>IF(V94="snížená",N94,0)</f>
        <v>0</v>
      </c>
      <c r="BH94" s="249">
        <f>IF(V94="zákl. přenesená",N94,0)</f>
        <v>0</v>
      </c>
      <c r="BI94" s="249">
        <f>IF(V94="sníž. přenesená",N94,0)</f>
        <v>0</v>
      </c>
      <c r="BJ94" s="249">
        <f>IF(V94="nulová",N94,0)</f>
        <v>0</v>
      </c>
      <c r="BK94" s="192" t="s">
        <v>65</v>
      </c>
      <c r="BL94" s="249">
        <f>ROUND(L94*K94,2)</f>
        <v>0</v>
      </c>
      <c r="BM94" s="192" t="s">
        <v>113</v>
      </c>
      <c r="BN94" s="192" t="s">
        <v>2786</v>
      </c>
    </row>
    <row r="95" spans="2:52" s="261" customFormat="1" ht="31.5" customHeight="1">
      <c r="B95" s="257"/>
      <c r="C95" s="363"/>
      <c r="D95" s="363"/>
      <c r="E95" s="259" t="s">
        <v>2191</v>
      </c>
      <c r="F95" s="602" t="s">
        <v>2787</v>
      </c>
      <c r="G95" s="603"/>
      <c r="H95" s="603"/>
      <c r="I95" s="603"/>
      <c r="J95" s="363"/>
      <c r="K95" s="260">
        <v>18.9</v>
      </c>
      <c r="L95" s="363"/>
      <c r="M95" s="363"/>
      <c r="N95" s="363"/>
      <c r="O95" s="363"/>
      <c r="P95" s="363"/>
      <c r="Q95" s="363"/>
      <c r="R95" s="363"/>
      <c r="S95" s="221"/>
      <c r="U95" s="385"/>
      <c r="V95" s="363"/>
      <c r="W95" s="363"/>
      <c r="X95" s="363"/>
      <c r="Y95" s="363"/>
      <c r="Z95" s="363"/>
      <c r="AA95" s="363"/>
      <c r="AB95" s="386"/>
      <c r="AU95" s="262" t="s">
        <v>205</v>
      </c>
      <c r="AV95" s="262" t="s">
        <v>65</v>
      </c>
      <c r="AW95" s="261" t="s">
        <v>71</v>
      </c>
      <c r="AX95" s="261" t="s">
        <v>25</v>
      </c>
      <c r="AY95" s="261" t="s">
        <v>58</v>
      </c>
      <c r="AZ95" s="262" t="s">
        <v>198</v>
      </c>
    </row>
    <row r="96" spans="2:52" s="261" customFormat="1" ht="22.5" customHeight="1">
      <c r="B96" s="257"/>
      <c r="C96" s="363"/>
      <c r="D96" s="363"/>
      <c r="E96" s="259" t="s">
        <v>2146</v>
      </c>
      <c r="F96" s="600" t="s">
        <v>2788</v>
      </c>
      <c r="G96" s="601"/>
      <c r="H96" s="601"/>
      <c r="I96" s="601"/>
      <c r="J96" s="363"/>
      <c r="K96" s="260">
        <v>18.9</v>
      </c>
      <c r="L96" s="363"/>
      <c r="M96" s="363"/>
      <c r="N96" s="363"/>
      <c r="O96" s="363"/>
      <c r="P96" s="363"/>
      <c r="Q96" s="363"/>
      <c r="R96" s="363"/>
      <c r="S96" s="221"/>
      <c r="U96" s="385"/>
      <c r="V96" s="363"/>
      <c r="W96" s="363"/>
      <c r="X96" s="363"/>
      <c r="Y96" s="363"/>
      <c r="Z96" s="363"/>
      <c r="AA96" s="363"/>
      <c r="AB96" s="386"/>
      <c r="AU96" s="262" t="s">
        <v>205</v>
      </c>
      <c r="AV96" s="262" t="s">
        <v>65</v>
      </c>
      <c r="AW96" s="261" t="s">
        <v>71</v>
      </c>
      <c r="AX96" s="261" t="s">
        <v>25</v>
      </c>
      <c r="AY96" s="261" t="s">
        <v>65</v>
      </c>
      <c r="AZ96" s="262" t="s">
        <v>198</v>
      </c>
    </row>
    <row r="97" spans="2:66" s="198" customFormat="1" ht="31.5" customHeight="1">
      <c r="B97" s="168"/>
      <c r="C97" s="240" t="s">
        <v>158</v>
      </c>
      <c r="D97" s="240" t="s">
        <v>199</v>
      </c>
      <c r="E97" s="241" t="s">
        <v>2789</v>
      </c>
      <c r="F97" s="593" t="s">
        <v>2674</v>
      </c>
      <c r="G97" s="593"/>
      <c r="H97" s="593"/>
      <c r="I97" s="593"/>
      <c r="J97" s="242" t="s">
        <v>360</v>
      </c>
      <c r="K97" s="358">
        <v>9.45</v>
      </c>
      <c r="L97" s="694"/>
      <c r="M97" s="694"/>
      <c r="N97" s="594">
        <f>ROUND(L97*K97,2)</f>
        <v>0</v>
      </c>
      <c r="O97" s="594"/>
      <c r="P97" s="594"/>
      <c r="Q97" s="594"/>
      <c r="R97" s="256" t="s">
        <v>3765</v>
      </c>
      <c r="S97" s="172"/>
      <c r="T97" s="287"/>
      <c r="U97" s="354"/>
      <c r="V97" s="246"/>
      <c r="W97" s="248"/>
      <c r="X97" s="248"/>
      <c r="Y97" s="248"/>
      <c r="Z97" s="248"/>
      <c r="AA97" s="248"/>
      <c r="AB97" s="355"/>
      <c r="AS97" s="192" t="s">
        <v>113</v>
      </c>
      <c r="AU97" s="192" t="s">
        <v>199</v>
      </c>
      <c r="AV97" s="192" t="s">
        <v>65</v>
      </c>
      <c r="AZ97" s="192" t="s">
        <v>198</v>
      </c>
      <c r="BF97" s="249">
        <f>IF(V97="základní",N97,0)</f>
        <v>0</v>
      </c>
      <c r="BG97" s="249">
        <f>IF(V97="snížená",N97,0)</f>
        <v>0</v>
      </c>
      <c r="BH97" s="249">
        <f>IF(V97="zákl. přenesená",N97,0)</f>
        <v>0</v>
      </c>
      <c r="BI97" s="249">
        <f>IF(V97="sníž. přenesená",N97,0)</f>
        <v>0</v>
      </c>
      <c r="BJ97" s="249">
        <f>IF(V97="nulová",N97,0)</f>
        <v>0</v>
      </c>
      <c r="BK97" s="192" t="s">
        <v>65</v>
      </c>
      <c r="BL97" s="249">
        <f>ROUND(L97*K97,2)</f>
        <v>0</v>
      </c>
      <c r="BM97" s="192" t="s">
        <v>113</v>
      </c>
      <c r="BN97" s="192" t="s">
        <v>2790</v>
      </c>
    </row>
    <row r="98" spans="2:52" s="261" customFormat="1" ht="22.5" customHeight="1">
      <c r="B98" s="257"/>
      <c r="C98" s="363"/>
      <c r="D98" s="363"/>
      <c r="E98" s="259" t="s">
        <v>2323</v>
      </c>
      <c r="F98" s="602" t="s">
        <v>2791</v>
      </c>
      <c r="G98" s="603"/>
      <c r="H98" s="603"/>
      <c r="I98" s="603"/>
      <c r="J98" s="363"/>
      <c r="K98" s="260">
        <v>9.45</v>
      </c>
      <c r="L98" s="363"/>
      <c r="M98" s="363"/>
      <c r="N98" s="363"/>
      <c r="O98" s="363"/>
      <c r="P98" s="363"/>
      <c r="Q98" s="363"/>
      <c r="R98" s="363"/>
      <c r="S98" s="172"/>
      <c r="U98" s="385"/>
      <c r="V98" s="363"/>
      <c r="W98" s="363"/>
      <c r="X98" s="363"/>
      <c r="Y98" s="363"/>
      <c r="Z98" s="363"/>
      <c r="AA98" s="363"/>
      <c r="AB98" s="386"/>
      <c r="AU98" s="262" t="s">
        <v>205</v>
      </c>
      <c r="AV98" s="262" t="s">
        <v>65</v>
      </c>
      <c r="AW98" s="261" t="s">
        <v>71</v>
      </c>
      <c r="AX98" s="261" t="s">
        <v>25</v>
      </c>
      <c r="AY98" s="261" t="s">
        <v>58</v>
      </c>
      <c r="AZ98" s="262" t="s">
        <v>198</v>
      </c>
    </row>
    <row r="99" spans="2:52" s="261" customFormat="1" ht="22.5" customHeight="1">
      <c r="B99" s="257"/>
      <c r="C99" s="363"/>
      <c r="D99" s="363"/>
      <c r="E99" s="259" t="s">
        <v>2325</v>
      </c>
      <c r="F99" s="600" t="s">
        <v>2792</v>
      </c>
      <c r="G99" s="601"/>
      <c r="H99" s="601"/>
      <c r="I99" s="601"/>
      <c r="J99" s="363"/>
      <c r="K99" s="260">
        <v>9.45</v>
      </c>
      <c r="L99" s="363"/>
      <c r="M99" s="363"/>
      <c r="N99" s="363"/>
      <c r="O99" s="363"/>
      <c r="P99" s="363"/>
      <c r="Q99" s="363"/>
      <c r="R99" s="363"/>
      <c r="S99" s="172"/>
      <c r="U99" s="385"/>
      <c r="V99" s="363"/>
      <c r="W99" s="363"/>
      <c r="X99" s="363"/>
      <c r="Y99" s="363"/>
      <c r="Z99" s="363"/>
      <c r="AA99" s="363"/>
      <c r="AB99" s="386"/>
      <c r="AU99" s="262" t="s">
        <v>205</v>
      </c>
      <c r="AV99" s="262" t="s">
        <v>65</v>
      </c>
      <c r="AW99" s="261" t="s">
        <v>71</v>
      </c>
      <c r="AX99" s="261" t="s">
        <v>25</v>
      </c>
      <c r="AY99" s="261" t="s">
        <v>65</v>
      </c>
      <c r="AZ99" s="262" t="s">
        <v>198</v>
      </c>
    </row>
    <row r="100" spans="2:66" s="198" customFormat="1" ht="31.5" customHeight="1">
      <c r="B100" s="168"/>
      <c r="C100" s="240" t="s">
        <v>161</v>
      </c>
      <c r="D100" s="240" t="s">
        <v>199</v>
      </c>
      <c r="E100" s="241" t="s">
        <v>2793</v>
      </c>
      <c r="F100" s="593" t="s">
        <v>2794</v>
      </c>
      <c r="G100" s="593"/>
      <c r="H100" s="593"/>
      <c r="I100" s="593"/>
      <c r="J100" s="242" t="s">
        <v>360</v>
      </c>
      <c r="K100" s="358">
        <v>0.88</v>
      </c>
      <c r="L100" s="694"/>
      <c r="M100" s="694"/>
      <c r="N100" s="594">
        <f>ROUND(L100*K100,2)</f>
        <v>0</v>
      </c>
      <c r="O100" s="594"/>
      <c r="P100" s="594"/>
      <c r="Q100" s="594"/>
      <c r="R100" s="256" t="s">
        <v>3765</v>
      </c>
      <c r="S100" s="221"/>
      <c r="T100" s="287"/>
      <c r="U100" s="354"/>
      <c r="V100" s="246"/>
      <c r="W100" s="248"/>
      <c r="X100" s="248"/>
      <c r="Y100" s="248"/>
      <c r="Z100" s="248"/>
      <c r="AA100" s="248"/>
      <c r="AB100" s="355"/>
      <c r="AS100" s="192" t="s">
        <v>113</v>
      </c>
      <c r="AU100" s="192" t="s">
        <v>199</v>
      </c>
      <c r="AV100" s="192" t="s">
        <v>65</v>
      </c>
      <c r="AZ100" s="192" t="s">
        <v>198</v>
      </c>
      <c r="BF100" s="249">
        <f>IF(V100="základní",N100,0)</f>
        <v>0</v>
      </c>
      <c r="BG100" s="249">
        <f>IF(V100="snížená",N100,0)</f>
        <v>0</v>
      </c>
      <c r="BH100" s="249">
        <f>IF(V100="zákl. přenesená",N100,0)</f>
        <v>0</v>
      </c>
      <c r="BI100" s="249">
        <f>IF(V100="sníž. přenesená",N100,0)</f>
        <v>0</v>
      </c>
      <c r="BJ100" s="249">
        <f>IF(V100="nulová",N100,0)</f>
        <v>0</v>
      </c>
      <c r="BK100" s="192" t="s">
        <v>65</v>
      </c>
      <c r="BL100" s="249">
        <f>ROUND(L100*K100,2)</f>
        <v>0</v>
      </c>
      <c r="BM100" s="192" t="s">
        <v>113</v>
      </c>
      <c r="BN100" s="192" t="s">
        <v>2795</v>
      </c>
    </row>
    <row r="101" spans="2:52" s="261" customFormat="1" ht="22.5" customHeight="1">
      <c r="B101" s="257"/>
      <c r="C101" s="363"/>
      <c r="D101" s="363"/>
      <c r="E101" s="259" t="s">
        <v>2330</v>
      </c>
      <c r="F101" s="602" t="s">
        <v>2796</v>
      </c>
      <c r="G101" s="603"/>
      <c r="H101" s="603"/>
      <c r="I101" s="603"/>
      <c r="J101" s="363"/>
      <c r="K101" s="260">
        <v>0.88</v>
      </c>
      <c r="L101" s="363"/>
      <c r="M101" s="363"/>
      <c r="N101" s="363"/>
      <c r="O101" s="363"/>
      <c r="P101" s="363"/>
      <c r="Q101" s="363"/>
      <c r="R101" s="363"/>
      <c r="S101" s="221"/>
      <c r="U101" s="385"/>
      <c r="V101" s="363"/>
      <c r="W101" s="363"/>
      <c r="X101" s="363"/>
      <c r="Y101" s="363"/>
      <c r="Z101" s="363"/>
      <c r="AA101" s="363"/>
      <c r="AB101" s="386"/>
      <c r="AU101" s="262" t="s">
        <v>205</v>
      </c>
      <c r="AV101" s="262" t="s">
        <v>65</v>
      </c>
      <c r="AW101" s="261" t="s">
        <v>71</v>
      </c>
      <c r="AX101" s="261" t="s">
        <v>25</v>
      </c>
      <c r="AY101" s="261" t="s">
        <v>58</v>
      </c>
      <c r="AZ101" s="262" t="s">
        <v>198</v>
      </c>
    </row>
    <row r="102" spans="2:52" s="261" customFormat="1" ht="22.5" customHeight="1">
      <c r="B102" s="257"/>
      <c r="C102" s="363"/>
      <c r="D102" s="363"/>
      <c r="E102" s="259" t="s">
        <v>2332</v>
      </c>
      <c r="F102" s="600" t="s">
        <v>2797</v>
      </c>
      <c r="G102" s="601"/>
      <c r="H102" s="601"/>
      <c r="I102" s="601"/>
      <c r="J102" s="363"/>
      <c r="K102" s="260">
        <v>0.88</v>
      </c>
      <c r="L102" s="363"/>
      <c r="M102" s="363"/>
      <c r="N102" s="363"/>
      <c r="O102" s="363"/>
      <c r="P102" s="363"/>
      <c r="Q102" s="363"/>
      <c r="R102" s="363"/>
      <c r="S102" s="172"/>
      <c r="U102" s="385"/>
      <c r="V102" s="363"/>
      <c r="W102" s="363"/>
      <c r="X102" s="363"/>
      <c r="Y102" s="363"/>
      <c r="Z102" s="363"/>
      <c r="AA102" s="363"/>
      <c r="AB102" s="386"/>
      <c r="AU102" s="262" t="s">
        <v>205</v>
      </c>
      <c r="AV102" s="262" t="s">
        <v>65</v>
      </c>
      <c r="AW102" s="261" t="s">
        <v>71</v>
      </c>
      <c r="AX102" s="261" t="s">
        <v>25</v>
      </c>
      <c r="AY102" s="261" t="s">
        <v>65</v>
      </c>
      <c r="AZ102" s="262" t="s">
        <v>198</v>
      </c>
    </row>
    <row r="103" spans="2:66" s="198" customFormat="1" ht="31.5" customHeight="1">
      <c r="B103" s="168"/>
      <c r="C103" s="240" t="s">
        <v>164</v>
      </c>
      <c r="D103" s="240" t="s">
        <v>199</v>
      </c>
      <c r="E103" s="241" t="s">
        <v>2798</v>
      </c>
      <c r="F103" s="593" t="s">
        <v>2339</v>
      </c>
      <c r="G103" s="593"/>
      <c r="H103" s="593"/>
      <c r="I103" s="593"/>
      <c r="J103" s="242" t="s">
        <v>360</v>
      </c>
      <c r="K103" s="358">
        <v>0.44</v>
      </c>
      <c r="L103" s="694"/>
      <c r="M103" s="694"/>
      <c r="N103" s="594">
        <f>ROUND(L103*K103,2)</f>
        <v>0</v>
      </c>
      <c r="O103" s="594"/>
      <c r="P103" s="594"/>
      <c r="Q103" s="594"/>
      <c r="R103" s="256" t="s">
        <v>3765</v>
      </c>
      <c r="S103" s="221"/>
      <c r="T103" s="287"/>
      <c r="U103" s="354"/>
      <c r="V103" s="246"/>
      <c r="W103" s="248"/>
      <c r="X103" s="248"/>
      <c r="Y103" s="248"/>
      <c r="Z103" s="248"/>
      <c r="AA103" s="248"/>
      <c r="AB103" s="355"/>
      <c r="AS103" s="192" t="s">
        <v>113</v>
      </c>
      <c r="AU103" s="192" t="s">
        <v>199</v>
      </c>
      <c r="AV103" s="192" t="s">
        <v>65</v>
      </c>
      <c r="AZ103" s="192" t="s">
        <v>198</v>
      </c>
      <c r="BF103" s="249">
        <f>IF(V103="základní",N103,0)</f>
        <v>0</v>
      </c>
      <c r="BG103" s="249">
        <f>IF(V103="snížená",N103,0)</f>
        <v>0</v>
      </c>
      <c r="BH103" s="249">
        <f>IF(V103="zákl. přenesená",N103,0)</f>
        <v>0</v>
      </c>
      <c r="BI103" s="249">
        <f>IF(V103="sníž. přenesená",N103,0)</f>
        <v>0</v>
      </c>
      <c r="BJ103" s="249">
        <f>IF(V103="nulová",N103,0)</f>
        <v>0</v>
      </c>
      <c r="BK103" s="192" t="s">
        <v>65</v>
      </c>
      <c r="BL103" s="249">
        <f>ROUND(L103*K103,2)</f>
        <v>0</v>
      </c>
      <c r="BM103" s="192" t="s">
        <v>113</v>
      </c>
      <c r="BN103" s="192" t="s">
        <v>2799</v>
      </c>
    </row>
    <row r="104" spans="2:52" s="261" customFormat="1" ht="22.5" customHeight="1">
      <c r="B104" s="257"/>
      <c r="C104" s="363"/>
      <c r="D104" s="363"/>
      <c r="E104" s="259" t="s">
        <v>2341</v>
      </c>
      <c r="F104" s="602" t="s">
        <v>2800</v>
      </c>
      <c r="G104" s="603"/>
      <c r="H104" s="603"/>
      <c r="I104" s="603"/>
      <c r="J104" s="363"/>
      <c r="K104" s="260">
        <v>0.44</v>
      </c>
      <c r="L104" s="363"/>
      <c r="M104" s="363"/>
      <c r="N104" s="363"/>
      <c r="O104" s="363"/>
      <c r="P104" s="363"/>
      <c r="Q104" s="363"/>
      <c r="R104" s="363"/>
      <c r="S104" s="221"/>
      <c r="U104" s="385"/>
      <c r="V104" s="363"/>
      <c r="W104" s="363"/>
      <c r="X104" s="363"/>
      <c r="Y104" s="363"/>
      <c r="Z104" s="363"/>
      <c r="AA104" s="363"/>
      <c r="AB104" s="386"/>
      <c r="AU104" s="262" t="s">
        <v>205</v>
      </c>
      <c r="AV104" s="262" t="s">
        <v>65</v>
      </c>
      <c r="AW104" s="261" t="s">
        <v>71</v>
      </c>
      <c r="AX104" s="261" t="s">
        <v>25</v>
      </c>
      <c r="AY104" s="261" t="s">
        <v>58</v>
      </c>
      <c r="AZ104" s="262" t="s">
        <v>198</v>
      </c>
    </row>
    <row r="105" spans="2:52" s="261" customFormat="1" ht="22.5" customHeight="1">
      <c r="B105" s="257"/>
      <c r="C105" s="363"/>
      <c r="D105" s="363"/>
      <c r="E105" s="259" t="s">
        <v>2343</v>
      </c>
      <c r="F105" s="600" t="s">
        <v>2801</v>
      </c>
      <c r="G105" s="601"/>
      <c r="H105" s="601"/>
      <c r="I105" s="601"/>
      <c r="J105" s="363"/>
      <c r="K105" s="260">
        <v>0.44</v>
      </c>
      <c r="L105" s="363"/>
      <c r="M105" s="363"/>
      <c r="N105" s="363"/>
      <c r="O105" s="363"/>
      <c r="P105" s="363"/>
      <c r="Q105" s="363"/>
      <c r="R105" s="363"/>
      <c r="S105" s="172"/>
      <c r="U105" s="385"/>
      <c r="V105" s="363"/>
      <c r="W105" s="363"/>
      <c r="X105" s="363"/>
      <c r="Y105" s="363"/>
      <c r="Z105" s="363"/>
      <c r="AA105" s="363"/>
      <c r="AB105" s="386"/>
      <c r="AU105" s="262" t="s">
        <v>205</v>
      </c>
      <c r="AV105" s="262" t="s">
        <v>65</v>
      </c>
      <c r="AW105" s="261" t="s">
        <v>71</v>
      </c>
      <c r="AX105" s="261" t="s">
        <v>25</v>
      </c>
      <c r="AY105" s="261" t="s">
        <v>65</v>
      </c>
      <c r="AZ105" s="262" t="s">
        <v>198</v>
      </c>
    </row>
    <row r="106" spans="2:66" s="198" customFormat="1" ht="31.5" customHeight="1">
      <c r="B106" s="168"/>
      <c r="C106" s="240" t="s">
        <v>397</v>
      </c>
      <c r="D106" s="240" t="s">
        <v>199</v>
      </c>
      <c r="E106" s="241" t="s">
        <v>2802</v>
      </c>
      <c r="F106" s="593" t="s">
        <v>2803</v>
      </c>
      <c r="G106" s="593"/>
      <c r="H106" s="593"/>
      <c r="I106" s="593"/>
      <c r="J106" s="242" t="s">
        <v>353</v>
      </c>
      <c r="K106" s="358">
        <v>11.8</v>
      </c>
      <c r="L106" s="694"/>
      <c r="M106" s="694"/>
      <c r="N106" s="594">
        <f>ROUND(L106*K106,2)</f>
        <v>0</v>
      </c>
      <c r="O106" s="594"/>
      <c r="P106" s="594"/>
      <c r="Q106" s="594"/>
      <c r="R106" s="244" t="s">
        <v>3319</v>
      </c>
      <c r="S106" s="221"/>
      <c r="U106" s="354"/>
      <c r="V106" s="246"/>
      <c r="W106" s="248"/>
      <c r="X106" s="248"/>
      <c r="Y106" s="248"/>
      <c r="Z106" s="248"/>
      <c r="AA106" s="248"/>
      <c r="AB106" s="355"/>
      <c r="AS106" s="192" t="s">
        <v>113</v>
      </c>
      <c r="AU106" s="192" t="s">
        <v>199</v>
      </c>
      <c r="AV106" s="192" t="s">
        <v>65</v>
      </c>
      <c r="AZ106" s="192" t="s">
        <v>198</v>
      </c>
      <c r="BF106" s="249">
        <f>IF(V106="základní",N106,0)</f>
        <v>0</v>
      </c>
      <c r="BG106" s="249">
        <f>IF(V106="snížená",N106,0)</f>
        <v>0</v>
      </c>
      <c r="BH106" s="249">
        <f>IF(V106="zákl. přenesená",N106,0)</f>
        <v>0</v>
      </c>
      <c r="BI106" s="249">
        <f>IF(V106="sníž. přenesená",N106,0)</f>
        <v>0</v>
      </c>
      <c r="BJ106" s="249">
        <f>IF(V106="nulová",N106,0)</f>
        <v>0</v>
      </c>
      <c r="BK106" s="192" t="s">
        <v>65</v>
      </c>
      <c r="BL106" s="249">
        <f>ROUND(L106*K106,2)</f>
        <v>0</v>
      </c>
      <c r="BM106" s="192" t="s">
        <v>113</v>
      </c>
      <c r="BN106" s="192" t="s">
        <v>2804</v>
      </c>
    </row>
    <row r="107" spans="2:52" s="261" customFormat="1" ht="16.5" customHeight="1">
      <c r="B107" s="257"/>
      <c r="C107" s="363"/>
      <c r="D107" s="363"/>
      <c r="E107" s="259"/>
      <c r="F107" s="625" t="s">
        <v>3599</v>
      </c>
      <c r="G107" s="622"/>
      <c r="H107" s="622"/>
      <c r="I107" s="622"/>
      <c r="J107" s="363"/>
      <c r="K107" s="260"/>
      <c r="L107" s="363"/>
      <c r="M107" s="363"/>
      <c r="N107" s="363"/>
      <c r="O107" s="363"/>
      <c r="P107" s="363"/>
      <c r="Q107" s="363"/>
      <c r="R107" s="363"/>
      <c r="S107" s="172"/>
      <c r="U107" s="385"/>
      <c r="V107" s="363"/>
      <c r="W107" s="363"/>
      <c r="X107" s="363"/>
      <c r="Y107" s="363"/>
      <c r="Z107" s="363"/>
      <c r="AA107" s="363"/>
      <c r="AB107" s="386"/>
      <c r="AU107" s="262" t="s">
        <v>205</v>
      </c>
      <c r="AV107" s="262" t="s">
        <v>65</v>
      </c>
      <c r="AW107" s="261" t="s">
        <v>71</v>
      </c>
      <c r="AX107" s="261" t="s">
        <v>25</v>
      </c>
      <c r="AY107" s="261" t="s">
        <v>65</v>
      </c>
      <c r="AZ107" s="262" t="s">
        <v>198</v>
      </c>
    </row>
    <row r="108" spans="2:52" s="261" customFormat="1" ht="85.5" customHeight="1">
      <c r="B108" s="257"/>
      <c r="C108" s="363"/>
      <c r="D108" s="363"/>
      <c r="E108" s="259"/>
      <c r="F108" s="625" t="s">
        <v>3600</v>
      </c>
      <c r="G108" s="622"/>
      <c r="H108" s="622"/>
      <c r="I108" s="622"/>
      <c r="J108" s="363"/>
      <c r="K108" s="260"/>
      <c r="L108" s="363"/>
      <c r="M108" s="363"/>
      <c r="N108" s="363"/>
      <c r="O108" s="363"/>
      <c r="P108" s="363"/>
      <c r="Q108" s="363"/>
      <c r="R108" s="363"/>
      <c r="S108" s="221"/>
      <c r="U108" s="385"/>
      <c r="V108" s="363"/>
      <c r="W108" s="363"/>
      <c r="X108" s="363"/>
      <c r="Y108" s="363"/>
      <c r="Z108" s="363"/>
      <c r="AA108" s="363"/>
      <c r="AB108" s="386"/>
      <c r="AU108" s="262" t="s">
        <v>205</v>
      </c>
      <c r="AV108" s="262" t="s">
        <v>65</v>
      </c>
      <c r="AW108" s="261" t="s">
        <v>71</v>
      </c>
      <c r="AX108" s="261" t="s">
        <v>25</v>
      </c>
      <c r="AY108" s="261" t="s">
        <v>65</v>
      </c>
      <c r="AZ108" s="262" t="s">
        <v>198</v>
      </c>
    </row>
    <row r="109" spans="2:66" s="198" customFormat="1" ht="31.5" customHeight="1">
      <c r="B109" s="168"/>
      <c r="C109" s="240" t="s">
        <v>403</v>
      </c>
      <c r="D109" s="240" t="s">
        <v>199</v>
      </c>
      <c r="E109" s="241" t="s">
        <v>2805</v>
      </c>
      <c r="F109" s="593" t="s">
        <v>2346</v>
      </c>
      <c r="G109" s="593"/>
      <c r="H109" s="593"/>
      <c r="I109" s="593"/>
      <c r="J109" s="242" t="s">
        <v>377</v>
      </c>
      <c r="K109" s="358">
        <v>0.98</v>
      </c>
      <c r="L109" s="694"/>
      <c r="M109" s="694"/>
      <c r="N109" s="594">
        <f>ROUND(L109*K109,2)</f>
        <v>0</v>
      </c>
      <c r="O109" s="594"/>
      <c r="P109" s="594"/>
      <c r="Q109" s="594"/>
      <c r="R109" s="256" t="s">
        <v>3765</v>
      </c>
      <c r="S109" s="221"/>
      <c r="T109" s="287"/>
      <c r="U109" s="354"/>
      <c r="V109" s="246"/>
      <c r="W109" s="248"/>
      <c r="X109" s="248"/>
      <c r="Y109" s="248"/>
      <c r="Z109" s="248"/>
      <c r="AA109" s="248"/>
      <c r="AB109" s="355"/>
      <c r="AS109" s="192" t="s">
        <v>113</v>
      </c>
      <c r="AU109" s="192" t="s">
        <v>199</v>
      </c>
      <c r="AV109" s="192" t="s">
        <v>65</v>
      </c>
      <c r="AZ109" s="192" t="s">
        <v>198</v>
      </c>
      <c r="BF109" s="249">
        <f>IF(V109="základní",N109,0)</f>
        <v>0</v>
      </c>
      <c r="BG109" s="249">
        <f>IF(V109="snížená",N109,0)</f>
        <v>0</v>
      </c>
      <c r="BH109" s="249">
        <f>IF(V109="zákl. přenesená",N109,0)</f>
        <v>0</v>
      </c>
      <c r="BI109" s="249">
        <f>IF(V109="sníž. přenesená",N109,0)</f>
        <v>0</v>
      </c>
      <c r="BJ109" s="249">
        <f>IF(V109="nulová",N109,0)</f>
        <v>0</v>
      </c>
      <c r="BK109" s="192" t="s">
        <v>65</v>
      </c>
      <c r="BL109" s="249">
        <f>ROUND(L109*K109,2)</f>
        <v>0</v>
      </c>
      <c r="BM109" s="192" t="s">
        <v>113</v>
      </c>
      <c r="BN109" s="192" t="s">
        <v>2806</v>
      </c>
    </row>
    <row r="110" spans="2:52" s="261" customFormat="1" ht="31.5" customHeight="1">
      <c r="B110" s="257"/>
      <c r="C110" s="363"/>
      <c r="D110" s="363"/>
      <c r="E110" s="259" t="s">
        <v>2211</v>
      </c>
      <c r="F110" s="602" t="s">
        <v>2807</v>
      </c>
      <c r="G110" s="603"/>
      <c r="H110" s="603"/>
      <c r="I110" s="603"/>
      <c r="J110" s="363"/>
      <c r="K110" s="260">
        <v>0.98</v>
      </c>
      <c r="L110" s="363"/>
      <c r="M110" s="363"/>
      <c r="N110" s="363"/>
      <c r="O110" s="363"/>
      <c r="P110" s="363"/>
      <c r="Q110" s="363"/>
      <c r="R110" s="363"/>
      <c r="S110" s="172"/>
      <c r="U110" s="385"/>
      <c r="V110" s="363"/>
      <c r="W110" s="363"/>
      <c r="X110" s="363"/>
      <c r="Y110" s="363"/>
      <c r="Z110" s="363"/>
      <c r="AA110" s="363"/>
      <c r="AB110" s="386"/>
      <c r="AU110" s="262" t="s">
        <v>205</v>
      </c>
      <c r="AV110" s="262" t="s">
        <v>65</v>
      </c>
      <c r="AW110" s="261" t="s">
        <v>71</v>
      </c>
      <c r="AX110" s="261" t="s">
        <v>25</v>
      </c>
      <c r="AY110" s="261" t="s">
        <v>58</v>
      </c>
      <c r="AZ110" s="262" t="s">
        <v>198</v>
      </c>
    </row>
    <row r="111" spans="2:52" s="261" customFormat="1" ht="22.5" customHeight="1">
      <c r="B111" s="257"/>
      <c r="C111" s="363"/>
      <c r="D111" s="363"/>
      <c r="E111" s="259" t="s">
        <v>2213</v>
      </c>
      <c r="F111" s="600" t="s">
        <v>2808</v>
      </c>
      <c r="G111" s="601"/>
      <c r="H111" s="601"/>
      <c r="I111" s="601"/>
      <c r="J111" s="363"/>
      <c r="K111" s="260">
        <v>0.98</v>
      </c>
      <c r="L111" s="363"/>
      <c r="M111" s="363"/>
      <c r="N111" s="363"/>
      <c r="O111" s="363"/>
      <c r="P111" s="363"/>
      <c r="Q111" s="363"/>
      <c r="R111" s="363"/>
      <c r="S111" s="172"/>
      <c r="U111" s="385"/>
      <c r="V111" s="363"/>
      <c r="W111" s="363"/>
      <c r="X111" s="363"/>
      <c r="Y111" s="363"/>
      <c r="Z111" s="363"/>
      <c r="AA111" s="363"/>
      <c r="AB111" s="386"/>
      <c r="AU111" s="262" t="s">
        <v>205</v>
      </c>
      <c r="AV111" s="262" t="s">
        <v>65</v>
      </c>
      <c r="AW111" s="261" t="s">
        <v>71</v>
      </c>
      <c r="AX111" s="261" t="s">
        <v>25</v>
      </c>
      <c r="AY111" s="261" t="s">
        <v>65</v>
      </c>
      <c r="AZ111" s="262" t="s">
        <v>198</v>
      </c>
    </row>
    <row r="112" spans="2:66" s="198" customFormat="1" ht="31.5" customHeight="1">
      <c r="B112" s="168"/>
      <c r="C112" s="240" t="s">
        <v>410</v>
      </c>
      <c r="D112" s="240" t="s">
        <v>199</v>
      </c>
      <c r="E112" s="241" t="s">
        <v>2809</v>
      </c>
      <c r="F112" s="593" t="s">
        <v>2518</v>
      </c>
      <c r="G112" s="593"/>
      <c r="H112" s="593"/>
      <c r="I112" s="593"/>
      <c r="J112" s="242" t="s">
        <v>377</v>
      </c>
      <c r="K112" s="358">
        <v>16.8</v>
      </c>
      <c r="L112" s="694"/>
      <c r="M112" s="694"/>
      <c r="N112" s="594">
        <f>ROUND(L112*K112,2)</f>
        <v>0</v>
      </c>
      <c r="O112" s="594"/>
      <c r="P112" s="594"/>
      <c r="Q112" s="594"/>
      <c r="R112" s="256" t="s">
        <v>3765</v>
      </c>
      <c r="S112" s="172"/>
      <c r="T112" s="287"/>
      <c r="U112" s="354"/>
      <c r="V112" s="246"/>
      <c r="W112" s="248"/>
      <c r="X112" s="248"/>
      <c r="Y112" s="248"/>
      <c r="Z112" s="248"/>
      <c r="AA112" s="248"/>
      <c r="AB112" s="355"/>
      <c r="AS112" s="192" t="s">
        <v>113</v>
      </c>
      <c r="AU112" s="192" t="s">
        <v>199</v>
      </c>
      <c r="AV112" s="192" t="s">
        <v>65</v>
      </c>
      <c r="AZ112" s="192" t="s">
        <v>198</v>
      </c>
      <c r="BF112" s="249">
        <f>IF(V112="základní",N112,0)</f>
        <v>0</v>
      </c>
      <c r="BG112" s="249">
        <f>IF(V112="snížená",N112,0)</f>
        <v>0</v>
      </c>
      <c r="BH112" s="249">
        <f>IF(V112="zákl. přenesená",N112,0)</f>
        <v>0</v>
      </c>
      <c r="BI112" s="249">
        <f>IF(V112="sníž. přenesená",N112,0)</f>
        <v>0</v>
      </c>
      <c r="BJ112" s="249">
        <f>IF(V112="nulová",N112,0)</f>
        <v>0</v>
      </c>
      <c r="BK112" s="192" t="s">
        <v>65</v>
      </c>
      <c r="BL112" s="249">
        <f>ROUND(L112*K112,2)</f>
        <v>0</v>
      </c>
      <c r="BM112" s="192" t="s">
        <v>113</v>
      </c>
      <c r="BN112" s="192" t="s">
        <v>2810</v>
      </c>
    </row>
    <row r="113" spans="2:52" s="261" customFormat="1" ht="31.5" customHeight="1">
      <c r="B113" s="257"/>
      <c r="C113" s="363"/>
      <c r="D113" s="363"/>
      <c r="E113" s="259" t="s">
        <v>2148</v>
      </c>
      <c r="F113" s="602" t="s">
        <v>2811</v>
      </c>
      <c r="G113" s="603"/>
      <c r="H113" s="603"/>
      <c r="I113" s="603"/>
      <c r="J113" s="363"/>
      <c r="K113" s="260">
        <v>16.8</v>
      </c>
      <c r="L113" s="363"/>
      <c r="M113" s="363"/>
      <c r="N113" s="363"/>
      <c r="O113" s="363"/>
      <c r="P113" s="363"/>
      <c r="Q113" s="363"/>
      <c r="R113" s="363"/>
      <c r="S113" s="221"/>
      <c r="U113" s="385"/>
      <c r="V113" s="363"/>
      <c r="W113" s="363"/>
      <c r="X113" s="363"/>
      <c r="Y113" s="363"/>
      <c r="Z113" s="363"/>
      <c r="AA113" s="363"/>
      <c r="AB113" s="386"/>
      <c r="AU113" s="262" t="s">
        <v>205</v>
      </c>
      <c r="AV113" s="262" t="s">
        <v>65</v>
      </c>
      <c r="AW113" s="261" t="s">
        <v>71</v>
      </c>
      <c r="AX113" s="261" t="s">
        <v>25</v>
      </c>
      <c r="AY113" s="261" t="s">
        <v>58</v>
      </c>
      <c r="AZ113" s="262" t="s">
        <v>198</v>
      </c>
    </row>
    <row r="114" spans="2:52" s="261" customFormat="1" ht="22.5" customHeight="1">
      <c r="B114" s="257"/>
      <c r="C114" s="363"/>
      <c r="D114" s="363"/>
      <c r="E114" s="259" t="s">
        <v>2219</v>
      </c>
      <c r="F114" s="600" t="s">
        <v>2812</v>
      </c>
      <c r="G114" s="601"/>
      <c r="H114" s="601"/>
      <c r="I114" s="601"/>
      <c r="J114" s="363"/>
      <c r="K114" s="260">
        <v>16.8</v>
      </c>
      <c r="L114" s="363"/>
      <c r="M114" s="363"/>
      <c r="N114" s="363"/>
      <c r="O114" s="363"/>
      <c r="P114" s="363"/>
      <c r="Q114" s="363"/>
      <c r="R114" s="363"/>
      <c r="S114" s="221"/>
      <c r="U114" s="385"/>
      <c r="V114" s="363"/>
      <c r="W114" s="363"/>
      <c r="X114" s="363"/>
      <c r="Y114" s="363"/>
      <c r="Z114" s="363"/>
      <c r="AA114" s="363"/>
      <c r="AB114" s="386"/>
      <c r="AU114" s="262" t="s">
        <v>205</v>
      </c>
      <c r="AV114" s="262" t="s">
        <v>65</v>
      </c>
      <c r="AW114" s="261" t="s">
        <v>71</v>
      </c>
      <c r="AX114" s="261" t="s">
        <v>25</v>
      </c>
      <c r="AY114" s="261" t="s">
        <v>65</v>
      </c>
      <c r="AZ114" s="262" t="s">
        <v>198</v>
      </c>
    </row>
    <row r="115" spans="2:66" s="198" customFormat="1" ht="31.5" customHeight="1">
      <c r="B115" s="168"/>
      <c r="C115" s="240" t="s">
        <v>11</v>
      </c>
      <c r="D115" s="240" t="s">
        <v>199</v>
      </c>
      <c r="E115" s="241" t="s">
        <v>2813</v>
      </c>
      <c r="F115" s="593" t="s">
        <v>2362</v>
      </c>
      <c r="G115" s="593"/>
      <c r="H115" s="593"/>
      <c r="I115" s="593"/>
      <c r="J115" s="242" t="s">
        <v>377</v>
      </c>
      <c r="K115" s="358">
        <v>0.98</v>
      </c>
      <c r="L115" s="694"/>
      <c r="M115" s="694"/>
      <c r="N115" s="594">
        <f>ROUND(L115*K115,2)</f>
        <v>0</v>
      </c>
      <c r="O115" s="594"/>
      <c r="P115" s="594"/>
      <c r="Q115" s="594"/>
      <c r="R115" s="256" t="s">
        <v>3765</v>
      </c>
      <c r="S115" s="221"/>
      <c r="T115" s="287"/>
      <c r="U115" s="354"/>
      <c r="V115" s="246"/>
      <c r="W115" s="248"/>
      <c r="X115" s="248"/>
      <c r="Y115" s="248"/>
      <c r="Z115" s="248"/>
      <c r="AA115" s="248"/>
      <c r="AB115" s="355"/>
      <c r="AS115" s="192" t="s">
        <v>113</v>
      </c>
      <c r="AU115" s="192" t="s">
        <v>199</v>
      </c>
      <c r="AV115" s="192" t="s">
        <v>65</v>
      </c>
      <c r="AZ115" s="192" t="s">
        <v>198</v>
      </c>
      <c r="BF115" s="249">
        <f>IF(V115="základní",N115,0)</f>
        <v>0</v>
      </c>
      <c r="BG115" s="249">
        <f>IF(V115="snížená",N115,0)</f>
        <v>0</v>
      </c>
      <c r="BH115" s="249">
        <f>IF(V115="zákl. přenesená",N115,0)</f>
        <v>0</v>
      </c>
      <c r="BI115" s="249">
        <f>IF(V115="sníž. přenesená",N115,0)</f>
        <v>0</v>
      </c>
      <c r="BJ115" s="249">
        <f>IF(V115="nulová",N115,0)</f>
        <v>0</v>
      </c>
      <c r="BK115" s="192" t="s">
        <v>65</v>
      </c>
      <c r="BL115" s="249">
        <f>ROUND(L115*K115,2)</f>
        <v>0</v>
      </c>
      <c r="BM115" s="192" t="s">
        <v>113</v>
      </c>
      <c r="BN115" s="192" t="s">
        <v>2814</v>
      </c>
    </row>
    <row r="116" spans="2:66" s="198" customFormat="1" ht="31.5" customHeight="1">
      <c r="B116" s="168"/>
      <c r="C116" s="240" t="s">
        <v>421</v>
      </c>
      <c r="D116" s="240" t="s">
        <v>199</v>
      </c>
      <c r="E116" s="241" t="s">
        <v>2815</v>
      </c>
      <c r="F116" s="593" t="s">
        <v>2530</v>
      </c>
      <c r="G116" s="593"/>
      <c r="H116" s="593"/>
      <c r="I116" s="593"/>
      <c r="J116" s="242" t="s">
        <v>377</v>
      </c>
      <c r="K116" s="358">
        <v>16.8</v>
      </c>
      <c r="L116" s="694"/>
      <c r="M116" s="694"/>
      <c r="N116" s="594">
        <f>ROUND(L116*K116,2)</f>
        <v>0</v>
      </c>
      <c r="O116" s="594"/>
      <c r="P116" s="594"/>
      <c r="Q116" s="594"/>
      <c r="R116" s="256" t="s">
        <v>3765</v>
      </c>
      <c r="S116" s="172"/>
      <c r="T116" s="287"/>
      <c r="U116" s="354"/>
      <c r="V116" s="246"/>
      <c r="W116" s="248"/>
      <c r="X116" s="248"/>
      <c r="Y116" s="248"/>
      <c r="Z116" s="248"/>
      <c r="AA116" s="248"/>
      <c r="AB116" s="355"/>
      <c r="AS116" s="192" t="s">
        <v>113</v>
      </c>
      <c r="AU116" s="192" t="s">
        <v>199</v>
      </c>
      <c r="AV116" s="192" t="s">
        <v>65</v>
      </c>
      <c r="AZ116" s="192" t="s">
        <v>198</v>
      </c>
      <c r="BF116" s="249">
        <f>IF(V116="základní",N116,0)</f>
        <v>0</v>
      </c>
      <c r="BG116" s="249">
        <f>IF(V116="snížená",N116,0)</f>
        <v>0</v>
      </c>
      <c r="BH116" s="249">
        <f>IF(V116="zákl. přenesená",N116,0)</f>
        <v>0</v>
      </c>
      <c r="BI116" s="249">
        <f>IF(V116="sníž. přenesená",N116,0)</f>
        <v>0</v>
      </c>
      <c r="BJ116" s="249">
        <f>IF(V116="nulová",N116,0)</f>
        <v>0</v>
      </c>
      <c r="BK116" s="192" t="s">
        <v>65</v>
      </c>
      <c r="BL116" s="249">
        <f>ROUND(L116*K116,2)</f>
        <v>0</v>
      </c>
      <c r="BM116" s="192" t="s">
        <v>113</v>
      </c>
      <c r="BN116" s="192" t="s">
        <v>2816</v>
      </c>
    </row>
    <row r="117" spans="2:66" s="198" customFormat="1" ht="31.5" customHeight="1">
      <c r="B117" s="168"/>
      <c r="C117" s="240" t="s">
        <v>430</v>
      </c>
      <c r="D117" s="240" t="s">
        <v>199</v>
      </c>
      <c r="E117" s="241" t="s">
        <v>2817</v>
      </c>
      <c r="F117" s="593" t="s">
        <v>2368</v>
      </c>
      <c r="G117" s="593"/>
      <c r="H117" s="593"/>
      <c r="I117" s="593"/>
      <c r="J117" s="242" t="s">
        <v>360</v>
      </c>
      <c r="K117" s="358">
        <v>19.78</v>
      </c>
      <c r="L117" s="694"/>
      <c r="M117" s="694"/>
      <c r="N117" s="594">
        <f>ROUND(L117*K117,2)</f>
        <v>0</v>
      </c>
      <c r="O117" s="594"/>
      <c r="P117" s="594"/>
      <c r="Q117" s="594"/>
      <c r="R117" s="256" t="s">
        <v>3765</v>
      </c>
      <c r="S117" s="221"/>
      <c r="T117" s="287"/>
      <c r="U117" s="354"/>
      <c r="V117" s="246"/>
      <c r="W117" s="248"/>
      <c r="X117" s="248"/>
      <c r="Y117" s="248"/>
      <c r="Z117" s="248"/>
      <c r="AA117" s="248"/>
      <c r="AB117" s="355"/>
      <c r="AS117" s="192" t="s">
        <v>113</v>
      </c>
      <c r="AU117" s="192" t="s">
        <v>199</v>
      </c>
      <c r="AV117" s="192" t="s">
        <v>65</v>
      </c>
      <c r="AZ117" s="192" t="s">
        <v>198</v>
      </c>
      <c r="BF117" s="249">
        <f>IF(V117="základní",N117,0)</f>
        <v>0</v>
      </c>
      <c r="BG117" s="249">
        <f>IF(V117="snížená",N117,0)</f>
        <v>0</v>
      </c>
      <c r="BH117" s="249">
        <f>IF(V117="zákl. přenesená",N117,0)</f>
        <v>0</v>
      </c>
      <c r="BI117" s="249">
        <f>IF(V117="sníž. přenesená",N117,0)</f>
        <v>0</v>
      </c>
      <c r="BJ117" s="249">
        <f>IF(V117="nulová",N117,0)</f>
        <v>0</v>
      </c>
      <c r="BK117" s="192" t="s">
        <v>65</v>
      </c>
      <c r="BL117" s="249">
        <f>ROUND(L117*K117,2)</f>
        <v>0</v>
      </c>
      <c r="BM117" s="192" t="s">
        <v>113</v>
      </c>
      <c r="BN117" s="192" t="s">
        <v>2818</v>
      </c>
    </row>
    <row r="118" spans="2:52" s="261" customFormat="1" ht="31.5" customHeight="1">
      <c r="B118" s="257"/>
      <c r="C118" s="363"/>
      <c r="D118" s="363"/>
      <c r="E118" s="259" t="s">
        <v>2230</v>
      </c>
      <c r="F118" s="602" t="s">
        <v>2819</v>
      </c>
      <c r="G118" s="603"/>
      <c r="H118" s="603"/>
      <c r="I118" s="603"/>
      <c r="J118" s="363"/>
      <c r="K118" s="260">
        <v>19.78</v>
      </c>
      <c r="L118" s="363"/>
      <c r="M118" s="363"/>
      <c r="N118" s="363"/>
      <c r="O118" s="363"/>
      <c r="P118" s="363"/>
      <c r="Q118" s="363"/>
      <c r="R118" s="363"/>
      <c r="S118" s="221"/>
      <c r="U118" s="385"/>
      <c r="V118" s="363"/>
      <c r="W118" s="363"/>
      <c r="X118" s="363"/>
      <c r="Y118" s="363"/>
      <c r="Z118" s="363"/>
      <c r="AA118" s="363"/>
      <c r="AB118" s="386"/>
      <c r="AU118" s="262" t="s">
        <v>205</v>
      </c>
      <c r="AV118" s="262" t="s">
        <v>65</v>
      </c>
      <c r="AW118" s="261" t="s">
        <v>71</v>
      </c>
      <c r="AX118" s="261" t="s">
        <v>25</v>
      </c>
      <c r="AY118" s="261" t="s">
        <v>58</v>
      </c>
      <c r="AZ118" s="262" t="s">
        <v>198</v>
      </c>
    </row>
    <row r="119" spans="2:52" s="261" customFormat="1" ht="22.5" customHeight="1">
      <c r="B119" s="257"/>
      <c r="C119" s="363"/>
      <c r="D119" s="363"/>
      <c r="E119" s="259" t="s">
        <v>2232</v>
      </c>
      <c r="F119" s="600" t="s">
        <v>2820</v>
      </c>
      <c r="G119" s="601"/>
      <c r="H119" s="601"/>
      <c r="I119" s="601"/>
      <c r="J119" s="363"/>
      <c r="K119" s="260">
        <v>19.78</v>
      </c>
      <c r="L119" s="363"/>
      <c r="M119" s="363"/>
      <c r="N119" s="363"/>
      <c r="O119" s="363"/>
      <c r="P119" s="363"/>
      <c r="Q119" s="363"/>
      <c r="R119" s="363"/>
      <c r="S119" s="221"/>
      <c r="U119" s="385"/>
      <c r="V119" s="363"/>
      <c r="W119" s="363"/>
      <c r="X119" s="363"/>
      <c r="Y119" s="363"/>
      <c r="Z119" s="363"/>
      <c r="AA119" s="363"/>
      <c r="AB119" s="386"/>
      <c r="AU119" s="262" t="s">
        <v>205</v>
      </c>
      <c r="AV119" s="262" t="s">
        <v>65</v>
      </c>
      <c r="AW119" s="261" t="s">
        <v>71</v>
      </c>
      <c r="AX119" s="261" t="s">
        <v>25</v>
      </c>
      <c r="AY119" s="261" t="s">
        <v>65</v>
      </c>
      <c r="AZ119" s="262" t="s">
        <v>198</v>
      </c>
    </row>
    <row r="120" spans="2:66" s="198" customFormat="1" ht="31.5" customHeight="1">
      <c r="B120" s="168"/>
      <c r="C120" s="240" t="s">
        <v>437</v>
      </c>
      <c r="D120" s="240" t="s">
        <v>199</v>
      </c>
      <c r="E120" s="241" t="s">
        <v>2821</v>
      </c>
      <c r="F120" s="593" t="s">
        <v>2396</v>
      </c>
      <c r="G120" s="593"/>
      <c r="H120" s="593"/>
      <c r="I120" s="593"/>
      <c r="J120" s="242" t="s">
        <v>360</v>
      </c>
      <c r="K120" s="358">
        <v>8.88</v>
      </c>
      <c r="L120" s="694"/>
      <c r="M120" s="694"/>
      <c r="N120" s="594">
        <f>ROUND(L120*K120,2)</f>
        <v>0</v>
      </c>
      <c r="O120" s="594"/>
      <c r="P120" s="594"/>
      <c r="Q120" s="594"/>
      <c r="R120" s="256" t="s">
        <v>3765</v>
      </c>
      <c r="S120" s="221"/>
      <c r="T120" s="287"/>
      <c r="U120" s="354"/>
      <c r="V120" s="246"/>
      <c r="W120" s="248"/>
      <c r="X120" s="248"/>
      <c r="Y120" s="248"/>
      <c r="Z120" s="248"/>
      <c r="AA120" s="248"/>
      <c r="AB120" s="355"/>
      <c r="AS120" s="192" t="s">
        <v>113</v>
      </c>
      <c r="AU120" s="192" t="s">
        <v>199</v>
      </c>
      <c r="AV120" s="192" t="s">
        <v>65</v>
      </c>
      <c r="AZ120" s="192" t="s">
        <v>198</v>
      </c>
      <c r="BF120" s="249">
        <f>IF(V120="základní",N120,0)</f>
        <v>0</v>
      </c>
      <c r="BG120" s="249">
        <f>IF(V120="snížená",N120,0)</f>
        <v>0</v>
      </c>
      <c r="BH120" s="249">
        <f>IF(V120="zákl. přenesená",N120,0)</f>
        <v>0</v>
      </c>
      <c r="BI120" s="249">
        <f>IF(V120="sníž. přenesená",N120,0)</f>
        <v>0</v>
      </c>
      <c r="BJ120" s="249">
        <f>IF(V120="nulová",N120,0)</f>
        <v>0</v>
      </c>
      <c r="BK120" s="192" t="s">
        <v>65</v>
      </c>
      <c r="BL120" s="249">
        <f>ROUND(L120*K120,2)</f>
        <v>0</v>
      </c>
      <c r="BM120" s="192" t="s">
        <v>113</v>
      </c>
      <c r="BN120" s="192" t="s">
        <v>2822</v>
      </c>
    </row>
    <row r="121" spans="2:52" s="261" customFormat="1" ht="31.5" customHeight="1">
      <c r="B121" s="257"/>
      <c r="C121" s="363"/>
      <c r="D121" s="363"/>
      <c r="E121" s="259" t="s">
        <v>2238</v>
      </c>
      <c r="F121" s="602" t="s">
        <v>2823</v>
      </c>
      <c r="G121" s="603"/>
      <c r="H121" s="603"/>
      <c r="I121" s="603"/>
      <c r="J121" s="363"/>
      <c r="K121" s="260">
        <v>8.88</v>
      </c>
      <c r="L121" s="363"/>
      <c r="M121" s="363"/>
      <c r="N121" s="363"/>
      <c r="O121" s="363"/>
      <c r="P121" s="363"/>
      <c r="Q121" s="363"/>
      <c r="R121" s="363"/>
      <c r="S121" s="172"/>
      <c r="U121" s="385"/>
      <c r="V121" s="363"/>
      <c r="W121" s="363"/>
      <c r="X121" s="363"/>
      <c r="Y121" s="363"/>
      <c r="Z121" s="363"/>
      <c r="AA121" s="363"/>
      <c r="AB121" s="386"/>
      <c r="AU121" s="262" t="s">
        <v>205</v>
      </c>
      <c r="AV121" s="262" t="s">
        <v>65</v>
      </c>
      <c r="AW121" s="261" t="s">
        <v>71</v>
      </c>
      <c r="AX121" s="261" t="s">
        <v>25</v>
      </c>
      <c r="AY121" s="261" t="s">
        <v>58</v>
      </c>
      <c r="AZ121" s="262" t="s">
        <v>198</v>
      </c>
    </row>
    <row r="122" spans="2:52" s="261" customFormat="1" ht="22.5" customHeight="1">
      <c r="B122" s="257"/>
      <c r="C122" s="363"/>
      <c r="D122" s="363"/>
      <c r="E122" s="259" t="s">
        <v>2704</v>
      </c>
      <c r="F122" s="600" t="s">
        <v>2824</v>
      </c>
      <c r="G122" s="601"/>
      <c r="H122" s="601"/>
      <c r="I122" s="601"/>
      <c r="J122" s="363"/>
      <c r="K122" s="260">
        <v>8.88</v>
      </c>
      <c r="L122" s="363"/>
      <c r="M122" s="363"/>
      <c r="N122" s="363"/>
      <c r="O122" s="363"/>
      <c r="P122" s="363"/>
      <c r="Q122" s="363"/>
      <c r="R122" s="363"/>
      <c r="S122" s="221"/>
      <c r="U122" s="385"/>
      <c r="V122" s="363"/>
      <c r="W122" s="363"/>
      <c r="X122" s="363"/>
      <c r="Y122" s="363"/>
      <c r="Z122" s="363"/>
      <c r="AA122" s="363"/>
      <c r="AB122" s="386"/>
      <c r="AU122" s="262" t="s">
        <v>205</v>
      </c>
      <c r="AV122" s="262" t="s">
        <v>65</v>
      </c>
      <c r="AW122" s="261" t="s">
        <v>71</v>
      </c>
      <c r="AX122" s="261" t="s">
        <v>25</v>
      </c>
      <c r="AY122" s="261" t="s">
        <v>65</v>
      </c>
      <c r="AZ122" s="262" t="s">
        <v>198</v>
      </c>
    </row>
    <row r="123" spans="2:66" s="198" customFormat="1" ht="30.75" customHeight="1">
      <c r="B123" s="168"/>
      <c r="C123" s="240" t="s">
        <v>445</v>
      </c>
      <c r="D123" s="240" t="s">
        <v>199</v>
      </c>
      <c r="E123" s="252" t="s">
        <v>2400</v>
      </c>
      <c r="F123" s="624" t="s">
        <v>2401</v>
      </c>
      <c r="G123" s="624"/>
      <c r="H123" s="624"/>
      <c r="I123" s="624"/>
      <c r="J123" s="242" t="s">
        <v>424</v>
      </c>
      <c r="K123" s="358">
        <v>19.54</v>
      </c>
      <c r="L123" s="694"/>
      <c r="M123" s="694"/>
      <c r="N123" s="594">
        <f>ROUND(L123*K123,2)</f>
        <v>0</v>
      </c>
      <c r="O123" s="594"/>
      <c r="P123" s="594"/>
      <c r="Q123" s="594"/>
      <c r="R123" s="244" t="s">
        <v>3319</v>
      </c>
      <c r="S123" s="221"/>
      <c r="T123" s="287"/>
      <c r="U123" s="354"/>
      <c r="V123" s="246"/>
      <c r="W123" s="248"/>
      <c r="X123" s="248"/>
      <c r="Y123" s="248"/>
      <c r="Z123" s="248"/>
      <c r="AA123" s="248"/>
      <c r="AB123" s="355"/>
      <c r="AS123" s="192" t="s">
        <v>113</v>
      </c>
      <c r="AU123" s="192" t="s">
        <v>199</v>
      </c>
      <c r="AV123" s="192" t="s">
        <v>65</v>
      </c>
      <c r="AZ123" s="192" t="s">
        <v>198</v>
      </c>
      <c r="BF123" s="249">
        <f>IF(V123="základní",N123,0)</f>
        <v>0</v>
      </c>
      <c r="BG123" s="249">
        <f>IF(V123="snížená",N123,0)</f>
        <v>0</v>
      </c>
      <c r="BH123" s="249">
        <f>IF(V123="zákl. přenesená",N123,0)</f>
        <v>0</v>
      </c>
      <c r="BI123" s="249">
        <f>IF(V123="sníž. přenesená",N123,0)</f>
        <v>0</v>
      </c>
      <c r="BJ123" s="249">
        <f>IF(V123="nulová",N123,0)</f>
        <v>0</v>
      </c>
      <c r="BK123" s="192" t="s">
        <v>65</v>
      </c>
      <c r="BL123" s="249">
        <f>ROUND(L123*K123,2)</f>
        <v>0</v>
      </c>
      <c r="BM123" s="192" t="s">
        <v>113</v>
      </c>
      <c r="BN123" s="192" t="s">
        <v>2825</v>
      </c>
    </row>
    <row r="124" spans="2:52" s="261" customFormat="1" ht="22.5" customHeight="1">
      <c r="B124" s="257"/>
      <c r="C124" s="363"/>
      <c r="D124" s="363"/>
      <c r="E124" s="259" t="s">
        <v>2244</v>
      </c>
      <c r="F124" s="602" t="s">
        <v>2826</v>
      </c>
      <c r="G124" s="603"/>
      <c r="H124" s="603"/>
      <c r="I124" s="603"/>
      <c r="J124" s="363"/>
      <c r="K124" s="260">
        <v>19.54</v>
      </c>
      <c r="L124" s="363"/>
      <c r="M124" s="363"/>
      <c r="N124" s="363"/>
      <c r="O124" s="363"/>
      <c r="P124" s="363"/>
      <c r="Q124" s="363"/>
      <c r="R124" s="363"/>
      <c r="S124" s="221"/>
      <c r="U124" s="385"/>
      <c r="V124" s="363"/>
      <c r="W124" s="363"/>
      <c r="X124" s="363"/>
      <c r="Y124" s="363"/>
      <c r="Z124" s="363"/>
      <c r="AA124" s="363"/>
      <c r="AB124" s="386"/>
      <c r="AU124" s="262" t="s">
        <v>205</v>
      </c>
      <c r="AV124" s="262" t="s">
        <v>65</v>
      </c>
      <c r="AW124" s="261" t="s">
        <v>71</v>
      </c>
      <c r="AX124" s="261" t="s">
        <v>25</v>
      </c>
      <c r="AY124" s="261" t="s">
        <v>58</v>
      </c>
      <c r="AZ124" s="262" t="s">
        <v>198</v>
      </c>
    </row>
    <row r="125" spans="2:52" s="261" customFormat="1" ht="22.5" customHeight="1">
      <c r="B125" s="257"/>
      <c r="C125" s="363"/>
      <c r="D125" s="363"/>
      <c r="E125" s="259" t="s">
        <v>2382</v>
      </c>
      <c r="F125" s="600" t="s">
        <v>2827</v>
      </c>
      <c r="G125" s="601"/>
      <c r="H125" s="601"/>
      <c r="I125" s="601"/>
      <c r="J125" s="363"/>
      <c r="K125" s="260">
        <v>19.54</v>
      </c>
      <c r="L125" s="363"/>
      <c r="M125" s="363"/>
      <c r="N125" s="363"/>
      <c r="O125" s="363"/>
      <c r="P125" s="363"/>
      <c r="Q125" s="363"/>
      <c r="R125" s="363"/>
      <c r="S125" s="221"/>
      <c r="U125" s="385"/>
      <c r="V125" s="363"/>
      <c r="W125" s="363"/>
      <c r="X125" s="363"/>
      <c r="Y125" s="363"/>
      <c r="Z125" s="363"/>
      <c r="AA125" s="363"/>
      <c r="AB125" s="386"/>
      <c r="AU125" s="262" t="s">
        <v>205</v>
      </c>
      <c r="AV125" s="262" t="s">
        <v>65</v>
      </c>
      <c r="AW125" s="261" t="s">
        <v>71</v>
      </c>
      <c r="AX125" s="261" t="s">
        <v>25</v>
      </c>
      <c r="AY125" s="261" t="s">
        <v>65</v>
      </c>
      <c r="AZ125" s="262" t="s">
        <v>198</v>
      </c>
    </row>
    <row r="126" spans="2:66" s="198" customFormat="1" ht="31.5" customHeight="1">
      <c r="B126" s="168"/>
      <c r="C126" s="240" t="s">
        <v>452</v>
      </c>
      <c r="D126" s="240" t="s">
        <v>199</v>
      </c>
      <c r="E126" s="241" t="s">
        <v>2403</v>
      </c>
      <c r="F126" s="593" t="s">
        <v>2404</v>
      </c>
      <c r="G126" s="593"/>
      <c r="H126" s="593"/>
      <c r="I126" s="593"/>
      <c r="J126" s="242" t="s">
        <v>268</v>
      </c>
      <c r="K126" s="358">
        <v>2</v>
      </c>
      <c r="L126" s="694"/>
      <c r="M126" s="694"/>
      <c r="N126" s="594">
        <f>ROUND(L126*K126,2)</f>
        <v>0</v>
      </c>
      <c r="O126" s="594"/>
      <c r="P126" s="594"/>
      <c r="Q126" s="594"/>
      <c r="R126" s="244" t="s">
        <v>3319</v>
      </c>
      <c r="S126" s="172"/>
      <c r="U126" s="354"/>
      <c r="V126" s="246"/>
      <c r="W126" s="248"/>
      <c r="X126" s="248"/>
      <c r="Y126" s="248"/>
      <c r="Z126" s="248"/>
      <c r="AA126" s="248"/>
      <c r="AB126" s="355"/>
      <c r="AS126" s="192" t="s">
        <v>113</v>
      </c>
      <c r="AU126" s="192" t="s">
        <v>199</v>
      </c>
      <c r="AV126" s="192" t="s">
        <v>65</v>
      </c>
      <c r="AZ126" s="192" t="s">
        <v>198</v>
      </c>
      <c r="BF126" s="249">
        <f>IF(V126="základní",N126,0)</f>
        <v>0</v>
      </c>
      <c r="BG126" s="249">
        <f>IF(V126="snížená",N126,0)</f>
        <v>0</v>
      </c>
      <c r="BH126" s="249">
        <f>IF(V126="zákl. přenesená",N126,0)</f>
        <v>0</v>
      </c>
      <c r="BI126" s="249">
        <f>IF(V126="sníž. přenesená",N126,0)</f>
        <v>0</v>
      </c>
      <c r="BJ126" s="249">
        <f>IF(V126="nulová",N126,0)</f>
        <v>0</v>
      </c>
      <c r="BK126" s="192" t="s">
        <v>65</v>
      </c>
      <c r="BL126" s="249">
        <f>ROUND(L126*K126,2)</f>
        <v>0</v>
      </c>
      <c r="BM126" s="192" t="s">
        <v>113</v>
      </c>
      <c r="BN126" s="192" t="s">
        <v>2828</v>
      </c>
    </row>
    <row r="127" spans="2:66" s="198" customFormat="1" ht="31.5" customHeight="1">
      <c r="B127" s="168"/>
      <c r="C127" s="240" t="s">
        <v>10</v>
      </c>
      <c r="D127" s="240" t="s">
        <v>199</v>
      </c>
      <c r="E127" s="241" t="s">
        <v>2829</v>
      </c>
      <c r="F127" s="593" t="s">
        <v>2830</v>
      </c>
      <c r="G127" s="593"/>
      <c r="H127" s="593"/>
      <c r="I127" s="593"/>
      <c r="J127" s="242" t="s">
        <v>360</v>
      </c>
      <c r="K127" s="358">
        <v>2.89</v>
      </c>
      <c r="L127" s="694"/>
      <c r="M127" s="694"/>
      <c r="N127" s="594">
        <f>ROUND(L127*K127,2)</f>
        <v>0</v>
      </c>
      <c r="O127" s="594"/>
      <c r="P127" s="594"/>
      <c r="Q127" s="594"/>
      <c r="R127" s="256" t="s">
        <v>3765</v>
      </c>
      <c r="S127" s="221"/>
      <c r="U127" s="354"/>
      <c r="V127" s="246"/>
      <c r="W127" s="248"/>
      <c r="X127" s="248"/>
      <c r="Y127" s="248"/>
      <c r="Z127" s="248"/>
      <c r="AA127" s="248"/>
      <c r="AB127" s="355"/>
      <c r="AS127" s="192" t="s">
        <v>113</v>
      </c>
      <c r="AU127" s="192" t="s">
        <v>199</v>
      </c>
      <c r="AV127" s="192" t="s">
        <v>65</v>
      </c>
      <c r="AZ127" s="192" t="s">
        <v>198</v>
      </c>
      <c r="BF127" s="249">
        <f>IF(V127="základní",N127,0)</f>
        <v>0</v>
      </c>
      <c r="BG127" s="249">
        <f>IF(V127="snížená",N127,0)</f>
        <v>0</v>
      </c>
      <c r="BH127" s="249">
        <f>IF(V127="zákl. přenesená",N127,0)</f>
        <v>0</v>
      </c>
      <c r="BI127" s="249">
        <f>IF(V127="sníž. přenesená",N127,0)</f>
        <v>0</v>
      </c>
      <c r="BJ127" s="249">
        <f>IF(V127="nulová",N127,0)</f>
        <v>0</v>
      </c>
      <c r="BK127" s="192" t="s">
        <v>65</v>
      </c>
      <c r="BL127" s="249">
        <f>ROUND(L127*K127,2)</f>
        <v>0</v>
      </c>
      <c r="BM127" s="192" t="s">
        <v>113</v>
      </c>
      <c r="BN127" s="192" t="s">
        <v>2831</v>
      </c>
    </row>
    <row r="128" spans="2:52" s="261" customFormat="1" ht="44.25" customHeight="1">
      <c r="B128" s="257"/>
      <c r="C128" s="363"/>
      <c r="D128" s="363"/>
      <c r="E128" s="259" t="s">
        <v>2390</v>
      </c>
      <c r="F128" s="602" t="s">
        <v>2832</v>
      </c>
      <c r="G128" s="603"/>
      <c r="H128" s="603"/>
      <c r="I128" s="603"/>
      <c r="J128" s="363"/>
      <c r="K128" s="260">
        <v>2.89</v>
      </c>
      <c r="L128" s="363"/>
      <c r="M128" s="363"/>
      <c r="N128" s="363"/>
      <c r="O128" s="363"/>
      <c r="P128" s="363"/>
      <c r="Q128" s="363"/>
      <c r="R128" s="363"/>
      <c r="S128" s="221"/>
      <c r="U128" s="385"/>
      <c r="V128" s="363"/>
      <c r="W128" s="363"/>
      <c r="X128" s="363"/>
      <c r="Y128" s="363"/>
      <c r="Z128" s="363"/>
      <c r="AA128" s="363"/>
      <c r="AB128" s="386"/>
      <c r="AU128" s="262" t="s">
        <v>205</v>
      </c>
      <c r="AV128" s="262" t="s">
        <v>65</v>
      </c>
      <c r="AW128" s="261" t="s">
        <v>71</v>
      </c>
      <c r="AX128" s="261" t="s">
        <v>25</v>
      </c>
      <c r="AY128" s="261" t="s">
        <v>58</v>
      </c>
      <c r="AZ128" s="262" t="s">
        <v>198</v>
      </c>
    </row>
    <row r="129" spans="2:52" s="261" customFormat="1" ht="22.5" customHeight="1">
      <c r="B129" s="257"/>
      <c r="C129" s="363"/>
      <c r="D129" s="363"/>
      <c r="E129" s="259" t="s">
        <v>2391</v>
      </c>
      <c r="F129" s="600" t="s">
        <v>2833</v>
      </c>
      <c r="G129" s="601"/>
      <c r="H129" s="601"/>
      <c r="I129" s="601"/>
      <c r="J129" s="363"/>
      <c r="K129" s="260">
        <v>2.89</v>
      </c>
      <c r="L129" s="363"/>
      <c r="M129" s="363"/>
      <c r="N129" s="363"/>
      <c r="O129" s="363"/>
      <c r="P129" s="363"/>
      <c r="Q129" s="363"/>
      <c r="R129" s="363"/>
      <c r="S129" s="172"/>
      <c r="U129" s="385"/>
      <c r="V129" s="363"/>
      <c r="W129" s="363"/>
      <c r="X129" s="363"/>
      <c r="Y129" s="363"/>
      <c r="Z129" s="363"/>
      <c r="AA129" s="363"/>
      <c r="AB129" s="386"/>
      <c r="AU129" s="262" t="s">
        <v>205</v>
      </c>
      <c r="AV129" s="262" t="s">
        <v>65</v>
      </c>
      <c r="AW129" s="261" t="s">
        <v>71</v>
      </c>
      <c r="AX129" s="261" t="s">
        <v>25</v>
      </c>
      <c r="AY129" s="261" t="s">
        <v>65</v>
      </c>
      <c r="AZ129" s="262" t="s">
        <v>198</v>
      </c>
    </row>
    <row r="130" spans="2:66" s="198" customFormat="1" ht="22.5" customHeight="1">
      <c r="B130" s="168"/>
      <c r="C130" s="240" t="s">
        <v>463</v>
      </c>
      <c r="D130" s="240" t="s">
        <v>199</v>
      </c>
      <c r="E130" s="252" t="s">
        <v>2415</v>
      </c>
      <c r="F130" s="624" t="s">
        <v>2416</v>
      </c>
      <c r="G130" s="624"/>
      <c r="H130" s="624"/>
      <c r="I130" s="624"/>
      <c r="J130" s="242" t="s">
        <v>424</v>
      </c>
      <c r="K130" s="358">
        <v>6.36</v>
      </c>
      <c r="L130" s="694"/>
      <c r="M130" s="694"/>
      <c r="N130" s="594">
        <f>ROUND(L130*K130,2)</f>
        <v>0</v>
      </c>
      <c r="O130" s="594"/>
      <c r="P130" s="594"/>
      <c r="Q130" s="594"/>
      <c r="R130" s="244" t="s">
        <v>3319</v>
      </c>
      <c r="S130" s="221"/>
      <c r="T130" s="287"/>
      <c r="U130" s="354"/>
      <c r="V130" s="246"/>
      <c r="W130" s="248"/>
      <c r="X130" s="248"/>
      <c r="Y130" s="248"/>
      <c r="Z130" s="248"/>
      <c r="AA130" s="248"/>
      <c r="AB130" s="355"/>
      <c r="AS130" s="192" t="s">
        <v>113</v>
      </c>
      <c r="AU130" s="192" t="s">
        <v>199</v>
      </c>
      <c r="AV130" s="192" t="s">
        <v>65</v>
      </c>
      <c r="AZ130" s="192" t="s">
        <v>198</v>
      </c>
      <c r="BF130" s="249">
        <f>IF(V130="základní",N130,0)</f>
        <v>0</v>
      </c>
      <c r="BG130" s="249">
        <f>IF(V130="snížená",N130,0)</f>
        <v>0</v>
      </c>
      <c r="BH130" s="249">
        <f>IF(V130="zákl. přenesená",N130,0)</f>
        <v>0</v>
      </c>
      <c r="BI130" s="249">
        <f>IF(V130="sníž. přenesená",N130,0)</f>
        <v>0</v>
      </c>
      <c r="BJ130" s="249">
        <f>IF(V130="nulová",N130,0)</f>
        <v>0</v>
      </c>
      <c r="BK130" s="192" t="s">
        <v>65</v>
      </c>
      <c r="BL130" s="249">
        <f>ROUND(L130*K130,2)</f>
        <v>0</v>
      </c>
      <c r="BM130" s="192" t="s">
        <v>113</v>
      </c>
      <c r="BN130" s="192" t="s">
        <v>2834</v>
      </c>
    </row>
    <row r="131" spans="2:52" s="261" customFormat="1" ht="27.95" customHeight="1">
      <c r="B131" s="257"/>
      <c r="C131" s="363"/>
      <c r="D131" s="363"/>
      <c r="E131" s="259" t="s">
        <v>365</v>
      </c>
      <c r="F131" s="602" t="s">
        <v>2835</v>
      </c>
      <c r="G131" s="603"/>
      <c r="H131" s="603"/>
      <c r="I131" s="603"/>
      <c r="J131" s="363"/>
      <c r="K131" s="260">
        <v>6.36</v>
      </c>
      <c r="L131" s="363"/>
      <c r="M131" s="363"/>
      <c r="N131" s="363"/>
      <c r="O131" s="363"/>
      <c r="P131" s="363"/>
      <c r="Q131" s="363"/>
      <c r="R131" s="363"/>
      <c r="S131" s="221"/>
      <c r="U131" s="385"/>
      <c r="V131" s="363"/>
      <c r="W131" s="363"/>
      <c r="X131" s="363"/>
      <c r="Y131" s="363"/>
      <c r="Z131" s="363"/>
      <c r="AA131" s="363"/>
      <c r="AB131" s="386"/>
      <c r="AU131" s="262" t="s">
        <v>205</v>
      </c>
      <c r="AV131" s="262" t="s">
        <v>65</v>
      </c>
      <c r="AW131" s="261" t="s">
        <v>71</v>
      </c>
      <c r="AX131" s="261" t="s">
        <v>25</v>
      </c>
      <c r="AY131" s="261" t="s">
        <v>58</v>
      </c>
      <c r="AZ131" s="262" t="s">
        <v>198</v>
      </c>
    </row>
    <row r="132" spans="2:52" s="261" customFormat="1" ht="22.5" customHeight="1">
      <c r="B132" s="257"/>
      <c r="C132" s="363"/>
      <c r="D132" s="363"/>
      <c r="E132" s="259" t="s">
        <v>367</v>
      </c>
      <c r="F132" s="600" t="s">
        <v>2836</v>
      </c>
      <c r="G132" s="601"/>
      <c r="H132" s="601"/>
      <c r="I132" s="601"/>
      <c r="J132" s="363"/>
      <c r="K132" s="260">
        <v>6.36</v>
      </c>
      <c r="L132" s="363"/>
      <c r="M132" s="363"/>
      <c r="N132" s="363"/>
      <c r="O132" s="363"/>
      <c r="P132" s="363"/>
      <c r="Q132" s="363"/>
      <c r="R132" s="363"/>
      <c r="S132" s="221"/>
      <c r="U132" s="385"/>
      <c r="V132" s="363"/>
      <c r="W132" s="363"/>
      <c r="X132" s="363"/>
      <c r="Y132" s="363"/>
      <c r="Z132" s="363"/>
      <c r="AA132" s="363"/>
      <c r="AB132" s="386"/>
      <c r="AU132" s="262" t="s">
        <v>205</v>
      </c>
      <c r="AV132" s="262" t="s">
        <v>65</v>
      </c>
      <c r="AW132" s="261" t="s">
        <v>71</v>
      </c>
      <c r="AX132" s="261" t="s">
        <v>25</v>
      </c>
      <c r="AY132" s="261" t="s">
        <v>65</v>
      </c>
      <c r="AZ132" s="262" t="s">
        <v>198</v>
      </c>
    </row>
    <row r="133" spans="2:66" s="198" customFormat="1" ht="57" customHeight="1">
      <c r="B133" s="168"/>
      <c r="C133" s="240" t="s">
        <v>471</v>
      </c>
      <c r="D133" s="240" t="s">
        <v>199</v>
      </c>
      <c r="E133" s="241" t="s">
        <v>2837</v>
      </c>
      <c r="F133" s="593" t="s">
        <v>2838</v>
      </c>
      <c r="G133" s="593"/>
      <c r="H133" s="593"/>
      <c r="I133" s="593"/>
      <c r="J133" s="242" t="s">
        <v>377</v>
      </c>
      <c r="K133" s="358">
        <v>4</v>
      </c>
      <c r="L133" s="694"/>
      <c r="M133" s="694"/>
      <c r="N133" s="594">
        <f>ROUND(L133*K133,2)</f>
        <v>0</v>
      </c>
      <c r="O133" s="594"/>
      <c r="P133" s="594"/>
      <c r="Q133" s="594"/>
      <c r="R133" s="244" t="s">
        <v>3319</v>
      </c>
      <c r="S133" s="219"/>
      <c r="U133" s="354"/>
      <c r="V133" s="246"/>
      <c r="W133" s="248"/>
      <c r="X133" s="248"/>
      <c r="Y133" s="248"/>
      <c r="Z133" s="248"/>
      <c r="AA133" s="248"/>
      <c r="AB133" s="355"/>
      <c r="AS133" s="192" t="s">
        <v>113</v>
      </c>
      <c r="AU133" s="192" t="s">
        <v>199</v>
      </c>
      <c r="AV133" s="192" t="s">
        <v>65</v>
      </c>
      <c r="AZ133" s="192" t="s">
        <v>198</v>
      </c>
      <c r="BF133" s="249">
        <f>IF(V133="základní",N133,0)</f>
        <v>0</v>
      </c>
      <c r="BG133" s="249">
        <f>IF(V133="snížená",N133,0)</f>
        <v>0</v>
      </c>
      <c r="BH133" s="249">
        <f>IF(V133="zákl. přenesená",N133,0)</f>
        <v>0</v>
      </c>
      <c r="BI133" s="249">
        <f>IF(V133="sníž. přenesená",N133,0)</f>
        <v>0</v>
      </c>
      <c r="BJ133" s="249">
        <f>IF(V133="nulová",N133,0)</f>
        <v>0</v>
      </c>
      <c r="BK133" s="192" t="s">
        <v>65</v>
      </c>
      <c r="BL133" s="249">
        <f>ROUND(L133*K133,2)</f>
        <v>0</v>
      </c>
      <c r="BM133" s="192" t="s">
        <v>113</v>
      </c>
      <c r="BN133" s="192" t="s">
        <v>2839</v>
      </c>
    </row>
    <row r="134" spans="2:66" s="198" customFormat="1" ht="31.5" customHeight="1">
      <c r="B134" s="168"/>
      <c r="C134" s="240" t="s">
        <v>475</v>
      </c>
      <c r="D134" s="240" t="s">
        <v>199</v>
      </c>
      <c r="E134" s="241" t="s">
        <v>2840</v>
      </c>
      <c r="F134" s="593" t="s">
        <v>2841</v>
      </c>
      <c r="G134" s="593"/>
      <c r="H134" s="593"/>
      <c r="I134" s="593"/>
      <c r="J134" s="242" t="s">
        <v>377</v>
      </c>
      <c r="K134" s="358">
        <v>4</v>
      </c>
      <c r="L134" s="694"/>
      <c r="M134" s="694"/>
      <c r="N134" s="594">
        <f>ROUND(L134*K134,2)</f>
        <v>0</v>
      </c>
      <c r="O134" s="594"/>
      <c r="P134" s="594"/>
      <c r="Q134" s="594"/>
      <c r="R134" s="244" t="s">
        <v>3319</v>
      </c>
      <c r="S134" s="172"/>
      <c r="U134" s="354"/>
      <c r="V134" s="246"/>
      <c r="W134" s="248"/>
      <c r="X134" s="248"/>
      <c r="Y134" s="248"/>
      <c r="Z134" s="248"/>
      <c r="AA134" s="248"/>
      <c r="AB134" s="355"/>
      <c r="AS134" s="192" t="s">
        <v>113</v>
      </c>
      <c r="AU134" s="192" t="s">
        <v>199</v>
      </c>
      <c r="AV134" s="192" t="s">
        <v>65</v>
      </c>
      <c r="AZ134" s="192" t="s">
        <v>198</v>
      </c>
      <c r="BF134" s="249">
        <f>IF(V134="základní",N134,0)</f>
        <v>0</v>
      </c>
      <c r="BG134" s="249">
        <f>IF(V134="snížená",N134,0)</f>
        <v>0</v>
      </c>
      <c r="BH134" s="249">
        <f>IF(V134="zákl. přenesená",N134,0)</f>
        <v>0</v>
      </c>
      <c r="BI134" s="249">
        <f>IF(V134="sníž. přenesená",N134,0)</f>
        <v>0</v>
      </c>
      <c r="BJ134" s="249">
        <f>IF(V134="nulová",N134,0)</f>
        <v>0</v>
      </c>
      <c r="BK134" s="192" t="s">
        <v>65</v>
      </c>
      <c r="BL134" s="249">
        <f>ROUND(L134*K134,2)</f>
        <v>0</v>
      </c>
      <c r="BM134" s="192" t="s">
        <v>113</v>
      </c>
      <c r="BN134" s="192" t="s">
        <v>2842</v>
      </c>
    </row>
    <row r="135" spans="2:52" s="261" customFormat="1" ht="42" customHeight="1">
      <c r="B135" s="257"/>
      <c r="C135" s="363"/>
      <c r="D135" s="363"/>
      <c r="E135" s="259"/>
      <c r="F135" s="625" t="s">
        <v>3601</v>
      </c>
      <c r="G135" s="622"/>
      <c r="H135" s="622"/>
      <c r="I135" s="622"/>
      <c r="J135" s="363"/>
      <c r="K135" s="260"/>
      <c r="L135" s="363"/>
      <c r="M135" s="363"/>
      <c r="N135" s="363"/>
      <c r="O135" s="363"/>
      <c r="P135" s="363"/>
      <c r="Q135" s="363"/>
      <c r="R135" s="363"/>
      <c r="S135" s="221"/>
      <c r="U135" s="385"/>
      <c r="V135" s="363"/>
      <c r="W135" s="363"/>
      <c r="X135" s="363"/>
      <c r="Y135" s="363"/>
      <c r="Z135" s="363"/>
      <c r="AA135" s="363"/>
      <c r="AB135" s="386"/>
      <c r="AU135" s="262" t="s">
        <v>205</v>
      </c>
      <c r="AV135" s="262" t="s">
        <v>65</v>
      </c>
      <c r="AW135" s="261" t="s">
        <v>71</v>
      </c>
      <c r="AX135" s="261" t="s">
        <v>25</v>
      </c>
      <c r="AY135" s="261" t="s">
        <v>65</v>
      </c>
      <c r="AZ135" s="262" t="s">
        <v>198</v>
      </c>
    </row>
    <row r="136" spans="2:66" s="198" customFormat="1" ht="30" customHeight="1">
      <c r="B136" s="168"/>
      <c r="C136" s="240" t="s">
        <v>478</v>
      </c>
      <c r="D136" s="240" t="s">
        <v>199</v>
      </c>
      <c r="E136" s="241" t="s">
        <v>2843</v>
      </c>
      <c r="F136" s="593" t="s">
        <v>2844</v>
      </c>
      <c r="G136" s="593"/>
      <c r="H136" s="593"/>
      <c r="I136" s="593"/>
      <c r="J136" s="242" t="s">
        <v>377</v>
      </c>
      <c r="K136" s="358">
        <v>4</v>
      </c>
      <c r="L136" s="694"/>
      <c r="M136" s="694"/>
      <c r="N136" s="594">
        <f>ROUND(L136*K136,2)</f>
        <v>0</v>
      </c>
      <c r="O136" s="594"/>
      <c r="P136" s="594"/>
      <c r="Q136" s="594"/>
      <c r="R136" s="256" t="s">
        <v>3765</v>
      </c>
      <c r="S136" s="221"/>
      <c r="T136" s="287"/>
      <c r="U136" s="354"/>
      <c r="V136" s="246"/>
      <c r="W136" s="248"/>
      <c r="X136" s="248"/>
      <c r="Y136" s="248"/>
      <c r="Z136" s="248"/>
      <c r="AA136" s="248"/>
      <c r="AB136" s="355"/>
      <c r="AS136" s="192" t="s">
        <v>113</v>
      </c>
      <c r="AU136" s="192" t="s">
        <v>199</v>
      </c>
      <c r="AV136" s="192" t="s">
        <v>65</v>
      </c>
      <c r="AZ136" s="192" t="s">
        <v>198</v>
      </c>
      <c r="BF136" s="249">
        <f>IF(V136="základní",N136,0)</f>
        <v>0</v>
      </c>
      <c r="BG136" s="249">
        <f>IF(V136="snížená",N136,0)</f>
        <v>0</v>
      </c>
      <c r="BH136" s="249">
        <f>IF(V136="zákl. přenesená",N136,0)</f>
        <v>0</v>
      </c>
      <c r="BI136" s="249">
        <f>IF(V136="sníž. přenesená",N136,0)</f>
        <v>0</v>
      </c>
      <c r="BJ136" s="249">
        <f>IF(V136="nulová",N136,0)</f>
        <v>0</v>
      </c>
      <c r="BK136" s="192" t="s">
        <v>65</v>
      </c>
      <c r="BL136" s="249">
        <f>ROUND(L136*K136,2)</f>
        <v>0</v>
      </c>
      <c r="BM136" s="192" t="s">
        <v>113</v>
      </c>
      <c r="BN136" s="192" t="s">
        <v>2845</v>
      </c>
    </row>
    <row r="137" spans="2:64" s="235" customFormat="1" ht="37.35" customHeight="1">
      <c r="B137" s="231"/>
      <c r="C137" s="232"/>
      <c r="D137" s="233" t="s">
        <v>251</v>
      </c>
      <c r="E137" s="233"/>
      <c r="F137" s="233"/>
      <c r="G137" s="233"/>
      <c r="H137" s="233"/>
      <c r="I137" s="233"/>
      <c r="J137" s="233"/>
      <c r="K137" s="233"/>
      <c r="L137" s="233"/>
      <c r="M137" s="459"/>
      <c r="N137" s="611">
        <f>SUM(N138)</f>
        <v>0</v>
      </c>
      <c r="O137" s="612"/>
      <c r="P137" s="612"/>
      <c r="Q137" s="612"/>
      <c r="R137" s="232"/>
      <c r="S137" s="219"/>
      <c r="U137" s="348"/>
      <c r="V137" s="232"/>
      <c r="W137" s="232"/>
      <c r="X137" s="234"/>
      <c r="Y137" s="232"/>
      <c r="Z137" s="234"/>
      <c r="AA137" s="232"/>
      <c r="AB137" s="349"/>
      <c r="AS137" s="237" t="s">
        <v>113</v>
      </c>
      <c r="AU137" s="238" t="s">
        <v>57</v>
      </c>
      <c r="AV137" s="238" t="s">
        <v>58</v>
      </c>
      <c r="AZ137" s="237" t="s">
        <v>198</v>
      </c>
      <c r="BL137" s="239">
        <f>SUM(BL138:BL140)</f>
        <v>0</v>
      </c>
    </row>
    <row r="138" spans="2:66" s="198" customFormat="1" ht="31.5" customHeight="1">
      <c r="B138" s="168"/>
      <c r="C138" s="240" t="s">
        <v>481</v>
      </c>
      <c r="D138" s="240" t="s">
        <v>199</v>
      </c>
      <c r="E138" s="241" t="s">
        <v>2861</v>
      </c>
      <c r="F138" s="593" t="s">
        <v>2862</v>
      </c>
      <c r="G138" s="593"/>
      <c r="H138" s="593"/>
      <c r="I138" s="593"/>
      <c r="J138" s="242" t="s">
        <v>360</v>
      </c>
      <c r="K138" s="358">
        <v>8.01</v>
      </c>
      <c r="L138" s="694"/>
      <c r="M138" s="694"/>
      <c r="N138" s="594">
        <f>ROUND(L138*K138,2)</f>
        <v>0</v>
      </c>
      <c r="O138" s="594"/>
      <c r="P138" s="594"/>
      <c r="Q138" s="594"/>
      <c r="R138" s="256" t="s">
        <v>3765</v>
      </c>
      <c r="S138" s="172"/>
      <c r="T138" s="287"/>
      <c r="U138" s="354"/>
      <c r="V138" s="246"/>
      <c r="W138" s="248"/>
      <c r="X138" s="248"/>
      <c r="Y138" s="248"/>
      <c r="Z138" s="248"/>
      <c r="AA138" s="248"/>
      <c r="AB138" s="355"/>
      <c r="AS138" s="192" t="s">
        <v>113</v>
      </c>
      <c r="AU138" s="192" t="s">
        <v>199</v>
      </c>
      <c r="AV138" s="192" t="s">
        <v>65</v>
      </c>
      <c r="AZ138" s="192" t="s">
        <v>198</v>
      </c>
      <c r="BF138" s="249">
        <f>IF(V138="základní",N138,0)</f>
        <v>0</v>
      </c>
      <c r="BG138" s="249">
        <f>IF(V138="snížená",N138,0)</f>
        <v>0</v>
      </c>
      <c r="BH138" s="249">
        <f>IF(V138="zákl. přenesená",N138,0)</f>
        <v>0</v>
      </c>
      <c r="BI138" s="249">
        <f>IF(V138="sníž. přenesená",N138,0)</f>
        <v>0</v>
      </c>
      <c r="BJ138" s="249">
        <f>IF(V138="nulová",N138,0)</f>
        <v>0</v>
      </c>
      <c r="BK138" s="192" t="s">
        <v>65</v>
      </c>
      <c r="BL138" s="249">
        <f>ROUND(L138*K138,2)</f>
        <v>0</v>
      </c>
      <c r="BM138" s="192" t="s">
        <v>113</v>
      </c>
      <c r="BN138" s="192" t="s">
        <v>2863</v>
      </c>
    </row>
    <row r="139" spans="2:52" s="261" customFormat="1" ht="44.25" customHeight="1">
      <c r="B139" s="257"/>
      <c r="C139" s="363"/>
      <c r="D139" s="363"/>
      <c r="E139" s="259" t="s">
        <v>2433</v>
      </c>
      <c r="F139" s="602" t="s">
        <v>2864</v>
      </c>
      <c r="G139" s="603"/>
      <c r="H139" s="603"/>
      <c r="I139" s="603"/>
      <c r="J139" s="363"/>
      <c r="K139" s="260">
        <v>8.01</v>
      </c>
      <c r="L139" s="363"/>
      <c r="M139" s="363"/>
      <c r="N139" s="363"/>
      <c r="O139" s="363"/>
      <c r="P139" s="363"/>
      <c r="Q139" s="363"/>
      <c r="R139" s="363"/>
      <c r="S139" s="221"/>
      <c r="U139" s="385"/>
      <c r="V139" s="363"/>
      <c r="W139" s="363"/>
      <c r="X139" s="363"/>
      <c r="Y139" s="363"/>
      <c r="Z139" s="363"/>
      <c r="AA139" s="363"/>
      <c r="AB139" s="386"/>
      <c r="AU139" s="262" t="s">
        <v>205</v>
      </c>
      <c r="AV139" s="262" t="s">
        <v>65</v>
      </c>
      <c r="AW139" s="261" t="s">
        <v>71</v>
      </c>
      <c r="AX139" s="261" t="s">
        <v>25</v>
      </c>
      <c r="AY139" s="261" t="s">
        <v>58</v>
      </c>
      <c r="AZ139" s="262" t="s">
        <v>198</v>
      </c>
    </row>
    <row r="140" spans="2:52" s="261" customFormat="1" ht="22.5" customHeight="1">
      <c r="B140" s="257"/>
      <c r="C140" s="363"/>
      <c r="D140" s="363"/>
      <c r="E140" s="259" t="s">
        <v>2435</v>
      </c>
      <c r="F140" s="600" t="s">
        <v>2865</v>
      </c>
      <c r="G140" s="601"/>
      <c r="H140" s="601"/>
      <c r="I140" s="601"/>
      <c r="J140" s="363"/>
      <c r="K140" s="260">
        <v>8.01</v>
      </c>
      <c r="L140" s="363"/>
      <c r="M140" s="363"/>
      <c r="N140" s="363"/>
      <c r="O140" s="363"/>
      <c r="P140" s="363"/>
      <c r="Q140" s="363"/>
      <c r="R140" s="363"/>
      <c r="S140" s="220"/>
      <c r="U140" s="385"/>
      <c r="V140" s="363"/>
      <c r="W140" s="363"/>
      <c r="X140" s="363"/>
      <c r="Y140" s="363"/>
      <c r="Z140" s="363"/>
      <c r="AA140" s="363"/>
      <c r="AB140" s="386"/>
      <c r="AU140" s="262" t="s">
        <v>205</v>
      </c>
      <c r="AV140" s="262" t="s">
        <v>65</v>
      </c>
      <c r="AW140" s="261" t="s">
        <v>71</v>
      </c>
      <c r="AX140" s="261" t="s">
        <v>25</v>
      </c>
      <c r="AY140" s="261" t="s">
        <v>65</v>
      </c>
      <c r="AZ140" s="262" t="s">
        <v>198</v>
      </c>
    </row>
    <row r="141" spans="2:64" s="235" customFormat="1" ht="37.35" customHeight="1">
      <c r="B141" s="231"/>
      <c r="C141" s="232"/>
      <c r="D141" s="233" t="s">
        <v>2151</v>
      </c>
      <c r="E141" s="233"/>
      <c r="F141" s="233"/>
      <c r="G141" s="233"/>
      <c r="H141" s="233"/>
      <c r="I141" s="233"/>
      <c r="J141" s="233"/>
      <c r="K141" s="233"/>
      <c r="L141" s="233"/>
      <c r="M141" s="233"/>
      <c r="N141" s="609">
        <f>SUM(N142)</f>
        <v>0</v>
      </c>
      <c r="O141" s="610"/>
      <c r="P141" s="610"/>
      <c r="Q141" s="610"/>
      <c r="R141" s="232"/>
      <c r="S141" s="221"/>
      <c r="U141" s="348"/>
      <c r="V141" s="232"/>
      <c r="W141" s="232"/>
      <c r="X141" s="234"/>
      <c r="Y141" s="232"/>
      <c r="Z141" s="234"/>
      <c r="AA141" s="232"/>
      <c r="AB141" s="349"/>
      <c r="AS141" s="237" t="s">
        <v>113</v>
      </c>
      <c r="AU141" s="238" t="s">
        <v>57</v>
      </c>
      <c r="AV141" s="238" t="s">
        <v>58</v>
      </c>
      <c r="AZ141" s="237" t="s">
        <v>198</v>
      </c>
      <c r="BL141" s="239">
        <f>BL142</f>
        <v>0</v>
      </c>
    </row>
    <row r="142" spans="2:66" s="198" customFormat="1" ht="31.5" customHeight="1">
      <c r="B142" s="168"/>
      <c r="C142" s="240" t="s">
        <v>488</v>
      </c>
      <c r="D142" s="240" t="s">
        <v>199</v>
      </c>
      <c r="E142" s="241" t="s">
        <v>2866</v>
      </c>
      <c r="F142" s="593" t="s">
        <v>2247</v>
      </c>
      <c r="G142" s="593"/>
      <c r="H142" s="593"/>
      <c r="I142" s="593"/>
      <c r="J142" s="242" t="s">
        <v>377</v>
      </c>
      <c r="K142" s="358">
        <v>9</v>
      </c>
      <c r="L142" s="694"/>
      <c r="M142" s="694"/>
      <c r="N142" s="594">
        <f>ROUND(L142*K142,2)</f>
        <v>0</v>
      </c>
      <c r="O142" s="594"/>
      <c r="P142" s="594"/>
      <c r="Q142" s="594"/>
      <c r="R142" s="244" t="s">
        <v>3319</v>
      </c>
      <c r="S142" s="172"/>
      <c r="U142" s="354"/>
      <c r="V142" s="246"/>
      <c r="W142" s="248"/>
      <c r="X142" s="248"/>
      <c r="Y142" s="248"/>
      <c r="Z142" s="248"/>
      <c r="AA142" s="248"/>
      <c r="AB142" s="355"/>
      <c r="AS142" s="192" t="s">
        <v>113</v>
      </c>
      <c r="AU142" s="192" t="s">
        <v>199</v>
      </c>
      <c r="AV142" s="192" t="s">
        <v>65</v>
      </c>
      <c r="AZ142" s="192" t="s">
        <v>198</v>
      </c>
      <c r="BF142" s="249">
        <f>IF(V142="základní",N142,0)</f>
        <v>0</v>
      </c>
      <c r="BG142" s="249">
        <f>IF(V142="snížená",N142,0)</f>
        <v>0</v>
      </c>
      <c r="BH142" s="249">
        <f>IF(V142="zákl. přenesená",N142,0)</f>
        <v>0</v>
      </c>
      <c r="BI142" s="249">
        <f>IF(V142="sníž. přenesená",N142,0)</f>
        <v>0</v>
      </c>
      <c r="BJ142" s="249">
        <f>IF(V142="nulová",N142,0)</f>
        <v>0</v>
      </c>
      <c r="BK142" s="192" t="s">
        <v>65</v>
      </c>
      <c r="BL142" s="249">
        <f>ROUND(L142*K142,2)</f>
        <v>0</v>
      </c>
      <c r="BM142" s="192" t="s">
        <v>113</v>
      </c>
      <c r="BN142" s="192" t="s">
        <v>2867</v>
      </c>
    </row>
    <row r="143" spans="2:52" s="261" customFormat="1" ht="13.5" customHeight="1">
      <c r="B143" s="257"/>
      <c r="C143" s="363"/>
      <c r="D143" s="363"/>
      <c r="E143" s="259"/>
      <c r="F143" s="625" t="s">
        <v>3602</v>
      </c>
      <c r="G143" s="622"/>
      <c r="H143" s="622"/>
      <c r="I143" s="622"/>
      <c r="J143" s="363"/>
      <c r="K143" s="260"/>
      <c r="L143" s="363"/>
      <c r="M143" s="363"/>
      <c r="N143" s="363"/>
      <c r="O143" s="363"/>
      <c r="P143" s="363"/>
      <c r="Q143" s="363"/>
      <c r="R143" s="363"/>
      <c r="S143" s="221"/>
      <c r="U143" s="385"/>
      <c r="V143" s="363"/>
      <c r="W143" s="363"/>
      <c r="X143" s="363"/>
      <c r="Y143" s="363"/>
      <c r="Z143" s="363"/>
      <c r="AA143" s="363"/>
      <c r="AB143" s="386"/>
      <c r="AU143" s="262" t="s">
        <v>205</v>
      </c>
      <c r="AV143" s="262" t="s">
        <v>65</v>
      </c>
      <c r="AW143" s="261" t="s">
        <v>71</v>
      </c>
      <c r="AX143" s="261" t="s">
        <v>25</v>
      </c>
      <c r="AY143" s="261" t="s">
        <v>65</v>
      </c>
      <c r="AZ143" s="262" t="s">
        <v>198</v>
      </c>
    </row>
    <row r="144" spans="2:52" s="261" customFormat="1" ht="13.5" customHeight="1">
      <c r="B144" s="257"/>
      <c r="C144" s="363"/>
      <c r="D144" s="363"/>
      <c r="E144" s="259"/>
      <c r="F144" s="625" t="s">
        <v>3603</v>
      </c>
      <c r="G144" s="622"/>
      <c r="H144" s="622"/>
      <c r="I144" s="622"/>
      <c r="J144" s="363"/>
      <c r="K144" s="260"/>
      <c r="L144" s="363"/>
      <c r="M144" s="363"/>
      <c r="N144" s="363"/>
      <c r="O144" s="363"/>
      <c r="P144" s="363"/>
      <c r="Q144" s="363"/>
      <c r="R144" s="363"/>
      <c r="S144" s="172"/>
      <c r="U144" s="385"/>
      <c r="V144" s="363"/>
      <c r="W144" s="363"/>
      <c r="X144" s="363"/>
      <c r="Y144" s="363"/>
      <c r="Z144" s="363"/>
      <c r="AA144" s="363"/>
      <c r="AB144" s="386"/>
      <c r="AU144" s="262" t="s">
        <v>205</v>
      </c>
      <c r="AV144" s="262" t="s">
        <v>65</v>
      </c>
      <c r="AW144" s="261" t="s">
        <v>71</v>
      </c>
      <c r="AX144" s="261" t="s">
        <v>25</v>
      </c>
      <c r="AY144" s="261" t="s">
        <v>65</v>
      </c>
      <c r="AZ144" s="262" t="s">
        <v>198</v>
      </c>
    </row>
    <row r="145" spans="2:52" s="261" customFormat="1" ht="13.5" customHeight="1">
      <c r="B145" s="257"/>
      <c r="C145" s="363"/>
      <c r="D145" s="363"/>
      <c r="E145" s="259"/>
      <c r="F145" s="625" t="s">
        <v>3604</v>
      </c>
      <c r="G145" s="622"/>
      <c r="H145" s="622"/>
      <c r="I145" s="622"/>
      <c r="J145" s="363"/>
      <c r="K145" s="260"/>
      <c r="L145" s="363"/>
      <c r="M145" s="363"/>
      <c r="N145" s="363"/>
      <c r="O145" s="363"/>
      <c r="P145" s="363"/>
      <c r="Q145" s="363"/>
      <c r="R145" s="363"/>
      <c r="S145" s="221"/>
      <c r="U145" s="385"/>
      <c r="V145" s="363"/>
      <c r="W145" s="363"/>
      <c r="X145" s="363"/>
      <c r="Y145" s="363"/>
      <c r="Z145" s="363"/>
      <c r="AA145" s="363"/>
      <c r="AB145" s="386"/>
      <c r="AU145" s="262" t="s">
        <v>205</v>
      </c>
      <c r="AV145" s="262" t="s">
        <v>65</v>
      </c>
      <c r="AW145" s="261" t="s">
        <v>71</v>
      </c>
      <c r="AX145" s="261" t="s">
        <v>25</v>
      </c>
      <c r="AY145" s="261" t="s">
        <v>65</v>
      </c>
      <c r="AZ145" s="262" t="s">
        <v>198</v>
      </c>
    </row>
    <row r="146" spans="2:52" s="261" customFormat="1" ht="13.5" customHeight="1">
      <c r="B146" s="257"/>
      <c r="C146" s="363"/>
      <c r="D146" s="363"/>
      <c r="E146" s="259"/>
      <c r="F146" s="625" t="s">
        <v>3449</v>
      </c>
      <c r="G146" s="622"/>
      <c r="H146" s="622"/>
      <c r="I146" s="622"/>
      <c r="J146" s="363"/>
      <c r="K146" s="260"/>
      <c r="L146" s="363"/>
      <c r="M146" s="363"/>
      <c r="N146" s="363"/>
      <c r="O146" s="363"/>
      <c r="P146" s="363"/>
      <c r="Q146" s="363"/>
      <c r="R146" s="363"/>
      <c r="S146" s="172"/>
      <c r="U146" s="385"/>
      <c r="V146" s="363"/>
      <c r="W146" s="363"/>
      <c r="X146" s="363"/>
      <c r="Y146" s="363"/>
      <c r="Z146" s="363"/>
      <c r="AA146" s="363"/>
      <c r="AB146" s="386"/>
      <c r="AU146" s="262" t="s">
        <v>205</v>
      </c>
      <c r="AV146" s="262" t="s">
        <v>65</v>
      </c>
      <c r="AW146" s="261" t="s">
        <v>71</v>
      </c>
      <c r="AX146" s="261" t="s">
        <v>25</v>
      </c>
      <c r="AY146" s="261" t="s">
        <v>65</v>
      </c>
      <c r="AZ146" s="262" t="s">
        <v>198</v>
      </c>
    </row>
    <row r="147" spans="2:64" s="235" customFormat="1" ht="37.35" customHeight="1">
      <c r="B147" s="231"/>
      <c r="C147" s="232"/>
      <c r="D147" s="233" t="s">
        <v>2290</v>
      </c>
      <c r="E147" s="233"/>
      <c r="F147" s="233"/>
      <c r="G147" s="233"/>
      <c r="H147" s="233"/>
      <c r="I147" s="233"/>
      <c r="J147" s="233"/>
      <c r="K147" s="233"/>
      <c r="L147" s="233"/>
      <c r="M147" s="233"/>
      <c r="N147" s="609">
        <f>SUM(N148:Q167)</f>
        <v>0</v>
      </c>
      <c r="O147" s="610"/>
      <c r="P147" s="610"/>
      <c r="Q147" s="610"/>
      <c r="R147" s="232"/>
      <c r="S147" s="221"/>
      <c r="U147" s="348"/>
      <c r="V147" s="232"/>
      <c r="W147" s="232"/>
      <c r="X147" s="234"/>
      <c r="Y147" s="232"/>
      <c r="Z147" s="234"/>
      <c r="AA147" s="232"/>
      <c r="AB147" s="349"/>
      <c r="AS147" s="237" t="s">
        <v>113</v>
      </c>
      <c r="AU147" s="238" t="s">
        <v>57</v>
      </c>
      <c r="AV147" s="238" t="s">
        <v>58</v>
      </c>
      <c r="AZ147" s="237" t="s">
        <v>198</v>
      </c>
      <c r="BL147" s="239">
        <f>SUM(BL148:BL164)</f>
        <v>0</v>
      </c>
    </row>
    <row r="148" spans="2:66" s="198" customFormat="1" ht="31.5" customHeight="1">
      <c r="B148" s="168"/>
      <c r="C148" s="240" t="s">
        <v>491</v>
      </c>
      <c r="D148" s="240" t="s">
        <v>199</v>
      </c>
      <c r="E148" s="241" t="s">
        <v>2868</v>
      </c>
      <c r="F148" s="593" t="s">
        <v>2869</v>
      </c>
      <c r="G148" s="593"/>
      <c r="H148" s="593"/>
      <c r="I148" s="593"/>
      <c r="J148" s="242" t="s">
        <v>353</v>
      </c>
      <c r="K148" s="358">
        <v>15.23</v>
      </c>
      <c r="L148" s="694"/>
      <c r="M148" s="694"/>
      <c r="N148" s="594">
        <f>ROUND(L148*K148,2)</f>
        <v>0</v>
      </c>
      <c r="O148" s="594"/>
      <c r="P148" s="594"/>
      <c r="Q148" s="594"/>
      <c r="R148" s="244" t="s">
        <v>3319</v>
      </c>
      <c r="S148" s="172"/>
      <c r="U148" s="354"/>
      <c r="V148" s="246"/>
      <c r="W148" s="248"/>
      <c r="X148" s="248"/>
      <c r="Y148" s="248"/>
      <c r="Z148" s="248"/>
      <c r="AA148" s="248"/>
      <c r="AB148" s="355"/>
      <c r="AS148" s="192" t="s">
        <v>113</v>
      </c>
      <c r="AU148" s="192" t="s">
        <v>199</v>
      </c>
      <c r="AV148" s="192" t="s">
        <v>65</v>
      </c>
      <c r="AZ148" s="192" t="s">
        <v>198</v>
      </c>
      <c r="BF148" s="249">
        <f>IF(V148="základní",N148,0)</f>
        <v>0</v>
      </c>
      <c r="BG148" s="249">
        <f>IF(V148="snížená",N148,0)</f>
        <v>0</v>
      </c>
      <c r="BH148" s="249">
        <f>IF(V148="zákl. přenesená",N148,0)</f>
        <v>0</v>
      </c>
      <c r="BI148" s="249">
        <f>IF(V148="sníž. přenesená",N148,0)</f>
        <v>0</v>
      </c>
      <c r="BJ148" s="249">
        <f>IF(V148="nulová",N148,0)</f>
        <v>0</v>
      </c>
      <c r="BK148" s="192" t="s">
        <v>65</v>
      </c>
      <c r="BL148" s="249">
        <f>ROUND(L148*K148,2)</f>
        <v>0</v>
      </c>
      <c r="BM148" s="192" t="s">
        <v>113</v>
      </c>
      <c r="BN148" s="192" t="s">
        <v>2870</v>
      </c>
    </row>
    <row r="149" spans="2:52" s="261" customFormat="1" ht="31.5" customHeight="1">
      <c r="B149" s="257"/>
      <c r="C149" s="363"/>
      <c r="D149" s="363"/>
      <c r="E149" s="259" t="s">
        <v>433</v>
      </c>
      <c r="F149" s="602" t="s">
        <v>2871</v>
      </c>
      <c r="G149" s="603"/>
      <c r="H149" s="603"/>
      <c r="I149" s="603"/>
      <c r="J149" s="363"/>
      <c r="K149" s="260">
        <v>15.23</v>
      </c>
      <c r="L149" s="363"/>
      <c r="M149" s="363"/>
      <c r="N149" s="363"/>
      <c r="O149" s="363"/>
      <c r="P149" s="363"/>
      <c r="Q149" s="363"/>
      <c r="R149" s="363"/>
      <c r="S149" s="221"/>
      <c r="U149" s="385"/>
      <c r="V149" s="363"/>
      <c r="W149" s="363"/>
      <c r="X149" s="363"/>
      <c r="Y149" s="363"/>
      <c r="Z149" s="363"/>
      <c r="AA149" s="363"/>
      <c r="AB149" s="386"/>
      <c r="AU149" s="262" t="s">
        <v>205</v>
      </c>
      <c r="AV149" s="262" t="s">
        <v>65</v>
      </c>
      <c r="AW149" s="261" t="s">
        <v>71</v>
      </c>
      <c r="AX149" s="261" t="s">
        <v>25</v>
      </c>
      <c r="AY149" s="261" t="s">
        <v>58</v>
      </c>
      <c r="AZ149" s="262" t="s">
        <v>198</v>
      </c>
    </row>
    <row r="150" spans="2:52" s="270" customFormat="1" ht="22.5" customHeight="1">
      <c r="B150" s="265"/>
      <c r="C150" s="365"/>
      <c r="D150" s="365"/>
      <c r="E150" s="267" t="s">
        <v>5</v>
      </c>
      <c r="F150" s="597" t="s">
        <v>2447</v>
      </c>
      <c r="G150" s="598"/>
      <c r="H150" s="598"/>
      <c r="I150" s="598"/>
      <c r="J150" s="365"/>
      <c r="K150" s="269" t="s">
        <v>5</v>
      </c>
      <c r="L150" s="365"/>
      <c r="M150" s="365"/>
      <c r="N150" s="365"/>
      <c r="O150" s="365"/>
      <c r="P150" s="365"/>
      <c r="Q150" s="365"/>
      <c r="R150" s="365"/>
      <c r="S150" s="172"/>
      <c r="U150" s="387"/>
      <c r="V150" s="365"/>
      <c r="W150" s="365"/>
      <c r="X150" s="365"/>
      <c r="Y150" s="365"/>
      <c r="Z150" s="365"/>
      <c r="AA150" s="365"/>
      <c r="AB150" s="388"/>
      <c r="AU150" s="271" t="s">
        <v>205</v>
      </c>
      <c r="AV150" s="271" t="s">
        <v>65</v>
      </c>
      <c r="AW150" s="270" t="s">
        <v>65</v>
      </c>
      <c r="AX150" s="270" t="s">
        <v>25</v>
      </c>
      <c r="AY150" s="270" t="s">
        <v>58</v>
      </c>
      <c r="AZ150" s="271" t="s">
        <v>198</v>
      </c>
    </row>
    <row r="151" spans="2:52" s="261" customFormat="1" ht="22.5" customHeight="1">
      <c r="B151" s="257"/>
      <c r="C151" s="363"/>
      <c r="D151" s="363"/>
      <c r="E151" s="259" t="s">
        <v>435</v>
      </c>
      <c r="F151" s="600" t="s">
        <v>2872</v>
      </c>
      <c r="G151" s="601"/>
      <c r="H151" s="601"/>
      <c r="I151" s="601"/>
      <c r="J151" s="363"/>
      <c r="K151" s="260">
        <v>15.23</v>
      </c>
      <c r="L151" s="363"/>
      <c r="M151" s="363"/>
      <c r="N151" s="363"/>
      <c r="O151" s="363"/>
      <c r="P151" s="363"/>
      <c r="Q151" s="363"/>
      <c r="R151" s="363"/>
      <c r="S151" s="221"/>
      <c r="U151" s="385"/>
      <c r="V151" s="363"/>
      <c r="W151" s="363"/>
      <c r="X151" s="363"/>
      <c r="Y151" s="363"/>
      <c r="Z151" s="363"/>
      <c r="AA151" s="363"/>
      <c r="AB151" s="386"/>
      <c r="AU151" s="262" t="s">
        <v>205</v>
      </c>
      <c r="AV151" s="262" t="s">
        <v>65</v>
      </c>
      <c r="AW151" s="261" t="s">
        <v>71</v>
      </c>
      <c r="AX151" s="261" t="s">
        <v>25</v>
      </c>
      <c r="AY151" s="261" t="s">
        <v>65</v>
      </c>
      <c r="AZ151" s="262" t="s">
        <v>198</v>
      </c>
    </row>
    <row r="152" spans="2:66" s="198" customFormat="1" ht="31.5" customHeight="1">
      <c r="B152" s="168"/>
      <c r="C152" s="240" t="s">
        <v>494</v>
      </c>
      <c r="D152" s="240" t="s">
        <v>199</v>
      </c>
      <c r="E152" s="241" t="s">
        <v>2873</v>
      </c>
      <c r="F152" s="593" t="s">
        <v>2874</v>
      </c>
      <c r="G152" s="593"/>
      <c r="H152" s="593"/>
      <c r="I152" s="593"/>
      <c r="J152" s="242" t="s">
        <v>353</v>
      </c>
      <c r="K152" s="358">
        <v>11.03</v>
      </c>
      <c r="L152" s="694"/>
      <c r="M152" s="694"/>
      <c r="N152" s="594">
        <f>ROUND(L152*K152,2)</f>
        <v>0</v>
      </c>
      <c r="O152" s="594"/>
      <c r="P152" s="594"/>
      <c r="Q152" s="594"/>
      <c r="R152" s="244" t="s">
        <v>3319</v>
      </c>
      <c r="S152" s="172"/>
      <c r="U152" s="354"/>
      <c r="V152" s="246"/>
      <c r="W152" s="248"/>
      <c r="X152" s="248"/>
      <c r="Y152" s="248"/>
      <c r="Z152" s="248"/>
      <c r="AA152" s="248"/>
      <c r="AB152" s="355"/>
      <c r="AS152" s="192" t="s">
        <v>113</v>
      </c>
      <c r="AU152" s="192" t="s">
        <v>199</v>
      </c>
      <c r="AV152" s="192" t="s">
        <v>65</v>
      </c>
      <c r="AZ152" s="192" t="s">
        <v>198</v>
      </c>
      <c r="BF152" s="249">
        <f>IF(V152="základní",N152,0)</f>
        <v>0</v>
      </c>
      <c r="BG152" s="249">
        <f>IF(V152="snížená",N152,0)</f>
        <v>0</v>
      </c>
      <c r="BH152" s="249">
        <f>IF(V152="zákl. přenesená",N152,0)</f>
        <v>0</v>
      </c>
      <c r="BI152" s="249">
        <f>IF(V152="sníž. přenesená",N152,0)</f>
        <v>0</v>
      </c>
      <c r="BJ152" s="249">
        <f>IF(V152="nulová",N152,0)</f>
        <v>0</v>
      </c>
      <c r="BK152" s="192" t="s">
        <v>65</v>
      </c>
      <c r="BL152" s="249">
        <f>ROUND(L152*K152,2)</f>
        <v>0</v>
      </c>
      <c r="BM152" s="192" t="s">
        <v>113</v>
      </c>
      <c r="BN152" s="192" t="s">
        <v>2875</v>
      </c>
    </row>
    <row r="153" spans="2:52" s="261" customFormat="1" ht="31.5" customHeight="1">
      <c r="B153" s="257"/>
      <c r="C153" s="363"/>
      <c r="D153" s="363"/>
      <c r="E153" s="259" t="s">
        <v>441</v>
      </c>
      <c r="F153" s="602" t="s">
        <v>2876</v>
      </c>
      <c r="G153" s="603"/>
      <c r="H153" s="603"/>
      <c r="I153" s="603"/>
      <c r="J153" s="363"/>
      <c r="K153" s="260">
        <v>11.03</v>
      </c>
      <c r="L153" s="363"/>
      <c r="M153" s="363"/>
      <c r="N153" s="363"/>
      <c r="O153" s="363"/>
      <c r="P153" s="363"/>
      <c r="Q153" s="363"/>
      <c r="R153" s="363"/>
      <c r="S153" s="221"/>
      <c r="U153" s="385"/>
      <c r="V153" s="363"/>
      <c r="W153" s="363"/>
      <c r="X153" s="363"/>
      <c r="Y153" s="363"/>
      <c r="Z153" s="363"/>
      <c r="AA153" s="363"/>
      <c r="AB153" s="386"/>
      <c r="AU153" s="262" t="s">
        <v>205</v>
      </c>
      <c r="AV153" s="262" t="s">
        <v>65</v>
      </c>
      <c r="AW153" s="261" t="s">
        <v>71</v>
      </c>
      <c r="AX153" s="261" t="s">
        <v>25</v>
      </c>
      <c r="AY153" s="261" t="s">
        <v>58</v>
      </c>
      <c r="AZ153" s="262" t="s">
        <v>198</v>
      </c>
    </row>
    <row r="154" spans="2:52" s="270" customFormat="1" ht="31.5" customHeight="1">
      <c r="B154" s="265"/>
      <c r="C154" s="365"/>
      <c r="D154" s="365"/>
      <c r="E154" s="267" t="s">
        <v>5</v>
      </c>
      <c r="F154" s="597" t="s">
        <v>2877</v>
      </c>
      <c r="G154" s="598"/>
      <c r="H154" s="598"/>
      <c r="I154" s="598"/>
      <c r="J154" s="365"/>
      <c r="K154" s="269" t="s">
        <v>5</v>
      </c>
      <c r="L154" s="365"/>
      <c r="M154" s="365"/>
      <c r="N154" s="365"/>
      <c r="O154" s="365"/>
      <c r="P154" s="365"/>
      <c r="Q154" s="365"/>
      <c r="R154" s="365"/>
      <c r="S154" s="219"/>
      <c r="U154" s="387"/>
      <c r="V154" s="365"/>
      <c r="W154" s="365"/>
      <c r="X154" s="365"/>
      <c r="Y154" s="365"/>
      <c r="Z154" s="365"/>
      <c r="AA154" s="365"/>
      <c r="AB154" s="388"/>
      <c r="AU154" s="271" t="s">
        <v>205</v>
      </c>
      <c r="AV154" s="271" t="s">
        <v>65</v>
      </c>
      <c r="AW154" s="270" t="s">
        <v>65</v>
      </c>
      <c r="AX154" s="270" t="s">
        <v>25</v>
      </c>
      <c r="AY154" s="270" t="s">
        <v>58</v>
      </c>
      <c r="AZ154" s="271" t="s">
        <v>198</v>
      </c>
    </row>
    <row r="155" spans="2:52" s="261" customFormat="1" ht="22.5" customHeight="1">
      <c r="B155" s="257"/>
      <c r="C155" s="363"/>
      <c r="D155" s="363"/>
      <c r="E155" s="259" t="s">
        <v>443</v>
      </c>
      <c r="F155" s="600" t="s">
        <v>2878</v>
      </c>
      <c r="G155" s="601"/>
      <c r="H155" s="601"/>
      <c r="I155" s="601"/>
      <c r="J155" s="363"/>
      <c r="K155" s="260">
        <v>11.03</v>
      </c>
      <c r="L155" s="363"/>
      <c r="M155" s="363"/>
      <c r="N155" s="363"/>
      <c r="O155" s="363"/>
      <c r="P155" s="363"/>
      <c r="Q155" s="363"/>
      <c r="R155" s="363"/>
      <c r="S155" s="172"/>
      <c r="U155" s="385"/>
      <c r="V155" s="363"/>
      <c r="W155" s="363"/>
      <c r="X155" s="363"/>
      <c r="Y155" s="363"/>
      <c r="Z155" s="363"/>
      <c r="AA155" s="363"/>
      <c r="AB155" s="386"/>
      <c r="AU155" s="262" t="s">
        <v>205</v>
      </c>
      <c r="AV155" s="262" t="s">
        <v>65</v>
      </c>
      <c r="AW155" s="261" t="s">
        <v>71</v>
      </c>
      <c r="AX155" s="261" t="s">
        <v>25</v>
      </c>
      <c r="AY155" s="261" t="s">
        <v>65</v>
      </c>
      <c r="AZ155" s="262" t="s">
        <v>198</v>
      </c>
    </row>
    <row r="156" spans="2:66" s="198" customFormat="1" ht="31.5" customHeight="1">
      <c r="B156" s="168"/>
      <c r="C156" s="240" t="s">
        <v>501</v>
      </c>
      <c r="D156" s="240" t="s">
        <v>199</v>
      </c>
      <c r="E156" s="241" t="s">
        <v>2879</v>
      </c>
      <c r="F156" s="593" t="s">
        <v>2880</v>
      </c>
      <c r="G156" s="593"/>
      <c r="H156" s="593"/>
      <c r="I156" s="593"/>
      <c r="J156" s="242" t="s">
        <v>353</v>
      </c>
      <c r="K156" s="358">
        <v>2.1</v>
      </c>
      <c r="L156" s="694"/>
      <c r="M156" s="694"/>
      <c r="N156" s="594">
        <f>ROUND(L156*K156,2)</f>
        <v>0</v>
      </c>
      <c r="O156" s="594"/>
      <c r="P156" s="594"/>
      <c r="Q156" s="594"/>
      <c r="R156" s="244" t="s">
        <v>3319</v>
      </c>
      <c r="S156" s="172"/>
      <c r="U156" s="354"/>
      <c r="V156" s="246"/>
      <c r="W156" s="248"/>
      <c r="X156" s="248"/>
      <c r="Y156" s="248"/>
      <c r="Z156" s="248"/>
      <c r="AA156" s="248"/>
      <c r="AB156" s="355"/>
      <c r="AS156" s="192" t="s">
        <v>113</v>
      </c>
      <c r="AU156" s="192" t="s">
        <v>199</v>
      </c>
      <c r="AV156" s="192" t="s">
        <v>65</v>
      </c>
      <c r="AZ156" s="192" t="s">
        <v>198</v>
      </c>
      <c r="BF156" s="249">
        <f>IF(V156="základní",N156,0)</f>
        <v>0</v>
      </c>
      <c r="BG156" s="249">
        <f>IF(V156="snížená",N156,0)</f>
        <v>0</v>
      </c>
      <c r="BH156" s="249">
        <f>IF(V156="zákl. přenesená",N156,0)</f>
        <v>0</v>
      </c>
      <c r="BI156" s="249">
        <f>IF(V156="sníž. přenesená",N156,0)</f>
        <v>0</v>
      </c>
      <c r="BJ156" s="249">
        <f>IF(V156="nulová",N156,0)</f>
        <v>0</v>
      </c>
      <c r="BK156" s="192" t="s">
        <v>65</v>
      </c>
      <c r="BL156" s="249">
        <f>ROUND(L156*K156,2)</f>
        <v>0</v>
      </c>
      <c r="BM156" s="192" t="s">
        <v>113</v>
      </c>
      <c r="BN156" s="192" t="s">
        <v>2881</v>
      </c>
    </row>
    <row r="157" spans="2:52" s="261" customFormat="1" ht="31.5" customHeight="1">
      <c r="B157" s="257"/>
      <c r="C157" s="363"/>
      <c r="D157" s="363"/>
      <c r="E157" s="259" t="s">
        <v>448</v>
      </c>
      <c r="F157" s="602" t="s">
        <v>2882</v>
      </c>
      <c r="G157" s="603"/>
      <c r="H157" s="603"/>
      <c r="I157" s="603"/>
      <c r="J157" s="363"/>
      <c r="K157" s="260">
        <v>2.1</v>
      </c>
      <c r="L157" s="363"/>
      <c r="M157" s="363"/>
      <c r="N157" s="363"/>
      <c r="O157" s="363"/>
      <c r="P157" s="363"/>
      <c r="Q157" s="363"/>
      <c r="R157" s="363"/>
      <c r="S157" s="219"/>
      <c r="U157" s="385"/>
      <c r="V157" s="363"/>
      <c r="W157" s="363"/>
      <c r="X157" s="363"/>
      <c r="Y157" s="363"/>
      <c r="Z157" s="363"/>
      <c r="AA157" s="363"/>
      <c r="AB157" s="386"/>
      <c r="AU157" s="262" t="s">
        <v>205</v>
      </c>
      <c r="AV157" s="262" t="s">
        <v>65</v>
      </c>
      <c r="AW157" s="261" t="s">
        <v>71</v>
      </c>
      <c r="AX157" s="261" t="s">
        <v>25</v>
      </c>
      <c r="AY157" s="261" t="s">
        <v>58</v>
      </c>
      <c r="AZ157" s="262" t="s">
        <v>198</v>
      </c>
    </row>
    <row r="158" spans="2:52" s="270" customFormat="1" ht="22.5" customHeight="1">
      <c r="B158" s="265"/>
      <c r="C158" s="365"/>
      <c r="D158" s="365"/>
      <c r="E158" s="267" t="s">
        <v>5</v>
      </c>
      <c r="F158" s="597" t="s">
        <v>2447</v>
      </c>
      <c r="G158" s="598"/>
      <c r="H158" s="598"/>
      <c r="I158" s="598"/>
      <c r="J158" s="365"/>
      <c r="K158" s="269" t="s">
        <v>5</v>
      </c>
      <c r="L158" s="365"/>
      <c r="M158" s="365"/>
      <c r="N158" s="365"/>
      <c r="O158" s="365"/>
      <c r="P158" s="365"/>
      <c r="Q158" s="365"/>
      <c r="R158" s="365"/>
      <c r="S158" s="172"/>
      <c r="U158" s="387"/>
      <c r="V158" s="365"/>
      <c r="W158" s="365"/>
      <c r="X158" s="365"/>
      <c r="Y158" s="365"/>
      <c r="Z158" s="365"/>
      <c r="AA158" s="365"/>
      <c r="AB158" s="388"/>
      <c r="AU158" s="271" t="s">
        <v>205</v>
      </c>
      <c r="AV158" s="271" t="s">
        <v>65</v>
      </c>
      <c r="AW158" s="270" t="s">
        <v>65</v>
      </c>
      <c r="AX158" s="270" t="s">
        <v>25</v>
      </c>
      <c r="AY158" s="270" t="s">
        <v>58</v>
      </c>
      <c r="AZ158" s="271" t="s">
        <v>198</v>
      </c>
    </row>
    <row r="159" spans="2:52" s="261" customFormat="1" ht="22.5" customHeight="1">
      <c r="B159" s="257"/>
      <c r="C159" s="363"/>
      <c r="D159" s="363"/>
      <c r="E159" s="259" t="s">
        <v>450</v>
      </c>
      <c r="F159" s="600" t="s">
        <v>2883</v>
      </c>
      <c r="G159" s="601"/>
      <c r="H159" s="601"/>
      <c r="I159" s="601"/>
      <c r="J159" s="363"/>
      <c r="K159" s="260">
        <v>2.1</v>
      </c>
      <c r="L159" s="363"/>
      <c r="M159" s="363"/>
      <c r="N159" s="363"/>
      <c r="O159" s="363"/>
      <c r="P159" s="363"/>
      <c r="Q159" s="363"/>
      <c r="R159" s="363"/>
      <c r="S159" s="221"/>
      <c r="U159" s="385"/>
      <c r="V159" s="363"/>
      <c r="W159" s="363"/>
      <c r="X159" s="363"/>
      <c r="Y159" s="363"/>
      <c r="Z159" s="363"/>
      <c r="AA159" s="363"/>
      <c r="AB159" s="386"/>
      <c r="AU159" s="262" t="s">
        <v>205</v>
      </c>
      <c r="AV159" s="262" t="s">
        <v>65</v>
      </c>
      <c r="AW159" s="261" t="s">
        <v>71</v>
      </c>
      <c r="AX159" s="261" t="s">
        <v>25</v>
      </c>
      <c r="AY159" s="261" t="s">
        <v>65</v>
      </c>
      <c r="AZ159" s="262" t="s">
        <v>198</v>
      </c>
    </row>
    <row r="160" spans="2:66" s="198" customFormat="1" ht="31.5" customHeight="1">
      <c r="B160" s="168"/>
      <c r="C160" s="240" t="s">
        <v>508</v>
      </c>
      <c r="D160" s="240" t="s">
        <v>199</v>
      </c>
      <c r="E160" s="241" t="s">
        <v>2884</v>
      </c>
      <c r="F160" s="593" t="s">
        <v>2450</v>
      </c>
      <c r="G160" s="593"/>
      <c r="H160" s="593"/>
      <c r="I160" s="593"/>
      <c r="J160" s="242" t="s">
        <v>353</v>
      </c>
      <c r="K160" s="358">
        <v>13.5</v>
      </c>
      <c r="L160" s="694"/>
      <c r="M160" s="694"/>
      <c r="N160" s="594">
        <f>ROUND(L160*K160,2)</f>
        <v>0</v>
      </c>
      <c r="O160" s="594"/>
      <c r="P160" s="594"/>
      <c r="Q160" s="594"/>
      <c r="R160" s="244" t="s">
        <v>3319</v>
      </c>
      <c r="S160" s="220"/>
      <c r="T160" s="287"/>
      <c r="U160" s="354"/>
      <c r="V160" s="246"/>
      <c r="W160" s="248"/>
      <c r="X160" s="248"/>
      <c r="Y160" s="248"/>
      <c r="Z160" s="248"/>
      <c r="AA160" s="248"/>
      <c r="AB160" s="355"/>
      <c r="AS160" s="192" t="s">
        <v>113</v>
      </c>
      <c r="AU160" s="192" t="s">
        <v>199</v>
      </c>
      <c r="AV160" s="192" t="s">
        <v>65</v>
      </c>
      <c r="AZ160" s="192" t="s">
        <v>198</v>
      </c>
      <c r="BF160" s="249">
        <f>IF(V160="základní",N160,0)</f>
        <v>0</v>
      </c>
      <c r="BG160" s="249">
        <f>IF(V160="snížená",N160,0)</f>
        <v>0</v>
      </c>
      <c r="BH160" s="249">
        <f>IF(V160="zákl. přenesená",N160,0)</f>
        <v>0</v>
      </c>
      <c r="BI160" s="249">
        <f>IF(V160="sníž. přenesená",N160,0)</f>
        <v>0</v>
      </c>
      <c r="BJ160" s="249">
        <f>IF(V160="nulová",N160,0)</f>
        <v>0</v>
      </c>
      <c r="BK160" s="192" t="s">
        <v>65</v>
      </c>
      <c r="BL160" s="249">
        <f>ROUND(L160*K160,2)</f>
        <v>0</v>
      </c>
      <c r="BM160" s="192" t="s">
        <v>113</v>
      </c>
      <c r="BN160" s="192" t="s">
        <v>2885</v>
      </c>
    </row>
    <row r="161" spans="2:52" s="261" customFormat="1" ht="13.5" customHeight="1">
      <c r="B161" s="257"/>
      <c r="C161" s="363"/>
      <c r="D161" s="363"/>
      <c r="E161" s="259"/>
      <c r="F161" s="625" t="s">
        <v>3537</v>
      </c>
      <c r="G161" s="622"/>
      <c r="H161" s="622"/>
      <c r="I161" s="622"/>
      <c r="J161" s="363"/>
      <c r="K161" s="260"/>
      <c r="L161" s="363"/>
      <c r="M161" s="363"/>
      <c r="N161" s="363"/>
      <c r="O161" s="363"/>
      <c r="P161" s="363"/>
      <c r="Q161" s="363"/>
      <c r="R161" s="363"/>
      <c r="S161" s="221"/>
      <c r="U161" s="385"/>
      <c r="V161" s="363"/>
      <c r="W161" s="363"/>
      <c r="X161" s="363"/>
      <c r="Y161" s="363"/>
      <c r="Z161" s="363"/>
      <c r="AA161" s="363"/>
      <c r="AB161" s="386"/>
      <c r="AU161" s="262" t="s">
        <v>205</v>
      </c>
      <c r="AV161" s="262" t="s">
        <v>65</v>
      </c>
      <c r="AW161" s="261" t="s">
        <v>71</v>
      </c>
      <c r="AX161" s="261" t="s">
        <v>25</v>
      </c>
      <c r="AY161" s="261" t="s">
        <v>65</v>
      </c>
      <c r="AZ161" s="262" t="s">
        <v>198</v>
      </c>
    </row>
    <row r="162" spans="2:66" s="198" customFormat="1" ht="31.5" customHeight="1">
      <c r="B162" s="168"/>
      <c r="C162" s="240" t="s">
        <v>511</v>
      </c>
      <c r="D162" s="240" t="s">
        <v>199</v>
      </c>
      <c r="E162" s="241" t="s">
        <v>2886</v>
      </c>
      <c r="F162" s="593" t="s">
        <v>2887</v>
      </c>
      <c r="G162" s="593"/>
      <c r="H162" s="593"/>
      <c r="I162" s="593"/>
      <c r="J162" s="242" t="s">
        <v>268</v>
      </c>
      <c r="K162" s="358">
        <v>1</v>
      </c>
      <c r="L162" s="694"/>
      <c r="M162" s="694"/>
      <c r="N162" s="594">
        <f>ROUND(L162*K162,2)</f>
        <v>0</v>
      </c>
      <c r="O162" s="594"/>
      <c r="P162" s="594"/>
      <c r="Q162" s="594"/>
      <c r="R162" s="244" t="s">
        <v>3319</v>
      </c>
      <c r="S162" s="172"/>
      <c r="U162" s="354"/>
      <c r="V162" s="246"/>
      <c r="W162" s="248"/>
      <c r="X162" s="248"/>
      <c r="Y162" s="248"/>
      <c r="Z162" s="248"/>
      <c r="AA162" s="248"/>
      <c r="AB162" s="355"/>
      <c r="AS162" s="192" t="s">
        <v>113</v>
      </c>
      <c r="AU162" s="192" t="s">
        <v>199</v>
      </c>
      <c r="AV162" s="192" t="s">
        <v>65</v>
      </c>
      <c r="AZ162" s="192" t="s">
        <v>198</v>
      </c>
      <c r="BF162" s="249">
        <f>IF(V162="základní",N162,0)</f>
        <v>0</v>
      </c>
      <c r="BG162" s="249">
        <f>IF(V162="snížená",N162,0)</f>
        <v>0</v>
      </c>
      <c r="BH162" s="249">
        <f>IF(V162="zákl. přenesená",N162,0)</f>
        <v>0</v>
      </c>
      <c r="BI162" s="249">
        <f>IF(V162="sníž. přenesená",N162,0)</f>
        <v>0</v>
      </c>
      <c r="BJ162" s="249">
        <f>IF(V162="nulová",N162,0)</f>
        <v>0</v>
      </c>
      <c r="BK162" s="192" t="s">
        <v>65</v>
      </c>
      <c r="BL162" s="249">
        <f>ROUND(L162*K162,2)</f>
        <v>0</v>
      </c>
      <c r="BM162" s="192" t="s">
        <v>113</v>
      </c>
      <c r="BN162" s="192" t="s">
        <v>2888</v>
      </c>
    </row>
    <row r="163" spans="2:52" s="261" customFormat="1" ht="42" customHeight="1">
      <c r="B163" s="257"/>
      <c r="C163" s="363"/>
      <c r="D163" s="363"/>
      <c r="E163" s="259"/>
      <c r="F163" s="625" t="s">
        <v>3605</v>
      </c>
      <c r="G163" s="622"/>
      <c r="H163" s="622"/>
      <c r="I163" s="622"/>
      <c r="J163" s="363"/>
      <c r="K163" s="260"/>
      <c r="L163" s="363"/>
      <c r="M163" s="363"/>
      <c r="N163" s="363"/>
      <c r="O163" s="363"/>
      <c r="P163" s="363"/>
      <c r="Q163" s="363"/>
      <c r="R163" s="363"/>
      <c r="S163" s="221"/>
      <c r="U163" s="385"/>
      <c r="V163" s="363"/>
      <c r="W163" s="363"/>
      <c r="X163" s="363"/>
      <c r="Y163" s="363"/>
      <c r="Z163" s="363"/>
      <c r="AA163" s="363"/>
      <c r="AB163" s="386"/>
      <c r="AU163" s="262" t="s">
        <v>205</v>
      </c>
      <c r="AV163" s="262" t="s">
        <v>65</v>
      </c>
      <c r="AW163" s="261" t="s">
        <v>71</v>
      </c>
      <c r="AX163" s="261" t="s">
        <v>25</v>
      </c>
      <c r="AY163" s="261" t="s">
        <v>65</v>
      </c>
      <c r="AZ163" s="262" t="s">
        <v>198</v>
      </c>
    </row>
    <row r="164" spans="2:66" s="198" customFormat="1" ht="31.5" customHeight="1">
      <c r="B164" s="168"/>
      <c r="C164" s="240" t="s">
        <v>519</v>
      </c>
      <c r="D164" s="240" t="s">
        <v>199</v>
      </c>
      <c r="E164" s="241" t="s">
        <v>2889</v>
      </c>
      <c r="F164" s="593" t="s">
        <v>2890</v>
      </c>
      <c r="G164" s="593"/>
      <c r="H164" s="593"/>
      <c r="I164" s="593"/>
      <c r="J164" s="242" t="s">
        <v>1218</v>
      </c>
      <c r="K164" s="358">
        <v>1</v>
      </c>
      <c r="L164" s="694"/>
      <c r="M164" s="694"/>
      <c r="N164" s="594">
        <f>ROUND(L164*K164,2)</f>
        <v>0</v>
      </c>
      <c r="O164" s="594"/>
      <c r="P164" s="594"/>
      <c r="Q164" s="594"/>
      <c r="R164" s="244" t="s">
        <v>3319</v>
      </c>
      <c r="S164" s="220"/>
      <c r="U164" s="354"/>
      <c r="V164" s="246"/>
      <c r="W164" s="248"/>
      <c r="X164" s="248"/>
      <c r="Y164" s="248"/>
      <c r="Z164" s="248"/>
      <c r="AA164" s="248"/>
      <c r="AB164" s="355"/>
      <c r="AS164" s="192" t="s">
        <v>113</v>
      </c>
      <c r="AU164" s="192" t="s">
        <v>199</v>
      </c>
      <c r="AV164" s="192" t="s">
        <v>65</v>
      </c>
      <c r="AZ164" s="192" t="s">
        <v>198</v>
      </c>
      <c r="BF164" s="249">
        <f>IF(V164="základní",N164,0)</f>
        <v>0</v>
      </c>
      <c r="BG164" s="249">
        <f>IF(V164="snížená",N164,0)</f>
        <v>0</v>
      </c>
      <c r="BH164" s="249">
        <f>IF(V164="zákl. přenesená",N164,0)</f>
        <v>0</v>
      </c>
      <c r="BI164" s="249">
        <f>IF(V164="sníž. přenesená",N164,0)</f>
        <v>0</v>
      </c>
      <c r="BJ164" s="249">
        <f>IF(V164="nulová",N164,0)</f>
        <v>0</v>
      </c>
      <c r="BK164" s="192" t="s">
        <v>65</v>
      </c>
      <c r="BL164" s="249">
        <f>ROUND(L164*K164,2)</f>
        <v>0</v>
      </c>
      <c r="BM164" s="192" t="s">
        <v>113</v>
      </c>
      <c r="BN164" s="192" t="s">
        <v>2891</v>
      </c>
    </row>
    <row r="165" spans="2:52" s="261" customFormat="1" ht="42" customHeight="1">
      <c r="B165" s="257"/>
      <c r="C165" s="363"/>
      <c r="D165" s="363"/>
      <c r="E165" s="259"/>
      <c r="F165" s="625" t="s">
        <v>3606</v>
      </c>
      <c r="G165" s="622"/>
      <c r="H165" s="622"/>
      <c r="I165" s="622"/>
      <c r="J165" s="363"/>
      <c r="K165" s="260"/>
      <c r="L165" s="363"/>
      <c r="M165" s="363"/>
      <c r="N165" s="363"/>
      <c r="O165" s="363"/>
      <c r="P165" s="363"/>
      <c r="Q165" s="363"/>
      <c r="R165" s="363"/>
      <c r="S165" s="221"/>
      <c r="U165" s="385"/>
      <c r="V165" s="363"/>
      <c r="W165" s="363"/>
      <c r="X165" s="363"/>
      <c r="Y165" s="363"/>
      <c r="Z165" s="363"/>
      <c r="AA165" s="363"/>
      <c r="AB165" s="386"/>
      <c r="AU165" s="262" t="s">
        <v>205</v>
      </c>
      <c r="AV165" s="262" t="s">
        <v>65</v>
      </c>
      <c r="AW165" s="261" t="s">
        <v>71</v>
      </c>
      <c r="AX165" s="261" t="s">
        <v>25</v>
      </c>
      <c r="AY165" s="261" t="s">
        <v>65</v>
      </c>
      <c r="AZ165" s="262" t="s">
        <v>198</v>
      </c>
    </row>
    <row r="166" spans="2:52" s="261" customFormat="1" ht="42" customHeight="1">
      <c r="B166" s="257"/>
      <c r="C166" s="363"/>
      <c r="D166" s="363"/>
      <c r="E166" s="259"/>
      <c r="F166" s="625" t="s">
        <v>3591</v>
      </c>
      <c r="G166" s="622"/>
      <c r="H166" s="622"/>
      <c r="I166" s="622"/>
      <c r="J166" s="363"/>
      <c r="K166" s="260"/>
      <c r="L166" s="363"/>
      <c r="M166" s="363"/>
      <c r="N166" s="363"/>
      <c r="O166" s="363"/>
      <c r="P166" s="363"/>
      <c r="Q166" s="363"/>
      <c r="R166" s="363"/>
      <c r="S166" s="172"/>
      <c r="U166" s="385"/>
      <c r="V166" s="363"/>
      <c r="W166" s="363"/>
      <c r="X166" s="363"/>
      <c r="Y166" s="363"/>
      <c r="Z166" s="363"/>
      <c r="AA166" s="363"/>
      <c r="AB166" s="386"/>
      <c r="AU166" s="262" t="s">
        <v>205</v>
      </c>
      <c r="AV166" s="262" t="s">
        <v>65</v>
      </c>
      <c r="AW166" s="261" t="s">
        <v>71</v>
      </c>
      <c r="AX166" s="261" t="s">
        <v>25</v>
      </c>
      <c r="AY166" s="261" t="s">
        <v>65</v>
      </c>
      <c r="AZ166" s="262" t="s">
        <v>198</v>
      </c>
    </row>
    <row r="167" spans="2:52" s="261" customFormat="1" ht="69" customHeight="1">
      <c r="B167" s="257"/>
      <c r="C167" s="363"/>
      <c r="D167" s="363"/>
      <c r="E167" s="259"/>
      <c r="F167" s="625" t="s">
        <v>3607</v>
      </c>
      <c r="G167" s="622"/>
      <c r="H167" s="622"/>
      <c r="I167" s="622"/>
      <c r="J167" s="363"/>
      <c r="K167" s="260"/>
      <c r="L167" s="363"/>
      <c r="M167" s="363"/>
      <c r="N167" s="363"/>
      <c r="O167" s="363"/>
      <c r="P167" s="363"/>
      <c r="Q167" s="363"/>
      <c r="R167" s="363"/>
      <c r="S167" s="221"/>
      <c r="U167" s="385"/>
      <c r="V167" s="363"/>
      <c r="W167" s="363"/>
      <c r="X167" s="363"/>
      <c r="Y167" s="363"/>
      <c r="Z167" s="363"/>
      <c r="AA167" s="363"/>
      <c r="AB167" s="386"/>
      <c r="AU167" s="262" t="s">
        <v>205</v>
      </c>
      <c r="AV167" s="262" t="s">
        <v>65</v>
      </c>
      <c r="AW167" s="261" t="s">
        <v>71</v>
      </c>
      <c r="AX167" s="261" t="s">
        <v>25</v>
      </c>
      <c r="AY167" s="261" t="s">
        <v>65</v>
      </c>
      <c r="AZ167" s="262" t="s">
        <v>198</v>
      </c>
    </row>
    <row r="168" spans="2:64" s="235" customFormat="1" ht="37.35" customHeight="1">
      <c r="B168" s="231"/>
      <c r="C168" s="232"/>
      <c r="D168" s="233" t="s">
        <v>263</v>
      </c>
      <c r="E168" s="233"/>
      <c r="F168" s="233"/>
      <c r="G168" s="233"/>
      <c r="H168" s="233"/>
      <c r="I168" s="233"/>
      <c r="J168" s="233"/>
      <c r="K168" s="233"/>
      <c r="L168" s="233"/>
      <c r="M168" s="233"/>
      <c r="N168" s="609">
        <f>SUM(N169:Q172)</f>
        <v>0</v>
      </c>
      <c r="O168" s="610"/>
      <c r="P168" s="610"/>
      <c r="Q168" s="610"/>
      <c r="R168" s="232"/>
      <c r="S168" s="172"/>
      <c r="U168" s="348"/>
      <c r="V168" s="232"/>
      <c r="W168" s="232"/>
      <c r="X168" s="234"/>
      <c r="Y168" s="232"/>
      <c r="Z168" s="234"/>
      <c r="AA168" s="232"/>
      <c r="AB168" s="349"/>
      <c r="AS168" s="237" t="s">
        <v>113</v>
      </c>
      <c r="AU168" s="238" t="s">
        <v>57</v>
      </c>
      <c r="AV168" s="238" t="s">
        <v>58</v>
      </c>
      <c r="AZ168" s="237" t="s">
        <v>198</v>
      </c>
      <c r="BL168" s="239">
        <f>SUM(BL169:BL171)</f>
        <v>0</v>
      </c>
    </row>
    <row r="169" spans="2:66" s="198" customFormat="1" ht="22.5" customHeight="1">
      <c r="B169" s="168"/>
      <c r="C169" s="240" t="s">
        <v>523</v>
      </c>
      <c r="D169" s="240" t="s">
        <v>199</v>
      </c>
      <c r="E169" s="241" t="s">
        <v>2660</v>
      </c>
      <c r="F169" s="593" t="s">
        <v>989</v>
      </c>
      <c r="G169" s="593"/>
      <c r="H169" s="593"/>
      <c r="I169" s="593"/>
      <c r="J169" s="242" t="s">
        <v>360</v>
      </c>
      <c r="K169" s="358">
        <v>19.78</v>
      </c>
      <c r="L169" s="694"/>
      <c r="M169" s="694"/>
      <c r="N169" s="594">
        <f>ROUND(L169*K169,2)</f>
        <v>0</v>
      </c>
      <c r="O169" s="594"/>
      <c r="P169" s="594"/>
      <c r="Q169" s="594"/>
      <c r="R169" s="244" t="s">
        <v>3319</v>
      </c>
      <c r="S169" s="221"/>
      <c r="T169" s="287"/>
      <c r="U169" s="354"/>
      <c r="V169" s="246"/>
      <c r="W169" s="248"/>
      <c r="X169" s="248"/>
      <c r="Y169" s="248"/>
      <c r="Z169" s="248"/>
      <c r="AA169" s="248"/>
      <c r="AB169" s="355"/>
      <c r="AS169" s="192" t="s">
        <v>113</v>
      </c>
      <c r="AU169" s="192" t="s">
        <v>199</v>
      </c>
      <c r="AV169" s="192" t="s">
        <v>65</v>
      </c>
      <c r="AZ169" s="192" t="s">
        <v>198</v>
      </c>
      <c r="BF169" s="249">
        <f>IF(V169="základní",N169,0)</f>
        <v>0</v>
      </c>
      <c r="BG169" s="249">
        <f>IF(V169="snížená",N169,0)</f>
        <v>0</v>
      </c>
      <c r="BH169" s="249">
        <f>IF(V169="zákl. přenesená",N169,0)</f>
        <v>0</v>
      </c>
      <c r="BI169" s="249">
        <f>IF(V169="sníž. přenesená",N169,0)</f>
        <v>0</v>
      </c>
      <c r="BJ169" s="249">
        <f>IF(V169="nulová",N169,0)</f>
        <v>0</v>
      </c>
      <c r="BK169" s="192" t="s">
        <v>65</v>
      </c>
      <c r="BL169" s="249">
        <f>ROUND(L169*K169,2)</f>
        <v>0</v>
      </c>
      <c r="BM169" s="192" t="s">
        <v>113</v>
      </c>
      <c r="BN169" s="192" t="s">
        <v>2892</v>
      </c>
    </row>
    <row r="170" spans="2:52" s="261" customFormat="1" ht="93" customHeight="1">
      <c r="B170" s="257"/>
      <c r="C170" s="363"/>
      <c r="D170" s="363"/>
      <c r="E170" s="259"/>
      <c r="F170" s="625" t="s">
        <v>3593</v>
      </c>
      <c r="G170" s="622"/>
      <c r="H170" s="622"/>
      <c r="I170" s="622"/>
      <c r="J170" s="363"/>
      <c r="K170" s="260"/>
      <c r="L170" s="363"/>
      <c r="M170" s="363"/>
      <c r="N170" s="363"/>
      <c r="O170" s="363"/>
      <c r="P170" s="363"/>
      <c r="Q170" s="363"/>
      <c r="R170" s="363"/>
      <c r="S170" s="172"/>
      <c r="U170" s="385"/>
      <c r="V170" s="363"/>
      <c r="W170" s="363"/>
      <c r="X170" s="363"/>
      <c r="Y170" s="363"/>
      <c r="Z170" s="363"/>
      <c r="AA170" s="363"/>
      <c r="AB170" s="386"/>
      <c r="AU170" s="262" t="s">
        <v>205</v>
      </c>
      <c r="AV170" s="262" t="s">
        <v>65</v>
      </c>
      <c r="AW170" s="261" t="s">
        <v>71</v>
      </c>
      <c r="AX170" s="261" t="s">
        <v>25</v>
      </c>
      <c r="AY170" s="261" t="s">
        <v>65</v>
      </c>
      <c r="AZ170" s="262" t="s">
        <v>198</v>
      </c>
    </row>
    <row r="171" spans="2:66" s="198" customFormat="1" ht="22.5" customHeight="1">
      <c r="B171" s="168"/>
      <c r="C171" s="240" t="s">
        <v>527</v>
      </c>
      <c r="D171" s="240" t="s">
        <v>199</v>
      </c>
      <c r="E171" s="241" t="s">
        <v>2893</v>
      </c>
      <c r="F171" s="593" t="s">
        <v>2894</v>
      </c>
      <c r="G171" s="593"/>
      <c r="H171" s="593"/>
      <c r="I171" s="593"/>
      <c r="J171" s="242" t="s">
        <v>424</v>
      </c>
      <c r="K171" s="358">
        <v>2.41</v>
      </c>
      <c r="L171" s="694"/>
      <c r="M171" s="694"/>
      <c r="N171" s="594">
        <f>ROUND(L171*K171,2)</f>
        <v>0</v>
      </c>
      <c r="O171" s="594"/>
      <c r="P171" s="594"/>
      <c r="Q171" s="594"/>
      <c r="R171" s="244" t="s">
        <v>3319</v>
      </c>
      <c r="S171" s="176"/>
      <c r="T171" s="287"/>
      <c r="U171" s="354"/>
      <c r="V171" s="246"/>
      <c r="W171" s="248"/>
      <c r="X171" s="248"/>
      <c r="Y171" s="248"/>
      <c r="Z171" s="248"/>
      <c r="AA171" s="248"/>
      <c r="AB171" s="355"/>
      <c r="AS171" s="192" t="s">
        <v>113</v>
      </c>
      <c r="AU171" s="192" t="s">
        <v>199</v>
      </c>
      <c r="AV171" s="192" t="s">
        <v>65</v>
      </c>
      <c r="AZ171" s="192" t="s">
        <v>198</v>
      </c>
      <c r="BF171" s="249">
        <f>IF(V171="základní",N171,0)</f>
        <v>0</v>
      </c>
      <c r="BG171" s="249">
        <f>IF(V171="snížená",N171,0)</f>
        <v>0</v>
      </c>
      <c r="BH171" s="249">
        <f>IF(V171="zákl. přenesená",N171,0)</f>
        <v>0</v>
      </c>
      <c r="BI171" s="249">
        <f>IF(V171="sníž. přenesená",N171,0)</f>
        <v>0</v>
      </c>
      <c r="BJ171" s="249">
        <f>IF(V171="nulová",N171,0)</f>
        <v>0</v>
      </c>
      <c r="BK171" s="192" t="s">
        <v>65</v>
      </c>
      <c r="BL171" s="249">
        <f>ROUND(L171*K171,2)</f>
        <v>0</v>
      </c>
      <c r="BM171" s="192" t="s">
        <v>113</v>
      </c>
      <c r="BN171" s="192" t="s">
        <v>2895</v>
      </c>
    </row>
    <row r="172" spans="2:52" s="261" customFormat="1" ht="80.25" customHeight="1">
      <c r="B172" s="257"/>
      <c r="C172" s="363"/>
      <c r="D172" s="363"/>
      <c r="E172" s="259"/>
      <c r="F172" s="625" t="s">
        <v>3587</v>
      </c>
      <c r="G172" s="622"/>
      <c r="H172" s="622"/>
      <c r="I172" s="622"/>
      <c r="J172" s="363"/>
      <c r="K172" s="260"/>
      <c r="L172" s="363"/>
      <c r="M172" s="363"/>
      <c r="N172" s="364"/>
      <c r="O172" s="364"/>
      <c r="P172" s="364"/>
      <c r="Q172" s="364"/>
      <c r="R172" s="363"/>
      <c r="S172" s="176"/>
      <c r="U172" s="385"/>
      <c r="V172" s="363"/>
      <c r="W172" s="363"/>
      <c r="X172" s="363"/>
      <c r="Y172" s="363"/>
      <c r="Z172" s="363"/>
      <c r="AA172" s="363"/>
      <c r="AB172" s="386"/>
      <c r="AU172" s="262" t="s">
        <v>205</v>
      </c>
      <c r="AV172" s="262" t="s">
        <v>65</v>
      </c>
      <c r="AW172" s="261" t="s">
        <v>71</v>
      </c>
      <c r="AX172" s="261" t="s">
        <v>25</v>
      </c>
      <c r="AY172" s="261" t="s">
        <v>65</v>
      </c>
      <c r="AZ172" s="262" t="s">
        <v>198</v>
      </c>
    </row>
    <row r="173" spans="2:64" s="235" customFormat="1" ht="37.35" customHeight="1">
      <c r="B173" s="231"/>
      <c r="C173" s="232"/>
      <c r="D173" s="233" t="s">
        <v>264</v>
      </c>
      <c r="E173" s="233"/>
      <c r="F173" s="233"/>
      <c r="G173" s="233"/>
      <c r="H173" s="233"/>
      <c r="I173" s="233"/>
      <c r="J173" s="233"/>
      <c r="K173" s="233"/>
      <c r="L173" s="233"/>
      <c r="M173" s="233"/>
      <c r="N173" s="609">
        <f>SUM(N174:Q176)</f>
        <v>0</v>
      </c>
      <c r="O173" s="610"/>
      <c r="P173" s="610"/>
      <c r="Q173" s="610"/>
      <c r="R173" s="232"/>
      <c r="S173" s="176"/>
      <c r="U173" s="348"/>
      <c r="V173" s="232"/>
      <c r="W173" s="232"/>
      <c r="X173" s="234"/>
      <c r="Y173" s="232"/>
      <c r="Z173" s="234"/>
      <c r="AA173" s="232"/>
      <c r="AB173" s="349"/>
      <c r="AS173" s="237" t="s">
        <v>113</v>
      </c>
      <c r="AU173" s="238" t="s">
        <v>57</v>
      </c>
      <c r="AV173" s="238" t="s">
        <v>58</v>
      </c>
      <c r="AZ173" s="237" t="s">
        <v>198</v>
      </c>
      <c r="BL173" s="239">
        <f>SUM(BL174:BL176)</f>
        <v>0</v>
      </c>
    </row>
    <row r="174" spans="2:66" s="198" customFormat="1" ht="31.5" customHeight="1">
      <c r="B174" s="168"/>
      <c r="C174" s="240" t="s">
        <v>531</v>
      </c>
      <c r="D174" s="240" t="s">
        <v>199</v>
      </c>
      <c r="E174" s="241" t="s">
        <v>2896</v>
      </c>
      <c r="F174" s="593" t="s">
        <v>2474</v>
      </c>
      <c r="G174" s="593"/>
      <c r="H174" s="593"/>
      <c r="I174" s="593"/>
      <c r="J174" s="242" t="s">
        <v>424</v>
      </c>
      <c r="K174" s="358">
        <v>6.71</v>
      </c>
      <c r="L174" s="694"/>
      <c r="M174" s="694"/>
      <c r="N174" s="594">
        <f>ROUND(L174*K174,2)</f>
        <v>0</v>
      </c>
      <c r="O174" s="594"/>
      <c r="P174" s="594"/>
      <c r="Q174" s="594"/>
      <c r="R174" s="256" t="s">
        <v>3765</v>
      </c>
      <c r="S174" s="176"/>
      <c r="T174" s="287"/>
      <c r="U174" s="354"/>
      <c r="V174" s="246"/>
      <c r="W174" s="248"/>
      <c r="X174" s="248"/>
      <c r="Y174" s="248"/>
      <c r="Z174" s="248"/>
      <c r="AA174" s="248"/>
      <c r="AB174" s="355"/>
      <c r="AS174" s="192" t="s">
        <v>113</v>
      </c>
      <c r="AU174" s="192" t="s">
        <v>199</v>
      </c>
      <c r="AV174" s="192" t="s">
        <v>65</v>
      </c>
      <c r="AZ174" s="192" t="s">
        <v>198</v>
      </c>
      <c r="BF174" s="249">
        <f>IF(V174="základní",N174,0)</f>
        <v>0</v>
      </c>
      <c r="BG174" s="249">
        <f>IF(V174="snížená",N174,0)</f>
        <v>0</v>
      </c>
      <c r="BH174" s="249">
        <f>IF(V174="zákl. přenesená",N174,0)</f>
        <v>0</v>
      </c>
      <c r="BI174" s="249">
        <f>IF(V174="sníž. přenesená",N174,0)</f>
        <v>0</v>
      </c>
      <c r="BJ174" s="249">
        <f>IF(V174="nulová",N174,0)</f>
        <v>0</v>
      </c>
      <c r="BK174" s="192" t="s">
        <v>65</v>
      </c>
      <c r="BL174" s="249">
        <f>ROUND(L174*K174,2)</f>
        <v>0</v>
      </c>
      <c r="BM174" s="192" t="s">
        <v>113</v>
      </c>
      <c r="BN174" s="192" t="s">
        <v>2897</v>
      </c>
    </row>
    <row r="175" spans="2:66" s="198" customFormat="1" ht="31.5" customHeight="1">
      <c r="B175" s="168"/>
      <c r="C175" s="240" t="s">
        <v>539</v>
      </c>
      <c r="D175" s="240" t="s">
        <v>199</v>
      </c>
      <c r="E175" s="241" t="s">
        <v>2898</v>
      </c>
      <c r="F175" s="593" t="s">
        <v>2480</v>
      </c>
      <c r="G175" s="593"/>
      <c r="H175" s="593"/>
      <c r="I175" s="593"/>
      <c r="J175" s="242" t="s">
        <v>424</v>
      </c>
      <c r="K175" s="358">
        <v>2.1</v>
      </c>
      <c r="L175" s="694"/>
      <c r="M175" s="694"/>
      <c r="N175" s="594">
        <f>ROUND(L175*K175,2)</f>
        <v>0</v>
      </c>
      <c r="O175" s="594"/>
      <c r="P175" s="594"/>
      <c r="Q175" s="594"/>
      <c r="R175" s="256" t="s">
        <v>3765</v>
      </c>
      <c r="S175" s="176"/>
      <c r="T175" s="287"/>
      <c r="U175" s="354"/>
      <c r="V175" s="246"/>
      <c r="W175" s="248"/>
      <c r="X175" s="248"/>
      <c r="Y175" s="248"/>
      <c r="Z175" s="248"/>
      <c r="AA175" s="248"/>
      <c r="AB175" s="355"/>
      <c r="AS175" s="192" t="s">
        <v>113</v>
      </c>
      <c r="AU175" s="192" t="s">
        <v>199</v>
      </c>
      <c r="AV175" s="192" t="s">
        <v>65</v>
      </c>
      <c r="AZ175" s="192" t="s">
        <v>198</v>
      </c>
      <c r="BF175" s="249">
        <f>IF(V175="základní",N175,0)</f>
        <v>0</v>
      </c>
      <c r="BG175" s="249">
        <f>IF(V175="snížená",N175,0)</f>
        <v>0</v>
      </c>
      <c r="BH175" s="249">
        <f>IF(V175="zákl. přenesená",N175,0)</f>
        <v>0</v>
      </c>
      <c r="BI175" s="249">
        <f>IF(V175="sníž. přenesená",N175,0)</f>
        <v>0</v>
      </c>
      <c r="BJ175" s="249">
        <f>IF(V175="nulová",N175,0)</f>
        <v>0</v>
      </c>
      <c r="BK175" s="192" t="s">
        <v>65</v>
      </c>
      <c r="BL175" s="249">
        <f>ROUND(L175*K175,2)</f>
        <v>0</v>
      </c>
      <c r="BM175" s="192" t="s">
        <v>113</v>
      </c>
      <c r="BN175" s="192" t="s">
        <v>2899</v>
      </c>
    </row>
    <row r="176" spans="2:66" s="198" customFormat="1" ht="44.25" customHeight="1">
      <c r="B176" s="168"/>
      <c r="C176" s="240" t="s">
        <v>547</v>
      </c>
      <c r="D176" s="240" t="s">
        <v>199</v>
      </c>
      <c r="E176" s="241" t="s">
        <v>2900</v>
      </c>
      <c r="F176" s="593" t="s">
        <v>2901</v>
      </c>
      <c r="G176" s="593"/>
      <c r="H176" s="593"/>
      <c r="I176" s="593"/>
      <c r="J176" s="242" t="s">
        <v>1218</v>
      </c>
      <c r="K176" s="358">
        <v>1</v>
      </c>
      <c r="L176" s="694"/>
      <c r="M176" s="694"/>
      <c r="N176" s="594">
        <f>ROUND(L176*K176,2)</f>
        <v>0</v>
      </c>
      <c r="O176" s="594"/>
      <c r="P176" s="594"/>
      <c r="Q176" s="594"/>
      <c r="R176" s="244" t="s">
        <v>3319</v>
      </c>
      <c r="S176" s="176"/>
      <c r="U176" s="354"/>
      <c r="V176" s="275"/>
      <c r="W176" s="277"/>
      <c r="X176" s="277"/>
      <c r="Y176" s="277"/>
      <c r="Z176" s="277"/>
      <c r="AA176" s="277"/>
      <c r="AB176" s="356"/>
      <c r="AS176" s="192" t="s">
        <v>113</v>
      </c>
      <c r="AU176" s="192" t="s">
        <v>199</v>
      </c>
      <c r="AV176" s="192" t="s">
        <v>65</v>
      </c>
      <c r="AZ176" s="192" t="s">
        <v>198</v>
      </c>
      <c r="BF176" s="249">
        <f>IF(V176="základní",N176,0)</f>
        <v>0</v>
      </c>
      <c r="BG176" s="249">
        <f>IF(V176="snížená",N176,0)</f>
        <v>0</v>
      </c>
      <c r="BH176" s="249">
        <f>IF(V176="zákl. přenesená",N176,0)</f>
        <v>0</v>
      </c>
      <c r="BI176" s="249">
        <f>IF(V176="sníž. přenesená",N176,0)</f>
        <v>0</v>
      </c>
      <c r="BJ176" s="249">
        <f>IF(V176="nulová",N176,0)</f>
        <v>0</v>
      </c>
      <c r="BK176" s="192" t="s">
        <v>65</v>
      </c>
      <c r="BL176" s="249">
        <f>ROUND(L176*K176,2)</f>
        <v>0</v>
      </c>
      <c r="BM176" s="192" t="s">
        <v>113</v>
      </c>
      <c r="BN176" s="192" t="s">
        <v>2902</v>
      </c>
    </row>
    <row r="177" spans="2:64" s="235" customFormat="1" ht="37.35" customHeight="1">
      <c r="B177" s="231"/>
      <c r="C177" s="232"/>
      <c r="D177" s="233" t="s">
        <v>2289</v>
      </c>
      <c r="E177" s="233"/>
      <c r="F177" s="233"/>
      <c r="G177" s="233"/>
      <c r="H177" s="233"/>
      <c r="I177" s="233"/>
      <c r="J177" s="233"/>
      <c r="K177" s="233"/>
      <c r="L177" s="233"/>
      <c r="M177" s="233"/>
      <c r="N177" s="611">
        <f>SUM(N178:Q189)</f>
        <v>0</v>
      </c>
      <c r="O177" s="612"/>
      <c r="P177" s="612"/>
      <c r="Q177" s="612"/>
      <c r="R177" s="232"/>
      <c r="S177" s="176"/>
      <c r="U177" s="348"/>
      <c r="V177" s="232"/>
      <c r="W177" s="232"/>
      <c r="X177" s="234">
        <f>SUM(X178:X189)</f>
        <v>0</v>
      </c>
      <c r="Y177" s="232"/>
      <c r="Z177" s="234">
        <f>SUM(Z178:Z189)</f>
        <v>0</v>
      </c>
      <c r="AA177" s="232"/>
      <c r="AB177" s="349">
        <f>SUM(AB178:AB189)</f>
        <v>0</v>
      </c>
      <c r="AS177" s="237" t="s">
        <v>113</v>
      </c>
      <c r="AU177" s="238" t="s">
        <v>57</v>
      </c>
      <c r="AV177" s="238" t="s">
        <v>58</v>
      </c>
      <c r="AZ177" s="237" t="s">
        <v>198</v>
      </c>
      <c r="BL177" s="239">
        <f>SUM(BL178:BL189)</f>
        <v>0</v>
      </c>
    </row>
    <row r="178" spans="2:66" s="198" customFormat="1" ht="22.5" customHeight="1">
      <c r="B178" s="168"/>
      <c r="C178" s="240" t="s">
        <v>551</v>
      </c>
      <c r="D178" s="240" t="s">
        <v>199</v>
      </c>
      <c r="E178" s="241" t="s">
        <v>2846</v>
      </c>
      <c r="F178" s="593" t="s">
        <v>2847</v>
      </c>
      <c r="G178" s="593"/>
      <c r="H178" s="593"/>
      <c r="I178" s="593"/>
      <c r="J178" s="242" t="s">
        <v>353</v>
      </c>
      <c r="K178" s="358">
        <v>12.5</v>
      </c>
      <c r="L178" s="694"/>
      <c r="M178" s="694"/>
      <c r="N178" s="594">
        <f>ROUND(L178*K178,2)</f>
        <v>0</v>
      </c>
      <c r="O178" s="594"/>
      <c r="P178" s="594"/>
      <c r="Q178" s="594"/>
      <c r="R178" s="244" t="s">
        <v>3319</v>
      </c>
      <c r="S178" s="176"/>
      <c r="U178" s="354" t="s">
        <v>5</v>
      </c>
      <c r="V178" s="246" t="s">
        <v>29</v>
      </c>
      <c r="W178" s="248">
        <v>0</v>
      </c>
      <c r="X178" s="248">
        <f>W178*K178</f>
        <v>0</v>
      </c>
      <c r="Y178" s="248">
        <v>0</v>
      </c>
      <c r="Z178" s="248">
        <f>Y178*K178</f>
        <v>0</v>
      </c>
      <c r="AA178" s="248">
        <v>0</v>
      </c>
      <c r="AB178" s="355">
        <f>AA178*K178</f>
        <v>0</v>
      </c>
      <c r="AS178" s="192" t="s">
        <v>113</v>
      </c>
      <c r="AU178" s="192" t="s">
        <v>199</v>
      </c>
      <c r="AV178" s="192" t="s">
        <v>65</v>
      </c>
      <c r="AZ178" s="192" t="s">
        <v>198</v>
      </c>
      <c r="BF178" s="249">
        <f>IF(V178="základní",N178,0)</f>
        <v>0</v>
      </c>
      <c r="BG178" s="249">
        <f>IF(V178="snížená",N178,0)</f>
        <v>0</v>
      </c>
      <c r="BH178" s="249">
        <f>IF(V178="zákl. přenesená",N178,0)</f>
        <v>0</v>
      </c>
      <c r="BI178" s="249">
        <f>IF(V178="sníž. přenesená",N178,0)</f>
        <v>0</v>
      </c>
      <c r="BJ178" s="249">
        <f>IF(V178="nulová",N178,0)</f>
        <v>0</v>
      </c>
      <c r="BK178" s="192" t="s">
        <v>65</v>
      </c>
      <c r="BL178" s="249">
        <f>ROUND(L178*K178,2)</f>
        <v>0</v>
      </c>
      <c r="BM178" s="192" t="s">
        <v>113</v>
      </c>
      <c r="BN178" s="192" t="s">
        <v>2848</v>
      </c>
    </row>
    <row r="179" spans="2:52" s="261" customFormat="1" ht="35.25" customHeight="1">
      <c r="B179" s="257"/>
      <c r="C179" s="363"/>
      <c r="D179" s="363"/>
      <c r="E179" s="259"/>
      <c r="F179" s="625" t="s">
        <v>3608</v>
      </c>
      <c r="G179" s="622"/>
      <c r="H179" s="622"/>
      <c r="I179" s="622"/>
      <c r="J179" s="363"/>
      <c r="K179" s="260"/>
      <c r="L179" s="363"/>
      <c r="M179" s="363"/>
      <c r="N179" s="363"/>
      <c r="O179" s="363"/>
      <c r="P179" s="363"/>
      <c r="Q179" s="363"/>
      <c r="R179" s="363"/>
      <c r="S179" s="176"/>
      <c r="U179" s="385"/>
      <c r="V179" s="363"/>
      <c r="W179" s="363"/>
      <c r="X179" s="363"/>
      <c r="Y179" s="363"/>
      <c r="Z179" s="363"/>
      <c r="AA179" s="363"/>
      <c r="AB179" s="386"/>
      <c r="AU179" s="262" t="s">
        <v>205</v>
      </c>
      <c r="AV179" s="262" t="s">
        <v>65</v>
      </c>
      <c r="AW179" s="261" t="s">
        <v>71</v>
      </c>
      <c r="AX179" s="261" t="s">
        <v>25</v>
      </c>
      <c r="AY179" s="261" t="s">
        <v>65</v>
      </c>
      <c r="AZ179" s="262" t="s">
        <v>198</v>
      </c>
    </row>
    <row r="180" spans="2:66" s="198" customFormat="1" ht="22.5" customHeight="1">
      <c r="B180" s="168"/>
      <c r="C180" s="240" t="s">
        <v>559</v>
      </c>
      <c r="D180" s="240" t="s">
        <v>199</v>
      </c>
      <c r="E180" s="241" t="s">
        <v>2849</v>
      </c>
      <c r="F180" s="593" t="s">
        <v>2850</v>
      </c>
      <c r="G180" s="593"/>
      <c r="H180" s="593"/>
      <c r="I180" s="593"/>
      <c r="J180" s="242" t="s">
        <v>353</v>
      </c>
      <c r="K180" s="358">
        <v>14.5</v>
      </c>
      <c r="L180" s="694"/>
      <c r="M180" s="694"/>
      <c r="N180" s="594">
        <f>ROUND(L180*K180,2)</f>
        <v>0</v>
      </c>
      <c r="O180" s="594"/>
      <c r="P180" s="594"/>
      <c r="Q180" s="594"/>
      <c r="R180" s="244" t="s">
        <v>3319</v>
      </c>
      <c r="S180" s="176"/>
      <c r="U180" s="354" t="s">
        <v>5</v>
      </c>
      <c r="V180" s="246" t="s">
        <v>29</v>
      </c>
      <c r="W180" s="248">
        <v>0</v>
      </c>
      <c r="X180" s="248">
        <f>W180*K180</f>
        <v>0</v>
      </c>
      <c r="Y180" s="248">
        <v>0</v>
      </c>
      <c r="Z180" s="248">
        <f>Y180*K180</f>
        <v>0</v>
      </c>
      <c r="AA180" s="248">
        <v>0</v>
      </c>
      <c r="AB180" s="355">
        <f>AA180*K180</f>
        <v>0</v>
      </c>
      <c r="AS180" s="192" t="s">
        <v>113</v>
      </c>
      <c r="AU180" s="192" t="s">
        <v>199</v>
      </c>
      <c r="AV180" s="192" t="s">
        <v>65</v>
      </c>
      <c r="AZ180" s="192" t="s">
        <v>198</v>
      </c>
      <c r="BF180" s="249">
        <f>IF(V180="základní",N180,0)</f>
        <v>0</v>
      </c>
      <c r="BG180" s="249">
        <f>IF(V180="snížená",N180,0)</f>
        <v>0</v>
      </c>
      <c r="BH180" s="249">
        <f>IF(V180="zákl. přenesená",N180,0)</f>
        <v>0</v>
      </c>
      <c r="BI180" s="249">
        <f>IF(V180="sníž. přenesená",N180,0)</f>
        <v>0</v>
      </c>
      <c r="BJ180" s="249">
        <f>IF(V180="nulová",N180,0)</f>
        <v>0</v>
      </c>
      <c r="BK180" s="192" t="s">
        <v>65</v>
      </c>
      <c r="BL180" s="249">
        <f>ROUND(L180*K180,2)</f>
        <v>0</v>
      </c>
      <c r="BM180" s="192" t="s">
        <v>113</v>
      </c>
      <c r="BN180" s="192" t="s">
        <v>2851</v>
      </c>
    </row>
    <row r="181" spans="2:52" s="261" customFormat="1" ht="15" customHeight="1">
      <c r="B181" s="257"/>
      <c r="C181" s="363"/>
      <c r="D181" s="363"/>
      <c r="E181" s="259"/>
      <c r="F181" s="625" t="s">
        <v>3609</v>
      </c>
      <c r="G181" s="622"/>
      <c r="H181" s="622"/>
      <c r="I181" s="622"/>
      <c r="J181" s="363"/>
      <c r="K181" s="260"/>
      <c r="L181" s="363"/>
      <c r="M181" s="363"/>
      <c r="N181" s="363"/>
      <c r="O181" s="363"/>
      <c r="P181" s="363"/>
      <c r="Q181" s="363"/>
      <c r="R181" s="363"/>
      <c r="S181" s="176"/>
      <c r="U181" s="385"/>
      <c r="V181" s="363"/>
      <c r="W181" s="363"/>
      <c r="X181" s="363"/>
      <c r="Y181" s="363"/>
      <c r="Z181" s="363"/>
      <c r="AA181" s="363"/>
      <c r="AB181" s="386"/>
      <c r="AU181" s="262" t="s">
        <v>205</v>
      </c>
      <c r="AV181" s="262" t="s">
        <v>65</v>
      </c>
      <c r="AW181" s="261" t="s">
        <v>71</v>
      </c>
      <c r="AX181" s="261" t="s">
        <v>25</v>
      </c>
      <c r="AY181" s="261" t="s">
        <v>65</v>
      </c>
      <c r="AZ181" s="262" t="s">
        <v>198</v>
      </c>
    </row>
    <row r="182" spans="2:52" s="261" customFormat="1" ht="15" customHeight="1">
      <c r="B182" s="257"/>
      <c r="C182" s="363"/>
      <c r="D182" s="363"/>
      <c r="E182" s="259"/>
      <c r="F182" s="625" t="s">
        <v>3595</v>
      </c>
      <c r="G182" s="622"/>
      <c r="H182" s="622"/>
      <c r="I182" s="622"/>
      <c r="J182" s="363"/>
      <c r="K182" s="260"/>
      <c r="L182" s="363"/>
      <c r="M182" s="363"/>
      <c r="N182" s="363"/>
      <c r="O182" s="363"/>
      <c r="P182" s="363"/>
      <c r="Q182" s="363"/>
      <c r="R182" s="363"/>
      <c r="S182" s="176"/>
      <c r="U182" s="385"/>
      <c r="V182" s="363"/>
      <c r="W182" s="363"/>
      <c r="X182" s="363"/>
      <c r="Y182" s="363"/>
      <c r="Z182" s="363"/>
      <c r="AA182" s="363"/>
      <c r="AB182" s="386"/>
      <c r="AU182" s="262" t="s">
        <v>205</v>
      </c>
      <c r="AV182" s="262" t="s">
        <v>65</v>
      </c>
      <c r="AW182" s="261" t="s">
        <v>71</v>
      </c>
      <c r="AX182" s="261" t="s">
        <v>25</v>
      </c>
      <c r="AY182" s="261" t="s">
        <v>65</v>
      </c>
      <c r="AZ182" s="262" t="s">
        <v>198</v>
      </c>
    </row>
    <row r="183" spans="2:66" s="198" customFormat="1" ht="22.5" customHeight="1">
      <c r="B183" s="168"/>
      <c r="C183" s="240" t="s">
        <v>563</v>
      </c>
      <c r="D183" s="240" t="s">
        <v>199</v>
      </c>
      <c r="E183" s="241" t="s">
        <v>2852</v>
      </c>
      <c r="F183" s="593" t="s">
        <v>2853</v>
      </c>
      <c r="G183" s="593"/>
      <c r="H183" s="593"/>
      <c r="I183" s="593"/>
      <c r="J183" s="242" t="s">
        <v>353</v>
      </c>
      <c r="K183" s="358">
        <v>14.5</v>
      </c>
      <c r="L183" s="694"/>
      <c r="M183" s="694"/>
      <c r="N183" s="594">
        <f>ROUND(L183*K183,2)</f>
        <v>0</v>
      </c>
      <c r="O183" s="594"/>
      <c r="P183" s="594"/>
      <c r="Q183" s="594"/>
      <c r="R183" s="244" t="s">
        <v>3319</v>
      </c>
      <c r="S183" s="176"/>
      <c r="U183" s="354" t="s">
        <v>5</v>
      </c>
      <c r="V183" s="246" t="s">
        <v>29</v>
      </c>
      <c r="W183" s="248">
        <v>0</v>
      </c>
      <c r="X183" s="248">
        <f>W183*K183</f>
        <v>0</v>
      </c>
      <c r="Y183" s="248">
        <v>0</v>
      </c>
      <c r="Z183" s="248">
        <f>Y183*K183</f>
        <v>0</v>
      </c>
      <c r="AA183" s="248">
        <v>0</v>
      </c>
      <c r="AB183" s="355">
        <f>AA183*K183</f>
        <v>0</v>
      </c>
      <c r="AS183" s="192" t="s">
        <v>113</v>
      </c>
      <c r="AU183" s="192" t="s">
        <v>199</v>
      </c>
      <c r="AV183" s="192" t="s">
        <v>65</v>
      </c>
      <c r="AZ183" s="192" t="s">
        <v>198</v>
      </c>
      <c r="BF183" s="249">
        <f>IF(V183="základní",N183,0)</f>
        <v>0</v>
      </c>
      <c r="BG183" s="249">
        <f>IF(V183="snížená",N183,0)</f>
        <v>0</v>
      </c>
      <c r="BH183" s="249">
        <f>IF(V183="zákl. přenesená",N183,0)</f>
        <v>0</v>
      </c>
      <c r="BI183" s="249">
        <f>IF(V183="sníž. přenesená",N183,0)</f>
        <v>0</v>
      </c>
      <c r="BJ183" s="249">
        <f>IF(V183="nulová",N183,0)</f>
        <v>0</v>
      </c>
      <c r="BK183" s="192" t="s">
        <v>65</v>
      </c>
      <c r="BL183" s="249">
        <f>ROUND(L183*K183,2)</f>
        <v>0</v>
      </c>
      <c r="BM183" s="192" t="s">
        <v>113</v>
      </c>
      <c r="BN183" s="192" t="s">
        <v>2854</v>
      </c>
    </row>
    <row r="184" spans="2:52" s="261" customFormat="1" ht="15" customHeight="1">
      <c r="B184" s="257"/>
      <c r="C184" s="363"/>
      <c r="D184" s="363"/>
      <c r="E184" s="259"/>
      <c r="F184" s="625" t="s">
        <v>3610</v>
      </c>
      <c r="G184" s="622"/>
      <c r="H184" s="622"/>
      <c r="I184" s="622"/>
      <c r="J184" s="363"/>
      <c r="K184" s="260"/>
      <c r="L184" s="363"/>
      <c r="M184" s="363"/>
      <c r="N184" s="363"/>
      <c r="O184" s="363"/>
      <c r="P184" s="363"/>
      <c r="Q184" s="363"/>
      <c r="R184" s="363"/>
      <c r="S184" s="176"/>
      <c r="U184" s="385"/>
      <c r="V184" s="363"/>
      <c r="W184" s="363"/>
      <c r="X184" s="363"/>
      <c r="Y184" s="363"/>
      <c r="Z184" s="363"/>
      <c r="AA184" s="363"/>
      <c r="AB184" s="386"/>
      <c r="AU184" s="262" t="s">
        <v>205</v>
      </c>
      <c r="AV184" s="262" t="s">
        <v>65</v>
      </c>
      <c r="AW184" s="261" t="s">
        <v>71</v>
      </c>
      <c r="AX184" s="261" t="s">
        <v>25</v>
      </c>
      <c r="AY184" s="261" t="s">
        <v>65</v>
      </c>
      <c r="AZ184" s="262" t="s">
        <v>198</v>
      </c>
    </row>
    <row r="185" spans="2:52" s="261" customFormat="1" ht="15" customHeight="1">
      <c r="B185" s="257"/>
      <c r="C185" s="363"/>
      <c r="D185" s="363"/>
      <c r="E185" s="259"/>
      <c r="F185" s="625" t="s">
        <v>3595</v>
      </c>
      <c r="G185" s="622"/>
      <c r="H185" s="622"/>
      <c r="I185" s="622"/>
      <c r="J185" s="363"/>
      <c r="K185" s="260"/>
      <c r="L185" s="363"/>
      <c r="M185" s="363"/>
      <c r="N185" s="363"/>
      <c r="O185" s="363"/>
      <c r="P185" s="363"/>
      <c r="Q185" s="363"/>
      <c r="R185" s="363"/>
      <c r="S185" s="176"/>
      <c r="U185" s="385"/>
      <c r="V185" s="363"/>
      <c r="W185" s="363"/>
      <c r="X185" s="363"/>
      <c r="Y185" s="363"/>
      <c r="Z185" s="363"/>
      <c r="AA185" s="363"/>
      <c r="AB185" s="386"/>
      <c r="AU185" s="262" t="s">
        <v>205</v>
      </c>
      <c r="AV185" s="262" t="s">
        <v>65</v>
      </c>
      <c r="AW185" s="261" t="s">
        <v>71</v>
      </c>
      <c r="AX185" s="261" t="s">
        <v>25</v>
      </c>
      <c r="AY185" s="261" t="s">
        <v>65</v>
      </c>
      <c r="AZ185" s="262" t="s">
        <v>198</v>
      </c>
    </row>
    <row r="186" spans="2:66" s="198" customFormat="1" ht="31.5" customHeight="1">
      <c r="B186" s="168"/>
      <c r="C186" s="240" t="s">
        <v>567</v>
      </c>
      <c r="D186" s="240" t="s">
        <v>199</v>
      </c>
      <c r="E186" s="241" t="s">
        <v>2855</v>
      </c>
      <c r="F186" s="593" t="s">
        <v>2856</v>
      </c>
      <c r="G186" s="593"/>
      <c r="H186" s="593"/>
      <c r="I186" s="593"/>
      <c r="J186" s="242" t="s">
        <v>1046</v>
      </c>
      <c r="K186" s="358">
        <v>1</v>
      </c>
      <c r="L186" s="694"/>
      <c r="M186" s="694"/>
      <c r="N186" s="594">
        <f>ROUND(L186*K186,2)</f>
        <v>0</v>
      </c>
      <c r="O186" s="594"/>
      <c r="P186" s="594"/>
      <c r="Q186" s="594"/>
      <c r="R186" s="244" t="s">
        <v>3319</v>
      </c>
      <c r="S186" s="176"/>
      <c r="U186" s="354" t="s">
        <v>5</v>
      </c>
      <c r="V186" s="246" t="s">
        <v>29</v>
      </c>
      <c r="W186" s="248">
        <v>0</v>
      </c>
      <c r="X186" s="248">
        <f>W186*K186</f>
        <v>0</v>
      </c>
      <c r="Y186" s="248">
        <v>0</v>
      </c>
      <c r="Z186" s="248">
        <f>Y186*K186</f>
        <v>0</v>
      </c>
      <c r="AA186" s="248">
        <v>0</v>
      </c>
      <c r="AB186" s="355">
        <f>AA186*K186</f>
        <v>0</v>
      </c>
      <c r="AS186" s="192" t="s">
        <v>113</v>
      </c>
      <c r="AU186" s="192" t="s">
        <v>199</v>
      </c>
      <c r="AV186" s="192" t="s">
        <v>65</v>
      </c>
      <c r="AZ186" s="192" t="s">
        <v>198</v>
      </c>
      <c r="BF186" s="249">
        <f>IF(V186="základní",N186,0)</f>
        <v>0</v>
      </c>
      <c r="BG186" s="249">
        <f>IF(V186="snížená",N186,0)</f>
        <v>0</v>
      </c>
      <c r="BH186" s="249">
        <f>IF(V186="zákl. přenesená",N186,0)</f>
        <v>0</v>
      </c>
      <c r="BI186" s="249">
        <f>IF(V186="sníž. přenesená",N186,0)</f>
        <v>0</v>
      </c>
      <c r="BJ186" s="249">
        <f>IF(V186="nulová",N186,0)</f>
        <v>0</v>
      </c>
      <c r="BK186" s="192" t="s">
        <v>65</v>
      </c>
      <c r="BL186" s="249">
        <f>ROUND(L186*K186,2)</f>
        <v>0</v>
      </c>
      <c r="BM186" s="192" t="s">
        <v>113</v>
      </c>
      <c r="BN186" s="192" t="s">
        <v>2857</v>
      </c>
    </row>
    <row r="187" spans="2:52" s="261" customFormat="1" ht="15" customHeight="1">
      <c r="B187" s="257"/>
      <c r="C187" s="363"/>
      <c r="D187" s="363"/>
      <c r="E187" s="259"/>
      <c r="F187" s="625" t="s">
        <v>3610</v>
      </c>
      <c r="G187" s="622"/>
      <c r="H187" s="622"/>
      <c r="I187" s="622"/>
      <c r="J187" s="363"/>
      <c r="K187" s="260"/>
      <c r="L187" s="363"/>
      <c r="M187" s="363"/>
      <c r="N187" s="363"/>
      <c r="O187" s="363"/>
      <c r="P187" s="363"/>
      <c r="Q187" s="363"/>
      <c r="R187" s="363"/>
      <c r="S187" s="176"/>
      <c r="U187" s="385"/>
      <c r="V187" s="363"/>
      <c r="W187" s="363"/>
      <c r="X187" s="363"/>
      <c r="Y187" s="363"/>
      <c r="Z187" s="363"/>
      <c r="AA187" s="363"/>
      <c r="AB187" s="386"/>
      <c r="AU187" s="262" t="s">
        <v>205</v>
      </c>
      <c r="AV187" s="262" t="s">
        <v>65</v>
      </c>
      <c r="AW187" s="261" t="s">
        <v>71</v>
      </c>
      <c r="AX187" s="261" t="s">
        <v>25</v>
      </c>
      <c r="AY187" s="261" t="s">
        <v>65</v>
      </c>
      <c r="AZ187" s="262" t="s">
        <v>198</v>
      </c>
    </row>
    <row r="188" spans="2:52" s="261" customFormat="1" ht="31.5" customHeight="1">
      <c r="B188" s="257"/>
      <c r="C188" s="363"/>
      <c r="D188" s="363"/>
      <c r="E188" s="259"/>
      <c r="F188" s="625" t="s">
        <v>3597</v>
      </c>
      <c r="G188" s="622"/>
      <c r="H188" s="622"/>
      <c r="I188" s="622"/>
      <c r="J188" s="363"/>
      <c r="K188" s="260"/>
      <c r="L188" s="363"/>
      <c r="M188" s="363"/>
      <c r="N188" s="363"/>
      <c r="O188" s="363"/>
      <c r="P188" s="363"/>
      <c r="Q188" s="363"/>
      <c r="R188" s="363"/>
      <c r="S188" s="176"/>
      <c r="U188" s="385"/>
      <c r="V188" s="363"/>
      <c r="W188" s="363"/>
      <c r="X188" s="363"/>
      <c r="Y188" s="363"/>
      <c r="Z188" s="363"/>
      <c r="AA188" s="363"/>
      <c r="AB188" s="386"/>
      <c r="AU188" s="262" t="s">
        <v>205</v>
      </c>
      <c r="AV188" s="262" t="s">
        <v>65</v>
      </c>
      <c r="AW188" s="261" t="s">
        <v>71</v>
      </c>
      <c r="AX188" s="261" t="s">
        <v>25</v>
      </c>
      <c r="AY188" s="261" t="s">
        <v>65</v>
      </c>
      <c r="AZ188" s="262" t="s">
        <v>198</v>
      </c>
    </row>
    <row r="189" spans="2:66" s="198" customFormat="1" ht="31.5" customHeight="1">
      <c r="B189" s="168"/>
      <c r="C189" s="240" t="s">
        <v>575</v>
      </c>
      <c r="D189" s="240" t="s">
        <v>199</v>
      </c>
      <c r="E189" s="241" t="s">
        <v>2858</v>
      </c>
      <c r="F189" s="593" t="s">
        <v>2859</v>
      </c>
      <c r="G189" s="593"/>
      <c r="H189" s="593"/>
      <c r="I189" s="593"/>
      <c r="J189" s="242" t="s">
        <v>1218</v>
      </c>
      <c r="K189" s="358">
        <v>1</v>
      </c>
      <c r="L189" s="694"/>
      <c r="M189" s="694"/>
      <c r="N189" s="594">
        <f>ROUND(L189*K189,2)</f>
        <v>0</v>
      </c>
      <c r="O189" s="594"/>
      <c r="P189" s="594"/>
      <c r="Q189" s="594"/>
      <c r="R189" s="244" t="s">
        <v>3319</v>
      </c>
      <c r="S189" s="176"/>
      <c r="U189" s="354" t="s">
        <v>5</v>
      </c>
      <c r="V189" s="246" t="s">
        <v>29</v>
      </c>
      <c r="W189" s="248">
        <v>0</v>
      </c>
      <c r="X189" s="248">
        <f>W189*K189</f>
        <v>0</v>
      </c>
      <c r="Y189" s="248">
        <v>0</v>
      </c>
      <c r="Z189" s="248">
        <f>Y189*K189</f>
        <v>0</v>
      </c>
      <c r="AA189" s="248">
        <v>0</v>
      </c>
      <c r="AB189" s="355">
        <f>AA189*K189</f>
        <v>0</v>
      </c>
      <c r="AS189" s="192" t="s">
        <v>113</v>
      </c>
      <c r="AU189" s="192" t="s">
        <v>199</v>
      </c>
      <c r="AV189" s="192" t="s">
        <v>65</v>
      </c>
      <c r="AZ189" s="192" t="s">
        <v>198</v>
      </c>
      <c r="BF189" s="249">
        <f>IF(V189="základní",N189,0)</f>
        <v>0</v>
      </c>
      <c r="BG189" s="249">
        <f>IF(V189="snížená",N189,0)</f>
        <v>0</v>
      </c>
      <c r="BH189" s="249">
        <f>IF(V189="zákl. přenesená",N189,0)</f>
        <v>0</v>
      </c>
      <c r="BI189" s="249">
        <f>IF(V189="sníž. přenesená",N189,0)</f>
        <v>0</v>
      </c>
      <c r="BJ189" s="249">
        <f>IF(V189="nulová",N189,0)</f>
        <v>0</v>
      </c>
      <c r="BK189" s="192" t="s">
        <v>65</v>
      </c>
      <c r="BL189" s="249">
        <f>ROUND(L189*K189,2)</f>
        <v>0</v>
      </c>
      <c r="BM189" s="192" t="s">
        <v>113</v>
      </c>
      <c r="BN189" s="192" t="s">
        <v>2860</v>
      </c>
    </row>
    <row r="190" spans="2:52" s="261" customFormat="1" ht="15" customHeight="1">
      <c r="B190" s="257"/>
      <c r="C190" s="363"/>
      <c r="D190" s="363"/>
      <c r="E190" s="259"/>
      <c r="F190" s="625" t="s">
        <v>3324</v>
      </c>
      <c r="G190" s="622"/>
      <c r="H190" s="622"/>
      <c r="I190" s="622"/>
      <c r="J190" s="363"/>
      <c r="K190" s="260"/>
      <c r="L190" s="363"/>
      <c r="M190" s="363"/>
      <c r="N190" s="363"/>
      <c r="O190" s="363"/>
      <c r="P190" s="363"/>
      <c r="Q190" s="363"/>
      <c r="R190" s="363"/>
      <c r="S190" s="176"/>
      <c r="U190" s="385"/>
      <c r="V190" s="363"/>
      <c r="W190" s="363"/>
      <c r="X190" s="363"/>
      <c r="Y190" s="363"/>
      <c r="Z190" s="363"/>
      <c r="AA190" s="363"/>
      <c r="AB190" s="386"/>
      <c r="AU190" s="262" t="s">
        <v>205</v>
      </c>
      <c r="AV190" s="262" t="s">
        <v>65</v>
      </c>
      <c r="AW190" s="261" t="s">
        <v>71</v>
      </c>
      <c r="AX190" s="261" t="s">
        <v>25</v>
      </c>
      <c r="AY190" s="261" t="s">
        <v>65</v>
      </c>
      <c r="AZ190" s="262" t="s">
        <v>198</v>
      </c>
    </row>
    <row r="191" spans="2:19" s="198" customFormat="1" ht="6.95" customHeight="1">
      <c r="B191" s="201"/>
      <c r="C191" s="202"/>
      <c r="D191" s="202"/>
      <c r="E191" s="202"/>
      <c r="F191" s="202"/>
      <c r="G191" s="202"/>
      <c r="H191" s="202"/>
      <c r="I191" s="202"/>
      <c r="J191" s="202"/>
      <c r="K191" s="202"/>
      <c r="L191" s="202"/>
      <c r="M191" s="202"/>
      <c r="N191" s="202"/>
      <c r="O191" s="202"/>
      <c r="P191" s="202"/>
      <c r="Q191" s="202"/>
      <c r="R191" s="202"/>
      <c r="S191" s="278"/>
    </row>
  </sheetData>
  <sheetProtection password="CDE4" sheet="1" objects="1" scenarios="1"/>
  <mergeCells count="253">
    <mergeCell ref="T2:AD2"/>
    <mergeCell ref="F175:I175"/>
    <mergeCell ref="L175:M175"/>
    <mergeCell ref="N175:Q175"/>
    <mergeCell ref="N147:Q147"/>
    <mergeCell ref="L126:M126"/>
    <mergeCell ref="N126:Q126"/>
    <mergeCell ref="F127:I127"/>
    <mergeCell ref="L127:M127"/>
    <mergeCell ref="N127:Q127"/>
    <mergeCell ref="F128:I128"/>
    <mergeCell ref="F129:I129"/>
    <mergeCell ref="F130:I130"/>
    <mergeCell ref="L130:M130"/>
    <mergeCell ref="N130:Q130"/>
    <mergeCell ref="L120:M120"/>
    <mergeCell ref="N120:Q120"/>
    <mergeCell ref="N78:Q78"/>
    <mergeCell ref="N79:Q79"/>
    <mergeCell ref="L160:M160"/>
    <mergeCell ref="N160:Q160"/>
    <mergeCell ref="F162:I162"/>
    <mergeCell ref="L162:M162"/>
    <mergeCell ref="N162:Q162"/>
    <mergeCell ref="N133:Q133"/>
    <mergeCell ref="F134:I134"/>
    <mergeCell ref="L134:M134"/>
    <mergeCell ref="N134:Q134"/>
    <mergeCell ref="F136:I136"/>
    <mergeCell ref="L136:M136"/>
    <mergeCell ref="N136:Q136"/>
    <mergeCell ref="N137:Q137"/>
    <mergeCell ref="N141:Q141"/>
    <mergeCell ref="H1:K1"/>
    <mergeCell ref="L189:M189"/>
    <mergeCell ref="N189:Q189"/>
    <mergeCell ref="F138:I138"/>
    <mergeCell ref="L138:M138"/>
    <mergeCell ref="N138:Q138"/>
    <mergeCell ref="F139:I139"/>
    <mergeCell ref="F140:I140"/>
    <mergeCell ref="F142:I142"/>
    <mergeCell ref="L142:M142"/>
    <mergeCell ref="N142:Q142"/>
    <mergeCell ref="F179:I179"/>
    <mergeCell ref="F187:I187"/>
    <mergeCell ref="F188:I188"/>
    <mergeCell ref="F148:I148"/>
    <mergeCell ref="L148:M148"/>
    <mergeCell ref="N148:Q148"/>
    <mergeCell ref="F149:I149"/>
    <mergeCell ref="F150:I150"/>
    <mergeCell ref="F151:I151"/>
    <mergeCell ref="F152:I152"/>
    <mergeCell ref="L152:M152"/>
    <mergeCell ref="N152:Q152"/>
    <mergeCell ref="F153:I153"/>
    <mergeCell ref="L180:M180"/>
    <mergeCell ref="N180:Q180"/>
    <mergeCell ref="F183:I183"/>
    <mergeCell ref="L183:M183"/>
    <mergeCell ref="N183:Q183"/>
    <mergeCell ref="F186:I186"/>
    <mergeCell ref="L186:M186"/>
    <mergeCell ref="N186:Q186"/>
    <mergeCell ref="F181:I181"/>
    <mergeCell ref="F182:I182"/>
    <mergeCell ref="F184:I184"/>
    <mergeCell ref="F185:I185"/>
    <mergeCell ref="F178:I178"/>
    <mergeCell ref="L178:M178"/>
    <mergeCell ref="N178:Q178"/>
    <mergeCell ref="F165:I165"/>
    <mergeCell ref="F166:I166"/>
    <mergeCell ref="F167:I167"/>
    <mergeCell ref="F170:I170"/>
    <mergeCell ref="F172:I172"/>
    <mergeCell ref="F155:I155"/>
    <mergeCell ref="F156:I156"/>
    <mergeCell ref="L156:M156"/>
    <mergeCell ref="N174:Q174"/>
    <mergeCell ref="N177:Q177"/>
    <mergeCell ref="N168:Q168"/>
    <mergeCell ref="N173:Q173"/>
    <mergeCell ref="F176:I176"/>
    <mergeCell ref="L176:M176"/>
    <mergeCell ref="N176:Q176"/>
    <mergeCell ref="L169:M169"/>
    <mergeCell ref="N169:Q169"/>
    <mergeCell ref="F171:I171"/>
    <mergeCell ref="L171:M171"/>
    <mergeCell ref="N171:Q171"/>
    <mergeCell ref="F174:I174"/>
    <mergeCell ref="L174:M174"/>
    <mergeCell ref="F123:I123"/>
    <mergeCell ref="L123:M123"/>
    <mergeCell ref="N123:Q123"/>
    <mergeCell ref="F124:I124"/>
    <mergeCell ref="F125:I125"/>
    <mergeCell ref="L115:M115"/>
    <mergeCell ref="N115:Q115"/>
    <mergeCell ref="F116:I116"/>
    <mergeCell ref="L116:M116"/>
    <mergeCell ref="N116:Q116"/>
    <mergeCell ref="F117:I117"/>
    <mergeCell ref="L117:M117"/>
    <mergeCell ref="N117:Q117"/>
    <mergeCell ref="F118:I118"/>
    <mergeCell ref="F164:I164"/>
    <mergeCell ref="L164:M164"/>
    <mergeCell ref="N164:Q164"/>
    <mergeCell ref="F154:I154"/>
    <mergeCell ref="N156:Q156"/>
    <mergeCell ref="F157:I157"/>
    <mergeCell ref="F158:I158"/>
    <mergeCell ref="F159:I159"/>
    <mergeCell ref="L133:M133"/>
    <mergeCell ref="L109:M109"/>
    <mergeCell ref="N109:Q109"/>
    <mergeCell ref="F110:I110"/>
    <mergeCell ref="F111:I111"/>
    <mergeCell ref="F112:I112"/>
    <mergeCell ref="L112:M112"/>
    <mergeCell ref="N112:Q112"/>
    <mergeCell ref="F113:I113"/>
    <mergeCell ref="F114:I114"/>
    <mergeCell ref="F101:I101"/>
    <mergeCell ref="F102:I102"/>
    <mergeCell ref="F103:I103"/>
    <mergeCell ref="L103:M103"/>
    <mergeCell ref="N103:Q103"/>
    <mergeCell ref="F104:I104"/>
    <mergeCell ref="F105:I105"/>
    <mergeCell ref="F106:I106"/>
    <mergeCell ref="L106:M106"/>
    <mergeCell ref="N106:Q106"/>
    <mergeCell ref="F95:I95"/>
    <mergeCell ref="F96:I96"/>
    <mergeCell ref="F97:I97"/>
    <mergeCell ref="L97:M97"/>
    <mergeCell ref="N97:Q97"/>
    <mergeCell ref="F98:I98"/>
    <mergeCell ref="F99:I99"/>
    <mergeCell ref="F100:I100"/>
    <mergeCell ref="L100:M100"/>
    <mergeCell ref="N100:Q100"/>
    <mergeCell ref="F89:I89"/>
    <mergeCell ref="L89:M89"/>
    <mergeCell ref="N89:Q89"/>
    <mergeCell ref="F91:I91"/>
    <mergeCell ref="L91:M91"/>
    <mergeCell ref="N91:Q91"/>
    <mergeCell ref="F92:I92"/>
    <mergeCell ref="F93:I93"/>
    <mergeCell ref="F94:I94"/>
    <mergeCell ref="L94:M94"/>
    <mergeCell ref="N94:Q94"/>
    <mergeCell ref="F90:I90"/>
    <mergeCell ref="F85:I85"/>
    <mergeCell ref="F86:I86"/>
    <mergeCell ref="L86:M86"/>
    <mergeCell ref="N86:Q86"/>
    <mergeCell ref="F87:I87"/>
    <mergeCell ref="L87:M87"/>
    <mergeCell ref="N87:Q87"/>
    <mergeCell ref="F88:I88"/>
    <mergeCell ref="L88:M88"/>
    <mergeCell ref="N88:Q88"/>
    <mergeCell ref="F80:I80"/>
    <mergeCell ref="L80:M80"/>
    <mergeCell ref="N80:Q80"/>
    <mergeCell ref="F81:I81"/>
    <mergeCell ref="F82:I82"/>
    <mergeCell ref="F83:I83"/>
    <mergeCell ref="L83:M83"/>
    <mergeCell ref="N83:Q83"/>
    <mergeCell ref="F84:I84"/>
    <mergeCell ref="F68:P68"/>
    <mergeCell ref="F69:P69"/>
    <mergeCell ref="F70:P70"/>
    <mergeCell ref="F77:I77"/>
    <mergeCell ref="L77:M77"/>
    <mergeCell ref="N77:Q77"/>
    <mergeCell ref="M72:P72"/>
    <mergeCell ref="M74:Q74"/>
    <mergeCell ref="M75:Q75"/>
    <mergeCell ref="C66:R66"/>
    <mergeCell ref="N53:Q53"/>
    <mergeCell ref="N54:Q54"/>
    <mergeCell ref="N60:Q60"/>
    <mergeCell ref="N55:Q55"/>
    <mergeCell ref="N56:Q56"/>
    <mergeCell ref="N57:Q57"/>
    <mergeCell ref="N58:Q58"/>
    <mergeCell ref="N59:Q59"/>
    <mergeCell ref="L34:P34"/>
    <mergeCell ref="F42:P42"/>
    <mergeCell ref="F43:P43"/>
    <mergeCell ref="F44:P44"/>
    <mergeCell ref="C51:G51"/>
    <mergeCell ref="N51:Q51"/>
    <mergeCell ref="C40:R40"/>
    <mergeCell ref="M46:P46"/>
    <mergeCell ref="M48:Q48"/>
    <mergeCell ref="M49:Q49"/>
    <mergeCell ref="H28:J28"/>
    <mergeCell ref="M28:P28"/>
    <mergeCell ref="H29:J29"/>
    <mergeCell ref="M29:P29"/>
    <mergeCell ref="H30:J30"/>
    <mergeCell ref="M30:P30"/>
    <mergeCell ref="H31:J31"/>
    <mergeCell ref="M31:P31"/>
    <mergeCell ref="H32:J32"/>
    <mergeCell ref="M32:P32"/>
    <mergeCell ref="M25:P25"/>
    <mergeCell ref="C2:Q2"/>
    <mergeCell ref="F6:P6"/>
    <mergeCell ref="F7:P7"/>
    <mergeCell ref="F8:P8"/>
    <mergeCell ref="C4:R4"/>
    <mergeCell ref="O10:P10"/>
    <mergeCell ref="O12:P12"/>
    <mergeCell ref="O13:P13"/>
    <mergeCell ref="O15:P15"/>
    <mergeCell ref="O16:P16"/>
    <mergeCell ref="O18:P18"/>
    <mergeCell ref="O19:P19"/>
    <mergeCell ref="E22:L22"/>
    <mergeCell ref="F190:I190"/>
    <mergeCell ref="F107:I107"/>
    <mergeCell ref="F108:I108"/>
    <mergeCell ref="F135:I135"/>
    <mergeCell ref="F143:I143"/>
    <mergeCell ref="F144:I144"/>
    <mergeCell ref="F145:I145"/>
    <mergeCell ref="F146:I146"/>
    <mergeCell ref="F161:I161"/>
    <mergeCell ref="F163:I163"/>
    <mergeCell ref="F109:I109"/>
    <mergeCell ref="F115:I115"/>
    <mergeCell ref="F119:I119"/>
    <mergeCell ref="F120:I120"/>
    <mergeCell ref="F126:I126"/>
    <mergeCell ref="F131:I131"/>
    <mergeCell ref="F132:I132"/>
    <mergeCell ref="F133:I133"/>
    <mergeCell ref="F180:I180"/>
    <mergeCell ref="F189:I189"/>
    <mergeCell ref="F160:I160"/>
    <mergeCell ref="F169:I169"/>
    <mergeCell ref="F121:I121"/>
    <mergeCell ref="F122:I122"/>
  </mergeCells>
  <hyperlinks>
    <hyperlink ref="F1:G1" location="C2" display="1) Krycí list rozpočtu"/>
    <hyperlink ref="H1:K1" location="C87" display="2) Rekapitulace rozpočtu"/>
    <hyperlink ref="L1" location="C117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5" r:id="rId2"/>
  <headerFooter>
    <oddFooter>&amp;CStrana &amp;P z &amp;N</oddFooter>
  </headerFooter>
  <rowBreaks count="2" manualBreakCount="2">
    <brk id="37" min="1" max="16383" man="1"/>
    <brk id="63" min="1" max="16383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O191"/>
  <sheetViews>
    <sheetView showGridLines="0" workbookViewId="0" topLeftCell="A1">
      <pane ySplit="1" topLeftCell="A2" activePane="bottomLeft" state="frozen"/>
      <selection pane="bottomLeft" activeCell="M25" sqref="M25:P25 M28:P29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5.16015625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8.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1" style="362" customWidth="1"/>
    <col min="31" max="31" width="15" style="362" customWidth="1"/>
    <col min="32" max="32" width="16.33203125" style="362" customWidth="1"/>
    <col min="33" max="44" width="9.33203125" style="362" customWidth="1"/>
    <col min="45" max="66" width="9.33203125" style="362" hidden="1" customWidth="1"/>
    <col min="67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4" t="s">
        <v>168</v>
      </c>
      <c r="I1" s="604"/>
      <c r="J1" s="604"/>
      <c r="K1" s="604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0" t="s">
        <v>7</v>
      </c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T2" s="671" t="s">
        <v>8</v>
      </c>
      <c r="U2" s="668"/>
      <c r="V2" s="668"/>
      <c r="W2" s="668"/>
      <c r="X2" s="668"/>
      <c r="Y2" s="668"/>
      <c r="Z2" s="668"/>
      <c r="AA2" s="668"/>
      <c r="AB2" s="668"/>
      <c r="AC2" s="668"/>
      <c r="AD2" s="668"/>
      <c r="AU2" s="192" t="s">
        <v>136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2" t="s">
        <v>3734</v>
      </c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53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34" t="str">
        <f>'Rekapitulace stavby'!K6</f>
        <v>Bezbariérové bydlení a centrum denních aktivit v Lednici - Srdce v domě, příspěvková organizace</v>
      </c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34" t="s">
        <v>2762</v>
      </c>
      <c r="G7" s="636"/>
      <c r="H7" s="636"/>
      <c r="I7" s="636"/>
      <c r="J7" s="636"/>
      <c r="K7" s="636"/>
      <c r="L7" s="636"/>
      <c r="M7" s="636"/>
      <c r="N7" s="636"/>
      <c r="O7" s="636"/>
      <c r="P7" s="636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2" t="s">
        <v>2903</v>
      </c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359"/>
      <c r="R8" s="359"/>
      <c r="S8" s="172"/>
    </row>
    <row r="9" spans="2:19" s="1" customFormat="1" ht="14.45" customHeight="1">
      <c r="B9" s="32"/>
      <c r="C9" s="482"/>
      <c r="D9" s="481" t="s">
        <v>17</v>
      </c>
      <c r="E9" s="482"/>
      <c r="F9" s="480" t="s">
        <v>5</v>
      </c>
      <c r="G9" s="482"/>
      <c r="H9" s="482"/>
      <c r="I9" s="482"/>
      <c r="J9" s="482"/>
      <c r="K9" s="482"/>
      <c r="L9" s="482"/>
      <c r="M9" s="481" t="s">
        <v>18</v>
      </c>
      <c r="N9" s="482"/>
      <c r="O9" s="480" t="s">
        <v>5</v>
      </c>
      <c r="P9" s="482"/>
      <c r="Q9" s="482"/>
      <c r="R9" s="482"/>
      <c r="S9" s="34"/>
    </row>
    <row r="10" spans="2:19" s="1" customFormat="1" ht="14.45" customHeight="1">
      <c r="B10" s="32"/>
      <c r="C10" s="482"/>
      <c r="D10" s="481" t="s">
        <v>19</v>
      </c>
      <c r="E10" s="482"/>
      <c r="F10" s="480" t="s">
        <v>20</v>
      </c>
      <c r="G10" s="482"/>
      <c r="H10" s="482"/>
      <c r="I10" s="482"/>
      <c r="J10" s="482"/>
      <c r="K10" s="482"/>
      <c r="L10" s="482"/>
      <c r="M10" s="481" t="s">
        <v>21</v>
      </c>
      <c r="N10" s="482"/>
      <c r="O10" s="576">
        <f>'Rekapitulace stavby'!AM8</f>
        <v>0</v>
      </c>
      <c r="P10" s="576"/>
      <c r="Q10" s="482"/>
      <c r="R10" s="482"/>
      <c r="S10" s="34"/>
    </row>
    <row r="11" spans="2:19" s="1" customFormat="1" ht="10.9" customHeight="1">
      <c r="B11" s="3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34"/>
    </row>
    <row r="12" spans="2:19" s="1" customFormat="1" ht="14.45" customHeight="1">
      <c r="B12" s="32"/>
      <c r="C12" s="482"/>
      <c r="D12" s="481" t="s">
        <v>3741</v>
      </c>
      <c r="E12" s="482"/>
      <c r="F12" s="482"/>
      <c r="G12" s="482"/>
      <c r="H12" s="482"/>
      <c r="I12" s="482"/>
      <c r="J12" s="482"/>
      <c r="K12" s="482"/>
      <c r="L12" s="482"/>
      <c r="M12" s="481" t="s">
        <v>22</v>
      </c>
      <c r="N12" s="482"/>
      <c r="O12" s="523" t="str">
        <f>IF('Rekapitulace stavby'!AN11="","",'Rekapitulace stavby'!AN11)</f>
        <v/>
      </c>
      <c r="P12" s="523"/>
      <c r="Q12" s="482"/>
      <c r="R12" s="482"/>
      <c r="S12" s="34"/>
    </row>
    <row r="13" spans="2:19" s="1" customFormat="1" ht="18" customHeight="1">
      <c r="B13" s="32"/>
      <c r="C13" s="482"/>
      <c r="D13" s="482"/>
      <c r="E13" s="480" t="str">
        <f>IF('Rekapitulace stavby'!E12="","",'Rekapitulace stavby'!E12)</f>
        <v/>
      </c>
      <c r="F13" s="482"/>
      <c r="G13" s="482"/>
      <c r="H13" s="482"/>
      <c r="I13" s="482"/>
      <c r="J13" s="482"/>
      <c r="K13" s="482"/>
      <c r="L13" s="482"/>
      <c r="M13" s="481" t="s">
        <v>23</v>
      </c>
      <c r="N13" s="482"/>
      <c r="O13" s="523" t="str">
        <f>IF('Rekapitulace stavby'!AN12="","",'Rekapitulace stavby'!AN12)</f>
        <v/>
      </c>
      <c r="P13" s="523"/>
      <c r="Q13" s="482"/>
      <c r="R13" s="482"/>
      <c r="S13" s="34"/>
    </row>
    <row r="14" spans="2:19" s="1" customFormat="1" ht="6.95" customHeight="1">
      <c r="B14" s="32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482"/>
      <c r="S14" s="34"/>
    </row>
    <row r="15" spans="2:19" s="1" customFormat="1" ht="14.45" customHeight="1">
      <c r="B15" s="32"/>
      <c r="C15" s="482"/>
      <c r="D15" s="481" t="s">
        <v>3742</v>
      </c>
      <c r="E15" s="482"/>
      <c r="F15" s="482"/>
      <c r="G15" s="482"/>
      <c r="H15" s="482"/>
      <c r="I15" s="482"/>
      <c r="J15" s="482"/>
      <c r="K15" s="482"/>
      <c r="L15" s="482"/>
      <c r="M15" s="481" t="s">
        <v>22</v>
      </c>
      <c r="N15" s="482"/>
      <c r="O15" s="523" t="str">
        <f>IF('Rekapitulace stavby'!AM13="","",'Rekapitulace stavby'!AM13)</f>
        <v/>
      </c>
      <c r="P15" s="523"/>
      <c r="Q15" s="482"/>
      <c r="R15" s="482"/>
      <c r="S15" s="34"/>
    </row>
    <row r="16" spans="2:19" s="1" customFormat="1" ht="18" customHeight="1">
      <c r="B16" s="32"/>
      <c r="C16" s="482"/>
      <c r="D16" s="482"/>
      <c r="E16" s="480" t="str">
        <f>IF('Rekapitulace stavby'!E14="","",'Rekapitulace stavby'!E14)</f>
        <v/>
      </c>
      <c r="F16" s="482"/>
      <c r="G16" s="482"/>
      <c r="H16" s="482"/>
      <c r="I16" s="482"/>
      <c r="J16" s="482"/>
      <c r="K16" s="482"/>
      <c r="L16" s="482"/>
      <c r="M16" s="481" t="s">
        <v>23</v>
      </c>
      <c r="N16" s="482"/>
      <c r="O16" s="523" t="str">
        <f>IF('Rekapitulace stavby'!AM14="","",'Rekapitulace stavby'!AM14)</f>
        <v/>
      </c>
      <c r="P16" s="523"/>
      <c r="Q16" s="482"/>
      <c r="R16" s="482"/>
      <c r="S16" s="34"/>
    </row>
    <row r="17" spans="2:19" s="1" customFormat="1" ht="6.95" customHeight="1">
      <c r="B17" s="32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34"/>
    </row>
    <row r="18" spans="2:19" s="1" customFormat="1" ht="14.45" customHeight="1">
      <c r="B18" s="32"/>
      <c r="C18" s="482"/>
      <c r="D18" s="481" t="s">
        <v>24</v>
      </c>
      <c r="E18" s="482"/>
      <c r="F18" s="482"/>
      <c r="G18" s="482"/>
      <c r="H18" s="482"/>
      <c r="I18" s="482"/>
      <c r="J18" s="482"/>
      <c r="K18" s="482"/>
      <c r="L18" s="482"/>
      <c r="M18" s="481" t="s">
        <v>22</v>
      </c>
      <c r="N18" s="482"/>
      <c r="O18" s="523" t="str">
        <f>IF('Rekapitulace stavby'!AN17="","",'Rekapitulace stavby'!AN17)</f>
        <v/>
      </c>
      <c r="P18" s="523"/>
      <c r="Q18" s="482"/>
      <c r="R18" s="482"/>
      <c r="S18" s="34"/>
    </row>
    <row r="19" spans="2:19" s="1" customFormat="1" ht="18" customHeight="1">
      <c r="B19" s="32"/>
      <c r="C19" s="482"/>
      <c r="D19" s="482"/>
      <c r="E19" s="480" t="str">
        <f>IF('Rekapitulace stavby'!E18="","",'Rekapitulace stavby'!E18)</f>
        <v/>
      </c>
      <c r="F19" s="482"/>
      <c r="G19" s="482"/>
      <c r="H19" s="482"/>
      <c r="I19" s="482"/>
      <c r="J19" s="482"/>
      <c r="K19" s="482"/>
      <c r="L19" s="482"/>
      <c r="M19" s="481" t="s">
        <v>23</v>
      </c>
      <c r="N19" s="482"/>
      <c r="O19" s="523" t="str">
        <f>IF('Rekapitulace stavby'!AN18="","",'Rekapitulace stavby'!AN18)</f>
        <v/>
      </c>
      <c r="P19" s="523"/>
      <c r="Q19" s="482"/>
      <c r="R19" s="482"/>
      <c r="S19" s="34"/>
    </row>
    <row r="20" spans="2:19" s="1" customFormat="1" ht="6.95" customHeight="1">
      <c r="B20" s="3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34"/>
    </row>
    <row r="21" spans="2:19" s="1" customFormat="1" ht="14.45" customHeight="1">
      <c r="B21" s="32"/>
      <c r="C21" s="482"/>
      <c r="D21" s="481" t="s">
        <v>26</v>
      </c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34"/>
    </row>
    <row r="22" spans="2:19" s="1" customFormat="1" ht="22.5" customHeight="1">
      <c r="B22" s="32"/>
      <c r="C22" s="482"/>
      <c r="D22" s="482"/>
      <c r="E22" s="526" t="s">
        <v>5</v>
      </c>
      <c r="F22" s="526"/>
      <c r="G22" s="526"/>
      <c r="H22" s="526"/>
      <c r="I22" s="526"/>
      <c r="J22" s="526"/>
      <c r="K22" s="526"/>
      <c r="L22" s="526"/>
      <c r="M22" s="482"/>
      <c r="N22" s="482"/>
      <c r="O22" s="482"/>
      <c r="P22" s="482"/>
      <c r="Q22" s="482"/>
      <c r="R22" s="48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31">
        <f>ROUND(N53,2)</f>
        <v>0</v>
      </c>
      <c r="N25" s="632"/>
      <c r="O25" s="632"/>
      <c r="P25" s="632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56">
        <v>0</v>
      </c>
      <c r="I28" s="638"/>
      <c r="J28" s="638"/>
      <c r="K28" s="359"/>
      <c r="L28" s="359"/>
      <c r="M28" s="656">
        <f>ROUND(H28*0.21,2)</f>
        <v>0</v>
      </c>
      <c r="N28" s="638"/>
      <c r="O28" s="638"/>
      <c r="P28" s="638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56">
        <f>ROUND((SUM($M$25)),2)</f>
        <v>0</v>
      </c>
      <c r="I29" s="656"/>
      <c r="J29" s="656"/>
      <c r="K29" s="359"/>
      <c r="L29" s="359"/>
      <c r="M29" s="656">
        <f>ROUND(H29*0.15,2)</f>
        <v>0</v>
      </c>
      <c r="N29" s="638"/>
      <c r="O29" s="638"/>
      <c r="P29" s="638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56" t="e">
        <f>ROUND((SUM(#REF!)+SUM(BH77:BH145)),2)</f>
        <v>#REF!</v>
      </c>
      <c r="I30" s="638"/>
      <c r="J30" s="638"/>
      <c r="K30" s="359"/>
      <c r="L30" s="359"/>
      <c r="M30" s="656">
        <v>0</v>
      </c>
      <c r="N30" s="638"/>
      <c r="O30" s="638"/>
      <c r="P30" s="638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56" t="e">
        <f>ROUND((SUM(#REF!)+SUM(BI77:BI145)),2)</f>
        <v>#REF!</v>
      </c>
      <c r="I31" s="638"/>
      <c r="J31" s="638"/>
      <c r="K31" s="359"/>
      <c r="L31" s="359"/>
      <c r="M31" s="656">
        <v>0</v>
      </c>
      <c r="N31" s="638"/>
      <c r="O31" s="638"/>
      <c r="P31" s="638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56" t="e">
        <f>ROUND((SUM(#REF!)+SUM(BJ77:BJ145)),2)</f>
        <v>#REF!</v>
      </c>
      <c r="I32" s="638"/>
      <c r="J32" s="638"/>
      <c r="K32" s="359"/>
      <c r="L32" s="359"/>
      <c r="M32" s="656">
        <v>0</v>
      </c>
      <c r="N32" s="638"/>
      <c r="O32" s="638"/>
      <c r="P32" s="638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4">
        <f>M25+M28+M29</f>
        <v>0</v>
      </c>
      <c r="M34" s="654"/>
      <c r="N34" s="654"/>
      <c r="O34" s="654"/>
      <c r="P34" s="655"/>
      <c r="Q34" s="371"/>
      <c r="R34" s="359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2" t="s">
        <v>3735</v>
      </c>
      <c r="D40" s="643"/>
      <c r="E40" s="643"/>
      <c r="F40" s="643"/>
      <c r="G40" s="643"/>
      <c r="H40" s="643"/>
      <c r="I40" s="643"/>
      <c r="J40" s="643"/>
      <c r="K40" s="643"/>
      <c r="L40" s="643"/>
      <c r="M40" s="643"/>
      <c r="N40" s="643"/>
      <c r="O40" s="643"/>
      <c r="P40" s="643"/>
      <c r="Q40" s="643"/>
      <c r="R40" s="644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34" t="str">
        <f>F6</f>
        <v>Bezbariérové bydlení a centrum denních aktivit v Lednici - Srdce v domě, příspěvková organizace</v>
      </c>
      <c r="G42" s="635"/>
      <c r="H42" s="635"/>
      <c r="I42" s="635"/>
      <c r="J42" s="635"/>
      <c r="K42" s="635"/>
      <c r="L42" s="635"/>
      <c r="M42" s="635"/>
      <c r="N42" s="635"/>
      <c r="O42" s="635"/>
      <c r="P42" s="635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34" t="s">
        <v>2762</v>
      </c>
      <c r="G43" s="636"/>
      <c r="H43" s="636"/>
      <c r="I43" s="636"/>
      <c r="J43" s="636"/>
      <c r="K43" s="636"/>
      <c r="L43" s="636"/>
      <c r="M43" s="636"/>
      <c r="N43" s="636"/>
      <c r="O43" s="636"/>
      <c r="P43" s="636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37" t="str">
        <f>F8</f>
        <v>SO-08.2. - Areálový plynovod</v>
      </c>
      <c r="G44" s="638"/>
      <c r="H44" s="638"/>
      <c r="I44" s="638"/>
      <c r="J44" s="638"/>
      <c r="K44" s="638"/>
      <c r="L44" s="638"/>
      <c r="M44" s="638"/>
      <c r="N44" s="638"/>
      <c r="O44" s="638"/>
      <c r="P44" s="638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485" t="s">
        <v>19</v>
      </c>
      <c r="D46" s="483"/>
      <c r="E46" s="483"/>
      <c r="F46" s="484"/>
      <c r="G46" s="483"/>
      <c r="H46" s="483"/>
      <c r="I46" s="483"/>
      <c r="J46" s="483"/>
      <c r="K46" s="485" t="s">
        <v>21</v>
      </c>
      <c r="L46" s="483"/>
      <c r="M46" s="576">
        <f>IF(O10="","",O10)</f>
        <v>0</v>
      </c>
      <c r="N46" s="576"/>
      <c r="O46" s="576"/>
      <c r="P46" s="576"/>
      <c r="Q46" s="483"/>
      <c r="R46" s="483"/>
      <c r="S46" s="172"/>
    </row>
    <row r="47" spans="2:19" s="198" customFormat="1" ht="6.95" customHeight="1">
      <c r="B47" s="168"/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172"/>
    </row>
    <row r="48" spans="2:19" s="198" customFormat="1" ht="15">
      <c r="B48" s="168"/>
      <c r="C48" s="485" t="s">
        <v>3741</v>
      </c>
      <c r="D48" s="483"/>
      <c r="E48" s="483"/>
      <c r="F48" s="484"/>
      <c r="G48" s="483"/>
      <c r="H48" s="483"/>
      <c r="I48" s="483"/>
      <c r="J48" s="483"/>
      <c r="K48" s="485" t="s">
        <v>24</v>
      </c>
      <c r="L48" s="483"/>
      <c r="M48" s="639"/>
      <c r="N48" s="639"/>
      <c r="O48" s="639"/>
      <c r="P48" s="639"/>
      <c r="Q48" s="639"/>
      <c r="R48" s="483"/>
      <c r="S48" s="172"/>
    </row>
    <row r="49" spans="2:19" s="198" customFormat="1" ht="14.45" customHeight="1">
      <c r="B49" s="168"/>
      <c r="C49" s="485" t="s">
        <v>3743</v>
      </c>
      <c r="D49" s="483"/>
      <c r="E49" s="483"/>
      <c r="F49" s="480" t="str">
        <f>IF(E16="","",E16)</f>
        <v/>
      </c>
      <c r="G49" s="483"/>
      <c r="H49" s="483"/>
      <c r="I49" s="483"/>
      <c r="J49" s="483"/>
      <c r="K49" s="485"/>
      <c r="L49" s="483"/>
      <c r="M49" s="639"/>
      <c r="N49" s="639"/>
      <c r="O49" s="639"/>
      <c r="P49" s="639"/>
      <c r="Q49" s="639"/>
      <c r="R49" s="483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40" t="s">
        <v>176</v>
      </c>
      <c r="D51" s="641"/>
      <c r="E51" s="641"/>
      <c r="F51" s="641"/>
      <c r="G51" s="641"/>
      <c r="H51" s="371"/>
      <c r="I51" s="371"/>
      <c r="J51" s="371"/>
      <c r="K51" s="371"/>
      <c r="L51" s="371"/>
      <c r="M51" s="371"/>
      <c r="N51" s="640" t="s">
        <v>177</v>
      </c>
      <c r="O51" s="641"/>
      <c r="P51" s="641"/>
      <c r="Q51" s="641"/>
      <c r="R51" s="359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31">
        <f>SUM(N54:Q59)</f>
        <v>0</v>
      </c>
      <c r="O53" s="645"/>
      <c r="P53" s="645"/>
      <c r="Q53" s="645"/>
      <c r="R53" s="35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248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75">
        <f>N78</f>
        <v>0</v>
      </c>
      <c r="O54" s="676"/>
      <c r="P54" s="676"/>
      <c r="Q54" s="676"/>
      <c r="R54" s="378"/>
      <c r="S54" s="210"/>
    </row>
    <row r="55" spans="2:19" s="215" customFormat="1" ht="24.95" customHeight="1">
      <c r="B55" s="211"/>
      <c r="C55" s="378"/>
      <c r="D55" s="283" t="s">
        <v>251</v>
      </c>
      <c r="E55" s="378"/>
      <c r="F55" s="378"/>
      <c r="G55" s="378"/>
      <c r="H55" s="378"/>
      <c r="I55" s="378"/>
      <c r="J55" s="378"/>
      <c r="K55" s="378"/>
      <c r="L55" s="378"/>
      <c r="M55" s="378"/>
      <c r="N55" s="675">
        <f>N110</f>
        <v>0</v>
      </c>
      <c r="O55" s="676"/>
      <c r="P55" s="676"/>
      <c r="Q55" s="676"/>
      <c r="R55" s="378"/>
      <c r="S55" s="210"/>
    </row>
    <row r="56" spans="2:19" s="215" customFormat="1" ht="24.95" customHeight="1">
      <c r="B56" s="211"/>
      <c r="C56" s="378"/>
      <c r="D56" s="283" t="s">
        <v>2290</v>
      </c>
      <c r="E56" s="378"/>
      <c r="F56" s="378"/>
      <c r="G56" s="378"/>
      <c r="H56" s="378"/>
      <c r="I56" s="378"/>
      <c r="J56" s="378"/>
      <c r="K56" s="378"/>
      <c r="L56" s="378"/>
      <c r="M56" s="378"/>
      <c r="N56" s="675">
        <f>N114</f>
        <v>0</v>
      </c>
      <c r="O56" s="676"/>
      <c r="P56" s="676"/>
      <c r="Q56" s="676"/>
      <c r="R56" s="378"/>
      <c r="S56" s="210"/>
    </row>
    <row r="57" spans="2:19" s="215" customFormat="1" ht="24.95" customHeight="1">
      <c r="B57" s="211"/>
      <c r="C57" s="378"/>
      <c r="D57" s="283" t="s">
        <v>263</v>
      </c>
      <c r="E57" s="378"/>
      <c r="F57" s="378"/>
      <c r="G57" s="378"/>
      <c r="H57" s="378"/>
      <c r="I57" s="378"/>
      <c r="J57" s="378"/>
      <c r="K57" s="378"/>
      <c r="L57" s="378"/>
      <c r="M57" s="378"/>
      <c r="N57" s="675">
        <f>N138</f>
        <v>0</v>
      </c>
      <c r="O57" s="676"/>
      <c r="P57" s="676"/>
      <c r="Q57" s="676"/>
      <c r="R57" s="378"/>
      <c r="S57" s="210"/>
    </row>
    <row r="58" spans="2:19" s="215" customFormat="1" ht="24.95" customHeight="1">
      <c r="B58" s="211"/>
      <c r="C58" s="378"/>
      <c r="D58" s="283" t="s">
        <v>264</v>
      </c>
      <c r="E58" s="378"/>
      <c r="F58" s="378"/>
      <c r="G58" s="378"/>
      <c r="H58" s="378"/>
      <c r="I58" s="378"/>
      <c r="J58" s="378"/>
      <c r="K58" s="378"/>
      <c r="L58" s="378"/>
      <c r="M58" s="378"/>
      <c r="N58" s="675">
        <f>N142</f>
        <v>0</v>
      </c>
      <c r="O58" s="676"/>
      <c r="P58" s="676"/>
      <c r="Q58" s="676"/>
      <c r="R58" s="378"/>
      <c r="S58" s="210"/>
    </row>
    <row r="59" spans="2:19" s="215" customFormat="1" ht="24.95" customHeight="1">
      <c r="B59" s="211"/>
      <c r="C59" s="378"/>
      <c r="D59" s="283" t="s">
        <v>2289</v>
      </c>
      <c r="E59" s="378"/>
      <c r="F59" s="378"/>
      <c r="G59" s="378"/>
      <c r="H59" s="378"/>
      <c r="I59" s="378"/>
      <c r="J59" s="378"/>
      <c r="K59" s="378"/>
      <c r="L59" s="378"/>
      <c r="M59" s="378"/>
      <c r="N59" s="675">
        <f>N146</f>
        <v>0</v>
      </c>
      <c r="O59" s="676"/>
      <c r="P59" s="676"/>
      <c r="Q59" s="676"/>
      <c r="R59" s="378"/>
      <c r="S59" s="172"/>
    </row>
    <row r="60" spans="2:19" s="198" customFormat="1" ht="6.95" customHeight="1">
      <c r="B60" s="201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78"/>
    </row>
    <row r="61" ht="13.5">
      <c r="S61" s="194"/>
    </row>
    <row r="63" ht="13.5">
      <c r="S63" s="359"/>
    </row>
    <row r="64" spans="2:19" s="198" customFormat="1" ht="6.95" customHeight="1">
      <c r="B64" s="204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6"/>
    </row>
    <row r="65" spans="2:19" s="198" customFormat="1" ht="36.95" customHeight="1">
      <c r="B65" s="168"/>
      <c r="C65" s="642" t="s">
        <v>3736</v>
      </c>
      <c r="D65" s="638"/>
      <c r="E65" s="638"/>
      <c r="F65" s="638"/>
      <c r="G65" s="638"/>
      <c r="H65" s="638"/>
      <c r="I65" s="638"/>
      <c r="J65" s="638"/>
      <c r="K65" s="638"/>
      <c r="L65" s="638"/>
      <c r="M65" s="638"/>
      <c r="N65" s="638"/>
      <c r="O65" s="638"/>
      <c r="P65" s="638"/>
      <c r="Q65" s="638"/>
      <c r="R65" s="644"/>
      <c r="S65" s="172"/>
    </row>
    <row r="66" spans="2:19" s="198" customFormat="1" ht="6.95" customHeight="1">
      <c r="B66" s="168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359"/>
      <c r="Q66" s="359"/>
      <c r="R66" s="359"/>
      <c r="S66" s="172"/>
    </row>
    <row r="67" spans="2:19" s="198" customFormat="1" ht="30" customHeight="1">
      <c r="B67" s="168"/>
      <c r="C67" s="368" t="s">
        <v>15</v>
      </c>
      <c r="D67" s="359"/>
      <c r="E67" s="359"/>
      <c r="F67" s="634" t="str">
        <f>F6</f>
        <v>Bezbariérové bydlení a centrum denních aktivit v Lednici - Srdce v domě, příspěvková organizace</v>
      </c>
      <c r="G67" s="635"/>
      <c r="H67" s="635"/>
      <c r="I67" s="635"/>
      <c r="J67" s="635"/>
      <c r="K67" s="635"/>
      <c r="L67" s="635"/>
      <c r="M67" s="635"/>
      <c r="N67" s="635"/>
      <c r="O67" s="635"/>
      <c r="P67" s="635"/>
      <c r="Q67" s="359"/>
      <c r="R67" s="359"/>
      <c r="S67" s="176"/>
    </row>
    <row r="68" spans="2:19" ht="30" customHeight="1">
      <c r="B68" s="174"/>
      <c r="C68" s="368" t="s">
        <v>173</v>
      </c>
      <c r="D68" s="369"/>
      <c r="E68" s="369"/>
      <c r="F68" s="634" t="s">
        <v>2762</v>
      </c>
      <c r="G68" s="636"/>
      <c r="H68" s="636"/>
      <c r="I68" s="636"/>
      <c r="J68" s="636"/>
      <c r="K68" s="636"/>
      <c r="L68" s="636"/>
      <c r="M68" s="636"/>
      <c r="N68" s="636"/>
      <c r="O68" s="636"/>
      <c r="P68" s="636"/>
      <c r="Q68" s="369"/>
      <c r="R68" s="369"/>
      <c r="S68" s="172"/>
    </row>
    <row r="69" spans="2:19" s="198" customFormat="1" ht="36.95" customHeight="1">
      <c r="B69" s="168"/>
      <c r="C69" s="207" t="s">
        <v>245</v>
      </c>
      <c r="D69" s="359"/>
      <c r="E69" s="359"/>
      <c r="F69" s="637" t="str">
        <f>F8</f>
        <v>SO-08.2. - Areálový plynovod</v>
      </c>
      <c r="G69" s="638"/>
      <c r="H69" s="638"/>
      <c r="I69" s="638"/>
      <c r="J69" s="638"/>
      <c r="K69" s="638"/>
      <c r="L69" s="638"/>
      <c r="M69" s="638"/>
      <c r="N69" s="638"/>
      <c r="O69" s="638"/>
      <c r="P69" s="638"/>
      <c r="Q69" s="359"/>
      <c r="R69" s="359"/>
      <c r="S69" s="172"/>
    </row>
    <row r="70" spans="2:19" s="198" customFormat="1" ht="6.95" customHeight="1">
      <c r="B70" s="168"/>
      <c r="C70" s="359"/>
      <c r="D70" s="359"/>
      <c r="E70" s="359"/>
      <c r="F70" s="359"/>
      <c r="G70" s="359"/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S70" s="172"/>
    </row>
    <row r="71" spans="2:19" s="1" customFormat="1" ht="18" customHeight="1">
      <c r="B71" s="32"/>
      <c r="C71" s="481" t="s">
        <v>19</v>
      </c>
      <c r="D71" s="482"/>
      <c r="E71" s="482"/>
      <c r="F71" s="480"/>
      <c r="G71" s="482"/>
      <c r="H71" s="482"/>
      <c r="I71" s="482"/>
      <c r="J71" s="482"/>
      <c r="K71" s="481" t="s">
        <v>21</v>
      </c>
      <c r="L71" s="482"/>
      <c r="M71" s="576">
        <f>IF(O10="","",O10)</f>
        <v>0</v>
      </c>
      <c r="N71" s="576"/>
      <c r="O71" s="576"/>
      <c r="P71" s="576"/>
      <c r="Q71" s="482"/>
      <c r="R71" s="482"/>
      <c r="S71" s="34"/>
    </row>
    <row r="72" spans="2:19" s="1" customFormat="1" ht="6.95" customHeight="1">
      <c r="B72" s="32"/>
      <c r="C72" s="482"/>
      <c r="D72" s="482"/>
      <c r="E72" s="482"/>
      <c r="F72" s="482"/>
      <c r="G72" s="482"/>
      <c r="H72" s="482"/>
      <c r="I72" s="482"/>
      <c r="J72" s="482"/>
      <c r="K72" s="482"/>
      <c r="L72" s="482"/>
      <c r="M72" s="487"/>
      <c r="N72" s="482"/>
      <c r="O72" s="482"/>
      <c r="P72" s="482"/>
      <c r="Q72" s="482"/>
      <c r="R72" s="482"/>
      <c r="S72" s="34"/>
    </row>
    <row r="73" spans="2:19" s="1" customFormat="1" ht="15">
      <c r="B73" s="32"/>
      <c r="C73" s="481" t="s">
        <v>3741</v>
      </c>
      <c r="D73" s="482"/>
      <c r="E73" s="482"/>
      <c r="F73" s="480"/>
      <c r="G73" s="482"/>
      <c r="H73" s="482"/>
      <c r="I73" s="482"/>
      <c r="J73" s="482"/>
      <c r="K73" s="481" t="s">
        <v>24</v>
      </c>
      <c r="L73" s="482"/>
      <c r="M73" s="523"/>
      <c r="N73" s="523"/>
      <c r="O73" s="523"/>
      <c r="P73" s="523"/>
      <c r="Q73" s="523"/>
      <c r="R73" s="482"/>
      <c r="S73" s="34"/>
    </row>
    <row r="74" spans="2:19" s="1" customFormat="1" ht="14.45" customHeight="1">
      <c r="B74" s="32"/>
      <c r="C74" s="481" t="s">
        <v>3743</v>
      </c>
      <c r="D74" s="482"/>
      <c r="E74" s="482"/>
      <c r="F74" s="480" t="str">
        <f>IF(E16="","",E16)</f>
        <v/>
      </c>
      <c r="G74" s="482"/>
      <c r="H74" s="482"/>
      <c r="I74" s="482"/>
      <c r="J74" s="482"/>
      <c r="K74" s="481"/>
      <c r="L74" s="482"/>
      <c r="M74" s="523"/>
      <c r="N74" s="523"/>
      <c r="O74" s="523"/>
      <c r="P74" s="523"/>
      <c r="Q74" s="523"/>
      <c r="R74" s="482"/>
      <c r="S74" s="34"/>
    </row>
    <row r="75" spans="2:19" s="198" customFormat="1" ht="10.35" customHeight="1">
      <c r="B75" s="168"/>
      <c r="C75" s="359"/>
      <c r="D75" s="359"/>
      <c r="E75" s="359"/>
      <c r="F75" s="359"/>
      <c r="G75" s="359"/>
      <c r="H75" s="359"/>
      <c r="I75" s="359"/>
      <c r="J75" s="359"/>
      <c r="K75" s="359"/>
      <c r="L75" s="359"/>
      <c r="M75" s="359"/>
      <c r="N75" s="359"/>
      <c r="O75" s="359"/>
      <c r="P75" s="359"/>
      <c r="Q75" s="359"/>
      <c r="R75" s="359"/>
      <c r="S75" s="290"/>
    </row>
    <row r="76" spans="2:28" s="228" customFormat="1" ht="29.25" customHeight="1">
      <c r="B76" s="222"/>
      <c r="C76" s="223" t="s">
        <v>185</v>
      </c>
      <c r="D76" s="367" t="s">
        <v>186</v>
      </c>
      <c r="E76" s="367" t="s">
        <v>40</v>
      </c>
      <c r="F76" s="657" t="s">
        <v>187</v>
      </c>
      <c r="G76" s="657"/>
      <c r="H76" s="657"/>
      <c r="I76" s="657"/>
      <c r="J76" s="367" t="s">
        <v>188</v>
      </c>
      <c r="K76" s="367" t="s">
        <v>189</v>
      </c>
      <c r="L76" s="658" t="s">
        <v>190</v>
      </c>
      <c r="M76" s="658"/>
      <c r="N76" s="657" t="s">
        <v>177</v>
      </c>
      <c r="O76" s="657"/>
      <c r="P76" s="657"/>
      <c r="Q76" s="657"/>
      <c r="R76" s="226" t="s">
        <v>3318</v>
      </c>
      <c r="S76" s="172"/>
      <c r="U76" s="381"/>
      <c r="V76" s="227"/>
      <c r="W76" s="227"/>
      <c r="X76" s="227"/>
      <c r="Y76" s="227"/>
      <c r="Z76" s="227"/>
      <c r="AA76" s="227"/>
      <c r="AB76" s="382"/>
    </row>
    <row r="77" spans="2:64" s="198" customFormat="1" ht="29.25" customHeight="1">
      <c r="B77" s="168"/>
      <c r="C77" s="209" t="s">
        <v>3737</v>
      </c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666">
        <f>N78+N110+N114+N138+N142+N146</f>
        <v>0</v>
      </c>
      <c r="O77" s="667"/>
      <c r="P77" s="667"/>
      <c r="Q77" s="667"/>
      <c r="R77" s="359"/>
      <c r="S77" s="219"/>
      <c r="U77" s="383"/>
      <c r="V77" s="361"/>
      <c r="W77" s="361"/>
      <c r="X77" s="229"/>
      <c r="Y77" s="361"/>
      <c r="Z77" s="229"/>
      <c r="AA77" s="361"/>
      <c r="AB77" s="384"/>
      <c r="AU77" s="192" t="s">
        <v>57</v>
      </c>
      <c r="AV77" s="192" t="s">
        <v>172</v>
      </c>
      <c r="BL77" s="230">
        <f>BL78+BL146+BL110+BL114+BL138+BL142</f>
        <v>0</v>
      </c>
    </row>
    <row r="78" spans="2:64" s="235" customFormat="1" ht="37.35" customHeight="1">
      <c r="B78" s="231"/>
      <c r="C78" s="232"/>
      <c r="D78" s="233" t="s">
        <v>248</v>
      </c>
      <c r="E78" s="233"/>
      <c r="F78" s="233"/>
      <c r="G78" s="233"/>
      <c r="H78" s="233"/>
      <c r="I78" s="233"/>
      <c r="J78" s="233"/>
      <c r="K78" s="233"/>
      <c r="L78" s="233"/>
      <c r="M78" s="233"/>
      <c r="N78" s="609">
        <f>SUM(N79:Q109)</f>
        <v>0</v>
      </c>
      <c r="O78" s="610"/>
      <c r="P78" s="610"/>
      <c r="Q78" s="610"/>
      <c r="R78" s="232"/>
      <c r="S78" s="172"/>
      <c r="U78" s="348"/>
      <c r="V78" s="232"/>
      <c r="W78" s="232"/>
      <c r="X78" s="234"/>
      <c r="Y78" s="232"/>
      <c r="Z78" s="234"/>
      <c r="AA78" s="232"/>
      <c r="AB78" s="349"/>
      <c r="AS78" s="237" t="s">
        <v>113</v>
      </c>
      <c r="AU78" s="238" t="s">
        <v>57</v>
      </c>
      <c r="AV78" s="238" t="s">
        <v>58</v>
      </c>
      <c r="AZ78" s="237" t="s">
        <v>198</v>
      </c>
      <c r="BL78" s="239">
        <f>SUM(BL79:BL109)</f>
        <v>0</v>
      </c>
    </row>
    <row r="79" spans="2:66" s="198" customFormat="1" ht="31.5" customHeight="1">
      <c r="B79" s="168"/>
      <c r="C79" s="240" t="s">
        <v>65</v>
      </c>
      <c r="D79" s="240" t="s">
        <v>199</v>
      </c>
      <c r="E79" s="241" t="s">
        <v>2772</v>
      </c>
      <c r="F79" s="593" t="s">
        <v>344</v>
      </c>
      <c r="G79" s="593"/>
      <c r="H79" s="593"/>
      <c r="I79" s="593"/>
      <c r="J79" s="242" t="s">
        <v>345</v>
      </c>
      <c r="K79" s="358">
        <v>41</v>
      </c>
      <c r="L79" s="694"/>
      <c r="M79" s="694"/>
      <c r="N79" s="594">
        <f>ROUND(L79*K79,2)</f>
        <v>0</v>
      </c>
      <c r="O79" s="594"/>
      <c r="P79" s="594"/>
      <c r="Q79" s="594"/>
      <c r="R79" s="256" t="s">
        <v>3765</v>
      </c>
      <c r="S79" s="172"/>
      <c r="T79" s="287"/>
      <c r="U79" s="354"/>
      <c r="V79" s="246"/>
      <c r="W79" s="248"/>
      <c r="X79" s="248"/>
      <c r="Y79" s="248"/>
      <c r="Z79" s="248"/>
      <c r="AA79" s="248"/>
      <c r="AB79" s="355"/>
      <c r="AS79" s="192" t="s">
        <v>113</v>
      </c>
      <c r="AU79" s="192" t="s">
        <v>199</v>
      </c>
      <c r="AV79" s="192" t="s">
        <v>65</v>
      </c>
      <c r="AZ79" s="192" t="s">
        <v>198</v>
      </c>
      <c r="BF79" s="249">
        <f>IF(V79="základní",N79,0)</f>
        <v>0</v>
      </c>
      <c r="BG79" s="249">
        <f>IF(V79="snížená",N79,0)</f>
        <v>0</v>
      </c>
      <c r="BH79" s="249">
        <f>IF(V79="zákl. přenesená",N79,0)</f>
        <v>0</v>
      </c>
      <c r="BI79" s="249">
        <f>IF(V79="sníž. přenesená",N79,0)</f>
        <v>0</v>
      </c>
      <c r="BJ79" s="249">
        <f>IF(V79="nulová",N79,0)</f>
        <v>0</v>
      </c>
      <c r="BK79" s="192" t="s">
        <v>65</v>
      </c>
      <c r="BL79" s="249">
        <f>ROUND(L79*K79,2)</f>
        <v>0</v>
      </c>
      <c r="BM79" s="192" t="s">
        <v>113</v>
      </c>
      <c r="BN79" s="192" t="s">
        <v>2904</v>
      </c>
    </row>
    <row r="80" spans="2:66" s="198" customFormat="1" ht="31.5" customHeight="1">
      <c r="B80" s="168"/>
      <c r="C80" s="240" t="s">
        <v>71</v>
      </c>
      <c r="D80" s="240" t="s">
        <v>199</v>
      </c>
      <c r="E80" s="241" t="s">
        <v>2774</v>
      </c>
      <c r="F80" s="593" t="s">
        <v>348</v>
      </c>
      <c r="G80" s="593"/>
      <c r="H80" s="593"/>
      <c r="I80" s="593"/>
      <c r="J80" s="242" t="s">
        <v>349</v>
      </c>
      <c r="K80" s="358">
        <v>4.5</v>
      </c>
      <c r="L80" s="694"/>
      <c r="M80" s="694"/>
      <c r="N80" s="594">
        <f>ROUND(L80*K80,2)</f>
        <v>0</v>
      </c>
      <c r="O80" s="594"/>
      <c r="P80" s="594"/>
      <c r="Q80" s="594"/>
      <c r="R80" s="256" t="s">
        <v>3765</v>
      </c>
      <c r="S80" s="172"/>
      <c r="T80" s="287"/>
      <c r="U80" s="354"/>
      <c r="V80" s="246"/>
      <c r="W80" s="248"/>
      <c r="X80" s="248"/>
      <c r="Y80" s="248"/>
      <c r="Z80" s="248"/>
      <c r="AA80" s="248"/>
      <c r="AB80" s="355"/>
      <c r="AS80" s="192" t="s">
        <v>113</v>
      </c>
      <c r="AU80" s="192" t="s">
        <v>199</v>
      </c>
      <c r="AV80" s="192" t="s">
        <v>65</v>
      </c>
      <c r="AZ80" s="192" t="s">
        <v>198</v>
      </c>
      <c r="BF80" s="249">
        <f>IF(V80="základní",N80,0)</f>
        <v>0</v>
      </c>
      <c r="BG80" s="249">
        <f>IF(V80="snížená",N80,0)</f>
        <v>0</v>
      </c>
      <c r="BH80" s="249">
        <f>IF(V80="zákl. přenesená",N80,0)</f>
        <v>0</v>
      </c>
      <c r="BI80" s="249">
        <f>IF(V80="sníž. přenesená",N80,0)</f>
        <v>0</v>
      </c>
      <c r="BJ80" s="249">
        <f>IF(V80="nulová",N80,0)</f>
        <v>0</v>
      </c>
      <c r="BK80" s="192" t="s">
        <v>65</v>
      </c>
      <c r="BL80" s="249">
        <f>ROUND(L80*K80,2)</f>
        <v>0</v>
      </c>
      <c r="BM80" s="192" t="s">
        <v>113</v>
      </c>
      <c r="BN80" s="192" t="s">
        <v>2905</v>
      </c>
    </row>
    <row r="81" spans="2:66" s="198" customFormat="1" ht="31.5" customHeight="1">
      <c r="B81" s="168"/>
      <c r="C81" s="240" t="s">
        <v>213</v>
      </c>
      <c r="D81" s="240" t="s">
        <v>199</v>
      </c>
      <c r="E81" s="241" t="s">
        <v>2776</v>
      </c>
      <c r="F81" s="593" t="s">
        <v>352</v>
      </c>
      <c r="G81" s="593"/>
      <c r="H81" s="593"/>
      <c r="I81" s="593"/>
      <c r="J81" s="242" t="s">
        <v>353</v>
      </c>
      <c r="K81" s="358">
        <v>8</v>
      </c>
      <c r="L81" s="694"/>
      <c r="M81" s="694"/>
      <c r="N81" s="594">
        <f>ROUND(L81*K81,2)</f>
        <v>0</v>
      </c>
      <c r="O81" s="594"/>
      <c r="P81" s="594"/>
      <c r="Q81" s="594"/>
      <c r="R81" s="256" t="s">
        <v>3765</v>
      </c>
      <c r="S81" s="172"/>
      <c r="T81" s="287"/>
      <c r="U81" s="354"/>
      <c r="V81" s="246"/>
      <c r="W81" s="248"/>
      <c r="X81" s="248"/>
      <c r="Y81" s="248"/>
      <c r="Z81" s="248"/>
      <c r="AA81" s="248"/>
      <c r="AB81" s="355"/>
      <c r="AS81" s="192" t="s">
        <v>113</v>
      </c>
      <c r="AU81" s="192" t="s">
        <v>199</v>
      </c>
      <c r="AV81" s="192" t="s">
        <v>65</v>
      </c>
      <c r="AZ81" s="192" t="s">
        <v>198</v>
      </c>
      <c r="BF81" s="249">
        <f>IF(V81="základní",N81,0)</f>
        <v>0</v>
      </c>
      <c r="BG81" s="249">
        <f>IF(V81="snížená",N81,0)</f>
        <v>0</v>
      </c>
      <c r="BH81" s="249">
        <f>IF(V81="zákl. přenesená",N81,0)</f>
        <v>0</v>
      </c>
      <c r="BI81" s="249">
        <f>IF(V81="sníž. přenesená",N81,0)</f>
        <v>0</v>
      </c>
      <c r="BJ81" s="249">
        <f>IF(V81="nulová",N81,0)</f>
        <v>0</v>
      </c>
      <c r="BK81" s="192" t="s">
        <v>65</v>
      </c>
      <c r="BL81" s="249">
        <f>ROUND(L81*K81,2)</f>
        <v>0</v>
      </c>
      <c r="BM81" s="192" t="s">
        <v>113</v>
      </c>
      <c r="BN81" s="192" t="s">
        <v>2906</v>
      </c>
    </row>
    <row r="82" spans="2:66" s="198" customFormat="1" ht="31.5" customHeight="1">
      <c r="B82" s="168"/>
      <c r="C82" s="240" t="s">
        <v>113</v>
      </c>
      <c r="D82" s="240" t="s">
        <v>199</v>
      </c>
      <c r="E82" s="241" t="s">
        <v>2907</v>
      </c>
      <c r="F82" s="593" t="s">
        <v>356</v>
      </c>
      <c r="G82" s="593"/>
      <c r="H82" s="593"/>
      <c r="I82" s="593"/>
      <c r="J82" s="242" t="s">
        <v>353</v>
      </c>
      <c r="K82" s="358">
        <v>12</v>
      </c>
      <c r="L82" s="694"/>
      <c r="M82" s="694"/>
      <c r="N82" s="594">
        <f>ROUND(L82*K82,2)</f>
        <v>0</v>
      </c>
      <c r="O82" s="594"/>
      <c r="P82" s="594"/>
      <c r="Q82" s="594"/>
      <c r="R82" s="256" t="s">
        <v>3765</v>
      </c>
      <c r="S82" s="172"/>
      <c r="T82" s="287"/>
      <c r="U82" s="354"/>
      <c r="V82" s="246"/>
      <c r="W82" s="248"/>
      <c r="X82" s="248"/>
      <c r="Y82" s="248"/>
      <c r="Z82" s="248"/>
      <c r="AA82" s="248"/>
      <c r="AB82" s="355"/>
      <c r="AS82" s="192" t="s">
        <v>113</v>
      </c>
      <c r="AU82" s="192" t="s">
        <v>199</v>
      </c>
      <c r="AV82" s="192" t="s">
        <v>65</v>
      </c>
      <c r="AZ82" s="192" t="s">
        <v>198</v>
      </c>
      <c r="BF82" s="249">
        <f>IF(V82="základní",N82,0)</f>
        <v>0</v>
      </c>
      <c r="BG82" s="249">
        <f>IF(V82="snížená",N82,0)</f>
        <v>0</v>
      </c>
      <c r="BH82" s="249">
        <f>IF(V82="zákl. přenesená",N82,0)</f>
        <v>0</v>
      </c>
      <c r="BI82" s="249">
        <f>IF(V82="sníž. přenesená",N82,0)</f>
        <v>0</v>
      </c>
      <c r="BJ82" s="249">
        <f>IF(V82="nulová",N82,0)</f>
        <v>0</v>
      </c>
      <c r="BK82" s="192" t="s">
        <v>65</v>
      </c>
      <c r="BL82" s="249">
        <f>ROUND(L82*K82,2)</f>
        <v>0</v>
      </c>
      <c r="BM82" s="192" t="s">
        <v>113</v>
      </c>
      <c r="BN82" s="192" t="s">
        <v>2908</v>
      </c>
    </row>
    <row r="83" spans="2:66" s="198" customFormat="1" ht="31.5" customHeight="1">
      <c r="B83" s="168"/>
      <c r="C83" s="240" t="s">
        <v>116</v>
      </c>
      <c r="D83" s="240" t="s">
        <v>199</v>
      </c>
      <c r="E83" s="241" t="s">
        <v>2781</v>
      </c>
      <c r="F83" s="593" t="s">
        <v>2321</v>
      </c>
      <c r="G83" s="593"/>
      <c r="H83" s="593"/>
      <c r="I83" s="593"/>
      <c r="J83" s="242" t="s">
        <v>360</v>
      </c>
      <c r="K83" s="358">
        <v>11.17</v>
      </c>
      <c r="L83" s="694"/>
      <c r="M83" s="694"/>
      <c r="N83" s="594">
        <f>ROUND(L83*K83,2)</f>
        <v>0</v>
      </c>
      <c r="O83" s="594"/>
      <c r="P83" s="594"/>
      <c r="Q83" s="594"/>
      <c r="R83" s="256" t="s">
        <v>3765</v>
      </c>
      <c r="S83" s="221"/>
      <c r="T83" s="287"/>
      <c r="U83" s="354"/>
      <c r="V83" s="246"/>
      <c r="W83" s="248"/>
      <c r="X83" s="248"/>
      <c r="Y83" s="248"/>
      <c r="Z83" s="248"/>
      <c r="AA83" s="248"/>
      <c r="AB83" s="355"/>
      <c r="AS83" s="192" t="s">
        <v>113</v>
      </c>
      <c r="AU83" s="192" t="s">
        <v>199</v>
      </c>
      <c r="AV83" s="192" t="s">
        <v>65</v>
      </c>
      <c r="AZ83" s="192" t="s">
        <v>198</v>
      </c>
      <c r="BF83" s="249">
        <f>IF(V83="základní",N83,0)</f>
        <v>0</v>
      </c>
      <c r="BG83" s="249">
        <f>IF(V83="snížená",N83,0)</f>
        <v>0</v>
      </c>
      <c r="BH83" s="249">
        <f>IF(V83="zákl. přenesená",N83,0)</f>
        <v>0</v>
      </c>
      <c r="BI83" s="249">
        <f>IF(V83="sníž. přenesená",N83,0)</f>
        <v>0</v>
      </c>
      <c r="BJ83" s="249">
        <f>IF(V83="nulová",N83,0)</f>
        <v>0</v>
      </c>
      <c r="BK83" s="192" t="s">
        <v>65</v>
      </c>
      <c r="BL83" s="249">
        <f>ROUND(L83*K83,2)</f>
        <v>0</v>
      </c>
      <c r="BM83" s="192" t="s">
        <v>113</v>
      </c>
      <c r="BN83" s="192" t="s">
        <v>2909</v>
      </c>
    </row>
    <row r="84" spans="2:52" s="261" customFormat="1" ht="22.5" customHeight="1">
      <c r="B84" s="257"/>
      <c r="C84" s="363"/>
      <c r="D84" s="363"/>
      <c r="E84" s="259" t="s">
        <v>2167</v>
      </c>
      <c r="F84" s="602" t="s">
        <v>2910</v>
      </c>
      <c r="G84" s="603"/>
      <c r="H84" s="603"/>
      <c r="I84" s="603"/>
      <c r="J84" s="363"/>
      <c r="K84" s="260">
        <v>11.17</v>
      </c>
      <c r="L84" s="363"/>
      <c r="M84" s="363"/>
      <c r="N84" s="363"/>
      <c r="O84" s="363"/>
      <c r="P84" s="363"/>
      <c r="Q84" s="363"/>
      <c r="R84" s="363"/>
      <c r="S84" s="221"/>
      <c r="U84" s="385"/>
      <c r="V84" s="363"/>
      <c r="W84" s="363"/>
      <c r="X84" s="363"/>
      <c r="Y84" s="363"/>
      <c r="Z84" s="363"/>
      <c r="AA84" s="363"/>
      <c r="AB84" s="386"/>
      <c r="AU84" s="262" t="s">
        <v>205</v>
      </c>
      <c r="AV84" s="262" t="s">
        <v>65</v>
      </c>
      <c r="AW84" s="261" t="s">
        <v>71</v>
      </c>
      <c r="AX84" s="261" t="s">
        <v>25</v>
      </c>
      <c r="AY84" s="261" t="s">
        <v>65</v>
      </c>
      <c r="AZ84" s="262" t="s">
        <v>198</v>
      </c>
    </row>
    <row r="85" spans="2:66" s="198" customFormat="1" ht="31.5" customHeight="1">
      <c r="B85" s="168"/>
      <c r="C85" s="240" t="s">
        <v>128</v>
      </c>
      <c r="D85" s="240" t="s">
        <v>199</v>
      </c>
      <c r="E85" s="241" t="s">
        <v>2793</v>
      </c>
      <c r="F85" s="593" t="s">
        <v>2794</v>
      </c>
      <c r="G85" s="593"/>
      <c r="H85" s="593"/>
      <c r="I85" s="593"/>
      <c r="J85" s="242" t="s">
        <v>360</v>
      </c>
      <c r="K85" s="358">
        <v>111.65</v>
      </c>
      <c r="L85" s="694"/>
      <c r="M85" s="694"/>
      <c r="N85" s="594">
        <f>ROUND(L85*K85,2)</f>
        <v>0</v>
      </c>
      <c r="O85" s="594"/>
      <c r="P85" s="594"/>
      <c r="Q85" s="594"/>
      <c r="R85" s="256" t="s">
        <v>3765</v>
      </c>
      <c r="S85" s="172"/>
      <c r="T85" s="287"/>
      <c r="U85" s="354"/>
      <c r="V85" s="246"/>
      <c r="W85" s="248"/>
      <c r="X85" s="248"/>
      <c r="Y85" s="248"/>
      <c r="Z85" s="248"/>
      <c r="AA85" s="248"/>
      <c r="AB85" s="355"/>
      <c r="AS85" s="192" t="s">
        <v>113</v>
      </c>
      <c r="AU85" s="192" t="s">
        <v>199</v>
      </c>
      <c r="AV85" s="192" t="s">
        <v>65</v>
      </c>
      <c r="AZ85" s="192" t="s">
        <v>198</v>
      </c>
      <c r="BF85" s="249">
        <f>IF(V85="základní",N85,0)</f>
        <v>0</v>
      </c>
      <c r="BG85" s="249">
        <f>IF(V85="snížená",N85,0)</f>
        <v>0</v>
      </c>
      <c r="BH85" s="249">
        <f>IF(V85="zákl. přenesená",N85,0)</f>
        <v>0</v>
      </c>
      <c r="BI85" s="249">
        <f>IF(V85="sníž. přenesená",N85,0)</f>
        <v>0</v>
      </c>
      <c r="BJ85" s="249">
        <f>IF(V85="nulová",N85,0)</f>
        <v>0</v>
      </c>
      <c r="BK85" s="192" t="s">
        <v>65</v>
      </c>
      <c r="BL85" s="249">
        <f>ROUND(L85*K85,2)</f>
        <v>0</v>
      </c>
      <c r="BM85" s="192" t="s">
        <v>113</v>
      </c>
      <c r="BN85" s="192" t="s">
        <v>2911</v>
      </c>
    </row>
    <row r="86" spans="2:52" s="261" customFormat="1" ht="31.5" customHeight="1">
      <c r="B86" s="257"/>
      <c r="C86" s="363"/>
      <c r="D86" s="363"/>
      <c r="E86" s="259" t="s">
        <v>2179</v>
      </c>
      <c r="F86" s="602" t="s">
        <v>2912</v>
      </c>
      <c r="G86" s="603"/>
      <c r="H86" s="603"/>
      <c r="I86" s="603"/>
      <c r="J86" s="363"/>
      <c r="K86" s="260">
        <v>111.65</v>
      </c>
      <c r="L86" s="363"/>
      <c r="M86" s="363"/>
      <c r="N86" s="363"/>
      <c r="O86" s="363"/>
      <c r="P86" s="363"/>
      <c r="Q86" s="363"/>
      <c r="R86" s="363"/>
      <c r="S86" s="221"/>
      <c r="T86" s="460"/>
      <c r="U86" s="385"/>
      <c r="V86" s="363"/>
      <c r="W86" s="363"/>
      <c r="X86" s="363"/>
      <c r="Y86" s="363"/>
      <c r="Z86" s="363"/>
      <c r="AA86" s="363"/>
      <c r="AB86" s="386"/>
      <c r="AU86" s="262" t="s">
        <v>205</v>
      </c>
      <c r="AV86" s="262" t="s">
        <v>65</v>
      </c>
      <c r="AW86" s="261" t="s">
        <v>71</v>
      </c>
      <c r="AX86" s="261" t="s">
        <v>25</v>
      </c>
      <c r="AY86" s="261" t="s">
        <v>58</v>
      </c>
      <c r="AZ86" s="262" t="s">
        <v>198</v>
      </c>
    </row>
    <row r="87" spans="2:52" s="261" customFormat="1" ht="22.5" customHeight="1">
      <c r="B87" s="257"/>
      <c r="C87" s="363"/>
      <c r="D87" s="363"/>
      <c r="E87" s="259" t="s">
        <v>2180</v>
      </c>
      <c r="F87" s="600" t="s">
        <v>2913</v>
      </c>
      <c r="G87" s="601"/>
      <c r="H87" s="601"/>
      <c r="I87" s="601"/>
      <c r="J87" s="363"/>
      <c r="K87" s="260">
        <v>111.65</v>
      </c>
      <c r="L87" s="363"/>
      <c r="M87" s="363"/>
      <c r="N87" s="363"/>
      <c r="O87" s="363"/>
      <c r="P87" s="363"/>
      <c r="Q87" s="363"/>
      <c r="R87" s="363"/>
      <c r="S87" s="221"/>
      <c r="U87" s="385"/>
      <c r="V87" s="363"/>
      <c r="W87" s="363"/>
      <c r="X87" s="363"/>
      <c r="Y87" s="363"/>
      <c r="Z87" s="363"/>
      <c r="AA87" s="363"/>
      <c r="AB87" s="386"/>
      <c r="AU87" s="262" t="s">
        <v>205</v>
      </c>
      <c r="AV87" s="262" t="s">
        <v>65</v>
      </c>
      <c r="AW87" s="261" t="s">
        <v>71</v>
      </c>
      <c r="AX87" s="261" t="s">
        <v>25</v>
      </c>
      <c r="AY87" s="261" t="s">
        <v>65</v>
      </c>
      <c r="AZ87" s="262" t="s">
        <v>198</v>
      </c>
    </row>
    <row r="88" spans="2:66" s="198" customFormat="1" ht="31.5" customHeight="1">
      <c r="B88" s="168"/>
      <c r="C88" s="240" t="s">
        <v>137</v>
      </c>
      <c r="D88" s="240" t="s">
        <v>199</v>
      </c>
      <c r="E88" s="241" t="s">
        <v>2798</v>
      </c>
      <c r="F88" s="593" t="s">
        <v>2339</v>
      </c>
      <c r="G88" s="593"/>
      <c r="H88" s="593"/>
      <c r="I88" s="593"/>
      <c r="J88" s="242" t="s">
        <v>360</v>
      </c>
      <c r="K88" s="358">
        <v>55.83</v>
      </c>
      <c r="L88" s="694"/>
      <c r="M88" s="694"/>
      <c r="N88" s="594">
        <f>ROUND(L88*K88,2)</f>
        <v>0</v>
      </c>
      <c r="O88" s="594"/>
      <c r="P88" s="594"/>
      <c r="Q88" s="594"/>
      <c r="R88" s="256" t="s">
        <v>3765</v>
      </c>
      <c r="S88" s="172"/>
      <c r="T88" s="287"/>
      <c r="U88" s="354"/>
      <c r="V88" s="246"/>
      <c r="W88" s="248"/>
      <c r="X88" s="248"/>
      <c r="Y88" s="248"/>
      <c r="Z88" s="248"/>
      <c r="AA88" s="248"/>
      <c r="AB88" s="355"/>
      <c r="AS88" s="192" t="s">
        <v>113</v>
      </c>
      <c r="AU88" s="192" t="s">
        <v>199</v>
      </c>
      <c r="AV88" s="192" t="s">
        <v>65</v>
      </c>
      <c r="AZ88" s="192" t="s">
        <v>198</v>
      </c>
      <c r="BF88" s="249">
        <f>IF(V88="základní",N88,0)</f>
        <v>0</v>
      </c>
      <c r="BG88" s="249">
        <f>IF(V88="snížená",N88,0)</f>
        <v>0</v>
      </c>
      <c r="BH88" s="249">
        <f>IF(V88="zákl. přenesená",N88,0)</f>
        <v>0</v>
      </c>
      <c r="BI88" s="249">
        <f>IF(V88="sníž. přenesená",N88,0)</f>
        <v>0</v>
      </c>
      <c r="BJ88" s="249">
        <f>IF(V88="nulová",N88,0)</f>
        <v>0</v>
      </c>
      <c r="BK88" s="192" t="s">
        <v>65</v>
      </c>
      <c r="BL88" s="249">
        <f>ROUND(L88*K88,2)</f>
        <v>0</v>
      </c>
      <c r="BM88" s="192" t="s">
        <v>113</v>
      </c>
      <c r="BN88" s="192" t="s">
        <v>2914</v>
      </c>
    </row>
    <row r="89" spans="2:52" s="261" customFormat="1" ht="22.5" customHeight="1">
      <c r="B89" s="257"/>
      <c r="C89" s="363"/>
      <c r="D89" s="363"/>
      <c r="E89" s="259" t="s">
        <v>2512</v>
      </c>
      <c r="F89" s="602" t="s">
        <v>2915</v>
      </c>
      <c r="G89" s="603"/>
      <c r="H89" s="603"/>
      <c r="I89" s="603"/>
      <c r="J89" s="363"/>
      <c r="K89" s="260">
        <v>55.83</v>
      </c>
      <c r="L89" s="363"/>
      <c r="M89" s="363"/>
      <c r="N89" s="363"/>
      <c r="O89" s="363"/>
      <c r="P89" s="363"/>
      <c r="Q89" s="363"/>
      <c r="R89" s="363"/>
      <c r="S89" s="221"/>
      <c r="U89" s="385"/>
      <c r="V89" s="363"/>
      <c r="W89" s="363"/>
      <c r="X89" s="363"/>
      <c r="Y89" s="363"/>
      <c r="Z89" s="363"/>
      <c r="AA89" s="363"/>
      <c r="AB89" s="386"/>
      <c r="AU89" s="262" t="s">
        <v>205</v>
      </c>
      <c r="AV89" s="262" t="s">
        <v>65</v>
      </c>
      <c r="AW89" s="261" t="s">
        <v>71</v>
      </c>
      <c r="AX89" s="261" t="s">
        <v>25</v>
      </c>
      <c r="AY89" s="261" t="s">
        <v>58</v>
      </c>
      <c r="AZ89" s="262" t="s">
        <v>198</v>
      </c>
    </row>
    <row r="90" spans="2:52" s="261" customFormat="1" ht="22.5" customHeight="1">
      <c r="B90" s="257"/>
      <c r="C90" s="363"/>
      <c r="D90" s="363"/>
      <c r="E90" s="259" t="s">
        <v>2514</v>
      </c>
      <c r="F90" s="600" t="s">
        <v>2916</v>
      </c>
      <c r="G90" s="601"/>
      <c r="H90" s="601"/>
      <c r="I90" s="601"/>
      <c r="J90" s="363"/>
      <c r="K90" s="260">
        <v>55.83</v>
      </c>
      <c r="L90" s="363"/>
      <c r="M90" s="363"/>
      <c r="N90" s="363"/>
      <c r="O90" s="363"/>
      <c r="P90" s="363"/>
      <c r="Q90" s="363"/>
      <c r="R90" s="363"/>
      <c r="S90" s="221"/>
      <c r="U90" s="385"/>
      <c r="V90" s="363"/>
      <c r="W90" s="363"/>
      <c r="X90" s="363"/>
      <c r="Y90" s="363"/>
      <c r="Z90" s="363"/>
      <c r="AA90" s="363"/>
      <c r="AB90" s="386"/>
      <c r="AU90" s="262" t="s">
        <v>205</v>
      </c>
      <c r="AV90" s="262" t="s">
        <v>65</v>
      </c>
      <c r="AW90" s="261" t="s">
        <v>71</v>
      </c>
      <c r="AX90" s="261" t="s">
        <v>25</v>
      </c>
      <c r="AY90" s="261" t="s">
        <v>65</v>
      </c>
      <c r="AZ90" s="262" t="s">
        <v>198</v>
      </c>
    </row>
    <row r="91" spans="2:66" s="198" customFormat="1" ht="31.5" customHeight="1">
      <c r="B91" s="168"/>
      <c r="C91" s="240" t="s">
        <v>146</v>
      </c>
      <c r="D91" s="240" t="s">
        <v>199</v>
      </c>
      <c r="E91" s="241" t="s">
        <v>2805</v>
      </c>
      <c r="F91" s="593" t="s">
        <v>2346</v>
      </c>
      <c r="G91" s="593"/>
      <c r="H91" s="593"/>
      <c r="I91" s="593"/>
      <c r="J91" s="242" t="s">
        <v>377</v>
      </c>
      <c r="K91" s="358">
        <v>124.05</v>
      </c>
      <c r="L91" s="694"/>
      <c r="M91" s="694"/>
      <c r="N91" s="594">
        <f>ROUND(L91*K91,2)</f>
        <v>0</v>
      </c>
      <c r="O91" s="594"/>
      <c r="P91" s="594"/>
      <c r="Q91" s="594"/>
      <c r="R91" s="256" t="s">
        <v>3765</v>
      </c>
      <c r="S91" s="172"/>
      <c r="T91" s="287"/>
      <c r="U91" s="354"/>
      <c r="V91" s="246"/>
      <c r="W91" s="248"/>
      <c r="X91" s="248"/>
      <c r="Y91" s="248"/>
      <c r="Z91" s="248"/>
      <c r="AA91" s="248"/>
      <c r="AB91" s="355"/>
      <c r="AS91" s="192" t="s">
        <v>113</v>
      </c>
      <c r="AU91" s="192" t="s">
        <v>199</v>
      </c>
      <c r="AV91" s="192" t="s">
        <v>65</v>
      </c>
      <c r="AZ91" s="192" t="s">
        <v>198</v>
      </c>
      <c r="BF91" s="249">
        <f>IF(V91="základní",N91,0)</f>
        <v>0</v>
      </c>
      <c r="BG91" s="249">
        <f>IF(V91="snížená",N91,0)</f>
        <v>0</v>
      </c>
      <c r="BH91" s="249">
        <f>IF(V91="zákl. přenesená",N91,0)</f>
        <v>0</v>
      </c>
      <c r="BI91" s="249">
        <f>IF(V91="sníž. přenesená",N91,0)</f>
        <v>0</v>
      </c>
      <c r="BJ91" s="249">
        <f>IF(V91="nulová",N91,0)</f>
        <v>0</v>
      </c>
      <c r="BK91" s="192" t="s">
        <v>65</v>
      </c>
      <c r="BL91" s="249">
        <f>ROUND(L91*K91,2)</f>
        <v>0</v>
      </c>
      <c r="BM91" s="192" t="s">
        <v>113</v>
      </c>
      <c r="BN91" s="192" t="s">
        <v>2917</v>
      </c>
    </row>
    <row r="92" spans="2:52" s="261" customFormat="1" ht="31.5" customHeight="1">
      <c r="B92" s="257"/>
      <c r="C92" s="363"/>
      <c r="D92" s="363"/>
      <c r="E92" s="259" t="s">
        <v>2191</v>
      </c>
      <c r="F92" s="602" t="s">
        <v>2918</v>
      </c>
      <c r="G92" s="603"/>
      <c r="H92" s="603"/>
      <c r="I92" s="603"/>
      <c r="J92" s="363"/>
      <c r="K92" s="260">
        <v>124.05</v>
      </c>
      <c r="L92" s="363"/>
      <c r="M92" s="363"/>
      <c r="N92" s="363"/>
      <c r="O92" s="363"/>
      <c r="P92" s="363"/>
      <c r="Q92" s="363"/>
      <c r="R92" s="363"/>
      <c r="S92" s="221"/>
      <c r="U92" s="385"/>
      <c r="V92" s="363"/>
      <c r="W92" s="363"/>
      <c r="X92" s="363"/>
      <c r="Y92" s="363"/>
      <c r="Z92" s="363"/>
      <c r="AA92" s="363"/>
      <c r="AB92" s="386"/>
      <c r="AU92" s="262" t="s">
        <v>205</v>
      </c>
      <c r="AV92" s="262" t="s">
        <v>65</v>
      </c>
      <c r="AW92" s="261" t="s">
        <v>71</v>
      </c>
      <c r="AX92" s="261" t="s">
        <v>25</v>
      </c>
      <c r="AY92" s="261" t="s">
        <v>58</v>
      </c>
      <c r="AZ92" s="262" t="s">
        <v>198</v>
      </c>
    </row>
    <row r="93" spans="2:52" s="261" customFormat="1" ht="22.5" customHeight="1">
      <c r="B93" s="257"/>
      <c r="C93" s="363"/>
      <c r="D93" s="363"/>
      <c r="E93" s="259" t="s">
        <v>2146</v>
      </c>
      <c r="F93" s="600" t="s">
        <v>2919</v>
      </c>
      <c r="G93" s="601"/>
      <c r="H93" s="601"/>
      <c r="I93" s="601"/>
      <c r="J93" s="363"/>
      <c r="K93" s="260">
        <v>124.05</v>
      </c>
      <c r="L93" s="363"/>
      <c r="M93" s="363"/>
      <c r="N93" s="363"/>
      <c r="O93" s="363"/>
      <c r="P93" s="363"/>
      <c r="Q93" s="363"/>
      <c r="R93" s="363"/>
      <c r="S93" s="221"/>
      <c r="U93" s="385"/>
      <c r="V93" s="363"/>
      <c r="W93" s="363"/>
      <c r="X93" s="363"/>
      <c r="Y93" s="363"/>
      <c r="Z93" s="363"/>
      <c r="AA93" s="363"/>
      <c r="AB93" s="386"/>
      <c r="AU93" s="262" t="s">
        <v>205</v>
      </c>
      <c r="AV93" s="262" t="s">
        <v>65</v>
      </c>
      <c r="AW93" s="261" t="s">
        <v>71</v>
      </c>
      <c r="AX93" s="261" t="s">
        <v>25</v>
      </c>
      <c r="AY93" s="261" t="s">
        <v>65</v>
      </c>
      <c r="AZ93" s="262" t="s">
        <v>198</v>
      </c>
    </row>
    <row r="94" spans="2:66" s="198" customFormat="1" ht="31.5" customHeight="1">
      <c r="B94" s="168"/>
      <c r="C94" s="240" t="s">
        <v>158</v>
      </c>
      <c r="D94" s="240" t="s">
        <v>199</v>
      </c>
      <c r="E94" s="241" t="s">
        <v>2813</v>
      </c>
      <c r="F94" s="593" t="s">
        <v>2362</v>
      </c>
      <c r="G94" s="593"/>
      <c r="H94" s="593"/>
      <c r="I94" s="593"/>
      <c r="J94" s="242" t="s">
        <v>377</v>
      </c>
      <c r="K94" s="358">
        <v>124.05</v>
      </c>
      <c r="L94" s="694"/>
      <c r="M94" s="694"/>
      <c r="N94" s="594">
        <f>ROUND(L94*K94,2)</f>
        <v>0</v>
      </c>
      <c r="O94" s="594"/>
      <c r="P94" s="594"/>
      <c r="Q94" s="594"/>
      <c r="R94" s="256" t="s">
        <v>3765</v>
      </c>
      <c r="S94" s="172"/>
      <c r="T94" s="287"/>
      <c r="U94" s="354"/>
      <c r="V94" s="246"/>
      <c r="W94" s="248"/>
      <c r="X94" s="248"/>
      <c r="Y94" s="248"/>
      <c r="Z94" s="248"/>
      <c r="AA94" s="248"/>
      <c r="AB94" s="355"/>
      <c r="AS94" s="192" t="s">
        <v>113</v>
      </c>
      <c r="AU94" s="192" t="s">
        <v>199</v>
      </c>
      <c r="AV94" s="192" t="s">
        <v>65</v>
      </c>
      <c r="AZ94" s="192" t="s">
        <v>198</v>
      </c>
      <c r="BF94" s="249">
        <f>IF(V94="základní",N94,0)</f>
        <v>0</v>
      </c>
      <c r="BG94" s="249">
        <f>IF(V94="snížená",N94,0)</f>
        <v>0</v>
      </c>
      <c r="BH94" s="249">
        <f>IF(V94="zákl. přenesená",N94,0)</f>
        <v>0</v>
      </c>
      <c r="BI94" s="249">
        <f>IF(V94="sníž. přenesená",N94,0)</f>
        <v>0</v>
      </c>
      <c r="BJ94" s="249">
        <f>IF(V94="nulová",N94,0)</f>
        <v>0</v>
      </c>
      <c r="BK94" s="192" t="s">
        <v>65</v>
      </c>
      <c r="BL94" s="249">
        <f>ROUND(L94*K94,2)</f>
        <v>0</v>
      </c>
      <c r="BM94" s="192" t="s">
        <v>113</v>
      </c>
      <c r="BN94" s="192" t="s">
        <v>2920</v>
      </c>
    </row>
    <row r="95" spans="2:66" s="198" customFormat="1" ht="31.5" customHeight="1">
      <c r="B95" s="168"/>
      <c r="C95" s="240" t="s">
        <v>161</v>
      </c>
      <c r="D95" s="240" t="s">
        <v>199</v>
      </c>
      <c r="E95" s="241" t="s">
        <v>2817</v>
      </c>
      <c r="F95" s="593" t="s">
        <v>2368</v>
      </c>
      <c r="G95" s="593"/>
      <c r="H95" s="593"/>
      <c r="I95" s="593"/>
      <c r="J95" s="242" t="s">
        <v>360</v>
      </c>
      <c r="K95" s="358">
        <v>111.65</v>
      </c>
      <c r="L95" s="694"/>
      <c r="M95" s="694"/>
      <c r="N95" s="594">
        <f>ROUND(L95*K95,2)</f>
        <v>0</v>
      </c>
      <c r="O95" s="594"/>
      <c r="P95" s="594"/>
      <c r="Q95" s="594"/>
      <c r="R95" s="256" t="s">
        <v>3765</v>
      </c>
      <c r="S95" s="221"/>
      <c r="T95" s="287"/>
      <c r="U95" s="354"/>
      <c r="V95" s="246"/>
      <c r="W95" s="248"/>
      <c r="X95" s="248"/>
      <c r="Y95" s="248"/>
      <c r="Z95" s="248"/>
      <c r="AA95" s="248"/>
      <c r="AB95" s="355"/>
      <c r="AS95" s="192" t="s">
        <v>113</v>
      </c>
      <c r="AU95" s="192" t="s">
        <v>199</v>
      </c>
      <c r="AV95" s="192" t="s">
        <v>65</v>
      </c>
      <c r="AZ95" s="192" t="s">
        <v>198</v>
      </c>
      <c r="BF95" s="249">
        <f>IF(V95="základní",N95,0)</f>
        <v>0</v>
      </c>
      <c r="BG95" s="249">
        <f>IF(V95="snížená",N95,0)</f>
        <v>0</v>
      </c>
      <c r="BH95" s="249">
        <f>IF(V95="zákl. přenesená",N95,0)</f>
        <v>0</v>
      </c>
      <c r="BI95" s="249">
        <f>IF(V95="sníž. přenesená",N95,0)</f>
        <v>0</v>
      </c>
      <c r="BJ95" s="249">
        <f>IF(V95="nulová",N95,0)</f>
        <v>0</v>
      </c>
      <c r="BK95" s="192" t="s">
        <v>65</v>
      </c>
      <c r="BL95" s="249">
        <f>ROUND(L95*K95,2)</f>
        <v>0</v>
      </c>
      <c r="BM95" s="192" t="s">
        <v>113</v>
      </c>
      <c r="BN95" s="192" t="s">
        <v>2921</v>
      </c>
    </row>
    <row r="96" spans="2:52" s="261" customFormat="1" ht="27" customHeight="1">
      <c r="B96" s="257"/>
      <c r="C96" s="363"/>
      <c r="D96" s="363"/>
      <c r="E96" s="259"/>
      <c r="F96" s="625" t="s">
        <v>3588</v>
      </c>
      <c r="G96" s="622"/>
      <c r="H96" s="622"/>
      <c r="I96" s="622"/>
      <c r="J96" s="363"/>
      <c r="K96" s="260"/>
      <c r="L96" s="363"/>
      <c r="M96" s="363"/>
      <c r="N96" s="363"/>
      <c r="O96" s="363"/>
      <c r="P96" s="363"/>
      <c r="Q96" s="363"/>
      <c r="R96" s="363"/>
      <c r="S96" s="221"/>
      <c r="U96" s="385"/>
      <c r="V96" s="363"/>
      <c r="W96" s="363"/>
      <c r="X96" s="363"/>
      <c r="Y96" s="363"/>
      <c r="Z96" s="363"/>
      <c r="AA96" s="363"/>
      <c r="AB96" s="386"/>
      <c r="AU96" s="262" t="s">
        <v>205</v>
      </c>
      <c r="AV96" s="262" t="s">
        <v>65</v>
      </c>
      <c r="AW96" s="261" t="s">
        <v>71</v>
      </c>
      <c r="AX96" s="261" t="s">
        <v>25</v>
      </c>
      <c r="AY96" s="261" t="s">
        <v>65</v>
      </c>
      <c r="AZ96" s="262" t="s">
        <v>198</v>
      </c>
    </row>
    <row r="97" spans="2:66" s="198" customFormat="1" ht="31.5" customHeight="1">
      <c r="B97" s="168"/>
      <c r="C97" s="240" t="s">
        <v>164</v>
      </c>
      <c r="D97" s="240" t="s">
        <v>199</v>
      </c>
      <c r="E97" s="241" t="s">
        <v>2821</v>
      </c>
      <c r="F97" s="593" t="s">
        <v>2396</v>
      </c>
      <c r="G97" s="593"/>
      <c r="H97" s="593"/>
      <c r="I97" s="593"/>
      <c r="J97" s="242" t="s">
        <v>360</v>
      </c>
      <c r="K97" s="358">
        <v>81.87</v>
      </c>
      <c r="L97" s="694"/>
      <c r="M97" s="694"/>
      <c r="N97" s="594">
        <f>ROUND(L97*K97,2)</f>
        <v>0</v>
      </c>
      <c r="O97" s="594"/>
      <c r="P97" s="594"/>
      <c r="Q97" s="594"/>
      <c r="R97" s="256" t="s">
        <v>3765</v>
      </c>
      <c r="S97" s="172"/>
      <c r="T97" s="287"/>
      <c r="U97" s="354"/>
      <c r="V97" s="246"/>
      <c r="W97" s="248"/>
      <c r="X97" s="248"/>
      <c r="Y97" s="248"/>
      <c r="Z97" s="248"/>
      <c r="AA97" s="248"/>
      <c r="AB97" s="355"/>
      <c r="AS97" s="192" t="s">
        <v>113</v>
      </c>
      <c r="AU97" s="192" t="s">
        <v>199</v>
      </c>
      <c r="AV97" s="192" t="s">
        <v>65</v>
      </c>
      <c r="AZ97" s="192" t="s">
        <v>198</v>
      </c>
      <c r="BF97" s="249">
        <f>IF(V97="základní",N97,0)</f>
        <v>0</v>
      </c>
      <c r="BG97" s="249">
        <f>IF(V97="snížená",N97,0)</f>
        <v>0</v>
      </c>
      <c r="BH97" s="249">
        <f>IF(V97="zákl. přenesená",N97,0)</f>
        <v>0</v>
      </c>
      <c r="BI97" s="249">
        <f>IF(V97="sníž. přenesená",N97,0)</f>
        <v>0</v>
      </c>
      <c r="BJ97" s="249">
        <f>IF(V97="nulová",N97,0)</f>
        <v>0</v>
      </c>
      <c r="BK97" s="192" t="s">
        <v>65</v>
      </c>
      <c r="BL97" s="249">
        <f>ROUND(L97*K97,2)</f>
        <v>0</v>
      </c>
      <c r="BM97" s="192" t="s">
        <v>113</v>
      </c>
      <c r="BN97" s="192" t="s">
        <v>2922</v>
      </c>
    </row>
    <row r="98" spans="2:52" s="261" customFormat="1" ht="22.5" customHeight="1">
      <c r="B98" s="257"/>
      <c r="C98" s="363"/>
      <c r="D98" s="363"/>
      <c r="E98" s="259" t="s">
        <v>2341</v>
      </c>
      <c r="F98" s="602" t="s">
        <v>2923</v>
      </c>
      <c r="G98" s="603"/>
      <c r="H98" s="603"/>
      <c r="I98" s="603"/>
      <c r="J98" s="363"/>
      <c r="K98" s="260">
        <v>81.87</v>
      </c>
      <c r="L98" s="363"/>
      <c r="M98" s="363"/>
      <c r="N98" s="363"/>
      <c r="O98" s="363"/>
      <c r="P98" s="363"/>
      <c r="Q98" s="363"/>
      <c r="R98" s="363"/>
      <c r="S98" s="172"/>
      <c r="U98" s="385"/>
      <c r="V98" s="363"/>
      <c r="W98" s="363"/>
      <c r="X98" s="363"/>
      <c r="Y98" s="363"/>
      <c r="Z98" s="363"/>
      <c r="AA98" s="363"/>
      <c r="AB98" s="386"/>
      <c r="AU98" s="262" t="s">
        <v>205</v>
      </c>
      <c r="AV98" s="262" t="s">
        <v>65</v>
      </c>
      <c r="AW98" s="261" t="s">
        <v>71</v>
      </c>
      <c r="AX98" s="261" t="s">
        <v>25</v>
      </c>
      <c r="AY98" s="261" t="s">
        <v>58</v>
      </c>
      <c r="AZ98" s="262" t="s">
        <v>198</v>
      </c>
    </row>
    <row r="99" spans="2:52" s="261" customFormat="1" ht="22.5" customHeight="1">
      <c r="B99" s="257"/>
      <c r="C99" s="363"/>
      <c r="D99" s="363"/>
      <c r="E99" s="259" t="s">
        <v>2343</v>
      </c>
      <c r="F99" s="600" t="s">
        <v>2924</v>
      </c>
      <c r="G99" s="601"/>
      <c r="H99" s="601"/>
      <c r="I99" s="601"/>
      <c r="J99" s="363"/>
      <c r="K99" s="260">
        <v>81.87</v>
      </c>
      <c r="L99" s="363"/>
      <c r="M99" s="363"/>
      <c r="N99" s="363"/>
      <c r="O99" s="363"/>
      <c r="P99" s="363"/>
      <c r="Q99" s="363"/>
      <c r="R99" s="363"/>
      <c r="S99" s="172"/>
      <c r="U99" s="385"/>
      <c r="V99" s="363"/>
      <c r="W99" s="363"/>
      <c r="X99" s="363"/>
      <c r="Y99" s="363"/>
      <c r="Z99" s="363"/>
      <c r="AA99" s="363"/>
      <c r="AB99" s="386"/>
      <c r="AU99" s="262" t="s">
        <v>205</v>
      </c>
      <c r="AV99" s="262" t="s">
        <v>65</v>
      </c>
      <c r="AW99" s="261" t="s">
        <v>71</v>
      </c>
      <c r="AX99" s="261" t="s">
        <v>25</v>
      </c>
      <c r="AY99" s="261" t="s">
        <v>65</v>
      </c>
      <c r="AZ99" s="262" t="s">
        <v>198</v>
      </c>
    </row>
    <row r="100" spans="2:66" s="198" customFormat="1" ht="32.25" customHeight="1">
      <c r="B100" s="168"/>
      <c r="C100" s="240" t="s">
        <v>397</v>
      </c>
      <c r="D100" s="240" t="s">
        <v>199</v>
      </c>
      <c r="E100" s="252" t="s">
        <v>2400</v>
      </c>
      <c r="F100" s="624" t="s">
        <v>2401</v>
      </c>
      <c r="G100" s="624"/>
      <c r="H100" s="624"/>
      <c r="I100" s="624"/>
      <c r="J100" s="242" t="s">
        <v>424</v>
      </c>
      <c r="K100" s="360">
        <v>180.11</v>
      </c>
      <c r="L100" s="694"/>
      <c r="M100" s="694"/>
      <c r="N100" s="594">
        <f>ROUND(L100*K100,2)</f>
        <v>0</v>
      </c>
      <c r="O100" s="594"/>
      <c r="P100" s="594"/>
      <c r="Q100" s="594"/>
      <c r="R100" s="244" t="s">
        <v>3319</v>
      </c>
      <c r="S100" s="221"/>
      <c r="T100" s="287"/>
      <c r="U100" s="354"/>
      <c r="V100" s="246"/>
      <c r="W100" s="248"/>
      <c r="X100" s="248"/>
      <c r="Y100" s="248"/>
      <c r="Z100" s="248"/>
      <c r="AA100" s="248"/>
      <c r="AB100" s="355"/>
      <c r="AS100" s="192" t="s">
        <v>113</v>
      </c>
      <c r="AU100" s="192" t="s">
        <v>199</v>
      </c>
      <c r="AV100" s="192" t="s">
        <v>65</v>
      </c>
      <c r="AZ100" s="192" t="s">
        <v>198</v>
      </c>
      <c r="BF100" s="249">
        <f>IF(V100="základní",N100,0)</f>
        <v>0</v>
      </c>
      <c r="BG100" s="249">
        <f>IF(V100="snížená",N100,0)</f>
        <v>0</v>
      </c>
      <c r="BH100" s="249">
        <f>IF(V100="zákl. přenesená",N100,0)</f>
        <v>0</v>
      </c>
      <c r="BI100" s="249">
        <f>IF(V100="sníž. přenesená",N100,0)</f>
        <v>0</v>
      </c>
      <c r="BJ100" s="249">
        <f>IF(V100="nulová",N100,0)</f>
        <v>0</v>
      </c>
      <c r="BK100" s="192" t="s">
        <v>65</v>
      </c>
      <c r="BL100" s="249">
        <f>ROUND(L100*K100,2)</f>
        <v>0</v>
      </c>
      <c r="BM100" s="192" t="s">
        <v>113</v>
      </c>
      <c r="BN100" s="192" t="s">
        <v>2925</v>
      </c>
    </row>
    <row r="101" spans="2:52" s="261" customFormat="1" ht="22.5" customHeight="1">
      <c r="B101" s="257"/>
      <c r="C101" s="363"/>
      <c r="D101" s="363"/>
      <c r="E101" s="259" t="s">
        <v>2348</v>
      </c>
      <c r="F101" s="602" t="s">
        <v>2926</v>
      </c>
      <c r="G101" s="603"/>
      <c r="H101" s="603"/>
      <c r="I101" s="603"/>
      <c r="J101" s="363"/>
      <c r="K101" s="260">
        <v>180.11</v>
      </c>
      <c r="L101" s="363"/>
      <c r="M101" s="363"/>
      <c r="N101" s="363"/>
      <c r="O101" s="363"/>
      <c r="P101" s="363"/>
      <c r="Q101" s="363"/>
      <c r="R101" s="363"/>
      <c r="S101" s="221"/>
      <c r="T101" s="287"/>
      <c r="U101" s="385"/>
      <c r="V101" s="363"/>
      <c r="W101" s="363"/>
      <c r="X101" s="363"/>
      <c r="Y101" s="363"/>
      <c r="Z101" s="363"/>
      <c r="AA101" s="363"/>
      <c r="AB101" s="386"/>
      <c r="AU101" s="262" t="s">
        <v>205</v>
      </c>
      <c r="AV101" s="262" t="s">
        <v>65</v>
      </c>
      <c r="AW101" s="261" t="s">
        <v>71</v>
      </c>
      <c r="AX101" s="261" t="s">
        <v>25</v>
      </c>
      <c r="AY101" s="261" t="s">
        <v>58</v>
      </c>
      <c r="AZ101" s="262" t="s">
        <v>198</v>
      </c>
    </row>
    <row r="102" spans="2:52" s="261" customFormat="1" ht="22.5" customHeight="1">
      <c r="B102" s="257"/>
      <c r="C102" s="363"/>
      <c r="D102" s="363"/>
      <c r="E102" s="259" t="s">
        <v>2350</v>
      </c>
      <c r="F102" s="600" t="s">
        <v>2927</v>
      </c>
      <c r="G102" s="601"/>
      <c r="H102" s="601"/>
      <c r="I102" s="601"/>
      <c r="J102" s="363"/>
      <c r="K102" s="260">
        <v>180.11</v>
      </c>
      <c r="L102" s="363"/>
      <c r="M102" s="363"/>
      <c r="N102" s="363"/>
      <c r="O102" s="363"/>
      <c r="P102" s="363"/>
      <c r="Q102" s="363"/>
      <c r="R102" s="363"/>
      <c r="S102" s="172"/>
      <c r="U102" s="385"/>
      <c r="V102" s="363"/>
      <c r="W102" s="363"/>
      <c r="X102" s="363"/>
      <c r="Y102" s="363"/>
      <c r="Z102" s="363"/>
      <c r="AA102" s="363"/>
      <c r="AB102" s="386"/>
      <c r="AU102" s="262" t="s">
        <v>205</v>
      </c>
      <c r="AV102" s="262" t="s">
        <v>65</v>
      </c>
      <c r="AW102" s="261" t="s">
        <v>71</v>
      </c>
      <c r="AX102" s="261" t="s">
        <v>25</v>
      </c>
      <c r="AY102" s="261" t="s">
        <v>65</v>
      </c>
      <c r="AZ102" s="262" t="s">
        <v>198</v>
      </c>
    </row>
    <row r="103" spans="2:66" s="198" customFormat="1" ht="31.5" customHeight="1">
      <c r="B103" s="168"/>
      <c r="C103" s="240" t="s">
        <v>403</v>
      </c>
      <c r="D103" s="240" t="s">
        <v>199</v>
      </c>
      <c r="E103" s="241" t="s">
        <v>2403</v>
      </c>
      <c r="F103" s="593" t="s">
        <v>2404</v>
      </c>
      <c r="G103" s="593"/>
      <c r="H103" s="593"/>
      <c r="I103" s="593"/>
      <c r="J103" s="242" t="s">
        <v>268</v>
      </c>
      <c r="K103" s="358">
        <v>2</v>
      </c>
      <c r="L103" s="694"/>
      <c r="M103" s="694"/>
      <c r="N103" s="594">
        <f>ROUND(L103*K103,2)</f>
        <v>0</v>
      </c>
      <c r="O103" s="594"/>
      <c r="P103" s="594"/>
      <c r="Q103" s="594"/>
      <c r="R103" s="244" t="s">
        <v>3319</v>
      </c>
      <c r="S103" s="221"/>
      <c r="U103" s="354"/>
      <c r="V103" s="246"/>
      <c r="W103" s="248"/>
      <c r="X103" s="248"/>
      <c r="Y103" s="248"/>
      <c r="Z103" s="248"/>
      <c r="AA103" s="248"/>
      <c r="AB103" s="355"/>
      <c r="AS103" s="192" t="s">
        <v>113</v>
      </c>
      <c r="AU103" s="192" t="s">
        <v>199</v>
      </c>
      <c r="AV103" s="192" t="s">
        <v>65</v>
      </c>
      <c r="AZ103" s="192" t="s">
        <v>198</v>
      </c>
      <c r="BF103" s="249">
        <f>IF(V103="základní",N103,0)</f>
        <v>0</v>
      </c>
      <c r="BG103" s="249">
        <f>IF(V103="snížená",N103,0)</f>
        <v>0</v>
      </c>
      <c r="BH103" s="249">
        <f>IF(V103="zákl. přenesená",N103,0)</f>
        <v>0</v>
      </c>
      <c r="BI103" s="249">
        <f>IF(V103="sníž. přenesená",N103,0)</f>
        <v>0</v>
      </c>
      <c r="BJ103" s="249">
        <f>IF(V103="nulová",N103,0)</f>
        <v>0</v>
      </c>
      <c r="BK103" s="192" t="s">
        <v>65</v>
      </c>
      <c r="BL103" s="249">
        <f>ROUND(L103*K103,2)</f>
        <v>0</v>
      </c>
      <c r="BM103" s="192" t="s">
        <v>113</v>
      </c>
      <c r="BN103" s="192" t="s">
        <v>2928</v>
      </c>
    </row>
    <row r="104" spans="2:66" s="198" customFormat="1" ht="31.5" customHeight="1">
      <c r="B104" s="168"/>
      <c r="C104" s="240" t="s">
        <v>410</v>
      </c>
      <c r="D104" s="240" t="s">
        <v>199</v>
      </c>
      <c r="E104" s="241" t="s">
        <v>2829</v>
      </c>
      <c r="F104" s="593" t="s">
        <v>2830</v>
      </c>
      <c r="G104" s="593"/>
      <c r="H104" s="593"/>
      <c r="I104" s="593"/>
      <c r="J104" s="242" t="s">
        <v>360</v>
      </c>
      <c r="K104" s="358">
        <v>22.33</v>
      </c>
      <c r="L104" s="694"/>
      <c r="M104" s="694"/>
      <c r="N104" s="594">
        <f>ROUND(L104*K104,2)</f>
        <v>0</v>
      </c>
      <c r="O104" s="594"/>
      <c r="P104" s="594"/>
      <c r="Q104" s="594"/>
      <c r="R104" s="256" t="s">
        <v>3765</v>
      </c>
      <c r="S104" s="221"/>
      <c r="T104" s="287"/>
      <c r="U104" s="354"/>
      <c r="V104" s="246"/>
      <c r="W104" s="248"/>
      <c r="X104" s="248"/>
      <c r="Y104" s="248"/>
      <c r="Z104" s="248"/>
      <c r="AA104" s="248"/>
      <c r="AB104" s="355"/>
      <c r="AS104" s="192" t="s">
        <v>113</v>
      </c>
      <c r="AU104" s="192" t="s">
        <v>199</v>
      </c>
      <c r="AV104" s="192" t="s">
        <v>65</v>
      </c>
      <c r="AZ104" s="192" t="s">
        <v>198</v>
      </c>
      <c r="BF104" s="249">
        <f>IF(V104="základní",N104,0)</f>
        <v>0</v>
      </c>
      <c r="BG104" s="249">
        <f>IF(V104="snížená",N104,0)</f>
        <v>0</v>
      </c>
      <c r="BH104" s="249">
        <f>IF(V104="zákl. přenesená",N104,0)</f>
        <v>0</v>
      </c>
      <c r="BI104" s="249">
        <f>IF(V104="sníž. přenesená",N104,0)</f>
        <v>0</v>
      </c>
      <c r="BJ104" s="249">
        <f>IF(V104="nulová",N104,0)</f>
        <v>0</v>
      </c>
      <c r="BK104" s="192" t="s">
        <v>65</v>
      </c>
      <c r="BL104" s="249">
        <f>ROUND(L104*K104,2)</f>
        <v>0</v>
      </c>
      <c r="BM104" s="192" t="s">
        <v>113</v>
      </c>
      <c r="BN104" s="192" t="s">
        <v>2929</v>
      </c>
    </row>
    <row r="105" spans="2:52" s="261" customFormat="1" ht="31.5" customHeight="1">
      <c r="B105" s="257"/>
      <c r="C105" s="363"/>
      <c r="D105" s="363"/>
      <c r="E105" s="259" t="s">
        <v>2148</v>
      </c>
      <c r="F105" s="602" t="s">
        <v>2930</v>
      </c>
      <c r="G105" s="603"/>
      <c r="H105" s="603"/>
      <c r="I105" s="603"/>
      <c r="J105" s="363"/>
      <c r="K105" s="260">
        <v>22.33</v>
      </c>
      <c r="L105" s="363"/>
      <c r="M105" s="363"/>
      <c r="N105" s="363"/>
      <c r="O105" s="363"/>
      <c r="P105" s="363"/>
      <c r="Q105" s="363"/>
      <c r="R105" s="363"/>
      <c r="S105" s="172"/>
      <c r="U105" s="385"/>
      <c r="V105" s="363"/>
      <c r="W105" s="363"/>
      <c r="X105" s="363"/>
      <c r="Y105" s="363"/>
      <c r="Z105" s="363"/>
      <c r="AA105" s="363"/>
      <c r="AB105" s="386"/>
      <c r="AU105" s="262" t="s">
        <v>205</v>
      </c>
      <c r="AV105" s="262" t="s">
        <v>65</v>
      </c>
      <c r="AW105" s="261" t="s">
        <v>71</v>
      </c>
      <c r="AX105" s="261" t="s">
        <v>25</v>
      </c>
      <c r="AY105" s="261" t="s">
        <v>58</v>
      </c>
      <c r="AZ105" s="262" t="s">
        <v>198</v>
      </c>
    </row>
    <row r="106" spans="2:52" s="261" customFormat="1" ht="22.5" customHeight="1">
      <c r="B106" s="257"/>
      <c r="C106" s="363"/>
      <c r="D106" s="363"/>
      <c r="E106" s="259" t="s">
        <v>2219</v>
      </c>
      <c r="F106" s="600" t="s">
        <v>2931</v>
      </c>
      <c r="G106" s="601"/>
      <c r="H106" s="601"/>
      <c r="I106" s="601"/>
      <c r="J106" s="363"/>
      <c r="K106" s="260">
        <v>22.33</v>
      </c>
      <c r="L106" s="363"/>
      <c r="M106" s="363"/>
      <c r="N106" s="363"/>
      <c r="O106" s="363"/>
      <c r="P106" s="363"/>
      <c r="Q106" s="363"/>
      <c r="R106" s="363"/>
      <c r="S106" s="221"/>
      <c r="U106" s="385"/>
      <c r="V106" s="363"/>
      <c r="W106" s="363"/>
      <c r="X106" s="363"/>
      <c r="Y106" s="363"/>
      <c r="Z106" s="363"/>
      <c r="AA106" s="363"/>
      <c r="AB106" s="386"/>
      <c r="AU106" s="262" t="s">
        <v>205</v>
      </c>
      <c r="AV106" s="262" t="s">
        <v>65</v>
      </c>
      <c r="AW106" s="261" t="s">
        <v>71</v>
      </c>
      <c r="AX106" s="261" t="s">
        <v>25</v>
      </c>
      <c r="AY106" s="261" t="s">
        <v>65</v>
      </c>
      <c r="AZ106" s="262" t="s">
        <v>198</v>
      </c>
    </row>
    <row r="107" spans="2:66" s="198" customFormat="1" ht="22.5" customHeight="1">
      <c r="B107" s="168"/>
      <c r="C107" s="240" t="s">
        <v>11</v>
      </c>
      <c r="D107" s="240" t="s">
        <v>199</v>
      </c>
      <c r="E107" s="252" t="s">
        <v>2415</v>
      </c>
      <c r="F107" s="624" t="s">
        <v>2416</v>
      </c>
      <c r="G107" s="624"/>
      <c r="H107" s="624"/>
      <c r="I107" s="624"/>
      <c r="J107" s="242" t="s">
        <v>424</v>
      </c>
      <c r="K107" s="358">
        <v>49.13</v>
      </c>
      <c r="L107" s="694"/>
      <c r="M107" s="694"/>
      <c r="N107" s="594">
        <f>ROUND(L107*K107,2)</f>
        <v>0</v>
      </c>
      <c r="O107" s="594"/>
      <c r="P107" s="594"/>
      <c r="Q107" s="594"/>
      <c r="R107" s="244" t="s">
        <v>3319</v>
      </c>
      <c r="S107" s="172"/>
      <c r="T107" s="287"/>
      <c r="U107" s="354"/>
      <c r="V107" s="246"/>
      <c r="W107" s="248"/>
      <c r="X107" s="248"/>
      <c r="Y107" s="248"/>
      <c r="Z107" s="248"/>
      <c r="AA107" s="248"/>
      <c r="AB107" s="355"/>
      <c r="AS107" s="192" t="s">
        <v>113</v>
      </c>
      <c r="AU107" s="192" t="s">
        <v>199</v>
      </c>
      <c r="AV107" s="192" t="s">
        <v>65</v>
      </c>
      <c r="AZ107" s="192" t="s">
        <v>198</v>
      </c>
      <c r="BF107" s="249">
        <f>IF(V107="základní",N107,0)</f>
        <v>0</v>
      </c>
      <c r="BG107" s="249">
        <f>IF(V107="snížená",N107,0)</f>
        <v>0</v>
      </c>
      <c r="BH107" s="249">
        <f>IF(V107="zákl. přenesená",N107,0)</f>
        <v>0</v>
      </c>
      <c r="BI107" s="249">
        <f>IF(V107="sníž. přenesená",N107,0)</f>
        <v>0</v>
      </c>
      <c r="BJ107" s="249">
        <f>IF(V107="nulová",N107,0)</f>
        <v>0</v>
      </c>
      <c r="BK107" s="192" t="s">
        <v>65</v>
      </c>
      <c r="BL107" s="249">
        <f>ROUND(L107*K107,2)</f>
        <v>0</v>
      </c>
      <c r="BM107" s="192" t="s">
        <v>113</v>
      </c>
      <c r="BN107" s="192" t="s">
        <v>2932</v>
      </c>
    </row>
    <row r="108" spans="2:52" s="261" customFormat="1" ht="22.5" customHeight="1">
      <c r="B108" s="257"/>
      <c r="C108" s="363"/>
      <c r="D108" s="363"/>
      <c r="E108" s="259" t="s">
        <v>2698</v>
      </c>
      <c r="F108" s="602" t="s">
        <v>2933</v>
      </c>
      <c r="G108" s="603"/>
      <c r="H108" s="603"/>
      <c r="I108" s="603"/>
      <c r="J108" s="363"/>
      <c r="K108" s="260">
        <v>49.13</v>
      </c>
      <c r="L108" s="363"/>
      <c r="M108" s="363"/>
      <c r="N108" s="363"/>
      <c r="O108" s="363"/>
      <c r="P108" s="363"/>
      <c r="Q108" s="363"/>
      <c r="R108" s="363"/>
      <c r="S108" s="221"/>
      <c r="T108" s="287"/>
      <c r="U108" s="385"/>
      <c r="V108" s="363"/>
      <c r="W108" s="363"/>
      <c r="X108" s="363"/>
      <c r="Y108" s="363"/>
      <c r="Z108" s="363"/>
      <c r="AA108" s="363"/>
      <c r="AB108" s="386"/>
      <c r="AU108" s="262" t="s">
        <v>205</v>
      </c>
      <c r="AV108" s="262" t="s">
        <v>65</v>
      </c>
      <c r="AW108" s="261" t="s">
        <v>71</v>
      </c>
      <c r="AX108" s="261" t="s">
        <v>25</v>
      </c>
      <c r="AY108" s="261" t="s">
        <v>58</v>
      </c>
      <c r="AZ108" s="262" t="s">
        <v>198</v>
      </c>
    </row>
    <row r="109" spans="2:52" s="261" customFormat="1" ht="22.5" customHeight="1">
      <c r="B109" s="257"/>
      <c r="C109" s="363"/>
      <c r="D109" s="363"/>
      <c r="E109" s="259" t="s">
        <v>2699</v>
      </c>
      <c r="F109" s="600" t="s">
        <v>2934</v>
      </c>
      <c r="G109" s="601"/>
      <c r="H109" s="601"/>
      <c r="I109" s="601"/>
      <c r="J109" s="363"/>
      <c r="K109" s="260">
        <v>49.13</v>
      </c>
      <c r="L109" s="363"/>
      <c r="M109" s="363"/>
      <c r="N109" s="363"/>
      <c r="O109" s="363"/>
      <c r="P109" s="363"/>
      <c r="Q109" s="363"/>
      <c r="R109" s="363"/>
      <c r="S109" s="221"/>
      <c r="U109" s="385"/>
      <c r="V109" s="363"/>
      <c r="W109" s="363"/>
      <c r="X109" s="363"/>
      <c r="Y109" s="363"/>
      <c r="Z109" s="363"/>
      <c r="AA109" s="363"/>
      <c r="AB109" s="386"/>
      <c r="AU109" s="262" t="s">
        <v>205</v>
      </c>
      <c r="AV109" s="262" t="s">
        <v>65</v>
      </c>
      <c r="AW109" s="261" t="s">
        <v>71</v>
      </c>
      <c r="AX109" s="261" t="s">
        <v>25</v>
      </c>
      <c r="AY109" s="261" t="s">
        <v>65</v>
      </c>
      <c r="AZ109" s="262" t="s">
        <v>198</v>
      </c>
    </row>
    <row r="110" spans="2:64" s="235" customFormat="1" ht="37.35" customHeight="1">
      <c r="B110" s="231"/>
      <c r="C110" s="232"/>
      <c r="D110" s="233" t="s">
        <v>251</v>
      </c>
      <c r="E110" s="233"/>
      <c r="F110" s="233"/>
      <c r="G110" s="233"/>
      <c r="H110" s="233"/>
      <c r="I110" s="233"/>
      <c r="J110" s="233"/>
      <c r="K110" s="233"/>
      <c r="L110" s="233"/>
      <c r="M110" s="233"/>
      <c r="N110" s="609">
        <f>N111</f>
        <v>0</v>
      </c>
      <c r="O110" s="610"/>
      <c r="P110" s="610"/>
      <c r="Q110" s="610"/>
      <c r="R110" s="232"/>
      <c r="S110" s="172"/>
      <c r="U110" s="348"/>
      <c r="V110" s="232"/>
      <c r="W110" s="232"/>
      <c r="X110" s="234"/>
      <c r="Y110" s="232"/>
      <c r="Z110" s="234"/>
      <c r="AA110" s="232"/>
      <c r="AB110" s="349"/>
      <c r="AS110" s="237" t="s">
        <v>113</v>
      </c>
      <c r="AU110" s="238" t="s">
        <v>57</v>
      </c>
      <c r="AV110" s="238" t="s">
        <v>58</v>
      </c>
      <c r="AZ110" s="237" t="s">
        <v>198</v>
      </c>
      <c r="BL110" s="239">
        <f>SUM(BL111:BL113)</f>
        <v>0</v>
      </c>
    </row>
    <row r="111" spans="2:66" s="198" customFormat="1" ht="31.5" customHeight="1">
      <c r="B111" s="168"/>
      <c r="C111" s="240" t="s">
        <v>421</v>
      </c>
      <c r="D111" s="240" t="s">
        <v>199</v>
      </c>
      <c r="E111" s="241" t="s">
        <v>2861</v>
      </c>
      <c r="F111" s="593" t="s">
        <v>2862</v>
      </c>
      <c r="G111" s="593"/>
      <c r="H111" s="593"/>
      <c r="I111" s="593"/>
      <c r="J111" s="242" t="s">
        <v>360</v>
      </c>
      <c r="K111" s="358">
        <v>7.44</v>
      </c>
      <c r="L111" s="694"/>
      <c r="M111" s="694"/>
      <c r="N111" s="594">
        <f>ROUND(L111*K111,2)</f>
        <v>0</v>
      </c>
      <c r="O111" s="594"/>
      <c r="P111" s="594"/>
      <c r="Q111" s="594"/>
      <c r="R111" s="256" t="s">
        <v>3765</v>
      </c>
      <c r="S111" s="172"/>
      <c r="T111" s="287"/>
      <c r="U111" s="354"/>
      <c r="V111" s="246"/>
      <c r="W111" s="248"/>
      <c r="X111" s="248"/>
      <c r="Y111" s="248"/>
      <c r="Z111" s="248"/>
      <c r="AA111" s="248"/>
      <c r="AB111" s="355"/>
      <c r="AS111" s="192" t="s">
        <v>113</v>
      </c>
      <c r="AU111" s="192" t="s">
        <v>199</v>
      </c>
      <c r="AV111" s="192" t="s">
        <v>65</v>
      </c>
      <c r="AZ111" s="192" t="s">
        <v>198</v>
      </c>
      <c r="BF111" s="249">
        <f>IF(V111="základní",N111,0)</f>
        <v>0</v>
      </c>
      <c r="BG111" s="249">
        <f>IF(V111="snížená",N111,0)</f>
        <v>0</v>
      </c>
      <c r="BH111" s="249">
        <f>IF(V111="zákl. přenesená",N111,0)</f>
        <v>0</v>
      </c>
      <c r="BI111" s="249">
        <f>IF(V111="sníž. přenesená",N111,0)</f>
        <v>0</v>
      </c>
      <c r="BJ111" s="249">
        <f>IF(V111="nulová",N111,0)</f>
        <v>0</v>
      </c>
      <c r="BK111" s="192" t="s">
        <v>65</v>
      </c>
      <c r="BL111" s="249">
        <f>ROUND(L111*K111,2)</f>
        <v>0</v>
      </c>
      <c r="BM111" s="192" t="s">
        <v>113</v>
      </c>
      <c r="BN111" s="192" t="s">
        <v>2941</v>
      </c>
    </row>
    <row r="112" spans="2:52" s="261" customFormat="1" ht="31.5" customHeight="1">
      <c r="B112" s="257"/>
      <c r="C112" s="363"/>
      <c r="D112" s="363"/>
      <c r="E112" s="259" t="s">
        <v>2250</v>
      </c>
      <c r="F112" s="602" t="s">
        <v>2942</v>
      </c>
      <c r="G112" s="603"/>
      <c r="H112" s="603"/>
      <c r="I112" s="603"/>
      <c r="J112" s="363"/>
      <c r="K112" s="260">
        <v>7.44</v>
      </c>
      <c r="L112" s="363"/>
      <c r="M112" s="363"/>
      <c r="N112" s="363"/>
      <c r="O112" s="363"/>
      <c r="P112" s="363"/>
      <c r="Q112" s="363"/>
      <c r="R112" s="363"/>
      <c r="S112" s="172"/>
      <c r="T112" s="287"/>
      <c r="U112" s="385"/>
      <c r="V112" s="363"/>
      <c r="W112" s="363"/>
      <c r="X112" s="363"/>
      <c r="Y112" s="363"/>
      <c r="Z112" s="363"/>
      <c r="AA112" s="363"/>
      <c r="AB112" s="386"/>
      <c r="AU112" s="262" t="s">
        <v>205</v>
      </c>
      <c r="AV112" s="262" t="s">
        <v>65</v>
      </c>
      <c r="AW112" s="261" t="s">
        <v>71</v>
      </c>
      <c r="AX112" s="261" t="s">
        <v>25</v>
      </c>
      <c r="AY112" s="261" t="s">
        <v>58</v>
      </c>
      <c r="AZ112" s="262" t="s">
        <v>198</v>
      </c>
    </row>
    <row r="113" spans="2:52" s="261" customFormat="1" ht="22.5" customHeight="1">
      <c r="B113" s="257"/>
      <c r="C113" s="363"/>
      <c r="D113" s="363"/>
      <c r="E113" s="259" t="s">
        <v>2552</v>
      </c>
      <c r="F113" s="600" t="s">
        <v>2943</v>
      </c>
      <c r="G113" s="601"/>
      <c r="H113" s="601"/>
      <c r="I113" s="601"/>
      <c r="J113" s="363"/>
      <c r="K113" s="260">
        <v>7.44</v>
      </c>
      <c r="L113" s="363"/>
      <c r="M113" s="363"/>
      <c r="N113" s="363"/>
      <c r="O113" s="363"/>
      <c r="P113" s="363"/>
      <c r="Q113" s="363"/>
      <c r="R113" s="363"/>
      <c r="S113" s="221"/>
      <c r="U113" s="385"/>
      <c r="V113" s="363"/>
      <c r="W113" s="363"/>
      <c r="X113" s="363"/>
      <c r="Y113" s="363"/>
      <c r="Z113" s="363"/>
      <c r="AA113" s="363"/>
      <c r="AB113" s="386"/>
      <c r="AU113" s="262" t="s">
        <v>205</v>
      </c>
      <c r="AV113" s="262" t="s">
        <v>65</v>
      </c>
      <c r="AW113" s="261" t="s">
        <v>71</v>
      </c>
      <c r="AX113" s="261" t="s">
        <v>25</v>
      </c>
      <c r="AY113" s="261" t="s">
        <v>65</v>
      </c>
      <c r="AZ113" s="262" t="s">
        <v>198</v>
      </c>
    </row>
    <row r="114" spans="2:64" s="235" customFormat="1" ht="37.35" customHeight="1">
      <c r="B114" s="231"/>
      <c r="C114" s="232"/>
      <c r="D114" s="233" t="s">
        <v>2290</v>
      </c>
      <c r="E114" s="233"/>
      <c r="F114" s="233"/>
      <c r="G114" s="233"/>
      <c r="H114" s="233"/>
      <c r="I114" s="233"/>
      <c r="J114" s="233"/>
      <c r="K114" s="233"/>
      <c r="L114" s="233"/>
      <c r="M114" s="233"/>
      <c r="N114" s="609">
        <f>SUM(N115:Q137)</f>
        <v>0</v>
      </c>
      <c r="O114" s="610"/>
      <c r="P114" s="610"/>
      <c r="Q114" s="610"/>
      <c r="R114" s="232"/>
      <c r="S114" s="221"/>
      <c r="U114" s="348"/>
      <c r="V114" s="232"/>
      <c r="W114" s="232"/>
      <c r="X114" s="234"/>
      <c r="Y114" s="232"/>
      <c r="Z114" s="234"/>
      <c r="AA114" s="232"/>
      <c r="AB114" s="349"/>
      <c r="AS114" s="237" t="s">
        <v>113</v>
      </c>
      <c r="AU114" s="238" t="s">
        <v>57</v>
      </c>
      <c r="AV114" s="238" t="s">
        <v>58</v>
      </c>
      <c r="AZ114" s="237" t="s">
        <v>198</v>
      </c>
      <c r="BL114" s="239">
        <f>SUM(BL115:BL135)</f>
        <v>0</v>
      </c>
    </row>
    <row r="115" spans="2:66" s="198" customFormat="1" ht="31.5" customHeight="1">
      <c r="B115" s="168"/>
      <c r="C115" s="240" t="s">
        <v>430</v>
      </c>
      <c r="D115" s="240" t="s">
        <v>199</v>
      </c>
      <c r="E115" s="241" t="s">
        <v>2868</v>
      </c>
      <c r="F115" s="593" t="s">
        <v>2869</v>
      </c>
      <c r="G115" s="593"/>
      <c r="H115" s="593"/>
      <c r="I115" s="593"/>
      <c r="J115" s="242" t="s">
        <v>353</v>
      </c>
      <c r="K115" s="358">
        <v>71.4</v>
      </c>
      <c r="L115" s="694"/>
      <c r="M115" s="694"/>
      <c r="N115" s="594">
        <f>ROUND(L115*K115,2)</f>
        <v>0</v>
      </c>
      <c r="O115" s="594"/>
      <c r="P115" s="594"/>
      <c r="Q115" s="594"/>
      <c r="R115" s="244" t="s">
        <v>3319</v>
      </c>
      <c r="S115" s="221"/>
      <c r="U115" s="354"/>
      <c r="V115" s="246"/>
      <c r="W115" s="248"/>
      <c r="X115" s="248"/>
      <c r="Y115" s="248"/>
      <c r="Z115" s="248"/>
      <c r="AA115" s="248"/>
      <c r="AB115" s="355"/>
      <c r="AS115" s="192" t="s">
        <v>113</v>
      </c>
      <c r="AU115" s="192" t="s">
        <v>199</v>
      </c>
      <c r="AV115" s="192" t="s">
        <v>65</v>
      </c>
      <c r="AZ115" s="192" t="s">
        <v>198</v>
      </c>
      <c r="BF115" s="249">
        <f>IF(V115="základní",N115,0)</f>
        <v>0</v>
      </c>
      <c r="BG115" s="249">
        <f>IF(V115="snížená",N115,0)</f>
        <v>0</v>
      </c>
      <c r="BH115" s="249">
        <f>IF(V115="zákl. přenesená",N115,0)</f>
        <v>0</v>
      </c>
      <c r="BI115" s="249">
        <f>IF(V115="sníž. přenesená",N115,0)</f>
        <v>0</v>
      </c>
      <c r="BJ115" s="249">
        <f>IF(V115="nulová",N115,0)</f>
        <v>0</v>
      </c>
      <c r="BK115" s="192" t="s">
        <v>65</v>
      </c>
      <c r="BL115" s="249">
        <f>ROUND(L115*K115,2)</f>
        <v>0</v>
      </c>
      <c r="BM115" s="192" t="s">
        <v>113</v>
      </c>
      <c r="BN115" s="192" t="s">
        <v>2944</v>
      </c>
    </row>
    <row r="116" spans="2:52" s="261" customFormat="1" ht="31.5" customHeight="1">
      <c r="B116" s="257"/>
      <c r="C116" s="363"/>
      <c r="D116" s="363"/>
      <c r="E116" s="259" t="s">
        <v>2390</v>
      </c>
      <c r="F116" s="602" t="s">
        <v>2945</v>
      </c>
      <c r="G116" s="603"/>
      <c r="H116" s="603"/>
      <c r="I116" s="603"/>
      <c r="J116" s="363"/>
      <c r="K116" s="260">
        <v>71.4</v>
      </c>
      <c r="L116" s="363"/>
      <c r="M116" s="363"/>
      <c r="N116" s="363"/>
      <c r="O116" s="363"/>
      <c r="P116" s="363"/>
      <c r="Q116" s="363"/>
      <c r="R116" s="363"/>
      <c r="S116" s="172"/>
      <c r="U116" s="385"/>
      <c r="V116" s="363"/>
      <c r="W116" s="363"/>
      <c r="X116" s="363"/>
      <c r="Y116" s="363"/>
      <c r="Z116" s="363"/>
      <c r="AA116" s="363"/>
      <c r="AB116" s="386"/>
      <c r="AU116" s="262" t="s">
        <v>205</v>
      </c>
      <c r="AV116" s="262" t="s">
        <v>65</v>
      </c>
      <c r="AW116" s="261" t="s">
        <v>71</v>
      </c>
      <c r="AX116" s="261" t="s">
        <v>25</v>
      </c>
      <c r="AY116" s="261" t="s">
        <v>58</v>
      </c>
      <c r="AZ116" s="262" t="s">
        <v>198</v>
      </c>
    </row>
    <row r="117" spans="2:52" s="270" customFormat="1" ht="22.5" customHeight="1">
      <c r="B117" s="265"/>
      <c r="C117" s="365"/>
      <c r="D117" s="365"/>
      <c r="E117" s="267" t="s">
        <v>5</v>
      </c>
      <c r="F117" s="597" t="s">
        <v>2447</v>
      </c>
      <c r="G117" s="598"/>
      <c r="H117" s="598"/>
      <c r="I117" s="598"/>
      <c r="J117" s="365"/>
      <c r="K117" s="269" t="s">
        <v>5</v>
      </c>
      <c r="L117" s="365"/>
      <c r="M117" s="365"/>
      <c r="N117" s="365"/>
      <c r="O117" s="365"/>
      <c r="P117" s="365"/>
      <c r="Q117" s="365"/>
      <c r="R117" s="365"/>
      <c r="S117" s="221"/>
      <c r="U117" s="387"/>
      <c r="V117" s="365"/>
      <c r="W117" s="365"/>
      <c r="X117" s="365"/>
      <c r="Y117" s="365"/>
      <c r="Z117" s="365"/>
      <c r="AA117" s="365"/>
      <c r="AB117" s="388"/>
      <c r="AU117" s="271" t="s">
        <v>205</v>
      </c>
      <c r="AV117" s="271" t="s">
        <v>65</v>
      </c>
      <c r="AW117" s="270" t="s">
        <v>65</v>
      </c>
      <c r="AX117" s="270" t="s">
        <v>25</v>
      </c>
      <c r="AY117" s="270" t="s">
        <v>58</v>
      </c>
      <c r="AZ117" s="271" t="s">
        <v>198</v>
      </c>
    </row>
    <row r="118" spans="2:52" s="261" customFormat="1" ht="22.5" customHeight="1">
      <c r="B118" s="257"/>
      <c r="C118" s="363"/>
      <c r="D118" s="363"/>
      <c r="E118" s="259" t="s">
        <v>2391</v>
      </c>
      <c r="F118" s="600" t="s">
        <v>2946</v>
      </c>
      <c r="G118" s="601"/>
      <c r="H118" s="601"/>
      <c r="I118" s="601"/>
      <c r="J118" s="363"/>
      <c r="K118" s="260">
        <v>71.4</v>
      </c>
      <c r="L118" s="363"/>
      <c r="M118" s="363"/>
      <c r="N118" s="363"/>
      <c r="O118" s="363"/>
      <c r="P118" s="363"/>
      <c r="Q118" s="363"/>
      <c r="R118" s="363"/>
      <c r="S118" s="221"/>
      <c r="U118" s="385"/>
      <c r="V118" s="363"/>
      <c r="W118" s="363"/>
      <c r="X118" s="363"/>
      <c r="Y118" s="363"/>
      <c r="Z118" s="363"/>
      <c r="AA118" s="363"/>
      <c r="AB118" s="386"/>
      <c r="AU118" s="262" t="s">
        <v>205</v>
      </c>
      <c r="AV118" s="262" t="s">
        <v>65</v>
      </c>
      <c r="AW118" s="261" t="s">
        <v>71</v>
      </c>
      <c r="AX118" s="261" t="s">
        <v>25</v>
      </c>
      <c r="AY118" s="261" t="s">
        <v>65</v>
      </c>
      <c r="AZ118" s="262" t="s">
        <v>198</v>
      </c>
    </row>
    <row r="119" spans="2:66" s="198" customFormat="1" ht="31.5" customHeight="1">
      <c r="B119" s="168"/>
      <c r="C119" s="240" t="s">
        <v>437</v>
      </c>
      <c r="D119" s="240" t="s">
        <v>199</v>
      </c>
      <c r="E119" s="241" t="s">
        <v>2947</v>
      </c>
      <c r="F119" s="593" t="s">
        <v>2948</v>
      </c>
      <c r="G119" s="593"/>
      <c r="H119" s="593"/>
      <c r="I119" s="593"/>
      <c r="J119" s="242" t="s">
        <v>353</v>
      </c>
      <c r="K119" s="358">
        <v>2.31</v>
      </c>
      <c r="L119" s="694"/>
      <c r="M119" s="694"/>
      <c r="N119" s="594">
        <f>ROUND(L119*K119,2)</f>
        <v>0</v>
      </c>
      <c r="O119" s="594"/>
      <c r="P119" s="594"/>
      <c r="Q119" s="594"/>
      <c r="R119" s="244" t="s">
        <v>3319</v>
      </c>
      <c r="S119" s="221"/>
      <c r="T119" s="287"/>
      <c r="U119" s="354"/>
      <c r="V119" s="246"/>
      <c r="W119" s="248"/>
      <c r="X119" s="248"/>
      <c r="Y119" s="248"/>
      <c r="Z119" s="248"/>
      <c r="AA119" s="248"/>
      <c r="AB119" s="355"/>
      <c r="AS119" s="192" t="s">
        <v>113</v>
      </c>
      <c r="AU119" s="192" t="s">
        <v>199</v>
      </c>
      <c r="AV119" s="192" t="s">
        <v>65</v>
      </c>
      <c r="AZ119" s="192" t="s">
        <v>198</v>
      </c>
      <c r="BF119" s="249">
        <f>IF(V119="základní",N119,0)</f>
        <v>0</v>
      </c>
      <c r="BG119" s="249">
        <f>IF(V119="snížená",N119,0)</f>
        <v>0</v>
      </c>
      <c r="BH119" s="249">
        <f>IF(V119="zákl. přenesená",N119,0)</f>
        <v>0</v>
      </c>
      <c r="BI119" s="249">
        <f>IF(V119="sníž. přenesená",N119,0)</f>
        <v>0</v>
      </c>
      <c r="BJ119" s="249">
        <f>IF(V119="nulová",N119,0)</f>
        <v>0</v>
      </c>
      <c r="BK119" s="192" t="s">
        <v>65</v>
      </c>
      <c r="BL119" s="249">
        <f>ROUND(L119*K119,2)</f>
        <v>0</v>
      </c>
      <c r="BM119" s="192" t="s">
        <v>113</v>
      </c>
      <c r="BN119" s="192" t="s">
        <v>2949</v>
      </c>
    </row>
    <row r="120" spans="2:52" s="261" customFormat="1" ht="31.5" customHeight="1">
      <c r="B120" s="257"/>
      <c r="C120" s="363"/>
      <c r="D120" s="363"/>
      <c r="E120" s="259" t="s">
        <v>365</v>
      </c>
      <c r="F120" s="602" t="s">
        <v>2950</v>
      </c>
      <c r="G120" s="603"/>
      <c r="H120" s="603"/>
      <c r="I120" s="603"/>
      <c r="J120" s="363"/>
      <c r="K120" s="260">
        <v>2.31</v>
      </c>
      <c r="L120" s="363"/>
      <c r="M120" s="363"/>
      <c r="N120" s="363"/>
      <c r="O120" s="363"/>
      <c r="P120" s="363"/>
      <c r="Q120" s="363"/>
      <c r="R120" s="363"/>
      <c r="S120" s="221"/>
      <c r="U120" s="385"/>
      <c r="V120" s="363"/>
      <c r="W120" s="363"/>
      <c r="X120" s="363"/>
      <c r="Y120" s="363"/>
      <c r="Z120" s="363"/>
      <c r="AA120" s="363"/>
      <c r="AB120" s="386"/>
      <c r="AU120" s="262" t="s">
        <v>205</v>
      </c>
      <c r="AV120" s="262" t="s">
        <v>65</v>
      </c>
      <c r="AW120" s="261" t="s">
        <v>71</v>
      </c>
      <c r="AX120" s="261" t="s">
        <v>25</v>
      </c>
      <c r="AY120" s="261" t="s">
        <v>58</v>
      </c>
      <c r="AZ120" s="262" t="s">
        <v>198</v>
      </c>
    </row>
    <row r="121" spans="2:52" s="270" customFormat="1" ht="22.5" customHeight="1">
      <c r="B121" s="265"/>
      <c r="C121" s="365"/>
      <c r="D121" s="365"/>
      <c r="E121" s="267" t="s">
        <v>5</v>
      </c>
      <c r="F121" s="597" t="s">
        <v>2447</v>
      </c>
      <c r="G121" s="598"/>
      <c r="H121" s="598"/>
      <c r="I121" s="598"/>
      <c r="J121" s="365"/>
      <c r="K121" s="269" t="s">
        <v>5</v>
      </c>
      <c r="L121" s="365"/>
      <c r="M121" s="365"/>
      <c r="N121" s="365"/>
      <c r="O121" s="365"/>
      <c r="P121" s="365"/>
      <c r="Q121" s="365"/>
      <c r="R121" s="365"/>
      <c r="S121" s="172"/>
      <c r="U121" s="387"/>
      <c r="V121" s="365"/>
      <c r="W121" s="365"/>
      <c r="X121" s="365"/>
      <c r="Y121" s="365"/>
      <c r="Z121" s="365"/>
      <c r="AA121" s="365"/>
      <c r="AB121" s="388"/>
      <c r="AU121" s="271" t="s">
        <v>205</v>
      </c>
      <c r="AV121" s="271" t="s">
        <v>65</v>
      </c>
      <c r="AW121" s="270" t="s">
        <v>65</v>
      </c>
      <c r="AX121" s="270" t="s">
        <v>25</v>
      </c>
      <c r="AY121" s="270" t="s">
        <v>58</v>
      </c>
      <c r="AZ121" s="271" t="s">
        <v>198</v>
      </c>
    </row>
    <row r="122" spans="2:52" s="261" customFormat="1" ht="22.5" customHeight="1">
      <c r="B122" s="257"/>
      <c r="C122" s="363"/>
      <c r="D122" s="363"/>
      <c r="E122" s="259" t="s">
        <v>367</v>
      </c>
      <c r="F122" s="600" t="s">
        <v>2951</v>
      </c>
      <c r="G122" s="601"/>
      <c r="H122" s="601"/>
      <c r="I122" s="601"/>
      <c r="J122" s="363"/>
      <c r="K122" s="260">
        <v>2.31</v>
      </c>
      <c r="L122" s="363"/>
      <c r="M122" s="363"/>
      <c r="N122" s="363"/>
      <c r="O122" s="363"/>
      <c r="P122" s="363"/>
      <c r="Q122" s="363"/>
      <c r="R122" s="363"/>
      <c r="S122" s="221"/>
      <c r="U122" s="385"/>
      <c r="V122" s="363"/>
      <c r="W122" s="363"/>
      <c r="X122" s="363"/>
      <c r="Y122" s="363"/>
      <c r="Z122" s="363"/>
      <c r="AA122" s="363"/>
      <c r="AB122" s="386"/>
      <c r="AU122" s="262" t="s">
        <v>205</v>
      </c>
      <c r="AV122" s="262" t="s">
        <v>65</v>
      </c>
      <c r="AW122" s="261" t="s">
        <v>71</v>
      </c>
      <c r="AX122" s="261" t="s">
        <v>25</v>
      </c>
      <c r="AY122" s="261" t="s">
        <v>65</v>
      </c>
      <c r="AZ122" s="262" t="s">
        <v>198</v>
      </c>
    </row>
    <row r="123" spans="2:66" s="198" customFormat="1" ht="31.5" customHeight="1">
      <c r="B123" s="168"/>
      <c r="C123" s="240" t="s">
        <v>445</v>
      </c>
      <c r="D123" s="240" t="s">
        <v>199</v>
      </c>
      <c r="E123" s="241" t="s">
        <v>2952</v>
      </c>
      <c r="F123" s="593" t="s">
        <v>2953</v>
      </c>
      <c r="G123" s="593"/>
      <c r="H123" s="593"/>
      <c r="I123" s="593"/>
      <c r="J123" s="242" t="s">
        <v>353</v>
      </c>
      <c r="K123" s="358">
        <v>13.13</v>
      </c>
      <c r="L123" s="694"/>
      <c r="M123" s="694"/>
      <c r="N123" s="594">
        <f>ROUND(L123*K123,2)</f>
        <v>0</v>
      </c>
      <c r="O123" s="594"/>
      <c r="P123" s="594"/>
      <c r="Q123" s="594"/>
      <c r="R123" s="244" t="s">
        <v>3319</v>
      </c>
      <c r="S123" s="221"/>
      <c r="U123" s="354"/>
      <c r="V123" s="246"/>
      <c r="W123" s="248"/>
      <c r="X123" s="248"/>
      <c r="Y123" s="248"/>
      <c r="Z123" s="248"/>
      <c r="AA123" s="248"/>
      <c r="AB123" s="355"/>
      <c r="AS123" s="192" t="s">
        <v>113</v>
      </c>
      <c r="AU123" s="192" t="s">
        <v>199</v>
      </c>
      <c r="AV123" s="192" t="s">
        <v>65</v>
      </c>
      <c r="AZ123" s="192" t="s">
        <v>198</v>
      </c>
      <c r="BF123" s="249">
        <f>IF(V123="základní",N123,0)</f>
        <v>0</v>
      </c>
      <c r="BG123" s="249">
        <f>IF(V123="snížená",N123,0)</f>
        <v>0</v>
      </c>
      <c r="BH123" s="249">
        <f>IF(V123="zákl. přenesená",N123,0)</f>
        <v>0</v>
      </c>
      <c r="BI123" s="249">
        <f>IF(V123="sníž. přenesená",N123,0)</f>
        <v>0</v>
      </c>
      <c r="BJ123" s="249">
        <f>IF(V123="nulová",N123,0)</f>
        <v>0</v>
      </c>
      <c r="BK123" s="192" t="s">
        <v>65</v>
      </c>
      <c r="BL123" s="249">
        <f>ROUND(L123*K123,2)</f>
        <v>0</v>
      </c>
      <c r="BM123" s="192" t="s">
        <v>113</v>
      </c>
      <c r="BN123" s="192" t="s">
        <v>2954</v>
      </c>
    </row>
    <row r="124" spans="2:52" s="261" customFormat="1" ht="31.5" customHeight="1">
      <c r="B124" s="257"/>
      <c r="C124" s="363"/>
      <c r="D124" s="363"/>
      <c r="E124" s="259" t="s">
        <v>2262</v>
      </c>
      <c r="F124" s="602" t="s">
        <v>2955</v>
      </c>
      <c r="G124" s="603"/>
      <c r="H124" s="603"/>
      <c r="I124" s="603"/>
      <c r="J124" s="363"/>
      <c r="K124" s="260">
        <v>13.13</v>
      </c>
      <c r="L124" s="363"/>
      <c r="M124" s="363"/>
      <c r="N124" s="363"/>
      <c r="O124" s="363"/>
      <c r="P124" s="363"/>
      <c r="Q124" s="363"/>
      <c r="R124" s="363"/>
      <c r="S124" s="221"/>
      <c r="U124" s="385"/>
      <c r="V124" s="363"/>
      <c r="W124" s="363"/>
      <c r="X124" s="363"/>
      <c r="Y124" s="363"/>
      <c r="Z124" s="363"/>
      <c r="AA124" s="363"/>
      <c r="AB124" s="386"/>
      <c r="AU124" s="262" t="s">
        <v>205</v>
      </c>
      <c r="AV124" s="262" t="s">
        <v>65</v>
      </c>
      <c r="AW124" s="261" t="s">
        <v>71</v>
      </c>
      <c r="AX124" s="261" t="s">
        <v>25</v>
      </c>
      <c r="AY124" s="261" t="s">
        <v>58</v>
      </c>
      <c r="AZ124" s="262" t="s">
        <v>198</v>
      </c>
    </row>
    <row r="125" spans="2:52" s="270" customFormat="1" ht="22.5" customHeight="1">
      <c r="B125" s="265"/>
      <c r="C125" s="365"/>
      <c r="D125" s="365"/>
      <c r="E125" s="267" t="s">
        <v>5</v>
      </c>
      <c r="F125" s="597" t="s">
        <v>2447</v>
      </c>
      <c r="G125" s="598"/>
      <c r="H125" s="598"/>
      <c r="I125" s="598"/>
      <c r="J125" s="365"/>
      <c r="K125" s="269" t="s">
        <v>5</v>
      </c>
      <c r="L125" s="365"/>
      <c r="M125" s="365"/>
      <c r="N125" s="365"/>
      <c r="O125" s="365"/>
      <c r="P125" s="365"/>
      <c r="Q125" s="365"/>
      <c r="R125" s="365"/>
      <c r="S125" s="221"/>
      <c r="U125" s="387"/>
      <c r="V125" s="365"/>
      <c r="W125" s="365"/>
      <c r="X125" s="365"/>
      <c r="Y125" s="365"/>
      <c r="Z125" s="365"/>
      <c r="AA125" s="365"/>
      <c r="AB125" s="388"/>
      <c r="AU125" s="271" t="s">
        <v>205</v>
      </c>
      <c r="AV125" s="271" t="s">
        <v>65</v>
      </c>
      <c r="AW125" s="270" t="s">
        <v>65</v>
      </c>
      <c r="AX125" s="270" t="s">
        <v>25</v>
      </c>
      <c r="AY125" s="270" t="s">
        <v>58</v>
      </c>
      <c r="AZ125" s="271" t="s">
        <v>198</v>
      </c>
    </row>
    <row r="126" spans="2:52" s="261" customFormat="1" ht="22.5" customHeight="1">
      <c r="B126" s="257"/>
      <c r="C126" s="363"/>
      <c r="D126" s="363"/>
      <c r="E126" s="259" t="s">
        <v>2731</v>
      </c>
      <c r="F126" s="600" t="s">
        <v>2956</v>
      </c>
      <c r="G126" s="601"/>
      <c r="H126" s="601"/>
      <c r="I126" s="601"/>
      <c r="J126" s="363"/>
      <c r="K126" s="260">
        <v>13.13</v>
      </c>
      <c r="L126" s="363"/>
      <c r="M126" s="363"/>
      <c r="N126" s="363"/>
      <c r="O126" s="363"/>
      <c r="P126" s="363"/>
      <c r="Q126" s="363"/>
      <c r="R126" s="363"/>
      <c r="S126" s="172"/>
      <c r="U126" s="385"/>
      <c r="V126" s="363"/>
      <c r="W126" s="363"/>
      <c r="X126" s="363"/>
      <c r="Y126" s="363"/>
      <c r="Z126" s="363"/>
      <c r="AA126" s="363"/>
      <c r="AB126" s="386"/>
      <c r="AU126" s="262" t="s">
        <v>205</v>
      </c>
      <c r="AV126" s="262" t="s">
        <v>65</v>
      </c>
      <c r="AW126" s="261" t="s">
        <v>71</v>
      </c>
      <c r="AX126" s="261" t="s">
        <v>25</v>
      </c>
      <c r="AY126" s="261" t="s">
        <v>65</v>
      </c>
      <c r="AZ126" s="262" t="s">
        <v>198</v>
      </c>
    </row>
    <row r="127" spans="2:66" s="198" customFormat="1" ht="31.5" customHeight="1">
      <c r="B127" s="168"/>
      <c r="C127" s="240" t="s">
        <v>452</v>
      </c>
      <c r="D127" s="240" t="s">
        <v>199</v>
      </c>
      <c r="E127" s="241" t="s">
        <v>2884</v>
      </c>
      <c r="F127" s="593" t="s">
        <v>2450</v>
      </c>
      <c r="G127" s="593"/>
      <c r="H127" s="593"/>
      <c r="I127" s="593"/>
      <c r="J127" s="242" t="s">
        <v>353</v>
      </c>
      <c r="K127" s="358">
        <v>87</v>
      </c>
      <c r="L127" s="694"/>
      <c r="M127" s="694"/>
      <c r="N127" s="594">
        <f>ROUND(L127*K127,2)</f>
        <v>0</v>
      </c>
      <c r="O127" s="594"/>
      <c r="P127" s="594"/>
      <c r="Q127" s="594"/>
      <c r="R127" s="244" t="s">
        <v>3319</v>
      </c>
      <c r="S127" s="221"/>
      <c r="T127" s="287"/>
      <c r="U127" s="354"/>
      <c r="V127" s="246"/>
      <c r="W127" s="248"/>
      <c r="X127" s="248"/>
      <c r="Y127" s="248"/>
      <c r="Z127" s="248"/>
      <c r="AA127" s="248"/>
      <c r="AB127" s="355"/>
      <c r="AS127" s="192" t="s">
        <v>113</v>
      </c>
      <c r="AU127" s="192" t="s">
        <v>199</v>
      </c>
      <c r="AV127" s="192" t="s">
        <v>65</v>
      </c>
      <c r="AZ127" s="192" t="s">
        <v>198</v>
      </c>
      <c r="BF127" s="249">
        <f>IF(V127="základní",N127,0)</f>
        <v>0</v>
      </c>
      <c r="BG127" s="249">
        <f>IF(V127="snížená",N127,0)</f>
        <v>0</v>
      </c>
      <c r="BH127" s="249">
        <f>IF(V127="zákl. přenesená",N127,0)</f>
        <v>0</v>
      </c>
      <c r="BI127" s="249">
        <f>IF(V127="sníž. přenesená",N127,0)</f>
        <v>0</v>
      </c>
      <c r="BJ127" s="249">
        <f>IF(V127="nulová",N127,0)</f>
        <v>0</v>
      </c>
      <c r="BK127" s="192" t="s">
        <v>65</v>
      </c>
      <c r="BL127" s="249">
        <f>ROUND(L127*K127,2)</f>
        <v>0</v>
      </c>
      <c r="BM127" s="192" t="s">
        <v>113</v>
      </c>
      <c r="BN127" s="192" t="s">
        <v>2957</v>
      </c>
    </row>
    <row r="128" spans="2:52" s="261" customFormat="1" ht="13.5" customHeight="1">
      <c r="B128" s="257"/>
      <c r="C128" s="363"/>
      <c r="D128" s="363"/>
      <c r="E128" s="259"/>
      <c r="F128" s="625" t="s">
        <v>3537</v>
      </c>
      <c r="G128" s="622"/>
      <c r="H128" s="622"/>
      <c r="I128" s="622"/>
      <c r="J128" s="363"/>
      <c r="K128" s="260"/>
      <c r="L128" s="363"/>
      <c r="M128" s="363"/>
      <c r="N128" s="363"/>
      <c r="O128" s="363"/>
      <c r="P128" s="363"/>
      <c r="Q128" s="363"/>
      <c r="R128" s="363"/>
      <c r="S128" s="221"/>
      <c r="U128" s="385"/>
      <c r="V128" s="363"/>
      <c r="W128" s="363"/>
      <c r="X128" s="363"/>
      <c r="Y128" s="363"/>
      <c r="Z128" s="363"/>
      <c r="AA128" s="363"/>
      <c r="AB128" s="386"/>
      <c r="AU128" s="262" t="s">
        <v>205</v>
      </c>
      <c r="AV128" s="262" t="s">
        <v>65</v>
      </c>
      <c r="AW128" s="261" t="s">
        <v>71</v>
      </c>
      <c r="AX128" s="261" t="s">
        <v>25</v>
      </c>
      <c r="AY128" s="261" t="s">
        <v>65</v>
      </c>
      <c r="AZ128" s="262" t="s">
        <v>198</v>
      </c>
    </row>
    <row r="129" spans="2:66" s="198" customFormat="1" ht="31.5" customHeight="1">
      <c r="B129" s="168"/>
      <c r="C129" s="240" t="s">
        <v>10</v>
      </c>
      <c r="D129" s="240" t="s">
        <v>199</v>
      </c>
      <c r="E129" s="241" t="s">
        <v>2958</v>
      </c>
      <c r="F129" s="593" t="s">
        <v>2959</v>
      </c>
      <c r="G129" s="593"/>
      <c r="H129" s="593"/>
      <c r="I129" s="593"/>
      <c r="J129" s="242" t="s">
        <v>268</v>
      </c>
      <c r="K129" s="358">
        <v>1</v>
      </c>
      <c r="L129" s="694"/>
      <c r="M129" s="694"/>
      <c r="N129" s="594">
        <f>ROUND(L129*K129,2)</f>
        <v>0</v>
      </c>
      <c r="O129" s="594"/>
      <c r="P129" s="594"/>
      <c r="Q129" s="594"/>
      <c r="R129" s="244" t="s">
        <v>3319</v>
      </c>
      <c r="S129" s="172"/>
      <c r="U129" s="354"/>
      <c r="V129" s="246"/>
      <c r="W129" s="248"/>
      <c r="X129" s="248"/>
      <c r="Y129" s="248"/>
      <c r="Z129" s="248"/>
      <c r="AA129" s="248"/>
      <c r="AB129" s="355"/>
      <c r="AS129" s="192" t="s">
        <v>113</v>
      </c>
      <c r="AU129" s="192" t="s">
        <v>199</v>
      </c>
      <c r="AV129" s="192" t="s">
        <v>65</v>
      </c>
      <c r="AZ129" s="192" t="s">
        <v>198</v>
      </c>
      <c r="BF129" s="249">
        <f>IF(V129="základní",N129,0)</f>
        <v>0</v>
      </c>
      <c r="BG129" s="249">
        <f>IF(V129="snížená",N129,0)</f>
        <v>0</v>
      </c>
      <c r="BH129" s="249">
        <f>IF(V129="zákl. přenesená",N129,0)</f>
        <v>0</v>
      </c>
      <c r="BI129" s="249">
        <f>IF(V129="sníž. přenesená",N129,0)</f>
        <v>0</v>
      </c>
      <c r="BJ129" s="249">
        <f>IF(V129="nulová",N129,0)</f>
        <v>0</v>
      </c>
      <c r="BK129" s="192" t="s">
        <v>65</v>
      </c>
      <c r="BL129" s="249">
        <f>ROUND(L129*K129,2)</f>
        <v>0</v>
      </c>
      <c r="BM129" s="192" t="s">
        <v>113</v>
      </c>
      <c r="BN129" s="192" t="s">
        <v>2960</v>
      </c>
    </row>
    <row r="130" spans="2:52" s="261" customFormat="1" ht="27" customHeight="1">
      <c r="B130" s="257"/>
      <c r="C130" s="363"/>
      <c r="D130" s="363"/>
      <c r="E130" s="259"/>
      <c r="F130" s="625" t="s">
        <v>3589</v>
      </c>
      <c r="G130" s="622"/>
      <c r="H130" s="622"/>
      <c r="I130" s="622"/>
      <c r="J130" s="363"/>
      <c r="K130" s="260"/>
      <c r="L130" s="363"/>
      <c r="M130" s="363"/>
      <c r="N130" s="363"/>
      <c r="O130" s="363"/>
      <c r="P130" s="363"/>
      <c r="Q130" s="363"/>
      <c r="R130" s="363"/>
      <c r="S130" s="221"/>
      <c r="U130" s="385"/>
      <c r="V130" s="363"/>
      <c r="W130" s="363"/>
      <c r="X130" s="363"/>
      <c r="Y130" s="363"/>
      <c r="Z130" s="363"/>
      <c r="AA130" s="363"/>
      <c r="AB130" s="386"/>
      <c r="AU130" s="262" t="s">
        <v>205</v>
      </c>
      <c r="AV130" s="262" t="s">
        <v>65</v>
      </c>
      <c r="AW130" s="261" t="s">
        <v>71</v>
      </c>
      <c r="AX130" s="261" t="s">
        <v>25</v>
      </c>
      <c r="AY130" s="261" t="s">
        <v>65</v>
      </c>
      <c r="AZ130" s="262" t="s">
        <v>198</v>
      </c>
    </row>
    <row r="131" spans="2:66" s="198" customFormat="1" ht="31.5" customHeight="1">
      <c r="B131" s="168"/>
      <c r="C131" s="240" t="s">
        <v>463</v>
      </c>
      <c r="D131" s="240" t="s">
        <v>199</v>
      </c>
      <c r="E131" s="241" t="s">
        <v>2961</v>
      </c>
      <c r="F131" s="593" t="s">
        <v>2962</v>
      </c>
      <c r="G131" s="593"/>
      <c r="H131" s="593"/>
      <c r="I131" s="593"/>
      <c r="J131" s="242" t="s">
        <v>268</v>
      </c>
      <c r="K131" s="358">
        <v>2</v>
      </c>
      <c r="L131" s="694"/>
      <c r="M131" s="694"/>
      <c r="N131" s="594">
        <f>ROUND(L131*K131,2)</f>
        <v>0</v>
      </c>
      <c r="O131" s="594"/>
      <c r="P131" s="594"/>
      <c r="Q131" s="594"/>
      <c r="R131" s="244" t="s">
        <v>3319</v>
      </c>
      <c r="S131" s="221"/>
      <c r="T131" s="287"/>
      <c r="U131" s="354"/>
      <c r="V131" s="246"/>
      <c r="W131" s="248"/>
      <c r="X131" s="248"/>
      <c r="Y131" s="248"/>
      <c r="Z131" s="248"/>
      <c r="AA131" s="248"/>
      <c r="AB131" s="355"/>
      <c r="AS131" s="192" t="s">
        <v>113</v>
      </c>
      <c r="AU131" s="192" t="s">
        <v>199</v>
      </c>
      <c r="AV131" s="192" t="s">
        <v>65</v>
      </c>
      <c r="AZ131" s="192" t="s">
        <v>198</v>
      </c>
      <c r="BF131" s="249">
        <f>IF(V131="základní",N131,0)</f>
        <v>0</v>
      </c>
      <c r="BG131" s="249">
        <f>IF(V131="snížená",N131,0)</f>
        <v>0</v>
      </c>
      <c r="BH131" s="249">
        <f>IF(V131="zákl. přenesená",N131,0)</f>
        <v>0</v>
      </c>
      <c r="BI131" s="249">
        <f>IF(V131="sníž. přenesená",N131,0)</f>
        <v>0</v>
      </c>
      <c r="BJ131" s="249">
        <f>IF(V131="nulová",N131,0)</f>
        <v>0</v>
      </c>
      <c r="BK131" s="192" t="s">
        <v>65</v>
      </c>
      <c r="BL131" s="249">
        <f>ROUND(L131*K131,2)</f>
        <v>0</v>
      </c>
      <c r="BM131" s="192" t="s">
        <v>113</v>
      </c>
      <c r="BN131" s="192" t="s">
        <v>2963</v>
      </c>
    </row>
    <row r="132" spans="2:52" s="261" customFormat="1" ht="27" customHeight="1">
      <c r="B132" s="257"/>
      <c r="C132" s="363"/>
      <c r="D132" s="363"/>
      <c r="E132" s="259"/>
      <c r="F132" s="625" t="s">
        <v>3589</v>
      </c>
      <c r="G132" s="622"/>
      <c r="H132" s="622"/>
      <c r="I132" s="622"/>
      <c r="J132" s="363"/>
      <c r="K132" s="260"/>
      <c r="L132" s="363"/>
      <c r="M132" s="363"/>
      <c r="N132" s="363"/>
      <c r="O132" s="363"/>
      <c r="P132" s="363"/>
      <c r="Q132" s="363"/>
      <c r="R132" s="363"/>
      <c r="S132" s="221"/>
      <c r="U132" s="385"/>
      <c r="V132" s="363"/>
      <c r="W132" s="363"/>
      <c r="X132" s="363"/>
      <c r="Y132" s="363"/>
      <c r="Z132" s="363"/>
      <c r="AA132" s="363"/>
      <c r="AB132" s="386"/>
      <c r="AU132" s="262" t="s">
        <v>205</v>
      </c>
      <c r="AV132" s="262" t="s">
        <v>65</v>
      </c>
      <c r="AW132" s="261" t="s">
        <v>71</v>
      </c>
      <c r="AX132" s="261" t="s">
        <v>25</v>
      </c>
      <c r="AY132" s="261" t="s">
        <v>65</v>
      </c>
      <c r="AZ132" s="262" t="s">
        <v>198</v>
      </c>
    </row>
    <row r="133" spans="2:66" s="198" customFormat="1" ht="31.5" customHeight="1">
      <c r="B133" s="168"/>
      <c r="C133" s="240" t="s">
        <v>471</v>
      </c>
      <c r="D133" s="240" t="s">
        <v>199</v>
      </c>
      <c r="E133" s="241" t="s">
        <v>2964</v>
      </c>
      <c r="F133" s="593" t="s">
        <v>2965</v>
      </c>
      <c r="G133" s="593"/>
      <c r="H133" s="593"/>
      <c r="I133" s="593"/>
      <c r="J133" s="242" t="s">
        <v>268</v>
      </c>
      <c r="K133" s="358">
        <v>2</v>
      </c>
      <c r="L133" s="694"/>
      <c r="M133" s="694"/>
      <c r="N133" s="594">
        <f>ROUND(L133*K133,2)</f>
        <v>0</v>
      </c>
      <c r="O133" s="594"/>
      <c r="P133" s="594"/>
      <c r="Q133" s="594"/>
      <c r="R133" s="244" t="s">
        <v>3319</v>
      </c>
      <c r="S133" s="219"/>
      <c r="T133" s="287"/>
      <c r="U133" s="354"/>
      <c r="V133" s="246"/>
      <c r="W133" s="248"/>
      <c r="X133" s="248"/>
      <c r="Y133" s="248"/>
      <c r="Z133" s="248"/>
      <c r="AA133" s="248"/>
      <c r="AB133" s="355"/>
      <c r="AS133" s="192" t="s">
        <v>113</v>
      </c>
      <c r="AU133" s="192" t="s">
        <v>199</v>
      </c>
      <c r="AV133" s="192" t="s">
        <v>65</v>
      </c>
      <c r="AZ133" s="192" t="s">
        <v>198</v>
      </c>
      <c r="BF133" s="249">
        <f>IF(V133="základní",N133,0)</f>
        <v>0</v>
      </c>
      <c r="BG133" s="249">
        <f>IF(V133="snížená",N133,0)</f>
        <v>0</v>
      </c>
      <c r="BH133" s="249">
        <f>IF(V133="zákl. přenesená",N133,0)</f>
        <v>0</v>
      </c>
      <c r="BI133" s="249">
        <f>IF(V133="sníž. přenesená",N133,0)</f>
        <v>0</v>
      </c>
      <c r="BJ133" s="249">
        <f>IF(V133="nulová",N133,0)</f>
        <v>0</v>
      </c>
      <c r="BK133" s="192" t="s">
        <v>65</v>
      </c>
      <c r="BL133" s="249">
        <f>ROUND(L133*K133,2)</f>
        <v>0</v>
      </c>
      <c r="BM133" s="192" t="s">
        <v>113</v>
      </c>
      <c r="BN133" s="192" t="s">
        <v>2966</v>
      </c>
    </row>
    <row r="134" spans="2:52" s="261" customFormat="1" ht="59.25" customHeight="1">
      <c r="B134" s="257"/>
      <c r="C134" s="363"/>
      <c r="D134" s="363"/>
      <c r="E134" s="259"/>
      <c r="F134" s="625" t="s">
        <v>3590</v>
      </c>
      <c r="G134" s="622"/>
      <c r="H134" s="622"/>
      <c r="I134" s="622"/>
      <c r="J134" s="363"/>
      <c r="K134" s="260"/>
      <c r="L134" s="363"/>
      <c r="M134" s="363"/>
      <c r="N134" s="363"/>
      <c r="O134" s="363"/>
      <c r="P134" s="363"/>
      <c r="Q134" s="363"/>
      <c r="R134" s="363"/>
      <c r="S134" s="172"/>
      <c r="U134" s="385"/>
      <c r="V134" s="363"/>
      <c r="W134" s="363"/>
      <c r="X134" s="363"/>
      <c r="Y134" s="363"/>
      <c r="Z134" s="363"/>
      <c r="AA134" s="363"/>
      <c r="AB134" s="386"/>
      <c r="AU134" s="262" t="s">
        <v>205</v>
      </c>
      <c r="AV134" s="262" t="s">
        <v>65</v>
      </c>
      <c r="AW134" s="261" t="s">
        <v>71</v>
      </c>
      <c r="AX134" s="261" t="s">
        <v>25</v>
      </c>
      <c r="AY134" s="261" t="s">
        <v>65</v>
      </c>
      <c r="AZ134" s="262" t="s">
        <v>198</v>
      </c>
    </row>
    <row r="135" spans="2:66" s="198" customFormat="1" ht="44.25" customHeight="1">
      <c r="B135" s="168"/>
      <c r="C135" s="240" t="s">
        <v>475</v>
      </c>
      <c r="D135" s="240" t="s">
        <v>199</v>
      </c>
      <c r="E135" s="241" t="s">
        <v>2967</v>
      </c>
      <c r="F135" s="593" t="s">
        <v>2968</v>
      </c>
      <c r="G135" s="593"/>
      <c r="H135" s="593"/>
      <c r="I135" s="593"/>
      <c r="J135" s="242" t="s">
        <v>1218</v>
      </c>
      <c r="K135" s="358">
        <v>2</v>
      </c>
      <c r="L135" s="694"/>
      <c r="M135" s="694"/>
      <c r="N135" s="594">
        <f>ROUND(L135*K135,2)</f>
        <v>0</v>
      </c>
      <c r="O135" s="594"/>
      <c r="P135" s="594"/>
      <c r="Q135" s="594"/>
      <c r="R135" s="244" t="s">
        <v>3319</v>
      </c>
      <c r="S135" s="221"/>
      <c r="T135" s="287"/>
      <c r="U135" s="354"/>
      <c r="V135" s="246"/>
      <c r="W135" s="248"/>
      <c r="X135" s="248"/>
      <c r="Y135" s="248"/>
      <c r="Z135" s="248"/>
      <c r="AA135" s="248"/>
      <c r="AB135" s="355"/>
      <c r="AS135" s="192" t="s">
        <v>113</v>
      </c>
      <c r="AU135" s="192" t="s">
        <v>199</v>
      </c>
      <c r="AV135" s="192" t="s">
        <v>65</v>
      </c>
      <c r="AZ135" s="192" t="s">
        <v>198</v>
      </c>
      <c r="BF135" s="249">
        <f>IF(V135="základní",N135,0)</f>
        <v>0</v>
      </c>
      <c r="BG135" s="249">
        <f>IF(V135="snížená",N135,0)</f>
        <v>0</v>
      </c>
      <c r="BH135" s="249">
        <f>IF(V135="zákl. přenesená",N135,0)</f>
        <v>0</v>
      </c>
      <c r="BI135" s="249">
        <f>IF(V135="sníž. přenesená",N135,0)</f>
        <v>0</v>
      </c>
      <c r="BJ135" s="249">
        <f>IF(V135="nulová",N135,0)</f>
        <v>0</v>
      </c>
      <c r="BK135" s="192" t="s">
        <v>65</v>
      </c>
      <c r="BL135" s="249">
        <f>ROUND(L135*K135,2)</f>
        <v>0</v>
      </c>
      <c r="BM135" s="192" t="s">
        <v>113</v>
      </c>
      <c r="BN135" s="192" t="s">
        <v>2969</v>
      </c>
    </row>
    <row r="136" spans="2:52" s="261" customFormat="1" ht="42" customHeight="1">
      <c r="B136" s="257"/>
      <c r="C136" s="363"/>
      <c r="D136" s="363"/>
      <c r="E136" s="259"/>
      <c r="F136" s="625" t="s">
        <v>3591</v>
      </c>
      <c r="G136" s="622"/>
      <c r="H136" s="622"/>
      <c r="I136" s="622"/>
      <c r="J136" s="363"/>
      <c r="K136" s="260"/>
      <c r="L136" s="363"/>
      <c r="M136" s="363"/>
      <c r="N136" s="363"/>
      <c r="O136" s="363"/>
      <c r="P136" s="363"/>
      <c r="Q136" s="363"/>
      <c r="R136" s="363"/>
      <c r="S136" s="221"/>
      <c r="U136" s="385"/>
      <c r="V136" s="363"/>
      <c r="W136" s="363"/>
      <c r="X136" s="363"/>
      <c r="Y136" s="363"/>
      <c r="Z136" s="363"/>
      <c r="AA136" s="363"/>
      <c r="AB136" s="386"/>
      <c r="AU136" s="262" t="s">
        <v>205</v>
      </c>
      <c r="AV136" s="262" t="s">
        <v>65</v>
      </c>
      <c r="AW136" s="261" t="s">
        <v>71</v>
      </c>
      <c r="AX136" s="261" t="s">
        <v>25</v>
      </c>
      <c r="AY136" s="261" t="s">
        <v>65</v>
      </c>
      <c r="AZ136" s="262" t="s">
        <v>198</v>
      </c>
    </row>
    <row r="137" spans="2:52" s="261" customFormat="1" ht="57.75" customHeight="1">
      <c r="B137" s="257"/>
      <c r="C137" s="363"/>
      <c r="D137" s="363"/>
      <c r="E137" s="259"/>
      <c r="F137" s="625" t="s">
        <v>3592</v>
      </c>
      <c r="G137" s="622"/>
      <c r="H137" s="622"/>
      <c r="I137" s="622"/>
      <c r="J137" s="363"/>
      <c r="K137" s="260"/>
      <c r="L137" s="363"/>
      <c r="M137" s="363"/>
      <c r="N137" s="363"/>
      <c r="O137" s="363"/>
      <c r="P137" s="363"/>
      <c r="Q137" s="363"/>
      <c r="R137" s="363"/>
      <c r="S137" s="219"/>
      <c r="U137" s="385"/>
      <c r="V137" s="363"/>
      <c r="W137" s="363"/>
      <c r="X137" s="363"/>
      <c r="Y137" s="363"/>
      <c r="Z137" s="363"/>
      <c r="AA137" s="363"/>
      <c r="AB137" s="386"/>
      <c r="AU137" s="262" t="s">
        <v>205</v>
      </c>
      <c r="AV137" s="262" t="s">
        <v>65</v>
      </c>
      <c r="AW137" s="261" t="s">
        <v>71</v>
      </c>
      <c r="AX137" s="261" t="s">
        <v>25</v>
      </c>
      <c r="AY137" s="261" t="s">
        <v>65</v>
      </c>
      <c r="AZ137" s="262" t="s">
        <v>198</v>
      </c>
    </row>
    <row r="138" spans="2:64" s="235" customFormat="1" ht="37.35" customHeight="1">
      <c r="B138" s="231"/>
      <c r="C138" s="232"/>
      <c r="D138" s="233" t="s">
        <v>263</v>
      </c>
      <c r="E138" s="233"/>
      <c r="F138" s="233"/>
      <c r="G138" s="233"/>
      <c r="H138" s="233"/>
      <c r="I138" s="233"/>
      <c r="J138" s="233"/>
      <c r="K138" s="233"/>
      <c r="L138" s="233"/>
      <c r="M138" s="233"/>
      <c r="N138" s="609">
        <f>N139</f>
        <v>0</v>
      </c>
      <c r="O138" s="610"/>
      <c r="P138" s="610"/>
      <c r="Q138" s="610"/>
      <c r="R138" s="232"/>
      <c r="S138" s="172"/>
      <c r="U138" s="348"/>
      <c r="V138" s="232"/>
      <c r="W138" s="232"/>
      <c r="X138" s="234"/>
      <c r="Y138" s="232"/>
      <c r="Z138" s="234"/>
      <c r="AA138" s="232"/>
      <c r="AB138" s="349"/>
      <c r="AS138" s="237" t="s">
        <v>113</v>
      </c>
      <c r="AU138" s="238" t="s">
        <v>57</v>
      </c>
      <c r="AV138" s="238" t="s">
        <v>58</v>
      </c>
      <c r="AZ138" s="237" t="s">
        <v>198</v>
      </c>
      <c r="BL138" s="239">
        <f>SUM(BL139:BL140)</f>
        <v>0</v>
      </c>
    </row>
    <row r="139" spans="2:66" s="198" customFormat="1" ht="22.5" customHeight="1">
      <c r="B139" s="168"/>
      <c r="C139" s="240" t="s">
        <v>478</v>
      </c>
      <c r="D139" s="240" t="s">
        <v>199</v>
      </c>
      <c r="E139" s="241" t="s">
        <v>2660</v>
      </c>
      <c r="F139" s="593" t="s">
        <v>989</v>
      </c>
      <c r="G139" s="593"/>
      <c r="H139" s="593"/>
      <c r="I139" s="593"/>
      <c r="J139" s="242" t="s">
        <v>360</v>
      </c>
      <c r="K139" s="358">
        <v>111.65</v>
      </c>
      <c r="L139" s="694"/>
      <c r="M139" s="694"/>
      <c r="N139" s="594">
        <f>ROUND(L139*K139,2)</f>
        <v>0</v>
      </c>
      <c r="O139" s="594"/>
      <c r="P139" s="594"/>
      <c r="Q139" s="594"/>
      <c r="R139" s="244" t="s">
        <v>3319</v>
      </c>
      <c r="S139" s="221"/>
      <c r="T139" s="287"/>
      <c r="U139" s="354"/>
      <c r="V139" s="246"/>
      <c r="W139" s="248"/>
      <c r="X139" s="248"/>
      <c r="Y139" s="248"/>
      <c r="Z139" s="248"/>
      <c r="AA139" s="248"/>
      <c r="AB139" s="355"/>
      <c r="AS139" s="192" t="s">
        <v>113</v>
      </c>
      <c r="AU139" s="192" t="s">
        <v>199</v>
      </c>
      <c r="AV139" s="192" t="s">
        <v>65</v>
      </c>
      <c r="AZ139" s="192" t="s">
        <v>198</v>
      </c>
      <c r="BF139" s="249">
        <f>IF(V139="základní",N139,0)</f>
        <v>0</v>
      </c>
      <c r="BG139" s="249">
        <f>IF(V139="snížená",N139,0)</f>
        <v>0</v>
      </c>
      <c r="BH139" s="249">
        <f>IF(V139="zákl. přenesená",N139,0)</f>
        <v>0</v>
      </c>
      <c r="BI139" s="249">
        <f>IF(V139="sníž. přenesená",N139,0)</f>
        <v>0</v>
      </c>
      <c r="BJ139" s="249">
        <f>IF(V139="nulová",N139,0)</f>
        <v>0</v>
      </c>
      <c r="BK139" s="192" t="s">
        <v>65</v>
      </c>
      <c r="BL139" s="249">
        <f>ROUND(L139*K139,2)</f>
        <v>0</v>
      </c>
      <c r="BM139" s="192" t="s">
        <v>113</v>
      </c>
      <c r="BN139" s="192" t="s">
        <v>2970</v>
      </c>
    </row>
    <row r="140" spans="2:52" s="261" customFormat="1" ht="22.5" customHeight="1">
      <c r="B140" s="257"/>
      <c r="C140" s="363"/>
      <c r="D140" s="363"/>
      <c r="E140" s="259" t="s">
        <v>406</v>
      </c>
      <c r="F140" s="602" t="s">
        <v>2971</v>
      </c>
      <c r="G140" s="603"/>
      <c r="H140" s="603"/>
      <c r="I140" s="603"/>
      <c r="J140" s="363"/>
      <c r="K140" s="260">
        <v>111.65</v>
      </c>
      <c r="L140" s="363"/>
      <c r="M140" s="363"/>
      <c r="N140" s="363"/>
      <c r="O140" s="363"/>
      <c r="P140" s="363"/>
      <c r="Q140" s="363"/>
      <c r="R140" s="363"/>
      <c r="S140" s="220"/>
      <c r="U140" s="385"/>
      <c r="V140" s="363"/>
      <c r="W140" s="363"/>
      <c r="X140" s="363"/>
      <c r="Y140" s="363"/>
      <c r="Z140" s="363"/>
      <c r="AA140" s="363"/>
      <c r="AB140" s="386"/>
      <c r="AU140" s="262" t="s">
        <v>205</v>
      </c>
      <c r="AV140" s="262" t="s">
        <v>65</v>
      </c>
      <c r="AW140" s="261" t="s">
        <v>71</v>
      </c>
      <c r="AX140" s="261" t="s">
        <v>25</v>
      </c>
      <c r="AY140" s="261" t="s">
        <v>65</v>
      </c>
      <c r="AZ140" s="262" t="s">
        <v>198</v>
      </c>
    </row>
    <row r="141" spans="2:52" s="261" customFormat="1" ht="83.25" customHeight="1">
      <c r="B141" s="257"/>
      <c r="C141" s="363"/>
      <c r="D141" s="363"/>
      <c r="E141" s="259"/>
      <c r="F141" s="625" t="s">
        <v>3593</v>
      </c>
      <c r="G141" s="622"/>
      <c r="H141" s="622"/>
      <c r="I141" s="622"/>
      <c r="J141" s="363"/>
      <c r="K141" s="260"/>
      <c r="L141" s="363"/>
      <c r="M141" s="363"/>
      <c r="N141" s="363"/>
      <c r="O141" s="363"/>
      <c r="P141" s="363"/>
      <c r="Q141" s="363"/>
      <c r="R141" s="363"/>
      <c r="S141" s="221"/>
      <c r="U141" s="385"/>
      <c r="V141" s="363"/>
      <c r="W141" s="363"/>
      <c r="X141" s="363"/>
      <c r="Y141" s="363"/>
      <c r="Z141" s="363"/>
      <c r="AA141" s="363"/>
      <c r="AB141" s="386"/>
      <c r="AU141" s="262" t="s">
        <v>205</v>
      </c>
      <c r="AV141" s="262" t="s">
        <v>65</v>
      </c>
      <c r="AW141" s="261" t="s">
        <v>71</v>
      </c>
      <c r="AX141" s="261" t="s">
        <v>25</v>
      </c>
      <c r="AY141" s="261" t="s">
        <v>65</v>
      </c>
      <c r="AZ141" s="262" t="s">
        <v>198</v>
      </c>
    </row>
    <row r="142" spans="2:64" s="235" customFormat="1" ht="37.35" customHeight="1">
      <c r="B142" s="231"/>
      <c r="C142" s="232"/>
      <c r="D142" s="233" t="s">
        <v>264</v>
      </c>
      <c r="E142" s="233"/>
      <c r="F142" s="233"/>
      <c r="G142" s="233"/>
      <c r="H142" s="233"/>
      <c r="I142" s="233"/>
      <c r="J142" s="233"/>
      <c r="K142" s="233"/>
      <c r="L142" s="233"/>
      <c r="M142" s="233"/>
      <c r="N142" s="609">
        <f>SUM(N143:Q145)</f>
        <v>0</v>
      </c>
      <c r="O142" s="610"/>
      <c r="P142" s="610"/>
      <c r="Q142" s="610"/>
      <c r="R142" s="232"/>
      <c r="S142" s="172"/>
      <c r="U142" s="348"/>
      <c r="V142" s="232"/>
      <c r="W142" s="232"/>
      <c r="X142" s="234"/>
      <c r="Y142" s="232"/>
      <c r="Z142" s="234"/>
      <c r="AA142" s="232"/>
      <c r="AB142" s="349"/>
      <c r="AS142" s="237" t="s">
        <v>113</v>
      </c>
      <c r="AU142" s="238" t="s">
        <v>57</v>
      </c>
      <c r="AV142" s="238" t="s">
        <v>58</v>
      </c>
      <c r="AZ142" s="237" t="s">
        <v>198</v>
      </c>
      <c r="BL142" s="239">
        <f>SUM(BL143:BL145)</f>
        <v>0</v>
      </c>
    </row>
    <row r="143" spans="2:66" s="198" customFormat="1" ht="31.5" customHeight="1">
      <c r="B143" s="168"/>
      <c r="C143" s="240" t="s">
        <v>481</v>
      </c>
      <c r="D143" s="240" t="s">
        <v>199</v>
      </c>
      <c r="E143" s="241" t="s">
        <v>2898</v>
      </c>
      <c r="F143" s="593" t="s">
        <v>2480</v>
      </c>
      <c r="G143" s="593"/>
      <c r="H143" s="593"/>
      <c r="I143" s="593"/>
      <c r="J143" s="242" t="s">
        <v>424</v>
      </c>
      <c r="K143" s="504">
        <v>12.52</v>
      </c>
      <c r="L143" s="694"/>
      <c r="M143" s="694"/>
      <c r="N143" s="594">
        <f>ROUND(L143*K143,2)</f>
        <v>0</v>
      </c>
      <c r="O143" s="594"/>
      <c r="P143" s="594"/>
      <c r="Q143" s="594"/>
      <c r="R143" s="256" t="s">
        <v>3765</v>
      </c>
      <c r="S143" s="221"/>
      <c r="T143" s="264"/>
      <c r="U143" s="354"/>
      <c r="V143" s="246"/>
      <c r="W143" s="248"/>
      <c r="X143" s="248"/>
      <c r="Y143" s="248"/>
      <c r="Z143" s="248"/>
      <c r="AA143" s="248"/>
      <c r="AB143" s="355"/>
      <c r="AS143" s="192" t="s">
        <v>113</v>
      </c>
      <c r="AU143" s="192" t="s">
        <v>199</v>
      </c>
      <c r="AV143" s="192" t="s">
        <v>65</v>
      </c>
      <c r="AZ143" s="192" t="s">
        <v>198</v>
      </c>
      <c r="BF143" s="249">
        <f>IF(V143="základní",N143,0)</f>
        <v>0</v>
      </c>
      <c r="BG143" s="249">
        <f>IF(V143="snížená",N143,0)</f>
        <v>0</v>
      </c>
      <c r="BH143" s="249">
        <f>IF(V143="zákl. přenesená",N143,0)</f>
        <v>0</v>
      </c>
      <c r="BI143" s="249">
        <f>IF(V143="sníž. přenesená",N143,0)</f>
        <v>0</v>
      </c>
      <c r="BJ143" s="249">
        <f>IF(V143="nulová",N143,0)</f>
        <v>0</v>
      </c>
      <c r="BK143" s="192" t="s">
        <v>65</v>
      </c>
      <c r="BL143" s="249">
        <f>ROUND(L143*K143,2)</f>
        <v>0</v>
      </c>
      <c r="BM143" s="192" t="s">
        <v>113</v>
      </c>
      <c r="BN143" s="192" t="s">
        <v>2972</v>
      </c>
    </row>
    <row r="144" spans="2:52" s="261" customFormat="1" ht="22.5" customHeight="1">
      <c r="B144" s="257"/>
      <c r="C144" s="363"/>
      <c r="D144" s="363"/>
      <c r="E144" s="259" t="s">
        <v>414</v>
      </c>
      <c r="F144" s="602" t="s">
        <v>2973</v>
      </c>
      <c r="G144" s="603"/>
      <c r="H144" s="603"/>
      <c r="I144" s="603"/>
      <c r="J144" s="363"/>
      <c r="K144" s="260">
        <v>12.52</v>
      </c>
      <c r="L144" s="363"/>
      <c r="M144" s="363"/>
      <c r="N144" s="363"/>
      <c r="O144" s="363"/>
      <c r="P144" s="363"/>
      <c r="Q144" s="363"/>
      <c r="R144" s="363"/>
      <c r="S144" s="172"/>
      <c r="T144" s="287"/>
      <c r="U144" s="385"/>
      <c r="V144" s="363"/>
      <c r="W144" s="363"/>
      <c r="X144" s="363"/>
      <c r="Y144" s="363"/>
      <c r="Z144" s="363"/>
      <c r="AA144" s="363"/>
      <c r="AB144" s="386"/>
      <c r="AU144" s="262" t="s">
        <v>205</v>
      </c>
      <c r="AV144" s="262" t="s">
        <v>65</v>
      </c>
      <c r="AW144" s="261" t="s">
        <v>71</v>
      </c>
      <c r="AX144" s="261" t="s">
        <v>25</v>
      </c>
      <c r="AY144" s="261" t="s">
        <v>65</v>
      </c>
      <c r="AZ144" s="262" t="s">
        <v>198</v>
      </c>
    </row>
    <row r="145" spans="2:66" s="198" customFormat="1" ht="44.25" customHeight="1">
      <c r="B145" s="168"/>
      <c r="C145" s="240" t="s">
        <v>488</v>
      </c>
      <c r="D145" s="240" t="s">
        <v>199</v>
      </c>
      <c r="E145" s="241" t="s">
        <v>2974</v>
      </c>
      <c r="F145" s="593" t="s">
        <v>2901</v>
      </c>
      <c r="G145" s="593"/>
      <c r="H145" s="593"/>
      <c r="I145" s="593"/>
      <c r="J145" s="242" t="s">
        <v>1218</v>
      </c>
      <c r="K145" s="358">
        <v>1</v>
      </c>
      <c r="L145" s="694"/>
      <c r="M145" s="694"/>
      <c r="N145" s="594">
        <f>ROUND(L145*K145,2)</f>
        <v>0</v>
      </c>
      <c r="O145" s="594"/>
      <c r="P145" s="594"/>
      <c r="Q145" s="594"/>
      <c r="R145" s="244" t="s">
        <v>3319</v>
      </c>
      <c r="S145" s="221"/>
      <c r="U145" s="354"/>
      <c r="V145" s="275"/>
      <c r="W145" s="277"/>
      <c r="X145" s="277"/>
      <c r="Y145" s="277"/>
      <c r="Z145" s="277"/>
      <c r="AA145" s="277"/>
      <c r="AB145" s="356"/>
      <c r="AS145" s="192" t="s">
        <v>113</v>
      </c>
      <c r="AU145" s="192" t="s">
        <v>199</v>
      </c>
      <c r="AV145" s="192" t="s">
        <v>65</v>
      </c>
      <c r="AZ145" s="192" t="s">
        <v>198</v>
      </c>
      <c r="BF145" s="249">
        <f>IF(V145="základní",N145,0)</f>
        <v>0</v>
      </c>
      <c r="BG145" s="249">
        <f>IF(V145="snížená",N145,0)</f>
        <v>0</v>
      </c>
      <c r="BH145" s="249">
        <f>IF(V145="zákl. přenesená",N145,0)</f>
        <v>0</v>
      </c>
      <c r="BI145" s="249">
        <f>IF(V145="sníž. přenesená",N145,0)</f>
        <v>0</v>
      </c>
      <c r="BJ145" s="249">
        <f>IF(V145="nulová",N145,0)</f>
        <v>0</v>
      </c>
      <c r="BK145" s="192" t="s">
        <v>65</v>
      </c>
      <c r="BL145" s="249">
        <f>ROUND(L145*K145,2)</f>
        <v>0</v>
      </c>
      <c r="BM145" s="192" t="s">
        <v>113</v>
      </c>
      <c r="BN145" s="192" t="s">
        <v>2975</v>
      </c>
    </row>
    <row r="146" spans="2:64" s="235" customFormat="1" ht="37.35" customHeight="1">
      <c r="B146" s="231"/>
      <c r="C146" s="232"/>
      <c r="D146" s="233" t="s">
        <v>2289</v>
      </c>
      <c r="E146" s="233"/>
      <c r="F146" s="233"/>
      <c r="G146" s="233"/>
      <c r="H146" s="233"/>
      <c r="I146" s="233"/>
      <c r="J146" s="233"/>
      <c r="K146" s="233"/>
      <c r="L146" s="233"/>
      <c r="M146" s="233"/>
      <c r="N146" s="609">
        <f>SUM(N147:Q158)</f>
        <v>0</v>
      </c>
      <c r="O146" s="610"/>
      <c r="P146" s="610"/>
      <c r="Q146" s="610"/>
      <c r="R146" s="232"/>
      <c r="S146" s="172"/>
      <c r="U146" s="348"/>
      <c r="V146" s="232"/>
      <c r="W146" s="232"/>
      <c r="X146" s="234"/>
      <c r="Y146" s="232"/>
      <c r="Z146" s="234"/>
      <c r="AA146" s="232"/>
      <c r="AB146" s="349"/>
      <c r="AS146" s="237" t="s">
        <v>113</v>
      </c>
      <c r="AU146" s="238" t="s">
        <v>57</v>
      </c>
      <c r="AV146" s="238" t="s">
        <v>58</v>
      </c>
      <c r="AZ146" s="237" t="s">
        <v>198</v>
      </c>
      <c r="BL146" s="239">
        <f>SUM(BL147:BL158)</f>
        <v>0</v>
      </c>
    </row>
    <row r="147" spans="2:66" s="198" customFormat="1" ht="22.5" customHeight="1">
      <c r="B147" s="168"/>
      <c r="C147" s="240" t="s">
        <v>491</v>
      </c>
      <c r="D147" s="240" t="s">
        <v>199</v>
      </c>
      <c r="E147" s="241" t="s">
        <v>2849</v>
      </c>
      <c r="F147" s="593" t="s">
        <v>2850</v>
      </c>
      <c r="G147" s="593"/>
      <c r="H147" s="593"/>
      <c r="I147" s="593"/>
      <c r="J147" s="242" t="s">
        <v>353</v>
      </c>
      <c r="K147" s="358">
        <v>82.7</v>
      </c>
      <c r="L147" s="694"/>
      <c r="M147" s="694"/>
      <c r="N147" s="594">
        <f>ROUND(L147*K147,2)</f>
        <v>0</v>
      </c>
      <c r="O147" s="594"/>
      <c r="P147" s="594"/>
      <c r="Q147" s="594"/>
      <c r="R147" s="244" t="s">
        <v>3319</v>
      </c>
      <c r="S147" s="221"/>
      <c r="T147" s="287"/>
      <c r="U147" s="354"/>
      <c r="V147" s="246"/>
      <c r="W147" s="248"/>
      <c r="X147" s="248"/>
      <c r="Y147" s="248"/>
      <c r="Z147" s="248"/>
      <c r="AA147" s="248"/>
      <c r="AB147" s="355"/>
      <c r="AS147" s="192" t="s">
        <v>113</v>
      </c>
      <c r="AU147" s="192" t="s">
        <v>199</v>
      </c>
      <c r="AV147" s="192" t="s">
        <v>65</v>
      </c>
      <c r="AZ147" s="192" t="s">
        <v>198</v>
      </c>
      <c r="BF147" s="249">
        <f>IF(V147="základní",N147,0)</f>
        <v>0</v>
      </c>
      <c r="BG147" s="249">
        <f>IF(V147="snížená",N147,0)</f>
        <v>0</v>
      </c>
      <c r="BH147" s="249">
        <f>IF(V147="zákl. přenesená",N147,0)</f>
        <v>0</v>
      </c>
      <c r="BI147" s="249">
        <f>IF(V147="sníž. přenesená",N147,0)</f>
        <v>0</v>
      </c>
      <c r="BJ147" s="249">
        <f>IF(V147="nulová",N147,0)</f>
        <v>0</v>
      </c>
      <c r="BK147" s="192" t="s">
        <v>65</v>
      </c>
      <c r="BL147" s="249">
        <f>ROUND(L147*K147,2)</f>
        <v>0</v>
      </c>
      <c r="BM147" s="192" t="s">
        <v>113</v>
      </c>
      <c r="BN147" s="192" t="s">
        <v>2935</v>
      </c>
    </row>
    <row r="148" spans="2:52" s="261" customFormat="1" ht="22.5" customHeight="1">
      <c r="B148" s="257"/>
      <c r="C148" s="363"/>
      <c r="D148" s="363"/>
      <c r="E148" s="259" t="s">
        <v>2226</v>
      </c>
      <c r="F148" s="602" t="s">
        <v>2936</v>
      </c>
      <c r="G148" s="603"/>
      <c r="H148" s="603"/>
      <c r="I148" s="603"/>
      <c r="J148" s="363"/>
      <c r="K148" s="260">
        <v>82.7</v>
      </c>
      <c r="L148" s="363"/>
      <c r="M148" s="363"/>
      <c r="N148" s="363"/>
      <c r="O148" s="363"/>
      <c r="P148" s="363"/>
      <c r="Q148" s="363"/>
      <c r="R148" s="363"/>
      <c r="S148" s="172"/>
      <c r="U148" s="385"/>
      <c r="V148" s="363"/>
      <c r="W148" s="363"/>
      <c r="X148" s="363"/>
      <c r="Y148" s="363"/>
      <c r="Z148" s="363"/>
      <c r="AA148" s="363"/>
      <c r="AB148" s="386"/>
      <c r="AU148" s="262" t="s">
        <v>205</v>
      </c>
      <c r="AV148" s="262" t="s">
        <v>65</v>
      </c>
      <c r="AW148" s="261" t="s">
        <v>71</v>
      </c>
      <c r="AX148" s="261" t="s">
        <v>25</v>
      </c>
      <c r="AY148" s="261" t="s">
        <v>65</v>
      </c>
      <c r="AZ148" s="262" t="s">
        <v>198</v>
      </c>
    </row>
    <row r="149" spans="2:52" s="261" customFormat="1" ht="12.75" customHeight="1">
      <c r="B149" s="257"/>
      <c r="C149" s="363"/>
      <c r="D149" s="363"/>
      <c r="E149" s="259"/>
      <c r="F149" s="625" t="s">
        <v>3594</v>
      </c>
      <c r="G149" s="622"/>
      <c r="H149" s="622"/>
      <c r="I149" s="622"/>
      <c r="J149" s="363"/>
      <c r="K149" s="260"/>
      <c r="L149" s="363"/>
      <c r="M149" s="363"/>
      <c r="N149" s="363"/>
      <c r="O149" s="363"/>
      <c r="P149" s="363"/>
      <c r="Q149" s="363"/>
      <c r="R149" s="363"/>
      <c r="S149" s="221"/>
      <c r="U149" s="385"/>
      <c r="V149" s="363"/>
      <c r="W149" s="363"/>
      <c r="X149" s="363"/>
      <c r="Y149" s="363"/>
      <c r="Z149" s="363"/>
      <c r="AA149" s="363"/>
      <c r="AB149" s="386"/>
      <c r="AU149" s="262" t="s">
        <v>205</v>
      </c>
      <c r="AV149" s="262" t="s">
        <v>65</v>
      </c>
      <c r="AW149" s="261" t="s">
        <v>71</v>
      </c>
      <c r="AX149" s="261" t="s">
        <v>25</v>
      </c>
      <c r="AY149" s="261" t="s">
        <v>65</v>
      </c>
      <c r="AZ149" s="262" t="s">
        <v>198</v>
      </c>
    </row>
    <row r="150" spans="2:52" s="261" customFormat="1" ht="12.75" customHeight="1">
      <c r="B150" s="257"/>
      <c r="C150" s="363"/>
      <c r="D150" s="363"/>
      <c r="E150" s="259"/>
      <c r="F150" s="625" t="s">
        <v>3595</v>
      </c>
      <c r="G150" s="622"/>
      <c r="H150" s="622"/>
      <c r="I150" s="622"/>
      <c r="J150" s="363"/>
      <c r="K150" s="260"/>
      <c r="L150" s="363"/>
      <c r="M150" s="363"/>
      <c r="N150" s="363"/>
      <c r="O150" s="363"/>
      <c r="P150" s="363"/>
      <c r="Q150" s="363"/>
      <c r="R150" s="363"/>
      <c r="S150" s="172"/>
      <c r="U150" s="385"/>
      <c r="V150" s="363"/>
      <c r="W150" s="363"/>
      <c r="X150" s="363"/>
      <c r="Y150" s="363"/>
      <c r="Z150" s="363"/>
      <c r="AA150" s="363"/>
      <c r="AB150" s="386"/>
      <c r="AU150" s="262" t="s">
        <v>205</v>
      </c>
      <c r="AV150" s="262" t="s">
        <v>65</v>
      </c>
      <c r="AW150" s="261" t="s">
        <v>71</v>
      </c>
      <c r="AX150" s="261" t="s">
        <v>25</v>
      </c>
      <c r="AY150" s="261" t="s">
        <v>65</v>
      </c>
      <c r="AZ150" s="262" t="s">
        <v>198</v>
      </c>
    </row>
    <row r="151" spans="2:66" s="198" customFormat="1" ht="22.5" customHeight="1">
      <c r="B151" s="168"/>
      <c r="C151" s="240" t="s">
        <v>494</v>
      </c>
      <c r="D151" s="240" t="s">
        <v>199</v>
      </c>
      <c r="E151" s="241" t="s">
        <v>2852</v>
      </c>
      <c r="F151" s="593" t="s">
        <v>2853</v>
      </c>
      <c r="G151" s="593"/>
      <c r="H151" s="593"/>
      <c r="I151" s="593"/>
      <c r="J151" s="242" t="s">
        <v>353</v>
      </c>
      <c r="K151" s="358">
        <v>82.7</v>
      </c>
      <c r="L151" s="694"/>
      <c r="M151" s="694"/>
      <c r="N151" s="594">
        <f>ROUND(L151*K151,2)</f>
        <v>0</v>
      </c>
      <c r="O151" s="594"/>
      <c r="P151" s="594"/>
      <c r="Q151" s="594"/>
      <c r="R151" s="244" t="s">
        <v>3319</v>
      </c>
      <c r="S151" s="221"/>
      <c r="T151" s="287"/>
      <c r="U151" s="354"/>
      <c r="V151" s="246"/>
      <c r="W151" s="248"/>
      <c r="X151" s="248"/>
      <c r="Y151" s="248"/>
      <c r="Z151" s="248"/>
      <c r="AA151" s="248"/>
      <c r="AB151" s="355"/>
      <c r="AS151" s="192" t="s">
        <v>113</v>
      </c>
      <c r="AU151" s="192" t="s">
        <v>199</v>
      </c>
      <c r="AV151" s="192" t="s">
        <v>65</v>
      </c>
      <c r="AZ151" s="192" t="s">
        <v>198</v>
      </c>
      <c r="BF151" s="249">
        <f>IF(V151="základní",N151,0)</f>
        <v>0</v>
      </c>
      <c r="BG151" s="249">
        <f>IF(V151="snížená",N151,0)</f>
        <v>0</v>
      </c>
      <c r="BH151" s="249">
        <f>IF(V151="zákl. přenesená",N151,0)</f>
        <v>0</v>
      </c>
      <c r="BI151" s="249">
        <f>IF(V151="sníž. přenesená",N151,0)</f>
        <v>0</v>
      </c>
      <c r="BJ151" s="249">
        <f>IF(V151="nulová",N151,0)</f>
        <v>0</v>
      </c>
      <c r="BK151" s="192" t="s">
        <v>65</v>
      </c>
      <c r="BL151" s="249">
        <f>ROUND(L151*K151,2)</f>
        <v>0</v>
      </c>
      <c r="BM151" s="192" t="s">
        <v>113</v>
      </c>
      <c r="BN151" s="192" t="s">
        <v>2937</v>
      </c>
    </row>
    <row r="152" spans="2:52" s="261" customFormat="1" ht="22.5" customHeight="1">
      <c r="B152" s="257"/>
      <c r="C152" s="363"/>
      <c r="D152" s="363"/>
      <c r="E152" s="259" t="s">
        <v>2230</v>
      </c>
      <c r="F152" s="602" t="s">
        <v>2936</v>
      </c>
      <c r="G152" s="603"/>
      <c r="H152" s="603"/>
      <c r="I152" s="603"/>
      <c r="J152" s="363"/>
      <c r="K152" s="260">
        <v>82.7</v>
      </c>
      <c r="L152" s="363"/>
      <c r="M152" s="363"/>
      <c r="N152" s="363"/>
      <c r="O152" s="363"/>
      <c r="P152" s="363"/>
      <c r="Q152" s="363"/>
      <c r="R152" s="363"/>
      <c r="S152" s="172"/>
      <c r="U152" s="385"/>
      <c r="V152" s="363"/>
      <c r="W152" s="363"/>
      <c r="X152" s="363"/>
      <c r="Y152" s="363"/>
      <c r="Z152" s="363"/>
      <c r="AA152" s="363"/>
      <c r="AB152" s="386"/>
      <c r="AU152" s="262" t="s">
        <v>205</v>
      </c>
      <c r="AV152" s="262" t="s">
        <v>65</v>
      </c>
      <c r="AW152" s="261" t="s">
        <v>71</v>
      </c>
      <c r="AX152" s="261" t="s">
        <v>25</v>
      </c>
      <c r="AY152" s="261" t="s">
        <v>65</v>
      </c>
      <c r="AZ152" s="262" t="s">
        <v>198</v>
      </c>
    </row>
    <row r="153" spans="2:52" s="261" customFormat="1" ht="12.75" customHeight="1">
      <c r="B153" s="257"/>
      <c r="C153" s="363"/>
      <c r="D153" s="363"/>
      <c r="E153" s="259"/>
      <c r="F153" s="625" t="s">
        <v>3596</v>
      </c>
      <c r="G153" s="622"/>
      <c r="H153" s="622"/>
      <c r="I153" s="622"/>
      <c r="J153" s="363"/>
      <c r="K153" s="260"/>
      <c r="L153" s="363"/>
      <c r="M153" s="363"/>
      <c r="N153" s="363"/>
      <c r="O153" s="363"/>
      <c r="P153" s="363"/>
      <c r="Q153" s="363"/>
      <c r="R153" s="363"/>
      <c r="S153" s="221"/>
      <c r="U153" s="385"/>
      <c r="V153" s="363"/>
      <c r="W153" s="363"/>
      <c r="X153" s="363"/>
      <c r="Y153" s="363"/>
      <c r="Z153" s="363"/>
      <c r="AA153" s="363"/>
      <c r="AB153" s="386"/>
      <c r="AU153" s="262" t="s">
        <v>205</v>
      </c>
      <c r="AV153" s="262" t="s">
        <v>65</v>
      </c>
      <c r="AW153" s="261" t="s">
        <v>71</v>
      </c>
      <c r="AX153" s="261" t="s">
        <v>25</v>
      </c>
      <c r="AY153" s="261" t="s">
        <v>65</v>
      </c>
      <c r="AZ153" s="262" t="s">
        <v>198</v>
      </c>
    </row>
    <row r="154" spans="2:52" s="261" customFormat="1" ht="12.75" customHeight="1">
      <c r="B154" s="257"/>
      <c r="C154" s="363"/>
      <c r="D154" s="363"/>
      <c r="E154" s="259"/>
      <c r="F154" s="625" t="s">
        <v>3595</v>
      </c>
      <c r="G154" s="622"/>
      <c r="H154" s="622"/>
      <c r="I154" s="622"/>
      <c r="J154" s="363"/>
      <c r="K154" s="260"/>
      <c r="L154" s="363"/>
      <c r="M154" s="363"/>
      <c r="N154" s="363"/>
      <c r="O154" s="363"/>
      <c r="P154" s="363"/>
      <c r="Q154" s="363"/>
      <c r="R154" s="363"/>
      <c r="S154" s="219"/>
      <c r="U154" s="385"/>
      <c r="V154" s="363"/>
      <c r="W154" s="363"/>
      <c r="X154" s="363"/>
      <c r="Y154" s="363"/>
      <c r="Z154" s="363"/>
      <c r="AA154" s="363"/>
      <c r="AB154" s="386"/>
      <c r="AU154" s="262" t="s">
        <v>205</v>
      </c>
      <c r="AV154" s="262" t="s">
        <v>65</v>
      </c>
      <c r="AW154" s="261" t="s">
        <v>71</v>
      </c>
      <c r="AX154" s="261" t="s">
        <v>25</v>
      </c>
      <c r="AY154" s="261" t="s">
        <v>65</v>
      </c>
      <c r="AZ154" s="262" t="s">
        <v>198</v>
      </c>
    </row>
    <row r="155" spans="2:66" s="198" customFormat="1" ht="31.5" customHeight="1">
      <c r="B155" s="168"/>
      <c r="C155" s="240" t="s">
        <v>501</v>
      </c>
      <c r="D155" s="240" t="s">
        <v>199</v>
      </c>
      <c r="E155" s="241" t="s">
        <v>2855</v>
      </c>
      <c r="F155" s="593" t="s">
        <v>2856</v>
      </c>
      <c r="G155" s="593"/>
      <c r="H155" s="593"/>
      <c r="I155" s="593"/>
      <c r="J155" s="242" t="s">
        <v>1046</v>
      </c>
      <c r="K155" s="358">
        <v>2</v>
      </c>
      <c r="L155" s="694"/>
      <c r="M155" s="694"/>
      <c r="N155" s="594">
        <f>ROUND(L155*K155,2)</f>
        <v>0</v>
      </c>
      <c r="O155" s="594"/>
      <c r="P155" s="594"/>
      <c r="Q155" s="594"/>
      <c r="R155" s="244" t="s">
        <v>3319</v>
      </c>
      <c r="S155" s="172"/>
      <c r="T155" s="287"/>
      <c r="U155" s="354"/>
      <c r="V155" s="246"/>
      <c r="W155" s="248"/>
      <c r="X155" s="248"/>
      <c r="Y155" s="248"/>
      <c r="Z155" s="248"/>
      <c r="AA155" s="248"/>
      <c r="AB155" s="355"/>
      <c r="AS155" s="192" t="s">
        <v>113</v>
      </c>
      <c r="AU155" s="192" t="s">
        <v>199</v>
      </c>
      <c r="AV155" s="192" t="s">
        <v>65</v>
      </c>
      <c r="AZ155" s="192" t="s">
        <v>198</v>
      </c>
      <c r="BF155" s="249">
        <f>IF(V155="základní",N155,0)</f>
        <v>0</v>
      </c>
      <c r="BG155" s="249">
        <f>IF(V155="snížená",N155,0)</f>
        <v>0</v>
      </c>
      <c r="BH155" s="249">
        <f>IF(V155="zákl. přenesená",N155,0)</f>
        <v>0</v>
      </c>
      <c r="BI155" s="249">
        <f>IF(V155="sníž. přenesená",N155,0)</f>
        <v>0</v>
      </c>
      <c r="BJ155" s="249">
        <f>IF(V155="nulová",N155,0)</f>
        <v>0</v>
      </c>
      <c r="BK155" s="192" t="s">
        <v>65</v>
      </c>
      <c r="BL155" s="249">
        <f>ROUND(L155*K155,2)</f>
        <v>0</v>
      </c>
      <c r="BM155" s="192" t="s">
        <v>113</v>
      </c>
      <c r="BN155" s="192" t="s">
        <v>2938</v>
      </c>
    </row>
    <row r="156" spans="2:52" s="261" customFormat="1" ht="12.75" customHeight="1">
      <c r="B156" s="257"/>
      <c r="C156" s="363"/>
      <c r="D156" s="363"/>
      <c r="E156" s="259"/>
      <c r="F156" s="625" t="s">
        <v>3596</v>
      </c>
      <c r="G156" s="622"/>
      <c r="H156" s="622"/>
      <c r="I156" s="622"/>
      <c r="J156" s="363"/>
      <c r="K156" s="260"/>
      <c r="L156" s="363"/>
      <c r="M156" s="363"/>
      <c r="N156" s="363"/>
      <c r="O156" s="363"/>
      <c r="P156" s="363"/>
      <c r="Q156" s="363"/>
      <c r="R156" s="363"/>
      <c r="S156" s="172"/>
      <c r="U156" s="385"/>
      <c r="V156" s="363"/>
      <c r="W156" s="363"/>
      <c r="X156" s="363"/>
      <c r="Y156" s="363"/>
      <c r="Z156" s="363"/>
      <c r="AA156" s="363"/>
      <c r="AB156" s="386"/>
      <c r="AU156" s="262" t="s">
        <v>205</v>
      </c>
      <c r="AV156" s="262" t="s">
        <v>65</v>
      </c>
      <c r="AW156" s="261" t="s">
        <v>71</v>
      </c>
      <c r="AX156" s="261" t="s">
        <v>25</v>
      </c>
      <c r="AY156" s="261" t="s">
        <v>65</v>
      </c>
      <c r="AZ156" s="262" t="s">
        <v>198</v>
      </c>
    </row>
    <row r="157" spans="2:52" s="261" customFormat="1" ht="27" customHeight="1">
      <c r="B157" s="257"/>
      <c r="C157" s="363"/>
      <c r="D157" s="363"/>
      <c r="E157" s="259"/>
      <c r="F157" s="625" t="s">
        <v>3597</v>
      </c>
      <c r="G157" s="622"/>
      <c r="H157" s="622"/>
      <c r="I157" s="622"/>
      <c r="J157" s="363"/>
      <c r="K157" s="260"/>
      <c r="L157" s="363"/>
      <c r="M157" s="363"/>
      <c r="N157" s="363"/>
      <c r="O157" s="363"/>
      <c r="P157" s="363"/>
      <c r="Q157" s="363"/>
      <c r="R157" s="363"/>
      <c r="S157" s="219"/>
      <c r="U157" s="385"/>
      <c r="V157" s="363"/>
      <c r="W157" s="363"/>
      <c r="X157" s="363"/>
      <c r="Y157" s="363"/>
      <c r="Z157" s="363"/>
      <c r="AA157" s="363"/>
      <c r="AB157" s="386"/>
      <c r="AU157" s="262" t="s">
        <v>205</v>
      </c>
      <c r="AV157" s="262" t="s">
        <v>65</v>
      </c>
      <c r="AW157" s="261" t="s">
        <v>71</v>
      </c>
      <c r="AX157" s="261" t="s">
        <v>25</v>
      </c>
      <c r="AY157" s="261" t="s">
        <v>65</v>
      </c>
      <c r="AZ157" s="262" t="s">
        <v>198</v>
      </c>
    </row>
    <row r="158" spans="2:66" s="198" customFormat="1" ht="31.5" customHeight="1">
      <c r="B158" s="168"/>
      <c r="C158" s="240" t="s">
        <v>508</v>
      </c>
      <c r="D158" s="240" t="s">
        <v>199</v>
      </c>
      <c r="E158" s="241" t="s">
        <v>2939</v>
      </c>
      <c r="F158" s="593" t="s">
        <v>2859</v>
      </c>
      <c r="G158" s="593"/>
      <c r="H158" s="593"/>
      <c r="I158" s="593"/>
      <c r="J158" s="242" t="s">
        <v>1218</v>
      </c>
      <c r="K158" s="358">
        <v>1</v>
      </c>
      <c r="L158" s="694"/>
      <c r="M158" s="694"/>
      <c r="N158" s="594">
        <f>ROUND(L158*K158,2)</f>
        <v>0</v>
      </c>
      <c r="O158" s="594"/>
      <c r="P158" s="594"/>
      <c r="Q158" s="594"/>
      <c r="R158" s="244" t="s">
        <v>3319</v>
      </c>
      <c r="S158" s="172"/>
      <c r="U158" s="354"/>
      <c r="V158" s="246"/>
      <c r="W158" s="248"/>
      <c r="X158" s="248"/>
      <c r="Y158" s="248"/>
      <c r="Z158" s="248"/>
      <c r="AA158" s="248"/>
      <c r="AB158" s="355"/>
      <c r="AS158" s="192" t="s">
        <v>113</v>
      </c>
      <c r="AU158" s="192" t="s">
        <v>199</v>
      </c>
      <c r="AV158" s="192" t="s">
        <v>65</v>
      </c>
      <c r="AZ158" s="192" t="s">
        <v>198</v>
      </c>
      <c r="BF158" s="249">
        <f>IF(V158="základní",N158,0)</f>
        <v>0</v>
      </c>
      <c r="BG158" s="249">
        <f>IF(V158="snížená",N158,0)</f>
        <v>0</v>
      </c>
      <c r="BH158" s="249">
        <f>IF(V158="zákl. přenesená",N158,0)</f>
        <v>0</v>
      </c>
      <c r="BI158" s="249">
        <f>IF(V158="sníž. přenesená",N158,0)</f>
        <v>0</v>
      </c>
      <c r="BJ158" s="249">
        <f>IF(V158="nulová",N158,0)</f>
        <v>0</v>
      </c>
      <c r="BK158" s="192" t="s">
        <v>65</v>
      </c>
      <c r="BL158" s="249">
        <f>ROUND(L158*K158,2)</f>
        <v>0</v>
      </c>
      <c r="BM158" s="192" t="s">
        <v>113</v>
      </c>
      <c r="BN158" s="192" t="s">
        <v>2940</v>
      </c>
    </row>
    <row r="159" spans="2:52" s="261" customFormat="1" ht="15" customHeight="1">
      <c r="B159" s="257"/>
      <c r="C159" s="363"/>
      <c r="D159" s="363"/>
      <c r="E159" s="259"/>
      <c r="F159" s="625" t="s">
        <v>3324</v>
      </c>
      <c r="G159" s="622"/>
      <c r="H159" s="622"/>
      <c r="I159" s="622"/>
      <c r="J159" s="363"/>
      <c r="K159" s="260"/>
      <c r="L159" s="363"/>
      <c r="M159" s="363"/>
      <c r="N159" s="363"/>
      <c r="O159" s="363"/>
      <c r="P159" s="363"/>
      <c r="Q159" s="363"/>
      <c r="R159" s="363"/>
      <c r="S159" s="221"/>
      <c r="U159" s="385"/>
      <c r="V159" s="363"/>
      <c r="W159" s="363"/>
      <c r="X159" s="363"/>
      <c r="Y159" s="363"/>
      <c r="Z159" s="363"/>
      <c r="AA159" s="363"/>
      <c r="AB159" s="386"/>
      <c r="AU159" s="262" t="s">
        <v>205</v>
      </c>
      <c r="AV159" s="262" t="s">
        <v>65</v>
      </c>
      <c r="AW159" s="261" t="s">
        <v>71</v>
      </c>
      <c r="AX159" s="261" t="s">
        <v>25</v>
      </c>
      <c r="AY159" s="261" t="s">
        <v>65</v>
      </c>
      <c r="AZ159" s="262" t="s">
        <v>198</v>
      </c>
    </row>
    <row r="160" spans="2:19" s="198" customFormat="1" ht="6.95" customHeight="1">
      <c r="B160" s="201"/>
      <c r="C160" s="202"/>
      <c r="D160" s="202"/>
      <c r="E160" s="202"/>
      <c r="F160" s="202"/>
      <c r="G160" s="202"/>
      <c r="H160" s="202"/>
      <c r="I160" s="202"/>
      <c r="J160" s="202"/>
      <c r="K160" s="202"/>
      <c r="L160" s="202"/>
      <c r="M160" s="202"/>
      <c r="N160" s="202"/>
      <c r="O160" s="202"/>
      <c r="P160" s="202"/>
      <c r="Q160" s="202"/>
      <c r="R160" s="202"/>
      <c r="S160" s="461"/>
    </row>
    <row r="161" ht="13.5">
      <c r="S161" s="462"/>
    </row>
    <row r="162" ht="13.5">
      <c r="S162" s="359"/>
    </row>
    <row r="163" ht="13.5">
      <c r="S163" s="363"/>
    </row>
    <row r="164" ht="13.5">
      <c r="S164" s="365"/>
    </row>
    <row r="165" ht="13.5">
      <c r="S165" s="363"/>
    </row>
    <row r="166" ht="13.5">
      <c r="S166" s="359"/>
    </row>
    <row r="167" ht="13.5">
      <c r="S167" s="363"/>
    </row>
    <row r="168" ht="13.5">
      <c r="S168" s="359"/>
    </row>
    <row r="169" ht="13.5">
      <c r="S169" s="363"/>
    </row>
    <row r="170" ht="13.5">
      <c r="S170" s="359"/>
    </row>
    <row r="171" ht="13.5">
      <c r="S171" s="369"/>
    </row>
    <row r="172" ht="13.5">
      <c r="S172" s="369"/>
    </row>
    <row r="173" ht="13.5">
      <c r="S173" s="369"/>
    </row>
    <row r="174" ht="13.5">
      <c r="S174" s="369"/>
    </row>
    <row r="175" ht="13.5">
      <c r="S175" s="369"/>
    </row>
    <row r="176" ht="13.5">
      <c r="S176" s="369"/>
    </row>
    <row r="177" ht="13.5">
      <c r="S177" s="369"/>
    </row>
    <row r="178" ht="13.5">
      <c r="S178" s="369"/>
    </row>
    <row r="179" ht="13.5">
      <c r="S179" s="369"/>
    </row>
    <row r="180" ht="13.5">
      <c r="S180" s="369"/>
    </row>
    <row r="181" ht="13.5">
      <c r="S181" s="369"/>
    </row>
    <row r="182" ht="13.5">
      <c r="S182" s="369"/>
    </row>
    <row r="183" ht="13.5">
      <c r="S183" s="369"/>
    </row>
    <row r="184" ht="13.5">
      <c r="S184" s="369"/>
    </row>
    <row r="185" ht="13.5">
      <c r="S185" s="369"/>
    </row>
    <row r="186" ht="13.5">
      <c r="S186" s="369"/>
    </row>
    <row r="187" ht="13.5">
      <c r="S187" s="369"/>
    </row>
    <row r="188" ht="13.5">
      <c r="S188" s="369"/>
    </row>
    <row r="189" ht="13.5">
      <c r="S189" s="369"/>
    </row>
    <row r="190" ht="13.5">
      <c r="S190" s="369"/>
    </row>
    <row r="191" ht="13.5">
      <c r="S191" s="369"/>
    </row>
  </sheetData>
  <sheetProtection password="CDE4" sheet="1" objects="1" scenarios="1"/>
  <mergeCells count="198">
    <mergeCell ref="O10:P10"/>
    <mergeCell ref="O12:P12"/>
    <mergeCell ref="O13:P13"/>
    <mergeCell ref="O15:P15"/>
    <mergeCell ref="O16:P16"/>
    <mergeCell ref="O18:P18"/>
    <mergeCell ref="O19:P19"/>
    <mergeCell ref="E22:L22"/>
    <mergeCell ref="M46:P46"/>
    <mergeCell ref="M29:P29"/>
    <mergeCell ref="H30:J30"/>
    <mergeCell ref="M30:P30"/>
    <mergeCell ref="H31:J31"/>
    <mergeCell ref="M31:P31"/>
    <mergeCell ref="H32:J32"/>
    <mergeCell ref="M32:P32"/>
    <mergeCell ref="N123:Q123"/>
    <mergeCell ref="F124:I124"/>
    <mergeCell ref="F125:I125"/>
    <mergeCell ref="F132:I132"/>
    <mergeCell ref="F134:I134"/>
    <mergeCell ref="F136:I136"/>
    <mergeCell ref="F137:I137"/>
    <mergeCell ref="F120:I120"/>
    <mergeCell ref="F121:I121"/>
    <mergeCell ref="F122:I122"/>
    <mergeCell ref="F123:I123"/>
    <mergeCell ref="L123:M123"/>
    <mergeCell ref="F126:I126"/>
    <mergeCell ref="F128:I128"/>
    <mergeCell ref="H1:K1"/>
    <mergeCell ref="T2:AD2"/>
    <mergeCell ref="F140:I140"/>
    <mergeCell ref="F143:I143"/>
    <mergeCell ref="L143:M143"/>
    <mergeCell ref="N143:Q143"/>
    <mergeCell ref="F144:I144"/>
    <mergeCell ref="F145:I145"/>
    <mergeCell ref="L145:M145"/>
    <mergeCell ref="N145:Q145"/>
    <mergeCell ref="N77:Q77"/>
    <mergeCell ref="N78:Q78"/>
    <mergeCell ref="L139:M139"/>
    <mergeCell ref="N139:Q139"/>
    <mergeCell ref="F127:I127"/>
    <mergeCell ref="L127:M127"/>
    <mergeCell ref="N127:Q127"/>
    <mergeCell ref="F129:I129"/>
    <mergeCell ref="L129:M129"/>
    <mergeCell ref="N129:Q129"/>
    <mergeCell ref="F131:I131"/>
    <mergeCell ref="L131:M131"/>
    <mergeCell ref="N131:Q131"/>
    <mergeCell ref="F130:I130"/>
    <mergeCell ref="F148:I148"/>
    <mergeCell ref="F151:I151"/>
    <mergeCell ref="L151:M151"/>
    <mergeCell ref="N151:Q151"/>
    <mergeCell ref="F152:I152"/>
    <mergeCell ref="F155:I155"/>
    <mergeCell ref="L155:M155"/>
    <mergeCell ref="N155:Q155"/>
    <mergeCell ref="F141:I141"/>
    <mergeCell ref="F149:I149"/>
    <mergeCell ref="F150:I150"/>
    <mergeCell ref="F153:I153"/>
    <mergeCell ref="F154:I154"/>
    <mergeCell ref="N146:Q146"/>
    <mergeCell ref="N138:Q138"/>
    <mergeCell ref="N142:Q142"/>
    <mergeCell ref="F133:I133"/>
    <mergeCell ref="L133:M133"/>
    <mergeCell ref="N133:Q133"/>
    <mergeCell ref="F135:I135"/>
    <mergeCell ref="L135:M135"/>
    <mergeCell ref="N135:Q135"/>
    <mergeCell ref="F139:I139"/>
    <mergeCell ref="F158:I158"/>
    <mergeCell ref="L158:M158"/>
    <mergeCell ref="N158:Q158"/>
    <mergeCell ref="F105:I105"/>
    <mergeCell ref="F106:I106"/>
    <mergeCell ref="F107:I107"/>
    <mergeCell ref="L107:M107"/>
    <mergeCell ref="N107:Q107"/>
    <mergeCell ref="F108:I108"/>
    <mergeCell ref="F109:I109"/>
    <mergeCell ref="F147:I147"/>
    <mergeCell ref="L147:M147"/>
    <mergeCell ref="N147:Q147"/>
    <mergeCell ref="F111:I111"/>
    <mergeCell ref="L111:M111"/>
    <mergeCell ref="N111:Q111"/>
    <mergeCell ref="F112:I112"/>
    <mergeCell ref="F113:I113"/>
    <mergeCell ref="F115:I115"/>
    <mergeCell ref="L115:M115"/>
    <mergeCell ref="N115:Q115"/>
    <mergeCell ref="F116:I116"/>
    <mergeCell ref="F117:I117"/>
    <mergeCell ref="F118:I118"/>
    <mergeCell ref="F98:I98"/>
    <mergeCell ref="F99:I99"/>
    <mergeCell ref="F119:I119"/>
    <mergeCell ref="L119:M119"/>
    <mergeCell ref="N119:Q119"/>
    <mergeCell ref="F100:I100"/>
    <mergeCell ref="L100:M100"/>
    <mergeCell ref="N100:Q100"/>
    <mergeCell ref="F101:I101"/>
    <mergeCell ref="F102:I102"/>
    <mergeCell ref="F103:I103"/>
    <mergeCell ref="L103:M103"/>
    <mergeCell ref="N103:Q103"/>
    <mergeCell ref="F104:I104"/>
    <mergeCell ref="L104:M104"/>
    <mergeCell ref="N104:Q104"/>
    <mergeCell ref="N110:Q110"/>
    <mergeCell ref="N114:Q114"/>
    <mergeCell ref="F92:I92"/>
    <mergeCell ref="F93:I93"/>
    <mergeCell ref="F94:I94"/>
    <mergeCell ref="L94:M94"/>
    <mergeCell ref="N94:Q94"/>
    <mergeCell ref="F95:I95"/>
    <mergeCell ref="L95:M95"/>
    <mergeCell ref="N95:Q95"/>
    <mergeCell ref="F97:I97"/>
    <mergeCell ref="L97:M97"/>
    <mergeCell ref="N97:Q97"/>
    <mergeCell ref="F96:I96"/>
    <mergeCell ref="F86:I86"/>
    <mergeCell ref="F87:I87"/>
    <mergeCell ref="F88:I88"/>
    <mergeCell ref="L88:M88"/>
    <mergeCell ref="N88:Q88"/>
    <mergeCell ref="F89:I89"/>
    <mergeCell ref="F90:I90"/>
    <mergeCell ref="F91:I91"/>
    <mergeCell ref="L91:M91"/>
    <mergeCell ref="N91:Q91"/>
    <mergeCell ref="F82:I82"/>
    <mergeCell ref="L82:M82"/>
    <mergeCell ref="N82:Q82"/>
    <mergeCell ref="F83:I83"/>
    <mergeCell ref="L83:M83"/>
    <mergeCell ref="N83:Q83"/>
    <mergeCell ref="F84:I84"/>
    <mergeCell ref="F85:I85"/>
    <mergeCell ref="L85:M85"/>
    <mergeCell ref="N85:Q85"/>
    <mergeCell ref="F79:I79"/>
    <mergeCell ref="L79:M79"/>
    <mergeCell ref="N79:Q79"/>
    <mergeCell ref="F80:I80"/>
    <mergeCell ref="L80:M80"/>
    <mergeCell ref="N80:Q80"/>
    <mergeCell ref="F81:I81"/>
    <mergeCell ref="L81:M81"/>
    <mergeCell ref="N81:Q81"/>
    <mergeCell ref="N51:Q51"/>
    <mergeCell ref="M48:Q48"/>
    <mergeCell ref="M49:Q49"/>
    <mergeCell ref="N53:Q53"/>
    <mergeCell ref="N54:Q54"/>
    <mergeCell ref="F67:P67"/>
    <mergeCell ref="F68:P68"/>
    <mergeCell ref="F69:P69"/>
    <mergeCell ref="F76:I76"/>
    <mergeCell ref="L76:M76"/>
    <mergeCell ref="N76:Q76"/>
    <mergeCell ref="M71:P71"/>
    <mergeCell ref="M73:Q73"/>
    <mergeCell ref="M74:Q74"/>
    <mergeCell ref="C4:R4"/>
    <mergeCell ref="C40:R40"/>
    <mergeCell ref="C65:R65"/>
    <mergeCell ref="F156:I156"/>
    <mergeCell ref="F157:I157"/>
    <mergeCell ref="F159:I159"/>
    <mergeCell ref="C2:Q2"/>
    <mergeCell ref="F6:P6"/>
    <mergeCell ref="F7:P7"/>
    <mergeCell ref="F8:P8"/>
    <mergeCell ref="M25:P25"/>
    <mergeCell ref="H28:J28"/>
    <mergeCell ref="M28:P28"/>
    <mergeCell ref="H29:J29"/>
    <mergeCell ref="N59:Q59"/>
    <mergeCell ref="N55:Q55"/>
    <mergeCell ref="N56:Q56"/>
    <mergeCell ref="N57:Q57"/>
    <mergeCell ref="N58:Q58"/>
    <mergeCell ref="L34:P34"/>
    <mergeCell ref="F42:P42"/>
    <mergeCell ref="F43:P43"/>
    <mergeCell ref="F44:P44"/>
    <mergeCell ref="C51:G51"/>
  </mergeCells>
  <hyperlinks>
    <hyperlink ref="F1:G1" location="C2" display="1) Krycí list rozpočtu"/>
    <hyperlink ref="H1:K1" location="C87" display="2) Rekapitulace rozpočtu"/>
    <hyperlink ref="L1" location="C116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5" r:id="rId2"/>
  <headerFooter>
    <oddFooter>&amp;CStrana &amp;P z &amp;N</oddFooter>
  </headerFooter>
  <rowBreaks count="3" manualBreakCount="3">
    <brk id="37" min="1" max="16383" man="1"/>
    <brk id="62" min="1" max="16383" man="1"/>
    <brk id="137" min="1" max="16383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O191"/>
  <sheetViews>
    <sheetView showGridLines="0" workbookViewId="0" topLeftCell="A1">
      <pane ySplit="1" topLeftCell="A2" activePane="bottomLeft" state="frozen"/>
      <selection pane="bottomLeft" activeCell="M25" sqref="M25:P25 M28:P29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5.16015625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8.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1" style="362" customWidth="1"/>
    <col min="31" max="31" width="15" style="362" customWidth="1"/>
    <col min="32" max="32" width="16.33203125" style="362" customWidth="1"/>
    <col min="33" max="44" width="9.33203125" style="362" customWidth="1"/>
    <col min="45" max="66" width="9.33203125" style="362" hidden="1" customWidth="1"/>
    <col min="67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4" t="s">
        <v>168</v>
      </c>
      <c r="I1" s="604"/>
      <c r="J1" s="604"/>
      <c r="K1" s="604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0" t="s">
        <v>7</v>
      </c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T2" s="671" t="s">
        <v>8</v>
      </c>
      <c r="U2" s="668"/>
      <c r="V2" s="668"/>
      <c r="W2" s="668"/>
      <c r="X2" s="668"/>
      <c r="Y2" s="668"/>
      <c r="Z2" s="668"/>
      <c r="AA2" s="668"/>
      <c r="AB2" s="668"/>
      <c r="AC2" s="668"/>
      <c r="AD2" s="668"/>
      <c r="AU2" s="192" t="s">
        <v>142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2" t="s">
        <v>3734</v>
      </c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53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34" t="str">
        <f>'Rekapitulace stavby'!K6</f>
        <v>Bezbariérové bydlení a centrum denních aktivit v Lednici - Srdce v domě, příspěvková organizace</v>
      </c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34" t="s">
        <v>2976</v>
      </c>
      <c r="G7" s="636"/>
      <c r="H7" s="636"/>
      <c r="I7" s="636"/>
      <c r="J7" s="636"/>
      <c r="K7" s="636"/>
      <c r="L7" s="636"/>
      <c r="M7" s="636"/>
      <c r="N7" s="636"/>
      <c r="O7" s="636"/>
      <c r="P7" s="636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2" t="s">
        <v>2977</v>
      </c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359"/>
      <c r="R8" s="359"/>
      <c r="S8" s="172"/>
    </row>
    <row r="9" spans="2:19" s="1" customFormat="1" ht="14.45" customHeight="1">
      <c r="B9" s="32"/>
      <c r="C9" s="482"/>
      <c r="D9" s="481" t="s">
        <v>17</v>
      </c>
      <c r="E9" s="482"/>
      <c r="F9" s="480" t="s">
        <v>5</v>
      </c>
      <c r="G9" s="482"/>
      <c r="H9" s="482"/>
      <c r="I9" s="482"/>
      <c r="J9" s="482"/>
      <c r="K9" s="482"/>
      <c r="L9" s="482"/>
      <c r="M9" s="481" t="s">
        <v>18</v>
      </c>
      <c r="N9" s="482"/>
      <c r="O9" s="480" t="s">
        <v>5</v>
      </c>
      <c r="P9" s="482"/>
      <c r="Q9" s="482"/>
      <c r="R9" s="482"/>
      <c r="S9" s="34"/>
    </row>
    <row r="10" spans="2:19" s="1" customFormat="1" ht="14.45" customHeight="1">
      <c r="B10" s="32"/>
      <c r="C10" s="482"/>
      <c r="D10" s="481" t="s">
        <v>19</v>
      </c>
      <c r="E10" s="482"/>
      <c r="F10" s="480" t="s">
        <v>20</v>
      </c>
      <c r="G10" s="482"/>
      <c r="H10" s="482"/>
      <c r="I10" s="482"/>
      <c r="J10" s="482"/>
      <c r="K10" s="482"/>
      <c r="L10" s="482"/>
      <c r="M10" s="481" t="s">
        <v>21</v>
      </c>
      <c r="N10" s="482"/>
      <c r="O10" s="576">
        <f>'Rekapitulace stavby'!AM8</f>
        <v>0</v>
      </c>
      <c r="P10" s="576"/>
      <c r="Q10" s="482"/>
      <c r="R10" s="482"/>
      <c r="S10" s="34"/>
    </row>
    <row r="11" spans="2:19" s="1" customFormat="1" ht="10.9" customHeight="1">
      <c r="B11" s="3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34"/>
    </row>
    <row r="12" spans="2:19" s="1" customFormat="1" ht="14.45" customHeight="1">
      <c r="B12" s="32"/>
      <c r="C12" s="482"/>
      <c r="D12" s="481" t="s">
        <v>3741</v>
      </c>
      <c r="E12" s="482"/>
      <c r="F12" s="482"/>
      <c r="G12" s="482"/>
      <c r="H12" s="482"/>
      <c r="I12" s="482"/>
      <c r="J12" s="482"/>
      <c r="K12" s="482"/>
      <c r="L12" s="482"/>
      <c r="M12" s="481" t="s">
        <v>22</v>
      </c>
      <c r="N12" s="482"/>
      <c r="O12" s="523" t="str">
        <f>IF('Rekapitulace stavby'!AN11="","",'Rekapitulace stavby'!AN11)</f>
        <v/>
      </c>
      <c r="P12" s="523"/>
      <c r="Q12" s="482"/>
      <c r="R12" s="482"/>
      <c r="S12" s="34"/>
    </row>
    <row r="13" spans="2:19" s="1" customFormat="1" ht="18" customHeight="1">
      <c r="B13" s="32"/>
      <c r="C13" s="482"/>
      <c r="D13" s="482"/>
      <c r="E13" s="480" t="str">
        <f>IF('Rekapitulace stavby'!E12="","",'Rekapitulace stavby'!E12)</f>
        <v/>
      </c>
      <c r="F13" s="482"/>
      <c r="G13" s="482"/>
      <c r="H13" s="482"/>
      <c r="I13" s="482"/>
      <c r="J13" s="482"/>
      <c r="K13" s="482"/>
      <c r="L13" s="482"/>
      <c r="M13" s="481" t="s">
        <v>23</v>
      </c>
      <c r="N13" s="482"/>
      <c r="O13" s="523" t="str">
        <f>IF('Rekapitulace stavby'!AN12="","",'Rekapitulace stavby'!AN12)</f>
        <v/>
      </c>
      <c r="P13" s="523"/>
      <c r="Q13" s="482"/>
      <c r="R13" s="482"/>
      <c r="S13" s="34"/>
    </row>
    <row r="14" spans="2:19" s="1" customFormat="1" ht="6.95" customHeight="1">
      <c r="B14" s="32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482"/>
      <c r="S14" s="34"/>
    </row>
    <row r="15" spans="2:19" s="1" customFormat="1" ht="14.45" customHeight="1">
      <c r="B15" s="32"/>
      <c r="C15" s="482"/>
      <c r="D15" s="481" t="s">
        <v>3742</v>
      </c>
      <c r="E15" s="482"/>
      <c r="F15" s="482"/>
      <c r="G15" s="482"/>
      <c r="H15" s="482"/>
      <c r="I15" s="482"/>
      <c r="J15" s="482"/>
      <c r="K15" s="482"/>
      <c r="L15" s="482"/>
      <c r="M15" s="481" t="s">
        <v>22</v>
      </c>
      <c r="N15" s="482"/>
      <c r="O15" s="523" t="str">
        <f>IF('Rekapitulace stavby'!AM13="","",'Rekapitulace stavby'!AM13)</f>
        <v/>
      </c>
      <c r="P15" s="523"/>
      <c r="Q15" s="482"/>
      <c r="R15" s="482"/>
      <c r="S15" s="34"/>
    </row>
    <row r="16" spans="2:19" s="1" customFormat="1" ht="18" customHeight="1">
      <c r="B16" s="32"/>
      <c r="C16" s="482"/>
      <c r="D16" s="482"/>
      <c r="E16" s="480" t="str">
        <f>IF('Rekapitulace stavby'!E14="","",'Rekapitulace stavby'!E14)</f>
        <v/>
      </c>
      <c r="F16" s="482"/>
      <c r="G16" s="482"/>
      <c r="H16" s="482"/>
      <c r="I16" s="482"/>
      <c r="J16" s="482"/>
      <c r="K16" s="482"/>
      <c r="L16" s="482"/>
      <c r="M16" s="481" t="s">
        <v>23</v>
      </c>
      <c r="N16" s="482"/>
      <c r="O16" s="523" t="str">
        <f>IF('Rekapitulace stavby'!AM14="","",'Rekapitulace stavby'!AM14)</f>
        <v/>
      </c>
      <c r="P16" s="523"/>
      <c r="Q16" s="482"/>
      <c r="R16" s="482"/>
      <c r="S16" s="34"/>
    </row>
    <row r="17" spans="2:19" s="1" customFormat="1" ht="6.95" customHeight="1">
      <c r="B17" s="32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34"/>
    </row>
    <row r="18" spans="2:19" s="1" customFormat="1" ht="14.45" customHeight="1">
      <c r="B18" s="32"/>
      <c r="C18" s="482"/>
      <c r="D18" s="481" t="s">
        <v>24</v>
      </c>
      <c r="E18" s="482"/>
      <c r="F18" s="482"/>
      <c r="G18" s="482"/>
      <c r="H18" s="482"/>
      <c r="I18" s="482"/>
      <c r="J18" s="482"/>
      <c r="K18" s="482"/>
      <c r="L18" s="482"/>
      <c r="M18" s="481" t="s">
        <v>22</v>
      </c>
      <c r="N18" s="482"/>
      <c r="O18" s="523" t="str">
        <f>IF('Rekapitulace stavby'!AN17="","",'Rekapitulace stavby'!AN17)</f>
        <v/>
      </c>
      <c r="P18" s="523"/>
      <c r="Q18" s="482"/>
      <c r="R18" s="482"/>
      <c r="S18" s="34"/>
    </row>
    <row r="19" spans="2:19" s="1" customFormat="1" ht="18" customHeight="1">
      <c r="B19" s="32"/>
      <c r="C19" s="482"/>
      <c r="D19" s="482"/>
      <c r="E19" s="480" t="str">
        <f>IF('Rekapitulace stavby'!E18="","",'Rekapitulace stavby'!E18)</f>
        <v/>
      </c>
      <c r="F19" s="482"/>
      <c r="G19" s="482"/>
      <c r="H19" s="482"/>
      <c r="I19" s="482"/>
      <c r="J19" s="482"/>
      <c r="K19" s="482"/>
      <c r="L19" s="482"/>
      <c r="M19" s="481" t="s">
        <v>23</v>
      </c>
      <c r="N19" s="482"/>
      <c r="O19" s="523" t="str">
        <f>IF('Rekapitulace stavby'!AN18="","",'Rekapitulace stavby'!AN18)</f>
        <v/>
      </c>
      <c r="P19" s="523"/>
      <c r="Q19" s="482"/>
      <c r="R19" s="482"/>
      <c r="S19" s="34"/>
    </row>
    <row r="20" spans="2:19" s="1" customFormat="1" ht="6.95" customHeight="1">
      <c r="B20" s="3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34"/>
    </row>
    <row r="21" spans="2:19" s="1" customFormat="1" ht="14.45" customHeight="1">
      <c r="B21" s="32"/>
      <c r="C21" s="482"/>
      <c r="D21" s="481" t="s">
        <v>26</v>
      </c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34"/>
    </row>
    <row r="22" spans="2:19" s="1" customFormat="1" ht="22.5" customHeight="1">
      <c r="B22" s="32"/>
      <c r="C22" s="482"/>
      <c r="D22" s="482"/>
      <c r="E22" s="526" t="s">
        <v>5</v>
      </c>
      <c r="F22" s="526"/>
      <c r="G22" s="526"/>
      <c r="H22" s="526"/>
      <c r="I22" s="526"/>
      <c r="J22" s="526"/>
      <c r="K22" s="526"/>
      <c r="L22" s="526"/>
      <c r="M22" s="482"/>
      <c r="N22" s="482"/>
      <c r="O22" s="482"/>
      <c r="P22" s="482"/>
      <c r="Q22" s="482"/>
      <c r="R22" s="48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31">
        <f>ROUND(N53,2)</f>
        <v>0</v>
      </c>
      <c r="N25" s="632"/>
      <c r="O25" s="632"/>
      <c r="P25" s="632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56">
        <f>ROUND((SUM($M$25)),2)</f>
        <v>0</v>
      </c>
      <c r="I28" s="656"/>
      <c r="J28" s="656"/>
      <c r="K28" s="359"/>
      <c r="L28" s="359"/>
      <c r="M28" s="656">
        <f>ROUND(H28*0.21,2)</f>
        <v>0</v>
      </c>
      <c r="N28" s="638"/>
      <c r="O28" s="638"/>
      <c r="P28" s="638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56">
        <v>0</v>
      </c>
      <c r="I29" s="638"/>
      <c r="J29" s="638"/>
      <c r="K29" s="359"/>
      <c r="L29" s="359"/>
      <c r="M29" s="656">
        <f>ROUND(H29*0.15,2)</f>
        <v>0</v>
      </c>
      <c r="N29" s="638"/>
      <c r="O29" s="638"/>
      <c r="P29" s="638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56" t="e">
        <f>ROUND((SUM(#REF!)+SUM(BH78:BH140)),2)</f>
        <v>#REF!</v>
      </c>
      <c r="I30" s="638"/>
      <c r="J30" s="638"/>
      <c r="K30" s="359"/>
      <c r="L30" s="359"/>
      <c r="M30" s="656">
        <v>0</v>
      </c>
      <c r="N30" s="638"/>
      <c r="O30" s="638"/>
      <c r="P30" s="638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56" t="e">
        <f>ROUND((SUM(#REF!)+SUM(BI78:BI140)),2)</f>
        <v>#REF!</v>
      </c>
      <c r="I31" s="638"/>
      <c r="J31" s="638"/>
      <c r="K31" s="359"/>
      <c r="L31" s="359"/>
      <c r="M31" s="656">
        <v>0</v>
      </c>
      <c r="N31" s="638"/>
      <c r="O31" s="638"/>
      <c r="P31" s="638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56" t="e">
        <f>ROUND((SUM(#REF!)+SUM(BJ78:BJ140)),2)</f>
        <v>#REF!</v>
      </c>
      <c r="I32" s="638"/>
      <c r="J32" s="638"/>
      <c r="K32" s="359"/>
      <c r="L32" s="359"/>
      <c r="M32" s="656">
        <v>0</v>
      </c>
      <c r="N32" s="638"/>
      <c r="O32" s="638"/>
      <c r="P32" s="638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4">
        <f>M25+M28+M29</f>
        <v>0</v>
      </c>
      <c r="M34" s="654"/>
      <c r="N34" s="654"/>
      <c r="O34" s="654"/>
      <c r="P34" s="655"/>
      <c r="Q34" s="371"/>
      <c r="R34" s="359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2" t="s">
        <v>3735</v>
      </c>
      <c r="D40" s="643"/>
      <c r="E40" s="643"/>
      <c r="F40" s="643"/>
      <c r="G40" s="643"/>
      <c r="H40" s="643"/>
      <c r="I40" s="643"/>
      <c r="J40" s="643"/>
      <c r="K40" s="643"/>
      <c r="L40" s="643"/>
      <c r="M40" s="643"/>
      <c r="N40" s="643"/>
      <c r="O40" s="643"/>
      <c r="P40" s="643"/>
      <c r="Q40" s="643"/>
      <c r="R40" s="644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34" t="str">
        <f>F6</f>
        <v>Bezbariérové bydlení a centrum denních aktivit v Lednici - Srdce v domě, příspěvková organizace</v>
      </c>
      <c r="G42" s="635"/>
      <c r="H42" s="635"/>
      <c r="I42" s="635"/>
      <c r="J42" s="635"/>
      <c r="K42" s="635"/>
      <c r="L42" s="635"/>
      <c r="M42" s="635"/>
      <c r="N42" s="635"/>
      <c r="O42" s="635"/>
      <c r="P42" s="635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34" t="s">
        <v>2976</v>
      </c>
      <c r="G43" s="636"/>
      <c r="H43" s="636"/>
      <c r="I43" s="636"/>
      <c r="J43" s="636"/>
      <c r="K43" s="636"/>
      <c r="L43" s="636"/>
      <c r="M43" s="636"/>
      <c r="N43" s="636"/>
      <c r="O43" s="636"/>
      <c r="P43" s="636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37" t="str">
        <f>F8</f>
        <v>SO-09.1. - Přípojka vodovodu</v>
      </c>
      <c r="G44" s="638"/>
      <c r="H44" s="638"/>
      <c r="I44" s="638"/>
      <c r="J44" s="638"/>
      <c r="K44" s="638"/>
      <c r="L44" s="638"/>
      <c r="M44" s="638"/>
      <c r="N44" s="638"/>
      <c r="O44" s="638"/>
      <c r="P44" s="638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485" t="s">
        <v>19</v>
      </c>
      <c r="D46" s="483"/>
      <c r="E46" s="483"/>
      <c r="F46" s="484"/>
      <c r="G46" s="483"/>
      <c r="H46" s="483"/>
      <c r="I46" s="483"/>
      <c r="J46" s="483"/>
      <c r="K46" s="485" t="s">
        <v>21</v>
      </c>
      <c r="L46" s="483"/>
      <c r="M46" s="576">
        <f>IF(O10="","",O10)</f>
        <v>0</v>
      </c>
      <c r="N46" s="576"/>
      <c r="O46" s="576"/>
      <c r="P46" s="576"/>
      <c r="Q46" s="483"/>
      <c r="R46" s="483"/>
      <c r="S46" s="172"/>
    </row>
    <row r="47" spans="2:19" s="198" customFormat="1" ht="6.95" customHeight="1">
      <c r="B47" s="168"/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172"/>
    </row>
    <row r="48" spans="2:19" s="198" customFormat="1" ht="15">
      <c r="B48" s="168"/>
      <c r="C48" s="485" t="s">
        <v>3741</v>
      </c>
      <c r="D48" s="483"/>
      <c r="E48" s="483"/>
      <c r="F48" s="484"/>
      <c r="G48" s="483"/>
      <c r="H48" s="483"/>
      <c r="I48" s="483"/>
      <c r="J48" s="483"/>
      <c r="K48" s="485" t="s">
        <v>24</v>
      </c>
      <c r="L48" s="483"/>
      <c r="M48" s="639"/>
      <c r="N48" s="639"/>
      <c r="O48" s="639"/>
      <c r="P48" s="639"/>
      <c r="Q48" s="639"/>
      <c r="R48" s="483"/>
      <c r="S48" s="172"/>
    </row>
    <row r="49" spans="2:19" s="198" customFormat="1" ht="14.45" customHeight="1">
      <c r="B49" s="168"/>
      <c r="C49" s="485" t="s">
        <v>3743</v>
      </c>
      <c r="D49" s="483"/>
      <c r="E49" s="483"/>
      <c r="F49" s="480" t="str">
        <f>IF(E16="","",E16)</f>
        <v/>
      </c>
      <c r="G49" s="483"/>
      <c r="H49" s="483"/>
      <c r="I49" s="483"/>
      <c r="J49" s="483"/>
      <c r="K49" s="485"/>
      <c r="L49" s="483"/>
      <c r="M49" s="639"/>
      <c r="N49" s="639"/>
      <c r="O49" s="639"/>
      <c r="P49" s="639"/>
      <c r="Q49" s="639"/>
      <c r="R49" s="483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40" t="s">
        <v>176</v>
      </c>
      <c r="D51" s="641"/>
      <c r="E51" s="641"/>
      <c r="F51" s="641"/>
      <c r="G51" s="641"/>
      <c r="H51" s="371"/>
      <c r="I51" s="371"/>
      <c r="J51" s="371"/>
      <c r="K51" s="371"/>
      <c r="L51" s="371"/>
      <c r="M51" s="371"/>
      <c r="N51" s="640" t="s">
        <v>177</v>
      </c>
      <c r="O51" s="641"/>
      <c r="P51" s="641"/>
      <c r="Q51" s="641"/>
      <c r="R51" s="359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31">
        <f>SUM(N54:Q60)</f>
        <v>0</v>
      </c>
      <c r="O53" s="645"/>
      <c r="P53" s="645"/>
      <c r="Q53" s="645"/>
      <c r="R53" s="35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248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75">
        <f>N79</f>
        <v>0</v>
      </c>
      <c r="O54" s="676"/>
      <c r="P54" s="676"/>
      <c r="Q54" s="676"/>
      <c r="R54" s="378"/>
      <c r="S54" s="210"/>
    </row>
    <row r="55" spans="2:19" s="215" customFormat="1" ht="24.95" customHeight="1">
      <c r="B55" s="211"/>
      <c r="C55" s="378"/>
      <c r="D55" s="283" t="s">
        <v>251</v>
      </c>
      <c r="E55" s="378"/>
      <c r="F55" s="378"/>
      <c r="G55" s="378"/>
      <c r="H55" s="378"/>
      <c r="I55" s="378"/>
      <c r="J55" s="378"/>
      <c r="K55" s="378"/>
      <c r="L55" s="378"/>
      <c r="M55" s="378"/>
      <c r="N55" s="675">
        <f>N111</f>
        <v>0</v>
      </c>
      <c r="O55" s="676"/>
      <c r="P55" s="676"/>
      <c r="Q55" s="676"/>
      <c r="R55" s="378"/>
      <c r="S55" s="210"/>
    </row>
    <row r="56" spans="2:19" s="215" customFormat="1" ht="24.95" customHeight="1">
      <c r="B56" s="211"/>
      <c r="C56" s="378"/>
      <c r="D56" s="283" t="s">
        <v>2151</v>
      </c>
      <c r="E56" s="378"/>
      <c r="F56" s="378"/>
      <c r="G56" s="378"/>
      <c r="H56" s="378"/>
      <c r="I56" s="378"/>
      <c r="J56" s="378"/>
      <c r="K56" s="378"/>
      <c r="L56" s="378"/>
      <c r="M56" s="378"/>
      <c r="N56" s="675">
        <f>N114</f>
        <v>0</v>
      </c>
      <c r="O56" s="676"/>
      <c r="P56" s="676"/>
      <c r="Q56" s="676"/>
      <c r="R56" s="378"/>
      <c r="S56" s="210"/>
    </row>
    <row r="57" spans="2:19" s="215" customFormat="1" ht="24.95" customHeight="1">
      <c r="B57" s="211"/>
      <c r="C57" s="378"/>
      <c r="D57" s="283" t="s">
        <v>2290</v>
      </c>
      <c r="E57" s="378"/>
      <c r="F57" s="378"/>
      <c r="G57" s="378"/>
      <c r="H57" s="378"/>
      <c r="I57" s="378"/>
      <c r="J57" s="378"/>
      <c r="K57" s="378"/>
      <c r="L57" s="378"/>
      <c r="M57" s="378"/>
      <c r="N57" s="675">
        <f>N123</f>
        <v>0</v>
      </c>
      <c r="O57" s="676"/>
      <c r="P57" s="676"/>
      <c r="Q57" s="676"/>
      <c r="R57" s="378"/>
      <c r="S57" s="210"/>
    </row>
    <row r="58" spans="2:19" s="215" customFormat="1" ht="24.95" customHeight="1">
      <c r="B58" s="211"/>
      <c r="C58" s="378"/>
      <c r="D58" s="283" t="s">
        <v>263</v>
      </c>
      <c r="E58" s="378"/>
      <c r="F58" s="378"/>
      <c r="G58" s="378"/>
      <c r="H58" s="378"/>
      <c r="I58" s="378"/>
      <c r="J58" s="378"/>
      <c r="K58" s="378"/>
      <c r="L58" s="378"/>
      <c r="M58" s="378"/>
      <c r="N58" s="675">
        <f>N141</f>
        <v>0</v>
      </c>
      <c r="O58" s="676"/>
      <c r="P58" s="676"/>
      <c r="Q58" s="676"/>
      <c r="R58" s="378"/>
      <c r="S58" s="210"/>
    </row>
    <row r="59" spans="2:19" s="215" customFormat="1" ht="24.95" customHeight="1">
      <c r="B59" s="211"/>
      <c r="C59" s="378"/>
      <c r="D59" s="283" t="s">
        <v>264</v>
      </c>
      <c r="E59" s="378"/>
      <c r="F59" s="378"/>
      <c r="G59" s="378"/>
      <c r="H59" s="378"/>
      <c r="I59" s="378"/>
      <c r="J59" s="378"/>
      <c r="K59" s="378"/>
      <c r="L59" s="378"/>
      <c r="M59" s="378"/>
      <c r="N59" s="675">
        <f>N150</f>
        <v>0</v>
      </c>
      <c r="O59" s="676"/>
      <c r="P59" s="676"/>
      <c r="Q59" s="676"/>
      <c r="R59" s="378"/>
      <c r="S59" s="172"/>
    </row>
    <row r="60" spans="2:19" s="215" customFormat="1" ht="24.95" customHeight="1">
      <c r="B60" s="211"/>
      <c r="C60" s="378"/>
      <c r="D60" s="283" t="s">
        <v>2289</v>
      </c>
      <c r="E60" s="378"/>
      <c r="F60" s="378"/>
      <c r="G60" s="378"/>
      <c r="H60" s="378"/>
      <c r="I60" s="378"/>
      <c r="J60" s="378"/>
      <c r="K60" s="378"/>
      <c r="L60" s="378"/>
      <c r="M60" s="378"/>
      <c r="N60" s="675">
        <f>N154</f>
        <v>0</v>
      </c>
      <c r="O60" s="676"/>
      <c r="P60" s="676"/>
      <c r="Q60" s="676"/>
      <c r="R60" s="378"/>
      <c r="S60" s="172"/>
    </row>
    <row r="61" spans="2:19" s="198" customFormat="1" ht="6.95" customHeight="1">
      <c r="B61" s="201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78"/>
    </row>
    <row r="63" ht="13.5">
      <c r="S63" s="359"/>
    </row>
    <row r="64" ht="13.5">
      <c r="S64" s="202"/>
    </row>
    <row r="65" spans="2:19" s="198" customFormat="1" ht="6.95" customHeight="1">
      <c r="B65" s="204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6"/>
    </row>
    <row r="66" spans="2:19" s="198" customFormat="1" ht="36.95" customHeight="1">
      <c r="B66" s="168"/>
      <c r="C66" s="642" t="s">
        <v>3736</v>
      </c>
      <c r="D66" s="638"/>
      <c r="E66" s="638"/>
      <c r="F66" s="638"/>
      <c r="G66" s="638"/>
      <c r="H66" s="638"/>
      <c r="I66" s="638"/>
      <c r="J66" s="638"/>
      <c r="K66" s="638"/>
      <c r="L66" s="638"/>
      <c r="M66" s="638"/>
      <c r="N66" s="638"/>
      <c r="O66" s="638"/>
      <c r="P66" s="638"/>
      <c r="Q66" s="638"/>
      <c r="R66" s="644"/>
      <c r="S66" s="172"/>
    </row>
    <row r="67" spans="2:19" s="198" customFormat="1" ht="6.95" customHeight="1">
      <c r="B67" s="168"/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176"/>
    </row>
    <row r="68" spans="2:19" s="198" customFormat="1" ht="30" customHeight="1">
      <c r="B68" s="168"/>
      <c r="C68" s="368" t="s">
        <v>15</v>
      </c>
      <c r="D68" s="359"/>
      <c r="E68" s="359"/>
      <c r="F68" s="634" t="str">
        <f>F6</f>
        <v>Bezbariérové bydlení a centrum denních aktivit v Lednici - Srdce v domě, příspěvková organizace</v>
      </c>
      <c r="G68" s="635"/>
      <c r="H68" s="635"/>
      <c r="I68" s="635"/>
      <c r="J68" s="635"/>
      <c r="K68" s="635"/>
      <c r="L68" s="635"/>
      <c r="M68" s="635"/>
      <c r="N68" s="635"/>
      <c r="O68" s="635"/>
      <c r="P68" s="635"/>
      <c r="Q68" s="359"/>
      <c r="R68" s="359"/>
      <c r="S68" s="172"/>
    </row>
    <row r="69" spans="2:19" ht="30" customHeight="1">
      <c r="B69" s="174"/>
      <c r="C69" s="368" t="s">
        <v>173</v>
      </c>
      <c r="D69" s="369"/>
      <c r="E69" s="369"/>
      <c r="F69" s="634" t="s">
        <v>2976</v>
      </c>
      <c r="G69" s="636"/>
      <c r="H69" s="636"/>
      <c r="I69" s="636"/>
      <c r="J69" s="636"/>
      <c r="K69" s="636"/>
      <c r="L69" s="636"/>
      <c r="M69" s="636"/>
      <c r="N69" s="636"/>
      <c r="O69" s="636"/>
      <c r="P69" s="636"/>
      <c r="Q69" s="369"/>
      <c r="R69" s="369"/>
      <c r="S69" s="172"/>
    </row>
    <row r="70" spans="2:19" s="198" customFormat="1" ht="36.95" customHeight="1">
      <c r="B70" s="168"/>
      <c r="C70" s="207" t="s">
        <v>245</v>
      </c>
      <c r="D70" s="359"/>
      <c r="E70" s="359"/>
      <c r="F70" s="637" t="str">
        <f>F8</f>
        <v>SO-09.1. - Přípojka vodovodu</v>
      </c>
      <c r="G70" s="638"/>
      <c r="H70" s="638"/>
      <c r="I70" s="638"/>
      <c r="J70" s="638"/>
      <c r="K70" s="638"/>
      <c r="L70" s="638"/>
      <c r="M70" s="638"/>
      <c r="N70" s="638"/>
      <c r="O70" s="638"/>
      <c r="P70" s="638"/>
      <c r="Q70" s="359"/>
      <c r="R70" s="359"/>
      <c r="S70" s="172"/>
    </row>
    <row r="71" spans="2:19" s="198" customFormat="1" ht="6.95" customHeight="1">
      <c r="B71" s="168"/>
      <c r="C71" s="359"/>
      <c r="D71" s="359"/>
      <c r="E71" s="359"/>
      <c r="F71" s="359"/>
      <c r="G71" s="359"/>
      <c r="H71" s="359"/>
      <c r="I71" s="359"/>
      <c r="J71" s="359"/>
      <c r="K71" s="359"/>
      <c r="L71" s="359"/>
      <c r="M71" s="359"/>
      <c r="N71" s="359"/>
      <c r="O71" s="359"/>
      <c r="P71" s="359"/>
      <c r="Q71" s="359"/>
      <c r="R71" s="359"/>
      <c r="S71" s="172"/>
    </row>
    <row r="72" spans="2:19" s="1" customFormat="1" ht="18" customHeight="1">
      <c r="B72" s="32"/>
      <c r="C72" s="481" t="s">
        <v>19</v>
      </c>
      <c r="D72" s="482"/>
      <c r="E72" s="482"/>
      <c r="F72" s="480"/>
      <c r="G72" s="482"/>
      <c r="H72" s="482"/>
      <c r="I72" s="482"/>
      <c r="J72" s="482"/>
      <c r="K72" s="481" t="s">
        <v>21</v>
      </c>
      <c r="L72" s="482"/>
      <c r="M72" s="576">
        <f>IF(O10="","",O10)</f>
        <v>0</v>
      </c>
      <c r="N72" s="576"/>
      <c r="O72" s="576"/>
      <c r="P72" s="576"/>
      <c r="Q72" s="482"/>
      <c r="R72" s="482"/>
      <c r="S72" s="34"/>
    </row>
    <row r="73" spans="2:19" s="1" customFormat="1" ht="6.95" customHeight="1">
      <c r="B73" s="32"/>
      <c r="C73" s="482"/>
      <c r="D73" s="482"/>
      <c r="E73" s="482"/>
      <c r="F73" s="482"/>
      <c r="G73" s="482"/>
      <c r="H73" s="482"/>
      <c r="I73" s="482"/>
      <c r="J73" s="482"/>
      <c r="K73" s="482"/>
      <c r="L73" s="482"/>
      <c r="M73" s="487"/>
      <c r="N73" s="482"/>
      <c r="O73" s="482"/>
      <c r="P73" s="482"/>
      <c r="Q73" s="482"/>
      <c r="R73" s="482"/>
      <c r="S73" s="34"/>
    </row>
    <row r="74" spans="2:19" s="1" customFormat="1" ht="15">
      <c r="B74" s="32"/>
      <c r="C74" s="481" t="s">
        <v>3741</v>
      </c>
      <c r="D74" s="482"/>
      <c r="E74" s="482"/>
      <c r="F74" s="480"/>
      <c r="G74" s="482"/>
      <c r="H74" s="482"/>
      <c r="I74" s="482"/>
      <c r="J74" s="482"/>
      <c r="K74" s="481" t="s">
        <v>24</v>
      </c>
      <c r="L74" s="482"/>
      <c r="M74" s="523"/>
      <c r="N74" s="523"/>
      <c r="O74" s="523"/>
      <c r="P74" s="523"/>
      <c r="Q74" s="523"/>
      <c r="R74" s="482"/>
      <c r="S74" s="34"/>
    </row>
    <row r="75" spans="2:19" s="1" customFormat="1" ht="14.45" customHeight="1">
      <c r="B75" s="32"/>
      <c r="C75" s="481" t="s">
        <v>3743</v>
      </c>
      <c r="D75" s="482"/>
      <c r="E75" s="482"/>
      <c r="F75" s="480" t="str">
        <f>IF(E16="","",E16)</f>
        <v/>
      </c>
      <c r="G75" s="482"/>
      <c r="H75" s="482"/>
      <c r="I75" s="482"/>
      <c r="J75" s="482"/>
      <c r="K75" s="481"/>
      <c r="L75" s="482"/>
      <c r="M75" s="523"/>
      <c r="N75" s="523"/>
      <c r="O75" s="523"/>
      <c r="P75" s="523"/>
      <c r="Q75" s="523"/>
      <c r="R75" s="482"/>
      <c r="S75" s="34"/>
    </row>
    <row r="76" spans="2:19" s="198" customFormat="1" ht="10.35" customHeight="1">
      <c r="B76" s="168"/>
      <c r="C76" s="359"/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Q76" s="359"/>
      <c r="R76" s="359"/>
      <c r="S76" s="172"/>
    </row>
    <row r="77" spans="2:28" s="228" customFormat="1" ht="29.25" customHeight="1">
      <c r="B77" s="222"/>
      <c r="C77" s="223" t="s">
        <v>185</v>
      </c>
      <c r="D77" s="367" t="s">
        <v>186</v>
      </c>
      <c r="E77" s="367" t="s">
        <v>40</v>
      </c>
      <c r="F77" s="657" t="s">
        <v>187</v>
      </c>
      <c r="G77" s="657"/>
      <c r="H77" s="657"/>
      <c r="I77" s="657"/>
      <c r="J77" s="367" t="s">
        <v>188</v>
      </c>
      <c r="K77" s="367" t="s">
        <v>189</v>
      </c>
      <c r="L77" s="658" t="s">
        <v>190</v>
      </c>
      <c r="M77" s="658"/>
      <c r="N77" s="657" t="s">
        <v>177</v>
      </c>
      <c r="O77" s="657"/>
      <c r="P77" s="657"/>
      <c r="Q77" s="657"/>
      <c r="R77" s="226" t="s">
        <v>3318</v>
      </c>
      <c r="S77" s="219"/>
      <c r="U77" s="381"/>
      <c r="V77" s="227"/>
      <c r="W77" s="227"/>
      <c r="X77" s="227"/>
      <c r="Y77" s="227"/>
      <c r="Z77" s="227"/>
      <c r="AA77" s="227"/>
      <c r="AB77" s="382"/>
    </row>
    <row r="78" spans="2:64" s="198" customFormat="1" ht="29.25" customHeight="1">
      <c r="B78" s="168"/>
      <c r="C78" s="209" t="s">
        <v>3737</v>
      </c>
      <c r="D78" s="359"/>
      <c r="E78" s="359"/>
      <c r="F78" s="359"/>
      <c r="G78" s="359"/>
      <c r="H78" s="359"/>
      <c r="I78" s="359"/>
      <c r="J78" s="359"/>
      <c r="K78" s="359"/>
      <c r="L78" s="359"/>
      <c r="M78" s="359"/>
      <c r="N78" s="666">
        <f>N79+N111+N114+N154+N123+N141+N150</f>
        <v>0</v>
      </c>
      <c r="O78" s="667"/>
      <c r="P78" s="667"/>
      <c r="Q78" s="667"/>
      <c r="R78" s="359"/>
      <c r="S78" s="172"/>
      <c r="U78" s="383"/>
      <c r="V78" s="361"/>
      <c r="W78" s="361"/>
      <c r="X78" s="229"/>
      <c r="Y78" s="361"/>
      <c r="Z78" s="229"/>
      <c r="AA78" s="361"/>
      <c r="AB78" s="384"/>
      <c r="AU78" s="192" t="s">
        <v>57</v>
      </c>
      <c r="AV78" s="192" t="s">
        <v>172</v>
      </c>
      <c r="BL78" s="230" t="e">
        <f>BL79+BL154+BL123</f>
        <v>#VALUE!</v>
      </c>
    </row>
    <row r="79" spans="2:64" s="235" customFormat="1" ht="37.35" customHeight="1">
      <c r="B79" s="231"/>
      <c r="C79" s="232"/>
      <c r="D79" s="233" t="s">
        <v>248</v>
      </c>
      <c r="E79" s="233"/>
      <c r="F79" s="233"/>
      <c r="G79" s="233"/>
      <c r="H79" s="233"/>
      <c r="I79" s="233"/>
      <c r="J79" s="233"/>
      <c r="K79" s="233"/>
      <c r="L79" s="233"/>
      <c r="M79" s="233"/>
      <c r="N79" s="609">
        <f>SUM(N80:Q110)</f>
        <v>0</v>
      </c>
      <c r="O79" s="610"/>
      <c r="P79" s="610"/>
      <c r="Q79" s="610"/>
      <c r="R79" s="232"/>
      <c r="S79" s="172"/>
      <c r="U79" s="348"/>
      <c r="V79" s="232"/>
      <c r="W79" s="232"/>
      <c r="X79" s="234"/>
      <c r="Y79" s="232"/>
      <c r="Z79" s="234"/>
      <c r="AA79" s="232"/>
      <c r="AB79" s="349"/>
      <c r="AS79" s="237" t="s">
        <v>113</v>
      </c>
      <c r="AU79" s="238" t="s">
        <v>57</v>
      </c>
      <c r="AV79" s="238" t="s">
        <v>58</v>
      </c>
      <c r="AZ79" s="237" t="s">
        <v>198</v>
      </c>
      <c r="BL79" s="239">
        <f>SUM(BL94:BL103)</f>
        <v>0</v>
      </c>
    </row>
    <row r="80" spans="2:66" s="198" customFormat="1" ht="26.25" customHeight="1">
      <c r="B80" s="168"/>
      <c r="C80" s="251" t="s">
        <v>3540</v>
      </c>
      <c r="D80" s="251" t="s">
        <v>199</v>
      </c>
      <c r="E80" s="252" t="s">
        <v>2304</v>
      </c>
      <c r="F80" s="624" t="s">
        <v>2305</v>
      </c>
      <c r="G80" s="624"/>
      <c r="H80" s="624"/>
      <c r="I80" s="624"/>
      <c r="J80" s="253" t="s">
        <v>377</v>
      </c>
      <c r="K80" s="360">
        <v>3</v>
      </c>
      <c r="L80" s="694"/>
      <c r="M80" s="694"/>
      <c r="N80" s="617">
        <f>ROUND(L80*K80,2)</f>
        <v>0</v>
      </c>
      <c r="O80" s="617"/>
      <c r="P80" s="617"/>
      <c r="Q80" s="617"/>
      <c r="R80" s="244" t="s">
        <v>3765</v>
      </c>
      <c r="S80" s="172"/>
      <c r="T80" s="287"/>
      <c r="U80" s="354"/>
      <c r="V80" s="246"/>
      <c r="W80" s="248"/>
      <c r="X80" s="248"/>
      <c r="Y80" s="248"/>
      <c r="Z80" s="248"/>
      <c r="AA80" s="248"/>
      <c r="AB80" s="355"/>
      <c r="AS80" s="192" t="s">
        <v>113</v>
      </c>
      <c r="AU80" s="192" t="s">
        <v>199</v>
      </c>
      <c r="AV80" s="192" t="s">
        <v>65</v>
      </c>
      <c r="AZ80" s="192" t="s">
        <v>198</v>
      </c>
      <c r="BF80" s="249">
        <f>IF(V80="základní",N80,0)</f>
        <v>0</v>
      </c>
      <c r="BG80" s="249">
        <f>IF(V80="snížená",N80,0)</f>
        <v>0</v>
      </c>
      <c r="BH80" s="249">
        <f>IF(V80="zákl. přenesená",N80,0)</f>
        <v>0</v>
      </c>
      <c r="BI80" s="249">
        <f>IF(V80="sníž. přenesená",N80,0)</f>
        <v>0</v>
      </c>
      <c r="BJ80" s="249">
        <f>IF(V80="nulová",N80,0)</f>
        <v>0</v>
      </c>
      <c r="BK80" s="192" t="s">
        <v>65</v>
      </c>
      <c r="BL80" s="249">
        <f>ROUND(L80*K80,2)</f>
        <v>0</v>
      </c>
      <c r="BM80" s="192" t="s">
        <v>113</v>
      </c>
      <c r="BN80" s="192" t="s">
        <v>3177</v>
      </c>
    </row>
    <row r="81" spans="2:48" s="198" customFormat="1" ht="25.5" customHeight="1">
      <c r="B81" s="168"/>
      <c r="C81" s="359"/>
      <c r="D81" s="359"/>
      <c r="E81" s="359"/>
      <c r="F81" s="602" t="s">
        <v>3541</v>
      </c>
      <c r="G81" s="603"/>
      <c r="H81" s="603"/>
      <c r="I81" s="603"/>
      <c r="J81" s="359"/>
      <c r="K81" s="359"/>
      <c r="L81" s="359"/>
      <c r="M81" s="359"/>
      <c r="N81" s="359"/>
      <c r="O81" s="359"/>
      <c r="P81" s="359"/>
      <c r="Q81" s="359"/>
      <c r="R81" s="359"/>
      <c r="S81" s="172"/>
      <c r="U81" s="331"/>
      <c r="V81" s="359"/>
      <c r="W81" s="359"/>
      <c r="X81" s="359"/>
      <c r="Y81" s="359"/>
      <c r="Z81" s="359"/>
      <c r="AA81" s="359"/>
      <c r="AB81" s="332"/>
      <c r="AU81" s="192" t="s">
        <v>271</v>
      </c>
      <c r="AV81" s="192" t="s">
        <v>65</v>
      </c>
    </row>
    <row r="82" spans="2:66" s="198" customFormat="1" ht="26.25" customHeight="1">
      <c r="B82" s="168"/>
      <c r="C82" s="251" t="s">
        <v>3542</v>
      </c>
      <c r="D82" s="251" t="s">
        <v>199</v>
      </c>
      <c r="E82" s="252" t="s">
        <v>2310</v>
      </c>
      <c r="F82" s="624" t="s">
        <v>2311</v>
      </c>
      <c r="G82" s="624"/>
      <c r="H82" s="624"/>
      <c r="I82" s="624"/>
      <c r="J82" s="253" t="s">
        <v>377</v>
      </c>
      <c r="K82" s="360">
        <v>3</v>
      </c>
      <c r="L82" s="694"/>
      <c r="M82" s="694"/>
      <c r="N82" s="617">
        <f>ROUND(L82*K82,2)</f>
        <v>0</v>
      </c>
      <c r="O82" s="617"/>
      <c r="P82" s="617"/>
      <c r="Q82" s="617"/>
      <c r="R82" s="244" t="s">
        <v>3765</v>
      </c>
      <c r="S82" s="172"/>
      <c r="T82" s="287"/>
      <c r="U82" s="354"/>
      <c r="V82" s="246"/>
      <c r="W82" s="248"/>
      <c r="X82" s="248"/>
      <c r="Y82" s="248"/>
      <c r="Z82" s="248"/>
      <c r="AA82" s="248"/>
      <c r="AB82" s="355"/>
      <c r="AS82" s="192" t="s">
        <v>113</v>
      </c>
      <c r="AU82" s="192" t="s">
        <v>199</v>
      </c>
      <c r="AV82" s="192" t="s">
        <v>65</v>
      </c>
      <c r="AZ82" s="192" t="s">
        <v>198</v>
      </c>
      <c r="BF82" s="249">
        <f>IF(V82="základní",N82,0)</f>
        <v>0</v>
      </c>
      <c r="BG82" s="249">
        <f>IF(V82="snížená",N82,0)</f>
        <v>0</v>
      </c>
      <c r="BH82" s="249">
        <f>IF(V82="zákl. přenesená",N82,0)</f>
        <v>0</v>
      </c>
      <c r="BI82" s="249">
        <f>IF(V82="sníž. přenesená",N82,0)</f>
        <v>0</v>
      </c>
      <c r="BJ82" s="249">
        <f>IF(V82="nulová",N82,0)</f>
        <v>0</v>
      </c>
      <c r="BK82" s="192" t="s">
        <v>65</v>
      </c>
      <c r="BL82" s="249">
        <f>ROUND(L82*K82,2)</f>
        <v>0</v>
      </c>
      <c r="BM82" s="192" t="s">
        <v>113</v>
      </c>
      <c r="BN82" s="192" t="s">
        <v>3177</v>
      </c>
    </row>
    <row r="83" spans="2:48" s="198" customFormat="1" ht="27.75" customHeight="1">
      <c r="B83" s="168"/>
      <c r="C83" s="359"/>
      <c r="D83" s="359"/>
      <c r="E83" s="359"/>
      <c r="F83" s="602" t="s">
        <v>3543</v>
      </c>
      <c r="G83" s="603"/>
      <c r="H83" s="603"/>
      <c r="I83" s="603"/>
      <c r="J83" s="359"/>
      <c r="K83" s="359"/>
      <c r="L83" s="359"/>
      <c r="M83" s="359"/>
      <c r="N83" s="359"/>
      <c r="O83" s="359"/>
      <c r="P83" s="359"/>
      <c r="Q83" s="359"/>
      <c r="R83" s="359"/>
      <c r="S83" s="221"/>
      <c r="U83" s="331"/>
      <c r="V83" s="359"/>
      <c r="W83" s="359"/>
      <c r="X83" s="359"/>
      <c r="Y83" s="359"/>
      <c r="Z83" s="359"/>
      <c r="AA83" s="359"/>
      <c r="AB83" s="332"/>
      <c r="AU83" s="192" t="s">
        <v>271</v>
      </c>
      <c r="AV83" s="192" t="s">
        <v>65</v>
      </c>
    </row>
    <row r="84" spans="2:66" s="198" customFormat="1" ht="26.25" customHeight="1">
      <c r="B84" s="168"/>
      <c r="C84" s="251" t="s">
        <v>3544</v>
      </c>
      <c r="D84" s="251" t="s">
        <v>199</v>
      </c>
      <c r="E84" s="252" t="s">
        <v>343</v>
      </c>
      <c r="F84" s="624" t="s">
        <v>344</v>
      </c>
      <c r="G84" s="624"/>
      <c r="H84" s="624"/>
      <c r="I84" s="624"/>
      <c r="J84" s="253" t="s">
        <v>345</v>
      </c>
      <c r="K84" s="360">
        <v>3</v>
      </c>
      <c r="L84" s="694"/>
      <c r="M84" s="694"/>
      <c r="N84" s="617">
        <f>ROUND(L84*K84,2)</f>
        <v>0</v>
      </c>
      <c r="O84" s="617"/>
      <c r="P84" s="617"/>
      <c r="Q84" s="617"/>
      <c r="R84" s="244" t="s">
        <v>3765</v>
      </c>
      <c r="S84" s="221"/>
      <c r="T84" s="287"/>
      <c r="U84" s="354"/>
      <c r="V84" s="246"/>
      <c r="W84" s="248"/>
      <c r="X84" s="248"/>
      <c r="Y84" s="248"/>
      <c r="Z84" s="248"/>
      <c r="AA84" s="248"/>
      <c r="AB84" s="355"/>
      <c r="AS84" s="192" t="s">
        <v>113</v>
      </c>
      <c r="AU84" s="192" t="s">
        <v>199</v>
      </c>
      <c r="AV84" s="192" t="s">
        <v>65</v>
      </c>
      <c r="AZ84" s="192" t="s">
        <v>198</v>
      </c>
      <c r="BF84" s="249">
        <f>IF(V84="základní",N84,0)</f>
        <v>0</v>
      </c>
      <c r="BG84" s="249">
        <f>IF(V84="snížená",N84,0)</f>
        <v>0</v>
      </c>
      <c r="BH84" s="249">
        <f>IF(V84="zákl. přenesená",N84,0)</f>
        <v>0</v>
      </c>
      <c r="BI84" s="249">
        <f>IF(V84="sníž. přenesená",N84,0)</f>
        <v>0</v>
      </c>
      <c r="BJ84" s="249">
        <f>IF(V84="nulová",N84,0)</f>
        <v>0</v>
      </c>
      <c r="BK84" s="192" t="s">
        <v>65</v>
      </c>
      <c r="BL84" s="249">
        <f>ROUND(L84*K84,2)</f>
        <v>0</v>
      </c>
      <c r="BM84" s="192" t="s">
        <v>113</v>
      </c>
      <c r="BN84" s="192" t="s">
        <v>3177</v>
      </c>
    </row>
    <row r="85" spans="2:66" s="198" customFormat="1" ht="31.5" customHeight="1">
      <c r="B85" s="168"/>
      <c r="C85" s="251" t="s">
        <v>3545</v>
      </c>
      <c r="D85" s="251" t="s">
        <v>199</v>
      </c>
      <c r="E85" s="252" t="s">
        <v>347</v>
      </c>
      <c r="F85" s="624" t="s">
        <v>348</v>
      </c>
      <c r="G85" s="624"/>
      <c r="H85" s="624"/>
      <c r="I85" s="624"/>
      <c r="J85" s="253" t="s">
        <v>349</v>
      </c>
      <c r="K85" s="360">
        <v>0.3</v>
      </c>
      <c r="L85" s="694"/>
      <c r="M85" s="694"/>
      <c r="N85" s="617">
        <f>ROUND(L85*K85,2)</f>
        <v>0</v>
      </c>
      <c r="O85" s="617"/>
      <c r="P85" s="617"/>
      <c r="Q85" s="617"/>
      <c r="R85" s="244" t="s">
        <v>3765</v>
      </c>
      <c r="S85" s="172"/>
      <c r="U85" s="354"/>
      <c r="V85" s="246"/>
      <c r="W85" s="248"/>
      <c r="X85" s="248"/>
      <c r="Y85" s="248"/>
      <c r="Z85" s="248"/>
      <c r="AA85" s="248"/>
      <c r="AB85" s="355"/>
      <c r="AS85" s="192" t="s">
        <v>113</v>
      </c>
      <c r="AU85" s="192" t="s">
        <v>199</v>
      </c>
      <c r="AV85" s="192" t="s">
        <v>65</v>
      </c>
      <c r="AZ85" s="192" t="s">
        <v>198</v>
      </c>
      <c r="BF85" s="249">
        <f>IF(V85="základní",N85,0)</f>
        <v>0</v>
      </c>
      <c r="BG85" s="249">
        <f>IF(V85="snížená",N85,0)</f>
        <v>0</v>
      </c>
      <c r="BH85" s="249">
        <f>IF(V85="zákl. přenesená",N85,0)</f>
        <v>0</v>
      </c>
      <c r="BI85" s="249">
        <f>IF(V85="sníž. přenesená",N85,0)</f>
        <v>0</v>
      </c>
      <c r="BJ85" s="249">
        <f>IF(V85="nulová",N85,0)</f>
        <v>0</v>
      </c>
      <c r="BK85" s="192" t="s">
        <v>65</v>
      </c>
      <c r="BL85" s="249">
        <f>ROUND(L85*K85,2)</f>
        <v>0</v>
      </c>
      <c r="BM85" s="192" t="s">
        <v>113</v>
      </c>
      <c r="BN85" s="192" t="s">
        <v>3024</v>
      </c>
    </row>
    <row r="86" spans="2:66" s="198" customFormat="1" ht="31.5" customHeight="1">
      <c r="B86" s="168"/>
      <c r="C86" s="251" t="s">
        <v>3546</v>
      </c>
      <c r="D86" s="251" t="s">
        <v>199</v>
      </c>
      <c r="E86" s="252" t="s">
        <v>351</v>
      </c>
      <c r="F86" s="624" t="s">
        <v>352</v>
      </c>
      <c r="G86" s="624"/>
      <c r="H86" s="624"/>
      <c r="I86" s="624"/>
      <c r="J86" s="253" t="s">
        <v>353</v>
      </c>
      <c r="K86" s="360">
        <v>9</v>
      </c>
      <c r="L86" s="694"/>
      <c r="M86" s="694"/>
      <c r="N86" s="617">
        <f>ROUND(L86*K86,2)</f>
        <v>0</v>
      </c>
      <c r="O86" s="617"/>
      <c r="P86" s="617"/>
      <c r="Q86" s="617"/>
      <c r="R86" s="244" t="s">
        <v>3765</v>
      </c>
      <c r="S86" s="221"/>
      <c r="U86" s="354"/>
      <c r="V86" s="246"/>
      <c r="W86" s="248"/>
      <c r="X86" s="248"/>
      <c r="Y86" s="248"/>
      <c r="Z86" s="248"/>
      <c r="AA86" s="248"/>
      <c r="AB86" s="355"/>
      <c r="AS86" s="192" t="s">
        <v>113</v>
      </c>
      <c r="AU86" s="192" t="s">
        <v>199</v>
      </c>
      <c r="AV86" s="192" t="s">
        <v>65</v>
      </c>
      <c r="AZ86" s="192" t="s">
        <v>198</v>
      </c>
      <c r="BF86" s="249">
        <f>IF(V86="základní",N86,0)</f>
        <v>0</v>
      </c>
      <c r="BG86" s="249">
        <f>IF(V86="snížená",N86,0)</f>
        <v>0</v>
      </c>
      <c r="BH86" s="249">
        <f>IF(V86="zákl. přenesená",N86,0)</f>
        <v>0</v>
      </c>
      <c r="BI86" s="249">
        <f>IF(V86="sníž. přenesená",N86,0)</f>
        <v>0</v>
      </c>
      <c r="BJ86" s="249">
        <f>IF(V86="nulová",N86,0)</f>
        <v>0</v>
      </c>
      <c r="BK86" s="192" t="s">
        <v>65</v>
      </c>
      <c r="BL86" s="249">
        <f>ROUND(L86*K86,2)</f>
        <v>0</v>
      </c>
      <c r="BM86" s="192" t="s">
        <v>113</v>
      </c>
      <c r="BN86" s="192" t="s">
        <v>3025</v>
      </c>
    </row>
    <row r="87" spans="2:66" s="198" customFormat="1" ht="31.5" customHeight="1">
      <c r="B87" s="168"/>
      <c r="C87" s="251" t="s">
        <v>3547</v>
      </c>
      <c r="D87" s="251" t="s">
        <v>199</v>
      </c>
      <c r="E87" s="252" t="s">
        <v>355</v>
      </c>
      <c r="F87" s="624" t="s">
        <v>356</v>
      </c>
      <c r="G87" s="624"/>
      <c r="H87" s="624"/>
      <c r="I87" s="624"/>
      <c r="J87" s="253" t="s">
        <v>353</v>
      </c>
      <c r="K87" s="360">
        <v>6</v>
      </c>
      <c r="L87" s="694"/>
      <c r="M87" s="694"/>
      <c r="N87" s="617">
        <f>ROUND(L87*K87,2)</f>
        <v>0</v>
      </c>
      <c r="O87" s="617"/>
      <c r="P87" s="617"/>
      <c r="Q87" s="617"/>
      <c r="R87" s="244" t="s">
        <v>3765</v>
      </c>
      <c r="S87" s="221"/>
      <c r="U87" s="354"/>
      <c r="V87" s="246"/>
      <c r="W87" s="248"/>
      <c r="X87" s="248"/>
      <c r="Y87" s="248"/>
      <c r="Z87" s="248"/>
      <c r="AA87" s="248"/>
      <c r="AB87" s="355"/>
      <c r="AS87" s="192" t="s">
        <v>113</v>
      </c>
      <c r="AU87" s="192" t="s">
        <v>199</v>
      </c>
      <c r="AV87" s="192" t="s">
        <v>65</v>
      </c>
      <c r="AZ87" s="192" t="s">
        <v>198</v>
      </c>
      <c r="BF87" s="249">
        <f>IF(V87="základní",N87,0)</f>
        <v>0</v>
      </c>
      <c r="BG87" s="249">
        <f>IF(V87="snížená",N87,0)</f>
        <v>0</v>
      </c>
      <c r="BH87" s="249">
        <f>IF(V87="zákl. přenesená",N87,0)</f>
        <v>0</v>
      </c>
      <c r="BI87" s="249">
        <f>IF(V87="sníž. přenesená",N87,0)</f>
        <v>0</v>
      </c>
      <c r="BJ87" s="249">
        <f>IF(V87="nulová",N87,0)</f>
        <v>0</v>
      </c>
      <c r="BK87" s="192" t="s">
        <v>65</v>
      </c>
      <c r="BL87" s="249">
        <f>ROUND(L87*K87,2)</f>
        <v>0</v>
      </c>
      <c r="BM87" s="192" t="s">
        <v>113</v>
      </c>
      <c r="BN87" s="192" t="s">
        <v>3026</v>
      </c>
    </row>
    <row r="88" spans="2:66" s="198" customFormat="1" ht="31.5" customHeight="1">
      <c r="B88" s="168"/>
      <c r="C88" s="251" t="s">
        <v>3548</v>
      </c>
      <c r="D88" s="251" t="s">
        <v>199</v>
      </c>
      <c r="E88" s="252" t="s">
        <v>2320</v>
      </c>
      <c r="F88" s="624" t="s">
        <v>2321</v>
      </c>
      <c r="G88" s="624"/>
      <c r="H88" s="624"/>
      <c r="I88" s="624"/>
      <c r="J88" s="253" t="s">
        <v>3481</v>
      </c>
      <c r="K88" s="360">
        <f>K89</f>
        <v>1.89</v>
      </c>
      <c r="L88" s="694"/>
      <c r="M88" s="694"/>
      <c r="N88" s="617">
        <f>ROUND(L88*K88,2)</f>
        <v>0</v>
      </c>
      <c r="O88" s="617"/>
      <c r="P88" s="617"/>
      <c r="Q88" s="617"/>
      <c r="R88" s="244" t="s">
        <v>3765</v>
      </c>
      <c r="S88" s="172"/>
      <c r="U88" s="354"/>
      <c r="V88" s="246"/>
      <c r="W88" s="248"/>
      <c r="X88" s="248"/>
      <c r="Y88" s="248"/>
      <c r="Z88" s="248"/>
      <c r="AA88" s="248"/>
      <c r="AB88" s="355"/>
      <c r="AS88" s="192" t="s">
        <v>113</v>
      </c>
      <c r="AU88" s="192" t="s">
        <v>199</v>
      </c>
      <c r="AV88" s="192" t="s">
        <v>65</v>
      </c>
      <c r="AZ88" s="192" t="s">
        <v>198</v>
      </c>
      <c r="BF88" s="249">
        <f>IF(V88="základní",N88,0)</f>
        <v>0</v>
      </c>
      <c r="BG88" s="249">
        <f>IF(V88="snížená",N88,0)</f>
        <v>0</v>
      </c>
      <c r="BH88" s="249">
        <f>IF(V88="zákl. přenesená",N88,0)</f>
        <v>0</v>
      </c>
      <c r="BI88" s="249">
        <f>IF(V88="sníž. přenesená",N88,0)</f>
        <v>0</v>
      </c>
      <c r="BJ88" s="249">
        <f>IF(V88="nulová",N88,0)</f>
        <v>0</v>
      </c>
      <c r="BK88" s="192" t="s">
        <v>65</v>
      </c>
      <c r="BL88" s="249">
        <f>ROUND(L88*K88,2)</f>
        <v>0</v>
      </c>
      <c r="BM88" s="192" t="s">
        <v>113</v>
      </c>
      <c r="BN88" s="192" t="s">
        <v>3026</v>
      </c>
    </row>
    <row r="89" spans="2:48" s="198" customFormat="1" ht="15.75" customHeight="1">
      <c r="B89" s="168"/>
      <c r="C89" s="359"/>
      <c r="D89" s="359"/>
      <c r="E89" s="359"/>
      <c r="F89" s="602" t="s">
        <v>3549</v>
      </c>
      <c r="G89" s="603"/>
      <c r="H89" s="603"/>
      <c r="I89" s="603"/>
      <c r="J89" s="359"/>
      <c r="K89" s="260">
        <v>1.89</v>
      </c>
      <c r="L89" s="359"/>
      <c r="M89" s="359"/>
      <c r="N89" s="359"/>
      <c r="O89" s="359"/>
      <c r="P89" s="359"/>
      <c r="Q89" s="359"/>
      <c r="R89" s="359"/>
      <c r="S89" s="221"/>
      <c r="U89" s="331"/>
      <c r="V89" s="359"/>
      <c r="W89" s="359"/>
      <c r="X89" s="359"/>
      <c r="Y89" s="359"/>
      <c r="Z89" s="359"/>
      <c r="AA89" s="359"/>
      <c r="AB89" s="332"/>
      <c r="AU89" s="192" t="s">
        <v>271</v>
      </c>
      <c r="AV89" s="192" t="s">
        <v>65</v>
      </c>
    </row>
    <row r="90" spans="2:66" s="198" customFormat="1" ht="31.5" customHeight="1">
      <c r="B90" s="168"/>
      <c r="C90" s="251" t="s">
        <v>3550</v>
      </c>
      <c r="D90" s="251" t="s">
        <v>199</v>
      </c>
      <c r="E90" s="252" t="s">
        <v>2784</v>
      </c>
      <c r="F90" s="624" t="s">
        <v>2785</v>
      </c>
      <c r="G90" s="624"/>
      <c r="H90" s="624"/>
      <c r="I90" s="624"/>
      <c r="J90" s="253" t="s">
        <v>3481</v>
      </c>
      <c r="K90" s="360">
        <f>K91</f>
        <v>18.9</v>
      </c>
      <c r="L90" s="694"/>
      <c r="M90" s="694"/>
      <c r="N90" s="617">
        <f>ROUND(L90*K90,2)</f>
        <v>0</v>
      </c>
      <c r="O90" s="617"/>
      <c r="P90" s="617"/>
      <c r="Q90" s="617"/>
      <c r="R90" s="244" t="s">
        <v>3765</v>
      </c>
      <c r="S90" s="221"/>
      <c r="U90" s="354"/>
      <c r="V90" s="246"/>
      <c r="W90" s="248"/>
      <c r="X90" s="248"/>
      <c r="Y90" s="248"/>
      <c r="Z90" s="248"/>
      <c r="AA90" s="248"/>
      <c r="AB90" s="355"/>
      <c r="AS90" s="192" t="s">
        <v>113</v>
      </c>
      <c r="AU90" s="192" t="s">
        <v>199</v>
      </c>
      <c r="AV90" s="192" t="s">
        <v>65</v>
      </c>
      <c r="AZ90" s="192" t="s">
        <v>198</v>
      </c>
      <c r="BF90" s="249">
        <f>IF(V90="základní",N90,0)</f>
        <v>0</v>
      </c>
      <c r="BG90" s="249">
        <f>IF(V90="snížená",N90,0)</f>
        <v>0</v>
      </c>
      <c r="BH90" s="249">
        <f>IF(V90="zákl. přenesená",N90,0)</f>
        <v>0</v>
      </c>
      <c r="BI90" s="249">
        <f>IF(V90="sníž. přenesená",N90,0)</f>
        <v>0</v>
      </c>
      <c r="BJ90" s="249">
        <f>IF(V90="nulová",N90,0)</f>
        <v>0</v>
      </c>
      <c r="BK90" s="192" t="s">
        <v>65</v>
      </c>
      <c r="BL90" s="249">
        <f>ROUND(L90*K90,2)</f>
        <v>0</v>
      </c>
      <c r="BM90" s="192" t="s">
        <v>113</v>
      </c>
      <c r="BN90" s="192" t="s">
        <v>3026</v>
      </c>
    </row>
    <row r="91" spans="2:48" s="198" customFormat="1" ht="30" customHeight="1">
      <c r="B91" s="168"/>
      <c r="C91" s="359"/>
      <c r="D91" s="359"/>
      <c r="E91" s="359"/>
      <c r="F91" s="602" t="s">
        <v>3551</v>
      </c>
      <c r="G91" s="603"/>
      <c r="H91" s="603"/>
      <c r="I91" s="603"/>
      <c r="J91" s="359"/>
      <c r="K91" s="260">
        <v>18.9</v>
      </c>
      <c r="L91" s="359"/>
      <c r="M91" s="359"/>
      <c r="N91" s="359"/>
      <c r="O91" s="359"/>
      <c r="P91" s="359"/>
      <c r="Q91" s="359"/>
      <c r="R91" s="359"/>
      <c r="S91" s="172"/>
      <c r="U91" s="331"/>
      <c r="V91" s="359"/>
      <c r="W91" s="359"/>
      <c r="X91" s="359"/>
      <c r="Y91" s="359"/>
      <c r="Z91" s="359"/>
      <c r="AA91" s="359"/>
      <c r="AB91" s="332"/>
      <c r="AU91" s="192" t="s">
        <v>271</v>
      </c>
      <c r="AV91" s="192" t="s">
        <v>65</v>
      </c>
    </row>
    <row r="92" spans="2:66" s="198" customFormat="1" ht="31.5" customHeight="1">
      <c r="B92" s="168"/>
      <c r="C92" s="251" t="s">
        <v>3552</v>
      </c>
      <c r="D92" s="251" t="s">
        <v>199</v>
      </c>
      <c r="E92" s="252" t="s">
        <v>2673</v>
      </c>
      <c r="F92" s="624" t="s">
        <v>2674</v>
      </c>
      <c r="G92" s="624"/>
      <c r="H92" s="624"/>
      <c r="I92" s="624"/>
      <c r="J92" s="253" t="s">
        <v>3481</v>
      </c>
      <c r="K92" s="360">
        <f>K93</f>
        <v>9.45</v>
      </c>
      <c r="L92" s="694"/>
      <c r="M92" s="694"/>
      <c r="N92" s="617">
        <f>ROUND(L92*K92,2)</f>
        <v>0</v>
      </c>
      <c r="O92" s="617"/>
      <c r="P92" s="617"/>
      <c r="Q92" s="617"/>
      <c r="R92" s="244" t="s">
        <v>3765</v>
      </c>
      <c r="S92" s="221"/>
      <c r="U92" s="354"/>
      <c r="V92" s="246"/>
      <c r="W92" s="248"/>
      <c r="X92" s="248"/>
      <c r="Y92" s="248"/>
      <c r="Z92" s="248"/>
      <c r="AA92" s="248"/>
      <c r="AB92" s="355"/>
      <c r="AS92" s="192" t="s">
        <v>113</v>
      </c>
      <c r="AU92" s="192" t="s">
        <v>199</v>
      </c>
      <c r="AV92" s="192" t="s">
        <v>65</v>
      </c>
      <c r="AZ92" s="192" t="s">
        <v>198</v>
      </c>
      <c r="BF92" s="249">
        <f>IF(V92="základní",N92,0)</f>
        <v>0</v>
      </c>
      <c r="BG92" s="249">
        <f>IF(V92="snížená",N92,0)</f>
        <v>0</v>
      </c>
      <c r="BH92" s="249">
        <f>IF(V92="zákl. přenesená",N92,0)</f>
        <v>0</v>
      </c>
      <c r="BI92" s="249">
        <f>IF(V92="sníž. přenesená",N92,0)</f>
        <v>0</v>
      </c>
      <c r="BJ92" s="249">
        <f>IF(V92="nulová",N92,0)</f>
        <v>0</v>
      </c>
      <c r="BK92" s="192" t="s">
        <v>65</v>
      </c>
      <c r="BL92" s="249">
        <f>ROUND(L92*K92,2)</f>
        <v>0</v>
      </c>
      <c r="BM92" s="192" t="s">
        <v>113</v>
      </c>
      <c r="BN92" s="192" t="s">
        <v>3026</v>
      </c>
    </row>
    <row r="93" spans="2:48" s="198" customFormat="1" ht="15.75" customHeight="1">
      <c r="B93" s="168"/>
      <c r="C93" s="359"/>
      <c r="D93" s="359"/>
      <c r="E93" s="359"/>
      <c r="F93" s="602" t="s">
        <v>3553</v>
      </c>
      <c r="G93" s="603"/>
      <c r="H93" s="603"/>
      <c r="I93" s="603"/>
      <c r="J93" s="359"/>
      <c r="K93" s="260">
        <v>9.45</v>
      </c>
      <c r="L93" s="359"/>
      <c r="M93" s="359"/>
      <c r="N93" s="359"/>
      <c r="O93" s="359"/>
      <c r="P93" s="359"/>
      <c r="Q93" s="359"/>
      <c r="R93" s="359"/>
      <c r="S93" s="221"/>
      <c r="U93" s="331"/>
      <c r="V93" s="359"/>
      <c r="W93" s="359"/>
      <c r="X93" s="359"/>
      <c r="Y93" s="359"/>
      <c r="Z93" s="359"/>
      <c r="AA93" s="359"/>
      <c r="AB93" s="332"/>
      <c r="AU93" s="192" t="s">
        <v>271</v>
      </c>
      <c r="AV93" s="192" t="s">
        <v>65</v>
      </c>
    </row>
    <row r="94" spans="2:66" s="198" customFormat="1" ht="31.5" customHeight="1">
      <c r="B94" s="168"/>
      <c r="C94" s="240" t="s">
        <v>65</v>
      </c>
      <c r="D94" s="240" t="s">
        <v>199</v>
      </c>
      <c r="E94" s="241" t="s">
        <v>2978</v>
      </c>
      <c r="F94" s="593" t="s">
        <v>2979</v>
      </c>
      <c r="G94" s="593"/>
      <c r="H94" s="593"/>
      <c r="I94" s="593"/>
      <c r="J94" s="242" t="s">
        <v>353</v>
      </c>
      <c r="K94" s="358">
        <v>11.5</v>
      </c>
      <c r="L94" s="694"/>
      <c r="M94" s="694"/>
      <c r="N94" s="594">
        <f>ROUND(L94*K94,2)</f>
        <v>0</v>
      </c>
      <c r="O94" s="594"/>
      <c r="P94" s="594"/>
      <c r="Q94" s="594"/>
      <c r="R94" s="256" t="s">
        <v>3765</v>
      </c>
      <c r="S94" s="172"/>
      <c r="U94" s="354"/>
      <c r="V94" s="246"/>
      <c r="W94" s="248"/>
      <c r="X94" s="248"/>
      <c r="Y94" s="248"/>
      <c r="Z94" s="248"/>
      <c r="AA94" s="248"/>
      <c r="AB94" s="355"/>
      <c r="AS94" s="192" t="s">
        <v>113</v>
      </c>
      <c r="AU94" s="192" t="s">
        <v>199</v>
      </c>
      <c r="AV94" s="192" t="s">
        <v>65</v>
      </c>
      <c r="AZ94" s="192" t="s">
        <v>198</v>
      </c>
      <c r="BF94" s="249">
        <f>IF(V94="základní",N94,0)</f>
        <v>0</v>
      </c>
      <c r="BG94" s="249">
        <f>IF(V94="snížená",N94,0)</f>
        <v>0</v>
      </c>
      <c r="BH94" s="249">
        <f>IF(V94="zákl. přenesená",N94,0)</f>
        <v>0</v>
      </c>
      <c r="BI94" s="249">
        <f>IF(V94="sníž. přenesená",N94,0)</f>
        <v>0</v>
      </c>
      <c r="BJ94" s="249">
        <f>IF(V94="nulová",N94,0)</f>
        <v>0</v>
      </c>
      <c r="BK94" s="192" t="s">
        <v>65</v>
      </c>
      <c r="BL94" s="249">
        <f>ROUND(L94*K94,2)</f>
        <v>0</v>
      </c>
      <c r="BM94" s="192" t="s">
        <v>113</v>
      </c>
      <c r="BN94" s="192" t="s">
        <v>2980</v>
      </c>
    </row>
    <row r="95" spans="2:66" s="198" customFormat="1" ht="22.5" customHeight="1">
      <c r="B95" s="168"/>
      <c r="C95" s="240" t="s">
        <v>71</v>
      </c>
      <c r="D95" s="240" t="s">
        <v>199</v>
      </c>
      <c r="E95" s="241" t="s">
        <v>2981</v>
      </c>
      <c r="F95" s="593" t="s">
        <v>2982</v>
      </c>
      <c r="G95" s="593"/>
      <c r="H95" s="593"/>
      <c r="I95" s="593"/>
      <c r="J95" s="242" t="s">
        <v>353</v>
      </c>
      <c r="K95" s="358">
        <v>12.08</v>
      </c>
      <c r="L95" s="694"/>
      <c r="M95" s="694"/>
      <c r="N95" s="594">
        <f>ROUND(L95*K95,2)</f>
        <v>0</v>
      </c>
      <c r="O95" s="594"/>
      <c r="P95" s="594"/>
      <c r="Q95" s="594"/>
      <c r="R95" s="256" t="s">
        <v>3765</v>
      </c>
      <c r="S95" s="221"/>
      <c r="T95" s="432"/>
      <c r="U95" s="354"/>
      <c r="V95" s="246"/>
      <c r="W95" s="248"/>
      <c r="X95" s="248"/>
      <c r="Y95" s="248"/>
      <c r="Z95" s="248"/>
      <c r="AA95" s="248"/>
      <c r="AB95" s="355"/>
      <c r="AS95" s="192" t="s">
        <v>113</v>
      </c>
      <c r="AU95" s="192" t="s">
        <v>199</v>
      </c>
      <c r="AV95" s="192" t="s">
        <v>65</v>
      </c>
      <c r="AZ95" s="192" t="s">
        <v>198</v>
      </c>
      <c r="BF95" s="249">
        <f>IF(V95="základní",N95,0)</f>
        <v>0</v>
      </c>
      <c r="BG95" s="249">
        <f>IF(V95="snížená",N95,0)</f>
        <v>0</v>
      </c>
      <c r="BH95" s="249">
        <f>IF(V95="zákl. přenesená",N95,0)</f>
        <v>0</v>
      </c>
      <c r="BI95" s="249">
        <f>IF(V95="sníž. přenesená",N95,0)</f>
        <v>0</v>
      </c>
      <c r="BJ95" s="249">
        <f>IF(V95="nulová",N95,0)</f>
        <v>0</v>
      </c>
      <c r="BK95" s="192" t="s">
        <v>65</v>
      </c>
      <c r="BL95" s="249">
        <f>ROUND(L95*K95,2)</f>
        <v>0</v>
      </c>
      <c r="BM95" s="192" t="s">
        <v>113</v>
      </c>
      <c r="BN95" s="192" t="s">
        <v>2983</v>
      </c>
    </row>
    <row r="96" spans="2:66" s="198" customFormat="1" ht="31.5" customHeight="1">
      <c r="B96" s="168"/>
      <c r="C96" s="251" t="s">
        <v>3554</v>
      </c>
      <c r="D96" s="251" t="s">
        <v>199</v>
      </c>
      <c r="E96" s="252" t="s">
        <v>2517</v>
      </c>
      <c r="F96" s="624" t="s">
        <v>2518</v>
      </c>
      <c r="G96" s="624"/>
      <c r="H96" s="624"/>
      <c r="I96" s="624"/>
      <c r="J96" s="253" t="s">
        <v>3556</v>
      </c>
      <c r="K96" s="360">
        <f>K97</f>
        <v>16.8</v>
      </c>
      <c r="L96" s="694"/>
      <c r="M96" s="694"/>
      <c r="N96" s="617">
        <f>ROUND(L96*K96,2)</f>
        <v>0</v>
      </c>
      <c r="O96" s="617"/>
      <c r="P96" s="617"/>
      <c r="Q96" s="617"/>
      <c r="R96" s="244" t="s">
        <v>3765</v>
      </c>
      <c r="S96" s="221"/>
      <c r="U96" s="354"/>
      <c r="V96" s="246"/>
      <c r="W96" s="248"/>
      <c r="X96" s="248"/>
      <c r="Y96" s="248"/>
      <c r="Z96" s="248"/>
      <c r="AA96" s="248"/>
      <c r="AB96" s="355"/>
      <c r="AS96" s="192" t="s">
        <v>113</v>
      </c>
      <c r="AU96" s="192" t="s">
        <v>199</v>
      </c>
      <c r="AV96" s="192" t="s">
        <v>65</v>
      </c>
      <c r="AZ96" s="192" t="s">
        <v>198</v>
      </c>
      <c r="BF96" s="249">
        <f>IF(V96="základní",N96,0)</f>
        <v>0</v>
      </c>
      <c r="BG96" s="249">
        <f>IF(V96="snížená",N96,0)</f>
        <v>0</v>
      </c>
      <c r="BH96" s="249">
        <f>IF(V96="zákl. přenesená",N96,0)</f>
        <v>0</v>
      </c>
      <c r="BI96" s="249">
        <f>IF(V96="sníž. přenesená",N96,0)</f>
        <v>0</v>
      </c>
      <c r="BJ96" s="249">
        <f>IF(V96="nulová",N96,0)</f>
        <v>0</v>
      </c>
      <c r="BK96" s="192" t="s">
        <v>65</v>
      </c>
      <c r="BL96" s="249">
        <f>ROUND(L96*K96,2)</f>
        <v>0</v>
      </c>
      <c r="BM96" s="192" t="s">
        <v>113</v>
      </c>
      <c r="BN96" s="192" t="s">
        <v>3026</v>
      </c>
    </row>
    <row r="97" spans="2:48" s="198" customFormat="1" ht="30.75" customHeight="1">
      <c r="B97" s="168"/>
      <c r="C97" s="359"/>
      <c r="D97" s="359"/>
      <c r="E97" s="359"/>
      <c r="F97" s="602" t="s">
        <v>3555</v>
      </c>
      <c r="G97" s="603"/>
      <c r="H97" s="603"/>
      <c r="I97" s="603"/>
      <c r="J97" s="359"/>
      <c r="K97" s="260">
        <v>16.8</v>
      </c>
      <c r="L97" s="359"/>
      <c r="M97" s="359"/>
      <c r="N97" s="359"/>
      <c r="O97" s="359"/>
      <c r="P97" s="359"/>
      <c r="Q97" s="359"/>
      <c r="R97" s="359"/>
      <c r="S97" s="172"/>
      <c r="U97" s="331"/>
      <c r="V97" s="359"/>
      <c r="W97" s="359"/>
      <c r="X97" s="359"/>
      <c r="Y97" s="359"/>
      <c r="Z97" s="359"/>
      <c r="AA97" s="359"/>
      <c r="AB97" s="332"/>
      <c r="AU97" s="192" t="s">
        <v>271</v>
      </c>
      <c r="AV97" s="192" t="s">
        <v>65</v>
      </c>
    </row>
    <row r="98" spans="2:66" s="198" customFormat="1" ht="31.5" customHeight="1">
      <c r="B98" s="168"/>
      <c r="C98" s="251" t="s">
        <v>3557</v>
      </c>
      <c r="D98" s="251" t="s">
        <v>199</v>
      </c>
      <c r="E98" s="252" t="s">
        <v>2815</v>
      </c>
      <c r="F98" s="624" t="s">
        <v>2530</v>
      </c>
      <c r="G98" s="624"/>
      <c r="H98" s="624"/>
      <c r="I98" s="624"/>
      <c r="J98" s="253" t="s">
        <v>3556</v>
      </c>
      <c r="K98" s="360">
        <v>16.8</v>
      </c>
      <c r="L98" s="694"/>
      <c r="M98" s="694"/>
      <c r="N98" s="617">
        <f>ROUND(L98*K98,2)</f>
        <v>0</v>
      </c>
      <c r="O98" s="617"/>
      <c r="P98" s="617"/>
      <c r="Q98" s="617"/>
      <c r="R98" s="244" t="s">
        <v>3765</v>
      </c>
      <c r="S98" s="172"/>
      <c r="U98" s="354"/>
      <c r="V98" s="246"/>
      <c r="W98" s="248"/>
      <c r="X98" s="248"/>
      <c r="Y98" s="248"/>
      <c r="Z98" s="248"/>
      <c r="AA98" s="248"/>
      <c r="AB98" s="355"/>
      <c r="AS98" s="192" t="s">
        <v>113</v>
      </c>
      <c r="AU98" s="192" t="s">
        <v>199</v>
      </c>
      <c r="AV98" s="192" t="s">
        <v>65</v>
      </c>
      <c r="AZ98" s="192" t="s">
        <v>198</v>
      </c>
      <c r="BF98" s="249">
        <f>IF(V98="základní",N98,0)</f>
        <v>0</v>
      </c>
      <c r="BG98" s="249">
        <f>IF(V98="snížená",N98,0)</f>
        <v>0</v>
      </c>
      <c r="BH98" s="249">
        <f>IF(V98="zákl. přenesená",N98,0)</f>
        <v>0</v>
      </c>
      <c r="BI98" s="249">
        <f>IF(V98="sníž. přenesená",N98,0)</f>
        <v>0</v>
      </c>
      <c r="BJ98" s="249">
        <f>IF(V98="nulová",N98,0)</f>
        <v>0</v>
      </c>
      <c r="BK98" s="192" t="s">
        <v>65</v>
      </c>
      <c r="BL98" s="249">
        <f>ROUND(L98*K98,2)</f>
        <v>0</v>
      </c>
      <c r="BM98" s="192" t="s">
        <v>113</v>
      </c>
      <c r="BN98" s="192" t="s">
        <v>3026</v>
      </c>
    </row>
    <row r="99" spans="2:66" s="198" customFormat="1" ht="31.5" customHeight="1">
      <c r="B99" s="168"/>
      <c r="C99" s="251" t="s">
        <v>3567</v>
      </c>
      <c r="D99" s="251" t="s">
        <v>199</v>
      </c>
      <c r="E99" s="252" t="s">
        <v>2367</v>
      </c>
      <c r="F99" s="624" t="s">
        <v>2368</v>
      </c>
      <c r="G99" s="624"/>
      <c r="H99" s="624"/>
      <c r="I99" s="624"/>
      <c r="J99" s="253" t="s">
        <v>3481</v>
      </c>
      <c r="K99" s="360">
        <f>K100</f>
        <v>18.9</v>
      </c>
      <c r="L99" s="694"/>
      <c r="M99" s="694"/>
      <c r="N99" s="617">
        <f>ROUND(L99*K99,2)</f>
        <v>0</v>
      </c>
      <c r="O99" s="617"/>
      <c r="P99" s="617"/>
      <c r="Q99" s="617"/>
      <c r="R99" s="244" t="s">
        <v>3765</v>
      </c>
      <c r="S99" s="172"/>
      <c r="U99" s="354"/>
      <c r="V99" s="246"/>
      <c r="W99" s="248"/>
      <c r="X99" s="248"/>
      <c r="Y99" s="248"/>
      <c r="Z99" s="248"/>
      <c r="AA99" s="248"/>
      <c r="AB99" s="355"/>
      <c r="AS99" s="192" t="s">
        <v>113</v>
      </c>
      <c r="AU99" s="192" t="s">
        <v>199</v>
      </c>
      <c r="AV99" s="192" t="s">
        <v>65</v>
      </c>
      <c r="AZ99" s="192" t="s">
        <v>198</v>
      </c>
      <c r="BF99" s="249">
        <f>IF(V99="základní",N99,0)</f>
        <v>0</v>
      </c>
      <c r="BG99" s="249">
        <f>IF(V99="snížená",N99,0)</f>
        <v>0</v>
      </c>
      <c r="BH99" s="249">
        <f>IF(V99="zákl. přenesená",N99,0)</f>
        <v>0</v>
      </c>
      <c r="BI99" s="249">
        <f>IF(V99="sníž. přenesená",N99,0)</f>
        <v>0</v>
      </c>
      <c r="BJ99" s="249">
        <f>IF(V99="nulová",N99,0)</f>
        <v>0</v>
      </c>
      <c r="BK99" s="192" t="s">
        <v>65</v>
      </c>
      <c r="BL99" s="249">
        <f>ROUND(L99*K99,2)</f>
        <v>0</v>
      </c>
      <c r="BM99" s="192" t="s">
        <v>113</v>
      </c>
      <c r="BN99" s="192" t="s">
        <v>3026</v>
      </c>
    </row>
    <row r="100" spans="2:48" s="198" customFormat="1" ht="14.25" customHeight="1">
      <c r="B100" s="168"/>
      <c r="C100" s="359"/>
      <c r="D100" s="359"/>
      <c r="E100" s="359"/>
      <c r="F100" s="602" t="s">
        <v>3558</v>
      </c>
      <c r="G100" s="603"/>
      <c r="H100" s="603"/>
      <c r="I100" s="603"/>
      <c r="J100" s="359"/>
      <c r="K100" s="260">
        <v>18.9</v>
      </c>
      <c r="L100" s="359"/>
      <c r="M100" s="359"/>
      <c r="N100" s="359"/>
      <c r="O100" s="359"/>
      <c r="P100" s="359"/>
      <c r="Q100" s="359"/>
      <c r="R100" s="359"/>
      <c r="S100" s="221"/>
      <c r="U100" s="331"/>
      <c r="V100" s="359"/>
      <c r="W100" s="359"/>
      <c r="X100" s="359"/>
      <c r="Y100" s="359"/>
      <c r="Z100" s="359"/>
      <c r="AA100" s="359"/>
      <c r="AB100" s="332"/>
      <c r="AU100" s="192" t="s">
        <v>271</v>
      </c>
      <c r="AV100" s="192" t="s">
        <v>65</v>
      </c>
    </row>
    <row r="101" spans="2:66" s="198" customFormat="1" ht="31.5" customHeight="1">
      <c r="B101" s="168"/>
      <c r="C101" s="240" t="s">
        <v>213</v>
      </c>
      <c r="D101" s="240" t="s">
        <v>199</v>
      </c>
      <c r="E101" s="241" t="s">
        <v>2395</v>
      </c>
      <c r="F101" s="593" t="s">
        <v>2396</v>
      </c>
      <c r="G101" s="593"/>
      <c r="H101" s="593"/>
      <c r="I101" s="593"/>
      <c r="J101" s="242" t="s">
        <v>360</v>
      </c>
      <c r="K101" s="504">
        <v>15</v>
      </c>
      <c r="L101" s="694"/>
      <c r="M101" s="694"/>
      <c r="N101" s="594">
        <f>ROUND(L101*K101,2)</f>
        <v>0</v>
      </c>
      <c r="O101" s="594"/>
      <c r="P101" s="594"/>
      <c r="Q101" s="594"/>
      <c r="R101" s="256" t="s">
        <v>3765</v>
      </c>
      <c r="S101" s="221"/>
      <c r="T101" s="264"/>
      <c r="U101" s="354"/>
      <c r="V101" s="246"/>
      <c r="W101" s="248"/>
      <c r="X101" s="248"/>
      <c r="Y101" s="248"/>
      <c r="Z101" s="248"/>
      <c r="AA101" s="248"/>
      <c r="AB101" s="355"/>
      <c r="AS101" s="192" t="s">
        <v>113</v>
      </c>
      <c r="AU101" s="192" t="s">
        <v>199</v>
      </c>
      <c r="AV101" s="192" t="s">
        <v>65</v>
      </c>
      <c r="AZ101" s="192" t="s">
        <v>198</v>
      </c>
      <c r="BF101" s="249">
        <f>IF(V101="základní",N101,0)</f>
        <v>0</v>
      </c>
      <c r="BG101" s="249">
        <f>IF(V101="snížená",N101,0)</f>
        <v>0</v>
      </c>
      <c r="BH101" s="249">
        <f>IF(V101="zákl. přenesená",N101,0)</f>
        <v>0</v>
      </c>
      <c r="BI101" s="249">
        <f>IF(V101="sníž. přenesená",N101,0)</f>
        <v>0</v>
      </c>
      <c r="BJ101" s="249">
        <f>IF(V101="nulová",N101,0)</f>
        <v>0</v>
      </c>
      <c r="BK101" s="192" t="s">
        <v>65</v>
      </c>
      <c r="BL101" s="249">
        <f>ROUND(L101*K101,2)</f>
        <v>0</v>
      </c>
      <c r="BM101" s="192" t="s">
        <v>113</v>
      </c>
      <c r="BN101" s="192" t="s">
        <v>2984</v>
      </c>
    </row>
    <row r="102" spans="2:52" s="261" customFormat="1" ht="22.5" customHeight="1">
      <c r="B102" s="257"/>
      <c r="C102" s="363"/>
      <c r="D102" s="363"/>
      <c r="E102" s="259" t="s">
        <v>2158</v>
      </c>
      <c r="F102" s="602" t="s">
        <v>2985</v>
      </c>
      <c r="G102" s="603"/>
      <c r="H102" s="603"/>
      <c r="I102" s="603"/>
      <c r="J102" s="363"/>
      <c r="K102" s="260">
        <v>15</v>
      </c>
      <c r="L102" s="363"/>
      <c r="M102" s="363"/>
      <c r="N102" s="363"/>
      <c r="O102" s="363"/>
      <c r="P102" s="363"/>
      <c r="Q102" s="363"/>
      <c r="R102" s="363"/>
      <c r="S102" s="172"/>
      <c r="U102" s="385"/>
      <c r="V102" s="363"/>
      <c r="W102" s="363"/>
      <c r="X102" s="363"/>
      <c r="Y102" s="363"/>
      <c r="Z102" s="363"/>
      <c r="AA102" s="363"/>
      <c r="AB102" s="386"/>
      <c r="AU102" s="262" t="s">
        <v>205</v>
      </c>
      <c r="AV102" s="262" t="s">
        <v>65</v>
      </c>
      <c r="AW102" s="261" t="s">
        <v>71</v>
      </c>
      <c r="AX102" s="261" t="s">
        <v>25</v>
      </c>
      <c r="AY102" s="261" t="s">
        <v>58</v>
      </c>
      <c r="AZ102" s="262" t="s">
        <v>198</v>
      </c>
    </row>
    <row r="103" spans="2:52" s="261" customFormat="1" ht="22.5" customHeight="1">
      <c r="B103" s="257"/>
      <c r="C103" s="363"/>
      <c r="D103" s="363"/>
      <c r="E103" s="259" t="s">
        <v>2308</v>
      </c>
      <c r="F103" s="600" t="s">
        <v>2986</v>
      </c>
      <c r="G103" s="601"/>
      <c r="H103" s="601"/>
      <c r="I103" s="601"/>
      <c r="J103" s="363"/>
      <c r="K103" s="260">
        <v>15</v>
      </c>
      <c r="L103" s="363"/>
      <c r="M103" s="363"/>
      <c r="N103" s="363"/>
      <c r="O103" s="363"/>
      <c r="P103" s="363"/>
      <c r="Q103" s="363"/>
      <c r="R103" s="363"/>
      <c r="S103" s="221"/>
      <c r="U103" s="385"/>
      <c r="V103" s="363"/>
      <c r="W103" s="363"/>
      <c r="X103" s="363"/>
      <c r="Y103" s="363"/>
      <c r="Z103" s="363"/>
      <c r="AA103" s="363"/>
      <c r="AB103" s="386"/>
      <c r="AU103" s="262" t="s">
        <v>205</v>
      </c>
      <c r="AV103" s="262" t="s">
        <v>65</v>
      </c>
      <c r="AW103" s="261" t="s">
        <v>71</v>
      </c>
      <c r="AX103" s="261" t="s">
        <v>25</v>
      </c>
      <c r="AY103" s="261" t="s">
        <v>65</v>
      </c>
      <c r="AZ103" s="262" t="s">
        <v>198</v>
      </c>
    </row>
    <row r="104" spans="2:66" s="198" customFormat="1" ht="31.5" customHeight="1">
      <c r="B104" s="168"/>
      <c r="C104" s="251" t="s">
        <v>3559</v>
      </c>
      <c r="D104" s="251" t="s">
        <v>199</v>
      </c>
      <c r="E104" s="252" t="s">
        <v>2400</v>
      </c>
      <c r="F104" s="624" t="s">
        <v>2401</v>
      </c>
      <c r="G104" s="624"/>
      <c r="H104" s="624"/>
      <c r="I104" s="624"/>
      <c r="J104" s="253" t="s">
        <v>424</v>
      </c>
      <c r="K104" s="360">
        <f>K105</f>
        <v>20.460000000000004</v>
      </c>
      <c r="L104" s="694"/>
      <c r="M104" s="694"/>
      <c r="N104" s="617">
        <f>ROUND(L104*K104,2)</f>
        <v>0</v>
      </c>
      <c r="O104" s="617"/>
      <c r="P104" s="617"/>
      <c r="Q104" s="617"/>
      <c r="R104" s="244" t="s">
        <v>3765</v>
      </c>
      <c r="S104" s="221"/>
      <c r="T104" s="287"/>
      <c r="U104" s="354"/>
      <c r="V104" s="246"/>
      <c r="W104" s="248"/>
      <c r="X104" s="248"/>
      <c r="Y104" s="248"/>
      <c r="Z104" s="248"/>
      <c r="AA104" s="248"/>
      <c r="AB104" s="355"/>
      <c r="AS104" s="192" t="s">
        <v>113</v>
      </c>
      <c r="AU104" s="192" t="s">
        <v>199</v>
      </c>
      <c r="AV104" s="192" t="s">
        <v>65</v>
      </c>
      <c r="AZ104" s="192" t="s">
        <v>198</v>
      </c>
      <c r="BF104" s="249">
        <f>IF(V104="základní",N104,0)</f>
        <v>0</v>
      </c>
      <c r="BG104" s="249">
        <f>IF(V104="snížená",N104,0)</f>
        <v>0</v>
      </c>
      <c r="BH104" s="249">
        <f>IF(V104="zákl. přenesená",N104,0)</f>
        <v>0</v>
      </c>
      <c r="BI104" s="249">
        <f>IF(V104="sníž. přenesená",N104,0)</f>
        <v>0</v>
      </c>
      <c r="BJ104" s="249">
        <f>IF(V104="nulová",N104,0)</f>
        <v>0</v>
      </c>
      <c r="BK104" s="192" t="s">
        <v>65</v>
      </c>
      <c r="BL104" s="249">
        <f>ROUND(L104*K104,2)</f>
        <v>0</v>
      </c>
      <c r="BM104" s="192" t="s">
        <v>113</v>
      </c>
      <c r="BN104" s="192" t="s">
        <v>3052</v>
      </c>
    </row>
    <row r="105" spans="2:52" s="261" customFormat="1" ht="22.5" customHeight="1">
      <c r="B105" s="257"/>
      <c r="C105" s="363"/>
      <c r="D105" s="363"/>
      <c r="E105" s="259"/>
      <c r="F105" s="602" t="s">
        <v>3566</v>
      </c>
      <c r="G105" s="603"/>
      <c r="H105" s="603"/>
      <c r="I105" s="603"/>
      <c r="J105" s="363"/>
      <c r="K105" s="260">
        <f>9.3*2.2</f>
        <v>20.460000000000004</v>
      </c>
      <c r="L105" s="363"/>
      <c r="M105" s="363"/>
      <c r="N105" s="363"/>
      <c r="O105" s="363"/>
      <c r="P105" s="363"/>
      <c r="Q105" s="363"/>
      <c r="R105" s="363"/>
      <c r="S105" s="172"/>
      <c r="U105" s="385"/>
      <c r="V105" s="363"/>
      <c r="W105" s="363"/>
      <c r="X105" s="363"/>
      <c r="Y105" s="363"/>
      <c r="Z105" s="363"/>
      <c r="AA105" s="363"/>
      <c r="AB105" s="386"/>
      <c r="AU105" s="262" t="s">
        <v>205</v>
      </c>
      <c r="AV105" s="262" t="s">
        <v>65</v>
      </c>
      <c r="AW105" s="261" t="s">
        <v>71</v>
      </c>
      <c r="AX105" s="261" t="s">
        <v>25</v>
      </c>
      <c r="AY105" s="261" t="s">
        <v>58</v>
      </c>
      <c r="AZ105" s="262" t="s">
        <v>198</v>
      </c>
    </row>
    <row r="106" spans="2:66" s="198" customFormat="1" ht="31.5" customHeight="1">
      <c r="B106" s="168"/>
      <c r="C106" s="251" t="s">
        <v>3561</v>
      </c>
      <c r="D106" s="251" t="s">
        <v>199</v>
      </c>
      <c r="E106" s="252" t="s">
        <v>2403</v>
      </c>
      <c r="F106" s="624" t="s">
        <v>2404</v>
      </c>
      <c r="G106" s="624"/>
      <c r="H106" s="624"/>
      <c r="I106" s="624"/>
      <c r="J106" s="253" t="s">
        <v>268</v>
      </c>
      <c r="K106" s="360">
        <v>1</v>
      </c>
      <c r="L106" s="694"/>
      <c r="M106" s="694"/>
      <c r="N106" s="617">
        <f>ROUND(L106*K106,2)</f>
        <v>0</v>
      </c>
      <c r="O106" s="617"/>
      <c r="P106" s="617"/>
      <c r="Q106" s="617"/>
      <c r="R106" s="244" t="s">
        <v>3319</v>
      </c>
      <c r="S106" s="221"/>
      <c r="U106" s="354"/>
      <c r="V106" s="246"/>
      <c r="W106" s="248"/>
      <c r="X106" s="248"/>
      <c r="Y106" s="248"/>
      <c r="Z106" s="248"/>
      <c r="AA106" s="248"/>
      <c r="AB106" s="355"/>
      <c r="AS106" s="192" t="s">
        <v>113</v>
      </c>
      <c r="AU106" s="192" t="s">
        <v>199</v>
      </c>
      <c r="AV106" s="192" t="s">
        <v>65</v>
      </c>
      <c r="AZ106" s="192" t="s">
        <v>198</v>
      </c>
      <c r="BF106" s="249">
        <f>IF(V106="základní",N106,0)</f>
        <v>0</v>
      </c>
      <c r="BG106" s="249">
        <f>IF(V106="snížená",N106,0)</f>
        <v>0</v>
      </c>
      <c r="BH106" s="249">
        <f>IF(V106="zákl. přenesená",N106,0)</f>
        <v>0</v>
      </c>
      <c r="BI106" s="249">
        <f>IF(V106="sníž. přenesená",N106,0)</f>
        <v>0</v>
      </c>
      <c r="BJ106" s="249">
        <f>IF(V106="nulová",N106,0)</f>
        <v>0</v>
      </c>
      <c r="BK106" s="192" t="s">
        <v>65</v>
      </c>
      <c r="BL106" s="249">
        <f>ROUND(L106*K106,2)</f>
        <v>0</v>
      </c>
      <c r="BM106" s="192" t="s">
        <v>113</v>
      </c>
      <c r="BN106" s="192" t="s">
        <v>3056</v>
      </c>
    </row>
    <row r="107" spans="2:66" s="198" customFormat="1" ht="31.5" customHeight="1">
      <c r="B107" s="168"/>
      <c r="C107" s="251" t="s">
        <v>3562</v>
      </c>
      <c r="D107" s="251" t="s">
        <v>199</v>
      </c>
      <c r="E107" s="252" t="s">
        <v>2829</v>
      </c>
      <c r="F107" s="624" t="s">
        <v>2830</v>
      </c>
      <c r="G107" s="624"/>
      <c r="H107" s="624"/>
      <c r="I107" s="624"/>
      <c r="J107" s="253" t="s">
        <v>360</v>
      </c>
      <c r="K107" s="360">
        <f>K108</f>
        <v>3.6000000000000005</v>
      </c>
      <c r="L107" s="694"/>
      <c r="M107" s="694"/>
      <c r="N107" s="617">
        <f>ROUND(L107*K107,2)</f>
        <v>0</v>
      </c>
      <c r="O107" s="617"/>
      <c r="P107" s="617"/>
      <c r="Q107" s="617"/>
      <c r="R107" s="244" t="s">
        <v>3765</v>
      </c>
      <c r="S107" s="172"/>
      <c r="T107" s="287"/>
      <c r="U107" s="354"/>
      <c r="V107" s="246"/>
      <c r="W107" s="248"/>
      <c r="X107" s="248"/>
      <c r="Y107" s="248"/>
      <c r="Z107" s="248"/>
      <c r="AA107" s="248"/>
      <c r="AB107" s="355"/>
      <c r="AS107" s="192" t="s">
        <v>113</v>
      </c>
      <c r="AU107" s="192" t="s">
        <v>199</v>
      </c>
      <c r="AV107" s="192" t="s">
        <v>65</v>
      </c>
      <c r="AZ107" s="192" t="s">
        <v>198</v>
      </c>
      <c r="BF107" s="249">
        <f>IF(V107="základní",N107,0)</f>
        <v>0</v>
      </c>
      <c r="BG107" s="249">
        <f>IF(V107="snížená",N107,0)</f>
        <v>0</v>
      </c>
      <c r="BH107" s="249">
        <f>IF(V107="zákl. přenesená",N107,0)</f>
        <v>0</v>
      </c>
      <c r="BI107" s="249">
        <f>IF(V107="sníž. přenesená",N107,0)</f>
        <v>0</v>
      </c>
      <c r="BJ107" s="249">
        <f>IF(V107="nulová",N107,0)</f>
        <v>0</v>
      </c>
      <c r="BK107" s="192" t="s">
        <v>65</v>
      </c>
      <c r="BL107" s="249">
        <f>ROUND(L107*K107,2)</f>
        <v>0</v>
      </c>
      <c r="BM107" s="192" t="s">
        <v>113</v>
      </c>
      <c r="BN107" s="192" t="s">
        <v>3057</v>
      </c>
    </row>
    <row r="108" spans="2:52" s="261" customFormat="1" ht="31.5" customHeight="1">
      <c r="B108" s="257"/>
      <c r="C108" s="363"/>
      <c r="D108" s="363"/>
      <c r="E108" s="259" t="s">
        <v>2238</v>
      </c>
      <c r="F108" s="602" t="s">
        <v>3563</v>
      </c>
      <c r="G108" s="603"/>
      <c r="H108" s="603"/>
      <c r="I108" s="603"/>
      <c r="J108" s="363"/>
      <c r="K108" s="260">
        <f>3*2*0.4+2*1.5*0.4</f>
        <v>3.6000000000000005</v>
      </c>
      <c r="L108" s="363"/>
      <c r="M108" s="363"/>
      <c r="N108" s="363"/>
      <c r="O108" s="363"/>
      <c r="P108" s="363"/>
      <c r="Q108" s="363"/>
      <c r="R108" s="363"/>
      <c r="S108" s="221"/>
      <c r="U108" s="385"/>
      <c r="V108" s="363"/>
      <c r="W108" s="363"/>
      <c r="X108" s="363"/>
      <c r="Y108" s="363"/>
      <c r="Z108" s="363"/>
      <c r="AA108" s="363"/>
      <c r="AB108" s="386"/>
      <c r="AU108" s="262" t="s">
        <v>205</v>
      </c>
      <c r="AV108" s="262" t="s">
        <v>65</v>
      </c>
      <c r="AW108" s="261" t="s">
        <v>71</v>
      </c>
      <c r="AX108" s="261" t="s">
        <v>25</v>
      </c>
      <c r="AY108" s="261" t="s">
        <v>58</v>
      </c>
      <c r="AZ108" s="262" t="s">
        <v>198</v>
      </c>
    </row>
    <row r="109" spans="2:66" s="198" customFormat="1" ht="22.5" customHeight="1">
      <c r="B109" s="168"/>
      <c r="C109" s="251" t="s">
        <v>3565</v>
      </c>
      <c r="D109" s="251" t="s">
        <v>199</v>
      </c>
      <c r="E109" s="252" t="s">
        <v>2415</v>
      </c>
      <c r="F109" s="624" t="s">
        <v>2416</v>
      </c>
      <c r="G109" s="624"/>
      <c r="H109" s="624"/>
      <c r="I109" s="624"/>
      <c r="J109" s="253" t="s">
        <v>424</v>
      </c>
      <c r="K109" s="360">
        <f>K110</f>
        <v>7.920000000000001</v>
      </c>
      <c r="L109" s="694"/>
      <c r="M109" s="694"/>
      <c r="N109" s="617">
        <f>ROUND(L109*K109,2)</f>
        <v>0</v>
      </c>
      <c r="O109" s="617"/>
      <c r="P109" s="617"/>
      <c r="Q109" s="617"/>
      <c r="R109" s="244" t="s">
        <v>3765</v>
      </c>
      <c r="S109" s="221"/>
      <c r="T109" s="287"/>
      <c r="U109" s="354"/>
      <c r="V109" s="246"/>
      <c r="W109" s="248"/>
      <c r="X109" s="248"/>
      <c r="Y109" s="248"/>
      <c r="Z109" s="248"/>
      <c r="AA109" s="248"/>
      <c r="AB109" s="355"/>
      <c r="AS109" s="192" t="s">
        <v>113</v>
      </c>
      <c r="AU109" s="192" t="s">
        <v>199</v>
      </c>
      <c r="AV109" s="192" t="s">
        <v>65</v>
      </c>
      <c r="AZ109" s="192" t="s">
        <v>198</v>
      </c>
      <c r="BF109" s="249">
        <f>IF(V109="základní",N109,0)</f>
        <v>0</v>
      </c>
      <c r="BG109" s="249">
        <f>IF(V109="snížená",N109,0)</f>
        <v>0</v>
      </c>
      <c r="BH109" s="249">
        <f>IF(V109="zákl. přenesená",N109,0)</f>
        <v>0</v>
      </c>
      <c r="BI109" s="249">
        <f>IF(V109="sníž. přenesená",N109,0)</f>
        <v>0</v>
      </c>
      <c r="BJ109" s="249">
        <f>IF(V109="nulová",N109,0)</f>
        <v>0</v>
      </c>
      <c r="BK109" s="192" t="s">
        <v>65</v>
      </c>
      <c r="BL109" s="249">
        <f>ROUND(L109*K109,2)</f>
        <v>0</v>
      </c>
      <c r="BM109" s="192" t="s">
        <v>113</v>
      </c>
      <c r="BN109" s="192" t="s">
        <v>3060</v>
      </c>
    </row>
    <row r="110" spans="2:52" s="261" customFormat="1" ht="22.5" customHeight="1">
      <c r="B110" s="257"/>
      <c r="C110" s="363"/>
      <c r="D110" s="363"/>
      <c r="E110" s="259"/>
      <c r="F110" s="602" t="s">
        <v>3564</v>
      </c>
      <c r="G110" s="603"/>
      <c r="H110" s="603"/>
      <c r="I110" s="603"/>
      <c r="J110" s="363"/>
      <c r="K110" s="260">
        <f>3.6*2.2</f>
        <v>7.920000000000001</v>
      </c>
      <c r="L110" s="363"/>
      <c r="M110" s="363"/>
      <c r="N110" s="363"/>
      <c r="O110" s="363"/>
      <c r="P110" s="363"/>
      <c r="Q110" s="363"/>
      <c r="R110" s="363"/>
      <c r="S110" s="172"/>
      <c r="U110" s="385"/>
      <c r="V110" s="363"/>
      <c r="W110" s="363"/>
      <c r="X110" s="363"/>
      <c r="Y110" s="363"/>
      <c r="Z110" s="363"/>
      <c r="AA110" s="363"/>
      <c r="AB110" s="386"/>
      <c r="AU110" s="262" t="s">
        <v>205</v>
      </c>
      <c r="AV110" s="262" t="s">
        <v>65</v>
      </c>
      <c r="AW110" s="261" t="s">
        <v>71</v>
      </c>
      <c r="AX110" s="261" t="s">
        <v>25</v>
      </c>
      <c r="AY110" s="261" t="s">
        <v>58</v>
      </c>
      <c r="AZ110" s="262" t="s">
        <v>198</v>
      </c>
    </row>
    <row r="111" spans="2:64" s="235" customFormat="1" ht="37.35" customHeight="1">
      <c r="B111" s="231"/>
      <c r="C111" s="232"/>
      <c r="D111" s="233" t="s">
        <v>251</v>
      </c>
      <c r="E111" s="233"/>
      <c r="F111" s="233"/>
      <c r="G111" s="233"/>
      <c r="H111" s="233"/>
      <c r="I111" s="233"/>
      <c r="J111" s="233"/>
      <c r="K111" s="233"/>
      <c r="L111" s="233"/>
      <c r="M111" s="233"/>
      <c r="N111" s="609">
        <f>N112</f>
        <v>0</v>
      </c>
      <c r="O111" s="610"/>
      <c r="P111" s="610"/>
      <c r="Q111" s="610"/>
      <c r="R111" s="232"/>
      <c r="S111" s="172"/>
      <c r="U111" s="348"/>
      <c r="V111" s="232"/>
      <c r="W111" s="232"/>
      <c r="X111" s="234"/>
      <c r="Y111" s="232"/>
      <c r="Z111" s="234"/>
      <c r="AA111" s="232"/>
      <c r="AB111" s="349"/>
      <c r="AS111" s="237" t="s">
        <v>113</v>
      </c>
      <c r="AU111" s="238" t="s">
        <v>57</v>
      </c>
      <c r="AV111" s="238" t="s">
        <v>58</v>
      </c>
      <c r="AZ111" s="237" t="s">
        <v>198</v>
      </c>
      <c r="BL111" s="239">
        <f>SUM(BL112:BL113)</f>
        <v>0</v>
      </c>
    </row>
    <row r="112" spans="2:66" s="198" customFormat="1" ht="31.5" customHeight="1">
      <c r="B112" s="168"/>
      <c r="C112" s="251">
        <v>4</v>
      </c>
      <c r="D112" s="251" t="s">
        <v>199</v>
      </c>
      <c r="E112" s="252" t="s">
        <v>2429</v>
      </c>
      <c r="F112" s="624" t="s">
        <v>2430</v>
      </c>
      <c r="G112" s="624"/>
      <c r="H112" s="624"/>
      <c r="I112" s="624"/>
      <c r="J112" s="253" t="s">
        <v>360</v>
      </c>
      <c r="K112" s="360">
        <f>K113</f>
        <v>6.000000000000001</v>
      </c>
      <c r="L112" s="694"/>
      <c r="M112" s="694"/>
      <c r="N112" s="617">
        <f>ROUND(L112*K112,2)</f>
        <v>0</v>
      </c>
      <c r="O112" s="617"/>
      <c r="P112" s="617"/>
      <c r="Q112" s="617"/>
      <c r="R112" s="244" t="s">
        <v>3765</v>
      </c>
      <c r="S112" s="172"/>
      <c r="T112" s="287"/>
      <c r="U112" s="354"/>
      <c r="V112" s="246"/>
      <c r="W112" s="248"/>
      <c r="X112" s="248"/>
      <c r="Y112" s="248"/>
      <c r="Z112" s="248"/>
      <c r="AA112" s="248"/>
      <c r="AB112" s="355"/>
      <c r="AS112" s="192" t="s">
        <v>113</v>
      </c>
      <c r="AU112" s="192" t="s">
        <v>199</v>
      </c>
      <c r="AV112" s="192" t="s">
        <v>65</v>
      </c>
      <c r="AZ112" s="192" t="s">
        <v>198</v>
      </c>
      <c r="BF112" s="249">
        <f>IF(V112="základní",N112,0)</f>
        <v>0</v>
      </c>
      <c r="BG112" s="249">
        <f>IF(V112="snížená",N112,0)</f>
        <v>0</v>
      </c>
      <c r="BH112" s="249">
        <f>IF(V112="zákl. přenesená",N112,0)</f>
        <v>0</v>
      </c>
      <c r="BI112" s="249">
        <f>IF(V112="sníž. přenesená",N112,0)</f>
        <v>0</v>
      </c>
      <c r="BJ112" s="249">
        <f>IF(V112="nulová",N112,0)</f>
        <v>0</v>
      </c>
      <c r="BK112" s="192" t="s">
        <v>65</v>
      </c>
      <c r="BL112" s="249">
        <f>ROUND(L112*K112,2)</f>
        <v>0</v>
      </c>
      <c r="BM112" s="192" t="s">
        <v>113</v>
      </c>
      <c r="BN112" s="192" t="s">
        <v>3063</v>
      </c>
    </row>
    <row r="113" spans="2:52" s="261" customFormat="1" ht="31.5" customHeight="1">
      <c r="B113" s="257"/>
      <c r="C113" s="363"/>
      <c r="D113" s="363"/>
      <c r="E113" s="259" t="s">
        <v>2250</v>
      </c>
      <c r="F113" s="602" t="s">
        <v>3560</v>
      </c>
      <c r="G113" s="603"/>
      <c r="H113" s="603"/>
      <c r="I113" s="603"/>
      <c r="J113" s="363"/>
      <c r="K113" s="260">
        <f>3*2*0.8+2*1.5*0.4</f>
        <v>6.000000000000001</v>
      </c>
      <c r="L113" s="363"/>
      <c r="M113" s="363"/>
      <c r="N113" s="363"/>
      <c r="O113" s="363"/>
      <c r="P113" s="363"/>
      <c r="Q113" s="363"/>
      <c r="R113" s="363"/>
      <c r="S113" s="221"/>
      <c r="U113" s="385"/>
      <c r="V113" s="363"/>
      <c r="W113" s="363"/>
      <c r="X113" s="363"/>
      <c r="Y113" s="363"/>
      <c r="Z113" s="363"/>
      <c r="AA113" s="363"/>
      <c r="AB113" s="386"/>
      <c r="AU113" s="262" t="s">
        <v>205</v>
      </c>
      <c r="AV113" s="262" t="s">
        <v>65</v>
      </c>
      <c r="AW113" s="261" t="s">
        <v>71</v>
      </c>
      <c r="AX113" s="261" t="s">
        <v>25</v>
      </c>
      <c r="AY113" s="261" t="s">
        <v>58</v>
      </c>
      <c r="AZ113" s="262" t="s">
        <v>198</v>
      </c>
    </row>
    <row r="114" spans="2:64" s="235" customFormat="1" ht="37.35" customHeight="1">
      <c r="B114" s="231"/>
      <c r="C114" s="232"/>
      <c r="D114" s="233" t="s">
        <v>2151</v>
      </c>
      <c r="E114" s="233"/>
      <c r="F114" s="233"/>
      <c r="G114" s="233"/>
      <c r="H114" s="233"/>
      <c r="I114" s="233"/>
      <c r="J114" s="233"/>
      <c r="K114" s="233"/>
      <c r="L114" s="233"/>
      <c r="M114" s="233"/>
      <c r="N114" s="609">
        <f>N115</f>
        <v>0</v>
      </c>
      <c r="O114" s="610"/>
      <c r="P114" s="610"/>
      <c r="Q114" s="610"/>
      <c r="R114" s="232"/>
      <c r="S114" s="221"/>
      <c r="U114" s="348"/>
      <c r="V114" s="232"/>
      <c r="W114" s="232"/>
      <c r="X114" s="234"/>
      <c r="Y114" s="232"/>
      <c r="Z114" s="234"/>
      <c r="AA114" s="232"/>
      <c r="AB114" s="349"/>
      <c r="AS114" s="237" t="s">
        <v>113</v>
      </c>
      <c r="AU114" s="238" t="s">
        <v>57</v>
      </c>
      <c r="AV114" s="238" t="s">
        <v>58</v>
      </c>
      <c r="AZ114" s="237" t="s">
        <v>198</v>
      </c>
      <c r="BL114" s="239" t="e">
        <f>SUM(BL123:BL139)</f>
        <v>#VALUE!</v>
      </c>
    </row>
    <row r="115" spans="2:66" s="198" customFormat="1" ht="31.5" customHeight="1">
      <c r="B115" s="168"/>
      <c r="C115" s="251">
        <v>5</v>
      </c>
      <c r="D115" s="251" t="s">
        <v>199</v>
      </c>
      <c r="E115" s="252" t="s">
        <v>2439</v>
      </c>
      <c r="F115" s="624" t="s">
        <v>2440</v>
      </c>
      <c r="G115" s="624"/>
      <c r="H115" s="624"/>
      <c r="I115" s="624"/>
      <c r="J115" s="253" t="s">
        <v>377</v>
      </c>
      <c r="K115" s="360">
        <f>K116</f>
        <v>3</v>
      </c>
      <c r="L115" s="694"/>
      <c r="M115" s="694"/>
      <c r="N115" s="617">
        <f>ROUND(L115*K115,2)</f>
        <v>0</v>
      </c>
      <c r="O115" s="617"/>
      <c r="P115" s="617"/>
      <c r="Q115" s="617"/>
      <c r="R115" s="244" t="s">
        <v>3319</v>
      </c>
      <c r="S115" s="221"/>
      <c r="T115" s="287"/>
      <c r="U115" s="354"/>
      <c r="V115" s="246"/>
      <c r="W115" s="248"/>
      <c r="X115" s="248"/>
      <c r="Y115" s="248"/>
      <c r="Z115" s="248"/>
      <c r="AA115" s="248"/>
      <c r="AB115" s="355"/>
      <c r="AS115" s="192" t="s">
        <v>113</v>
      </c>
      <c r="AU115" s="192" t="s">
        <v>199</v>
      </c>
      <c r="AV115" s="192" t="s">
        <v>65</v>
      </c>
      <c r="AZ115" s="192" t="s">
        <v>198</v>
      </c>
      <c r="BF115" s="249">
        <f>IF(V115="základní",N115,0)</f>
        <v>0</v>
      </c>
      <c r="BG115" s="249">
        <f>IF(V115="snížená",N115,0)</f>
        <v>0</v>
      </c>
      <c r="BH115" s="249">
        <f>IF(V115="zákl. přenesená",N115,0)</f>
        <v>0</v>
      </c>
      <c r="BI115" s="249">
        <f>IF(V115="sníž. přenesená",N115,0)</f>
        <v>0</v>
      </c>
      <c r="BJ115" s="249">
        <f>IF(V115="nulová",N115,0)</f>
        <v>0</v>
      </c>
      <c r="BK115" s="192" t="s">
        <v>65</v>
      </c>
      <c r="BL115" s="249">
        <f>ROUND(L115*K115,2)</f>
        <v>0</v>
      </c>
      <c r="BM115" s="192" t="s">
        <v>113</v>
      </c>
      <c r="BN115" s="192" t="s">
        <v>3063</v>
      </c>
    </row>
    <row r="116" spans="2:52" s="261" customFormat="1" ht="31.5" customHeight="1">
      <c r="B116" s="257"/>
      <c r="C116" s="363"/>
      <c r="D116" s="363"/>
      <c r="E116" s="259"/>
      <c r="F116" s="602" t="s">
        <v>3568</v>
      </c>
      <c r="G116" s="603"/>
      <c r="H116" s="603"/>
      <c r="I116" s="603"/>
      <c r="J116" s="363"/>
      <c r="K116" s="260">
        <v>3</v>
      </c>
      <c r="L116" s="363"/>
      <c r="M116" s="363"/>
      <c r="N116" s="363"/>
      <c r="O116" s="363"/>
      <c r="P116" s="363"/>
      <c r="Q116" s="363"/>
      <c r="R116" s="363"/>
      <c r="S116" s="172"/>
      <c r="U116" s="385"/>
      <c r="V116" s="363"/>
      <c r="W116" s="363"/>
      <c r="X116" s="363"/>
      <c r="Y116" s="363"/>
      <c r="Z116" s="363"/>
      <c r="AA116" s="363"/>
      <c r="AB116" s="386"/>
      <c r="AU116" s="262" t="s">
        <v>205</v>
      </c>
      <c r="AV116" s="262" t="s">
        <v>65</v>
      </c>
      <c r="AW116" s="261" t="s">
        <v>71</v>
      </c>
      <c r="AX116" s="261" t="s">
        <v>25</v>
      </c>
      <c r="AY116" s="261" t="s">
        <v>58</v>
      </c>
      <c r="AZ116" s="262" t="s">
        <v>198</v>
      </c>
    </row>
    <row r="117" spans="2:52" s="261" customFormat="1" ht="15" customHeight="1">
      <c r="B117" s="257"/>
      <c r="C117" s="363"/>
      <c r="D117" s="363"/>
      <c r="E117" s="259"/>
      <c r="F117" s="600" t="s">
        <v>3569</v>
      </c>
      <c r="G117" s="601"/>
      <c r="H117" s="601"/>
      <c r="I117" s="601"/>
      <c r="J117" s="363"/>
      <c r="K117" s="260"/>
      <c r="L117" s="363"/>
      <c r="M117" s="363"/>
      <c r="N117" s="363"/>
      <c r="O117" s="363"/>
      <c r="P117" s="363"/>
      <c r="Q117" s="363"/>
      <c r="R117" s="363"/>
      <c r="S117" s="221"/>
      <c r="U117" s="385"/>
      <c r="V117" s="363"/>
      <c r="W117" s="363"/>
      <c r="X117" s="363"/>
      <c r="Y117" s="363"/>
      <c r="Z117" s="363"/>
      <c r="AA117" s="363"/>
      <c r="AB117" s="386"/>
      <c r="AU117" s="262" t="s">
        <v>205</v>
      </c>
      <c r="AV117" s="262" t="s">
        <v>65</v>
      </c>
      <c r="AW117" s="261" t="s">
        <v>71</v>
      </c>
      <c r="AX117" s="261" t="s">
        <v>25</v>
      </c>
      <c r="AY117" s="261" t="s">
        <v>58</v>
      </c>
      <c r="AZ117" s="262" t="s">
        <v>198</v>
      </c>
    </row>
    <row r="118" spans="2:52" s="261" customFormat="1" ht="31.5" customHeight="1">
      <c r="B118" s="257"/>
      <c r="C118" s="363"/>
      <c r="D118" s="363"/>
      <c r="E118" s="259"/>
      <c r="F118" s="600" t="s">
        <v>3570</v>
      </c>
      <c r="G118" s="601"/>
      <c r="H118" s="601"/>
      <c r="I118" s="601"/>
      <c r="J118" s="363"/>
      <c r="K118" s="260"/>
      <c r="L118" s="363"/>
      <c r="M118" s="363"/>
      <c r="N118" s="363"/>
      <c r="O118" s="363"/>
      <c r="P118" s="363"/>
      <c r="Q118" s="363"/>
      <c r="R118" s="363"/>
      <c r="S118" s="221"/>
      <c r="U118" s="385"/>
      <c r="V118" s="363"/>
      <c r="W118" s="363"/>
      <c r="X118" s="363"/>
      <c r="Y118" s="363"/>
      <c r="Z118" s="363"/>
      <c r="AA118" s="363"/>
      <c r="AB118" s="386"/>
      <c r="AU118" s="262" t="s">
        <v>205</v>
      </c>
      <c r="AV118" s="262" t="s">
        <v>65</v>
      </c>
      <c r="AW118" s="261" t="s">
        <v>71</v>
      </c>
      <c r="AX118" s="261" t="s">
        <v>25</v>
      </c>
      <c r="AY118" s="261" t="s">
        <v>58</v>
      </c>
      <c r="AZ118" s="262" t="s">
        <v>198</v>
      </c>
    </row>
    <row r="119" spans="2:52" s="261" customFormat="1" ht="15" customHeight="1">
      <c r="B119" s="257"/>
      <c r="C119" s="363"/>
      <c r="D119" s="363"/>
      <c r="E119" s="259"/>
      <c r="F119" s="600" t="s">
        <v>3571</v>
      </c>
      <c r="G119" s="601"/>
      <c r="H119" s="601"/>
      <c r="I119" s="601"/>
      <c r="J119" s="363"/>
      <c r="K119" s="260"/>
      <c r="L119" s="363"/>
      <c r="M119" s="363"/>
      <c r="N119" s="363"/>
      <c r="O119" s="363"/>
      <c r="P119" s="363"/>
      <c r="Q119" s="363"/>
      <c r="R119" s="363"/>
      <c r="S119" s="221"/>
      <c r="U119" s="385"/>
      <c r="V119" s="363"/>
      <c r="W119" s="363"/>
      <c r="X119" s="363"/>
      <c r="Y119" s="363"/>
      <c r="Z119" s="363"/>
      <c r="AA119" s="363"/>
      <c r="AB119" s="386"/>
      <c r="AU119" s="262" t="s">
        <v>205</v>
      </c>
      <c r="AV119" s="262" t="s">
        <v>65</v>
      </c>
      <c r="AW119" s="261" t="s">
        <v>71</v>
      </c>
      <c r="AX119" s="261" t="s">
        <v>25</v>
      </c>
      <c r="AY119" s="261" t="s">
        <v>58</v>
      </c>
      <c r="AZ119" s="262" t="s">
        <v>198</v>
      </c>
    </row>
    <row r="120" spans="2:52" s="261" customFormat="1" ht="15" customHeight="1">
      <c r="B120" s="257"/>
      <c r="C120" s="363"/>
      <c r="D120" s="363"/>
      <c r="E120" s="259"/>
      <c r="F120" s="600" t="s">
        <v>3572</v>
      </c>
      <c r="G120" s="601"/>
      <c r="H120" s="601"/>
      <c r="I120" s="601"/>
      <c r="J120" s="363"/>
      <c r="K120" s="260"/>
      <c r="L120" s="363"/>
      <c r="M120" s="363"/>
      <c r="N120" s="363"/>
      <c r="O120" s="363"/>
      <c r="P120" s="363"/>
      <c r="Q120" s="363"/>
      <c r="R120" s="363"/>
      <c r="S120" s="221"/>
      <c r="U120" s="385"/>
      <c r="V120" s="363"/>
      <c r="W120" s="363"/>
      <c r="X120" s="363"/>
      <c r="Y120" s="363"/>
      <c r="Z120" s="363"/>
      <c r="AA120" s="363"/>
      <c r="AB120" s="386"/>
      <c r="AU120" s="262" t="s">
        <v>205</v>
      </c>
      <c r="AV120" s="262" t="s">
        <v>65</v>
      </c>
      <c r="AW120" s="261" t="s">
        <v>71</v>
      </c>
      <c r="AX120" s="261" t="s">
        <v>25</v>
      </c>
      <c r="AY120" s="261" t="s">
        <v>58</v>
      </c>
      <c r="AZ120" s="262" t="s">
        <v>198</v>
      </c>
    </row>
    <row r="121" spans="2:52" s="261" customFormat="1" ht="15" customHeight="1">
      <c r="B121" s="257"/>
      <c r="C121" s="363"/>
      <c r="D121" s="363"/>
      <c r="E121" s="259"/>
      <c r="F121" s="600" t="s">
        <v>3573</v>
      </c>
      <c r="G121" s="601"/>
      <c r="H121" s="601"/>
      <c r="I121" s="601"/>
      <c r="J121" s="363"/>
      <c r="K121" s="260"/>
      <c r="L121" s="363"/>
      <c r="M121" s="363"/>
      <c r="N121" s="363"/>
      <c r="O121" s="363"/>
      <c r="P121" s="363"/>
      <c r="Q121" s="363"/>
      <c r="R121" s="363"/>
      <c r="S121" s="172"/>
      <c r="U121" s="385"/>
      <c r="V121" s="363"/>
      <c r="W121" s="363"/>
      <c r="X121" s="363"/>
      <c r="Y121" s="363"/>
      <c r="Z121" s="363"/>
      <c r="AA121" s="363"/>
      <c r="AB121" s="386"/>
      <c r="AU121" s="262" t="s">
        <v>205</v>
      </c>
      <c r="AV121" s="262" t="s">
        <v>65</v>
      </c>
      <c r="AW121" s="261" t="s">
        <v>71</v>
      </c>
      <c r="AX121" s="261" t="s">
        <v>25</v>
      </c>
      <c r="AY121" s="261" t="s">
        <v>58</v>
      </c>
      <c r="AZ121" s="262" t="s">
        <v>198</v>
      </c>
    </row>
    <row r="122" spans="2:52" s="261" customFormat="1" ht="15" customHeight="1">
      <c r="B122" s="257"/>
      <c r="C122" s="363"/>
      <c r="D122" s="363"/>
      <c r="E122" s="259"/>
      <c r="F122" s="600" t="s">
        <v>3449</v>
      </c>
      <c r="G122" s="601"/>
      <c r="H122" s="601"/>
      <c r="I122" s="601"/>
      <c r="J122" s="363"/>
      <c r="K122" s="260"/>
      <c r="L122" s="363"/>
      <c r="M122" s="363"/>
      <c r="N122" s="363"/>
      <c r="O122" s="363"/>
      <c r="P122" s="363"/>
      <c r="Q122" s="363"/>
      <c r="R122" s="363"/>
      <c r="S122" s="221"/>
      <c r="U122" s="385"/>
      <c r="V122" s="363"/>
      <c r="W122" s="363"/>
      <c r="X122" s="363"/>
      <c r="Y122" s="363"/>
      <c r="Z122" s="363"/>
      <c r="AA122" s="363"/>
      <c r="AB122" s="386"/>
      <c r="AU122" s="262" t="s">
        <v>205</v>
      </c>
      <c r="AV122" s="262" t="s">
        <v>65</v>
      </c>
      <c r="AW122" s="261" t="s">
        <v>71</v>
      </c>
      <c r="AX122" s="261" t="s">
        <v>25</v>
      </c>
      <c r="AY122" s="261" t="s">
        <v>58</v>
      </c>
      <c r="AZ122" s="262" t="s">
        <v>198</v>
      </c>
    </row>
    <row r="123" spans="2:64" s="235" customFormat="1" ht="37.35" customHeight="1">
      <c r="B123" s="231"/>
      <c r="C123" s="232"/>
      <c r="D123" s="233" t="s">
        <v>2290</v>
      </c>
      <c r="E123" s="233"/>
      <c r="F123" s="233"/>
      <c r="G123" s="233"/>
      <c r="H123" s="233"/>
      <c r="I123" s="233"/>
      <c r="J123" s="233"/>
      <c r="K123" s="233"/>
      <c r="L123" s="233"/>
      <c r="M123" s="233"/>
      <c r="N123" s="609">
        <f>SUM(N126:Q140)</f>
        <v>0</v>
      </c>
      <c r="O123" s="610"/>
      <c r="P123" s="610"/>
      <c r="Q123" s="610"/>
      <c r="R123" s="232"/>
      <c r="S123" s="221"/>
      <c r="U123" s="348"/>
      <c r="V123" s="232"/>
      <c r="W123" s="232"/>
      <c r="X123" s="234"/>
      <c r="Y123" s="232"/>
      <c r="Z123" s="234"/>
      <c r="AA123" s="232"/>
      <c r="AB123" s="349"/>
      <c r="AS123" s="237" t="s">
        <v>113</v>
      </c>
      <c r="AU123" s="238" t="s">
        <v>57</v>
      </c>
      <c r="AV123" s="238" t="s">
        <v>58</v>
      </c>
      <c r="AZ123" s="237" t="s">
        <v>198</v>
      </c>
      <c r="BL123" s="239" t="e">
        <f>SUM(BL124:BL140)</f>
        <v>#VALUE!</v>
      </c>
    </row>
    <row r="124" spans="2:66" s="198" customFormat="1" ht="31.5" customHeight="1">
      <c r="B124" s="168"/>
      <c r="C124" s="240" t="s">
        <v>113</v>
      </c>
      <c r="D124" s="240" t="s">
        <v>199</v>
      </c>
      <c r="E124" s="241" t="s">
        <v>2993</v>
      </c>
      <c r="F124" s="593" t="s">
        <v>2994</v>
      </c>
      <c r="G124" s="593"/>
      <c r="H124" s="593"/>
      <c r="I124" s="593"/>
      <c r="J124" s="242" t="s">
        <v>268</v>
      </c>
      <c r="K124" s="360">
        <v>1</v>
      </c>
      <c r="L124" s="731" t="s">
        <v>3579</v>
      </c>
      <c r="M124" s="732"/>
      <c r="N124" s="733"/>
      <c r="O124" s="733"/>
      <c r="P124" s="733"/>
      <c r="Q124" s="734"/>
      <c r="R124" s="256" t="s">
        <v>3765</v>
      </c>
      <c r="S124" s="221"/>
      <c r="T124" s="287"/>
      <c r="U124" s="354"/>
      <c r="V124" s="246"/>
      <c r="W124" s="248"/>
      <c r="X124" s="248"/>
      <c r="Y124" s="248"/>
      <c r="Z124" s="248"/>
      <c r="AA124" s="248"/>
      <c r="AB124" s="355"/>
      <c r="AS124" s="192" t="s">
        <v>113</v>
      </c>
      <c r="AU124" s="192" t="s">
        <v>199</v>
      </c>
      <c r="AV124" s="192" t="s">
        <v>65</v>
      </c>
      <c r="AZ124" s="192" t="s">
        <v>198</v>
      </c>
      <c r="BF124" s="249">
        <f aca="true" t="shared" si="0" ref="BF124:BF137">IF(V124="základní",N124,0)</f>
        <v>0</v>
      </c>
      <c r="BG124" s="249">
        <f aca="true" t="shared" si="1" ref="BG124:BG137">IF(V124="snížená",N124,0)</f>
        <v>0</v>
      </c>
      <c r="BH124" s="249">
        <f aca="true" t="shared" si="2" ref="BH124:BH137">IF(V124="zákl. přenesená",N124,0)</f>
        <v>0</v>
      </c>
      <c r="BI124" s="249">
        <f aca="true" t="shared" si="3" ref="BI124:BI137">IF(V124="sníž. přenesená",N124,0)</f>
        <v>0</v>
      </c>
      <c r="BJ124" s="249">
        <f aca="true" t="shared" si="4" ref="BJ124:BJ137">IF(V124="nulová",N124,0)</f>
        <v>0</v>
      </c>
      <c r="BK124" s="192" t="s">
        <v>65</v>
      </c>
      <c r="BL124" s="249" t="e">
        <f aca="true" t="shared" si="5" ref="BL124:BL137">ROUND(L124*K124,2)</f>
        <v>#VALUE!</v>
      </c>
      <c r="BM124" s="192" t="s">
        <v>113</v>
      </c>
      <c r="BN124" s="192" t="s">
        <v>2995</v>
      </c>
    </row>
    <row r="125" spans="2:66" s="198" customFormat="1" ht="44.25" customHeight="1">
      <c r="B125" s="168"/>
      <c r="C125" s="240" t="s">
        <v>116</v>
      </c>
      <c r="D125" s="240" t="s">
        <v>199</v>
      </c>
      <c r="E125" s="241" t="s">
        <v>2996</v>
      </c>
      <c r="F125" s="593" t="s">
        <v>2997</v>
      </c>
      <c r="G125" s="593"/>
      <c r="H125" s="593"/>
      <c r="I125" s="593"/>
      <c r="J125" s="242" t="s">
        <v>268</v>
      </c>
      <c r="K125" s="360">
        <v>1</v>
      </c>
      <c r="L125" s="731" t="s">
        <v>3579</v>
      </c>
      <c r="M125" s="732"/>
      <c r="N125" s="733"/>
      <c r="O125" s="733"/>
      <c r="P125" s="733"/>
      <c r="Q125" s="734"/>
      <c r="R125" s="256" t="s">
        <v>3765</v>
      </c>
      <c r="S125" s="221"/>
      <c r="T125" s="287"/>
      <c r="U125" s="354"/>
      <c r="V125" s="246"/>
      <c r="W125" s="248"/>
      <c r="X125" s="248"/>
      <c r="Y125" s="248"/>
      <c r="Z125" s="248"/>
      <c r="AA125" s="248"/>
      <c r="AB125" s="355"/>
      <c r="AS125" s="192" t="s">
        <v>113</v>
      </c>
      <c r="AU125" s="192" t="s">
        <v>199</v>
      </c>
      <c r="AV125" s="192" t="s">
        <v>65</v>
      </c>
      <c r="AZ125" s="192" t="s">
        <v>198</v>
      </c>
      <c r="BF125" s="249">
        <f t="shared" si="0"/>
        <v>0</v>
      </c>
      <c r="BG125" s="249">
        <f t="shared" si="1"/>
        <v>0</v>
      </c>
      <c r="BH125" s="249">
        <f t="shared" si="2"/>
        <v>0</v>
      </c>
      <c r="BI125" s="249">
        <f t="shared" si="3"/>
        <v>0</v>
      </c>
      <c r="BJ125" s="249">
        <f t="shared" si="4"/>
        <v>0</v>
      </c>
      <c r="BK125" s="192" t="s">
        <v>65</v>
      </c>
      <c r="BL125" s="249" t="e">
        <f t="shared" si="5"/>
        <v>#VALUE!</v>
      </c>
      <c r="BM125" s="192" t="s">
        <v>113</v>
      </c>
      <c r="BN125" s="192" t="s">
        <v>2998</v>
      </c>
    </row>
    <row r="126" spans="2:66" s="198" customFormat="1" ht="30" customHeight="1">
      <c r="B126" s="168"/>
      <c r="C126" s="240" t="s">
        <v>128</v>
      </c>
      <c r="D126" s="240" t="s">
        <v>199</v>
      </c>
      <c r="E126" s="241" t="s">
        <v>2999</v>
      </c>
      <c r="F126" s="593" t="s">
        <v>3000</v>
      </c>
      <c r="G126" s="593"/>
      <c r="H126" s="593"/>
      <c r="I126" s="593"/>
      <c r="J126" s="253" t="s">
        <v>1218</v>
      </c>
      <c r="K126" s="358">
        <v>1</v>
      </c>
      <c r="L126" s="694"/>
      <c r="M126" s="694"/>
      <c r="N126" s="594">
        <f aca="true" t="shared" si="6" ref="N126:N137">ROUND(L126*K126,2)</f>
        <v>0</v>
      </c>
      <c r="O126" s="594"/>
      <c r="P126" s="594"/>
      <c r="Q126" s="594"/>
      <c r="R126" s="244" t="s">
        <v>3319</v>
      </c>
      <c r="S126" s="172"/>
      <c r="U126" s="354"/>
      <c r="V126" s="246"/>
      <c r="W126" s="248"/>
      <c r="X126" s="248"/>
      <c r="Y126" s="248"/>
      <c r="Z126" s="248"/>
      <c r="AA126" s="248"/>
      <c r="AB126" s="355"/>
      <c r="AS126" s="192" t="s">
        <v>113</v>
      </c>
      <c r="AU126" s="192" t="s">
        <v>199</v>
      </c>
      <c r="AV126" s="192" t="s">
        <v>65</v>
      </c>
      <c r="AZ126" s="192" t="s">
        <v>198</v>
      </c>
      <c r="BF126" s="249">
        <f t="shared" si="0"/>
        <v>0</v>
      </c>
      <c r="BG126" s="249">
        <f t="shared" si="1"/>
        <v>0</v>
      </c>
      <c r="BH126" s="249">
        <f t="shared" si="2"/>
        <v>0</v>
      </c>
      <c r="BI126" s="249">
        <f t="shared" si="3"/>
        <v>0</v>
      </c>
      <c r="BJ126" s="249">
        <f t="shared" si="4"/>
        <v>0</v>
      </c>
      <c r="BK126" s="192" t="s">
        <v>65</v>
      </c>
      <c r="BL126" s="249">
        <f t="shared" si="5"/>
        <v>0</v>
      </c>
      <c r="BM126" s="192" t="s">
        <v>113</v>
      </c>
      <c r="BN126" s="192" t="s">
        <v>3001</v>
      </c>
    </row>
    <row r="127" spans="2:52" s="270" customFormat="1" ht="70.5" customHeight="1">
      <c r="B127" s="265"/>
      <c r="C127" s="365"/>
      <c r="D127" s="365"/>
      <c r="E127" s="267" t="s">
        <v>5</v>
      </c>
      <c r="F127" s="625" t="s">
        <v>3574</v>
      </c>
      <c r="G127" s="622"/>
      <c r="H127" s="622"/>
      <c r="I127" s="622"/>
      <c r="J127" s="365"/>
      <c r="K127" s="380"/>
      <c r="L127" s="365"/>
      <c r="M127" s="365"/>
      <c r="N127" s="366"/>
      <c r="O127" s="366"/>
      <c r="P127" s="366"/>
      <c r="Q127" s="366"/>
      <c r="R127" s="365"/>
      <c r="S127" s="221"/>
      <c r="U127" s="387"/>
      <c r="V127" s="365"/>
      <c r="W127" s="365"/>
      <c r="X127" s="365"/>
      <c r="Y127" s="365"/>
      <c r="Z127" s="365"/>
      <c r="AA127" s="365"/>
      <c r="AB127" s="388"/>
      <c r="AU127" s="271" t="s">
        <v>205</v>
      </c>
      <c r="AV127" s="271" t="s">
        <v>65</v>
      </c>
      <c r="AW127" s="270" t="s">
        <v>65</v>
      </c>
      <c r="AX127" s="270" t="s">
        <v>25</v>
      </c>
      <c r="AY127" s="270" t="s">
        <v>58</v>
      </c>
      <c r="AZ127" s="271" t="s">
        <v>198</v>
      </c>
    </row>
    <row r="128" spans="2:52" s="270" customFormat="1" ht="60" customHeight="1">
      <c r="B128" s="265"/>
      <c r="C128" s="365"/>
      <c r="D128" s="365"/>
      <c r="E128" s="267" t="s">
        <v>5</v>
      </c>
      <c r="F128" s="625" t="s">
        <v>3575</v>
      </c>
      <c r="G128" s="622"/>
      <c r="H128" s="622"/>
      <c r="I128" s="622"/>
      <c r="J128" s="365"/>
      <c r="K128" s="380"/>
      <c r="L128" s="365"/>
      <c r="M128" s="365"/>
      <c r="N128" s="365"/>
      <c r="O128" s="365"/>
      <c r="P128" s="365"/>
      <c r="Q128" s="365"/>
      <c r="R128" s="365"/>
      <c r="S128" s="221"/>
      <c r="U128" s="387"/>
      <c r="V128" s="365"/>
      <c r="W128" s="365"/>
      <c r="X128" s="365"/>
      <c r="Y128" s="365"/>
      <c r="Z128" s="365"/>
      <c r="AA128" s="365"/>
      <c r="AB128" s="388"/>
      <c r="AU128" s="271" t="s">
        <v>205</v>
      </c>
      <c r="AV128" s="271" t="s">
        <v>65</v>
      </c>
      <c r="AW128" s="270" t="s">
        <v>65</v>
      </c>
      <c r="AX128" s="270" t="s">
        <v>25</v>
      </c>
      <c r="AY128" s="270" t="s">
        <v>58</v>
      </c>
      <c r="AZ128" s="271" t="s">
        <v>198</v>
      </c>
    </row>
    <row r="129" spans="2:52" s="270" customFormat="1" ht="29.25" customHeight="1">
      <c r="B129" s="265"/>
      <c r="C129" s="365"/>
      <c r="D129" s="365"/>
      <c r="E129" s="267" t="s">
        <v>5</v>
      </c>
      <c r="F129" s="625" t="s">
        <v>3576</v>
      </c>
      <c r="G129" s="622"/>
      <c r="H129" s="622"/>
      <c r="I129" s="622"/>
      <c r="J129" s="365"/>
      <c r="K129" s="380"/>
      <c r="L129" s="365"/>
      <c r="M129" s="365"/>
      <c r="N129" s="463"/>
      <c r="O129" s="463"/>
      <c r="P129" s="463"/>
      <c r="Q129" s="463"/>
      <c r="R129" s="365"/>
      <c r="S129" s="172"/>
      <c r="U129" s="387"/>
      <c r="V129" s="365"/>
      <c r="W129" s="365"/>
      <c r="X129" s="365"/>
      <c r="Y129" s="365"/>
      <c r="Z129" s="365"/>
      <c r="AA129" s="365"/>
      <c r="AB129" s="388"/>
      <c r="AU129" s="271" t="s">
        <v>205</v>
      </c>
      <c r="AV129" s="271" t="s">
        <v>65</v>
      </c>
      <c r="AW129" s="270" t="s">
        <v>65</v>
      </c>
      <c r="AX129" s="270" t="s">
        <v>25</v>
      </c>
      <c r="AY129" s="270" t="s">
        <v>58</v>
      </c>
      <c r="AZ129" s="271" t="s">
        <v>198</v>
      </c>
    </row>
    <row r="130" spans="2:66" s="198" customFormat="1" ht="22.5" customHeight="1">
      <c r="B130" s="168"/>
      <c r="C130" s="240" t="s">
        <v>137</v>
      </c>
      <c r="D130" s="240" t="s">
        <v>199</v>
      </c>
      <c r="E130" s="241" t="s">
        <v>3002</v>
      </c>
      <c r="F130" s="593" t="s">
        <v>3003</v>
      </c>
      <c r="G130" s="593"/>
      <c r="H130" s="593"/>
      <c r="I130" s="593"/>
      <c r="J130" s="242" t="s">
        <v>1218</v>
      </c>
      <c r="K130" s="358">
        <v>1</v>
      </c>
      <c r="L130" s="694"/>
      <c r="M130" s="694"/>
      <c r="N130" s="594">
        <f t="shared" si="6"/>
        <v>0</v>
      </c>
      <c r="O130" s="594"/>
      <c r="P130" s="594"/>
      <c r="Q130" s="594"/>
      <c r="R130" s="244" t="s">
        <v>3319</v>
      </c>
      <c r="S130" s="221"/>
      <c r="U130" s="354"/>
      <c r="V130" s="246"/>
      <c r="W130" s="248"/>
      <c r="X130" s="248"/>
      <c r="Y130" s="248"/>
      <c r="Z130" s="248"/>
      <c r="AA130" s="248"/>
      <c r="AB130" s="355"/>
      <c r="AS130" s="192" t="s">
        <v>113</v>
      </c>
      <c r="AU130" s="192" t="s">
        <v>199</v>
      </c>
      <c r="AV130" s="192" t="s">
        <v>65</v>
      </c>
      <c r="AZ130" s="192" t="s">
        <v>198</v>
      </c>
      <c r="BF130" s="249">
        <f t="shared" si="0"/>
        <v>0</v>
      </c>
      <c r="BG130" s="249">
        <f t="shared" si="1"/>
        <v>0</v>
      </c>
      <c r="BH130" s="249">
        <f t="shared" si="2"/>
        <v>0</v>
      </c>
      <c r="BI130" s="249">
        <f t="shared" si="3"/>
        <v>0</v>
      </c>
      <c r="BJ130" s="249">
        <f t="shared" si="4"/>
        <v>0</v>
      </c>
      <c r="BK130" s="192" t="s">
        <v>65</v>
      </c>
      <c r="BL130" s="249">
        <f t="shared" si="5"/>
        <v>0</v>
      </c>
      <c r="BM130" s="192" t="s">
        <v>113</v>
      </c>
      <c r="BN130" s="192" t="s">
        <v>3004</v>
      </c>
    </row>
    <row r="131" spans="2:52" s="270" customFormat="1" ht="96.75" customHeight="1">
      <c r="B131" s="265"/>
      <c r="C131" s="365"/>
      <c r="D131" s="365"/>
      <c r="E131" s="267" t="s">
        <v>5</v>
      </c>
      <c r="F131" s="625" t="s">
        <v>3577</v>
      </c>
      <c r="G131" s="622"/>
      <c r="H131" s="622"/>
      <c r="I131" s="622"/>
      <c r="J131" s="365"/>
      <c r="K131" s="380"/>
      <c r="L131" s="365"/>
      <c r="M131" s="365"/>
      <c r="N131" s="365"/>
      <c r="O131" s="365"/>
      <c r="P131" s="365"/>
      <c r="Q131" s="365"/>
      <c r="R131" s="365"/>
      <c r="S131" s="221"/>
      <c r="U131" s="387"/>
      <c r="V131" s="365"/>
      <c r="W131" s="365"/>
      <c r="X131" s="365"/>
      <c r="Y131" s="365"/>
      <c r="Z131" s="365"/>
      <c r="AA131" s="365"/>
      <c r="AB131" s="388"/>
      <c r="AU131" s="271" t="s">
        <v>205</v>
      </c>
      <c r="AV131" s="271" t="s">
        <v>65</v>
      </c>
      <c r="AW131" s="270" t="s">
        <v>65</v>
      </c>
      <c r="AX131" s="270" t="s">
        <v>25</v>
      </c>
      <c r="AY131" s="270" t="s">
        <v>58</v>
      </c>
      <c r="AZ131" s="271" t="s">
        <v>198</v>
      </c>
    </row>
    <row r="132" spans="2:66" s="198" customFormat="1" ht="31.5" customHeight="1">
      <c r="B132" s="168"/>
      <c r="C132" s="240" t="s">
        <v>146</v>
      </c>
      <c r="D132" s="240" t="s">
        <v>199</v>
      </c>
      <c r="E132" s="241" t="s">
        <v>3005</v>
      </c>
      <c r="F132" s="593" t="s">
        <v>3006</v>
      </c>
      <c r="G132" s="593"/>
      <c r="H132" s="593"/>
      <c r="I132" s="593"/>
      <c r="J132" s="242" t="s">
        <v>268</v>
      </c>
      <c r="K132" s="358">
        <v>1</v>
      </c>
      <c r="L132" s="694"/>
      <c r="M132" s="694"/>
      <c r="N132" s="594">
        <f t="shared" si="6"/>
        <v>0</v>
      </c>
      <c r="O132" s="594"/>
      <c r="P132" s="594"/>
      <c r="Q132" s="594"/>
      <c r="R132" s="244" t="s">
        <v>3319</v>
      </c>
      <c r="S132" s="221"/>
      <c r="U132" s="354"/>
      <c r="V132" s="246"/>
      <c r="W132" s="248"/>
      <c r="X132" s="248"/>
      <c r="Y132" s="248"/>
      <c r="Z132" s="248"/>
      <c r="AA132" s="248"/>
      <c r="AB132" s="355"/>
      <c r="AS132" s="192" t="s">
        <v>113</v>
      </c>
      <c r="AU132" s="192" t="s">
        <v>199</v>
      </c>
      <c r="AV132" s="192" t="s">
        <v>65</v>
      </c>
      <c r="AZ132" s="192" t="s">
        <v>198</v>
      </c>
      <c r="BF132" s="249">
        <f t="shared" si="0"/>
        <v>0</v>
      </c>
      <c r="BG132" s="249">
        <f t="shared" si="1"/>
        <v>0</v>
      </c>
      <c r="BH132" s="249">
        <f t="shared" si="2"/>
        <v>0</v>
      </c>
      <c r="BI132" s="249">
        <f t="shared" si="3"/>
        <v>0</v>
      </c>
      <c r="BJ132" s="249">
        <f t="shared" si="4"/>
        <v>0</v>
      </c>
      <c r="BK132" s="192" t="s">
        <v>65</v>
      </c>
      <c r="BL132" s="249">
        <f t="shared" si="5"/>
        <v>0</v>
      </c>
      <c r="BM132" s="192" t="s">
        <v>113</v>
      </c>
      <c r="BN132" s="192" t="s">
        <v>3007</v>
      </c>
    </row>
    <row r="133" spans="2:52" s="270" customFormat="1" ht="96.75" customHeight="1">
      <c r="B133" s="265"/>
      <c r="C133" s="365"/>
      <c r="D133" s="365"/>
      <c r="E133" s="267" t="s">
        <v>5</v>
      </c>
      <c r="F133" s="625" t="s">
        <v>3578</v>
      </c>
      <c r="G133" s="622"/>
      <c r="H133" s="622"/>
      <c r="I133" s="622"/>
      <c r="J133" s="365"/>
      <c r="K133" s="380"/>
      <c r="L133" s="365"/>
      <c r="M133" s="365"/>
      <c r="N133" s="365"/>
      <c r="O133" s="365"/>
      <c r="P133" s="365"/>
      <c r="Q133" s="365"/>
      <c r="R133" s="365"/>
      <c r="S133" s="219"/>
      <c r="U133" s="387"/>
      <c r="V133" s="365"/>
      <c r="W133" s="365"/>
      <c r="X133" s="365"/>
      <c r="Y133" s="365"/>
      <c r="Z133" s="365"/>
      <c r="AA133" s="365"/>
      <c r="AB133" s="388"/>
      <c r="AU133" s="271" t="s">
        <v>205</v>
      </c>
      <c r="AV133" s="271" t="s">
        <v>65</v>
      </c>
      <c r="AW133" s="270" t="s">
        <v>65</v>
      </c>
      <c r="AX133" s="270" t="s">
        <v>25</v>
      </c>
      <c r="AY133" s="270" t="s">
        <v>58</v>
      </c>
      <c r="AZ133" s="271" t="s">
        <v>198</v>
      </c>
    </row>
    <row r="134" spans="2:66" s="198" customFormat="1" ht="31.5" customHeight="1">
      <c r="B134" s="168"/>
      <c r="C134" s="240" t="s">
        <v>158</v>
      </c>
      <c r="D134" s="240" t="s">
        <v>199</v>
      </c>
      <c r="E134" s="241" t="s">
        <v>3008</v>
      </c>
      <c r="F134" s="593" t="s">
        <v>3009</v>
      </c>
      <c r="G134" s="593"/>
      <c r="H134" s="593"/>
      <c r="I134" s="593"/>
      <c r="J134" s="242" t="s">
        <v>268</v>
      </c>
      <c r="K134" s="358">
        <v>1</v>
      </c>
      <c r="L134" s="694"/>
      <c r="M134" s="694"/>
      <c r="N134" s="594">
        <f t="shared" si="6"/>
        <v>0</v>
      </c>
      <c r="O134" s="594"/>
      <c r="P134" s="594"/>
      <c r="Q134" s="594"/>
      <c r="R134" s="244" t="s">
        <v>3319</v>
      </c>
      <c r="S134" s="172"/>
      <c r="U134" s="354"/>
      <c r="V134" s="246"/>
      <c r="W134" s="248"/>
      <c r="X134" s="248"/>
      <c r="Y134" s="248"/>
      <c r="Z134" s="248"/>
      <c r="AA134" s="248"/>
      <c r="AB134" s="355"/>
      <c r="AS134" s="192" t="s">
        <v>113</v>
      </c>
      <c r="AU134" s="192" t="s">
        <v>199</v>
      </c>
      <c r="AV134" s="192" t="s">
        <v>65</v>
      </c>
      <c r="AZ134" s="192" t="s">
        <v>198</v>
      </c>
      <c r="BF134" s="249">
        <f t="shared" si="0"/>
        <v>0</v>
      </c>
      <c r="BG134" s="249">
        <f t="shared" si="1"/>
        <v>0</v>
      </c>
      <c r="BH134" s="249">
        <f t="shared" si="2"/>
        <v>0</v>
      </c>
      <c r="BI134" s="249">
        <f t="shared" si="3"/>
        <v>0</v>
      </c>
      <c r="BJ134" s="249">
        <f t="shared" si="4"/>
        <v>0</v>
      </c>
      <c r="BK134" s="192" t="s">
        <v>65</v>
      </c>
      <c r="BL134" s="249">
        <f t="shared" si="5"/>
        <v>0</v>
      </c>
      <c r="BM134" s="192" t="s">
        <v>113</v>
      </c>
      <c r="BN134" s="192" t="s">
        <v>3010</v>
      </c>
    </row>
    <row r="135" spans="2:52" s="270" customFormat="1" ht="32.25" customHeight="1">
      <c r="B135" s="265"/>
      <c r="C135" s="365"/>
      <c r="D135" s="365"/>
      <c r="E135" s="267" t="s">
        <v>5</v>
      </c>
      <c r="F135" s="625" t="s">
        <v>3538</v>
      </c>
      <c r="G135" s="622"/>
      <c r="H135" s="622"/>
      <c r="I135" s="622"/>
      <c r="J135" s="365"/>
      <c r="K135" s="380"/>
      <c r="L135" s="365"/>
      <c r="M135" s="365"/>
      <c r="N135" s="365"/>
      <c r="O135" s="365"/>
      <c r="P135" s="365"/>
      <c r="Q135" s="365"/>
      <c r="R135" s="365"/>
      <c r="S135" s="221"/>
      <c r="U135" s="387"/>
      <c r="V135" s="365"/>
      <c r="W135" s="365"/>
      <c r="X135" s="365"/>
      <c r="Y135" s="365"/>
      <c r="Z135" s="365"/>
      <c r="AA135" s="365"/>
      <c r="AB135" s="388"/>
      <c r="AU135" s="271" t="s">
        <v>205</v>
      </c>
      <c r="AV135" s="271" t="s">
        <v>65</v>
      </c>
      <c r="AW135" s="270" t="s">
        <v>65</v>
      </c>
      <c r="AX135" s="270" t="s">
        <v>25</v>
      </c>
      <c r="AY135" s="270" t="s">
        <v>58</v>
      </c>
      <c r="AZ135" s="271" t="s">
        <v>198</v>
      </c>
    </row>
    <row r="136" spans="2:66" s="198" customFormat="1" ht="31.5" customHeight="1">
      <c r="B136" s="168"/>
      <c r="C136" s="240" t="s">
        <v>161</v>
      </c>
      <c r="D136" s="240" t="s">
        <v>199</v>
      </c>
      <c r="E136" s="241" t="s">
        <v>3011</v>
      </c>
      <c r="F136" s="593" t="s">
        <v>3012</v>
      </c>
      <c r="G136" s="593"/>
      <c r="H136" s="593"/>
      <c r="I136" s="593"/>
      <c r="J136" s="242" t="s">
        <v>353</v>
      </c>
      <c r="K136" s="358">
        <v>11.5</v>
      </c>
      <c r="L136" s="694"/>
      <c r="M136" s="694"/>
      <c r="N136" s="594">
        <f t="shared" si="6"/>
        <v>0</v>
      </c>
      <c r="O136" s="594"/>
      <c r="P136" s="594"/>
      <c r="Q136" s="594"/>
      <c r="R136" s="256" t="s">
        <v>3765</v>
      </c>
      <c r="S136" s="221"/>
      <c r="U136" s="354"/>
      <c r="V136" s="246"/>
      <c r="W136" s="248"/>
      <c r="X136" s="248"/>
      <c r="Y136" s="248"/>
      <c r="Z136" s="248"/>
      <c r="AA136" s="248"/>
      <c r="AB136" s="355"/>
      <c r="AS136" s="192" t="s">
        <v>113</v>
      </c>
      <c r="AU136" s="192" t="s">
        <v>199</v>
      </c>
      <c r="AV136" s="192" t="s">
        <v>65</v>
      </c>
      <c r="AZ136" s="192" t="s">
        <v>198</v>
      </c>
      <c r="BF136" s="249">
        <f t="shared" si="0"/>
        <v>0</v>
      </c>
      <c r="BG136" s="249">
        <f t="shared" si="1"/>
        <v>0</v>
      </c>
      <c r="BH136" s="249">
        <f t="shared" si="2"/>
        <v>0</v>
      </c>
      <c r="BI136" s="249">
        <f t="shared" si="3"/>
        <v>0</v>
      </c>
      <c r="BJ136" s="249">
        <f t="shared" si="4"/>
        <v>0</v>
      </c>
      <c r="BK136" s="192" t="s">
        <v>65</v>
      </c>
      <c r="BL136" s="249">
        <f t="shared" si="5"/>
        <v>0</v>
      </c>
      <c r="BM136" s="192" t="s">
        <v>113</v>
      </c>
      <c r="BN136" s="192" t="s">
        <v>3013</v>
      </c>
    </row>
    <row r="137" spans="2:66" s="198" customFormat="1" ht="22.5" customHeight="1">
      <c r="B137" s="168"/>
      <c r="C137" s="240" t="s">
        <v>164</v>
      </c>
      <c r="D137" s="240" t="s">
        <v>199</v>
      </c>
      <c r="E137" s="241" t="s">
        <v>3014</v>
      </c>
      <c r="F137" s="593" t="s">
        <v>3015</v>
      </c>
      <c r="G137" s="593"/>
      <c r="H137" s="593"/>
      <c r="I137" s="593"/>
      <c r="J137" s="242" t="s">
        <v>353</v>
      </c>
      <c r="K137" s="358">
        <v>23</v>
      </c>
      <c r="L137" s="694"/>
      <c r="M137" s="694"/>
      <c r="N137" s="594">
        <f t="shared" si="6"/>
        <v>0</v>
      </c>
      <c r="O137" s="594"/>
      <c r="P137" s="594"/>
      <c r="Q137" s="594"/>
      <c r="R137" s="256" t="s">
        <v>3765</v>
      </c>
      <c r="S137" s="219"/>
      <c r="U137" s="354"/>
      <c r="V137" s="246"/>
      <c r="W137" s="248"/>
      <c r="X137" s="248"/>
      <c r="Y137" s="248"/>
      <c r="Z137" s="248"/>
      <c r="AA137" s="248"/>
      <c r="AB137" s="355"/>
      <c r="AS137" s="192" t="s">
        <v>113</v>
      </c>
      <c r="AU137" s="192" t="s">
        <v>199</v>
      </c>
      <c r="AV137" s="192" t="s">
        <v>65</v>
      </c>
      <c r="AZ137" s="192" t="s">
        <v>198</v>
      </c>
      <c r="BF137" s="249">
        <f t="shared" si="0"/>
        <v>0</v>
      </c>
      <c r="BG137" s="249">
        <f t="shared" si="1"/>
        <v>0</v>
      </c>
      <c r="BH137" s="249">
        <f t="shared" si="2"/>
        <v>0</v>
      </c>
      <c r="BI137" s="249">
        <f t="shared" si="3"/>
        <v>0</v>
      </c>
      <c r="BJ137" s="249">
        <f t="shared" si="4"/>
        <v>0</v>
      </c>
      <c r="BK137" s="192" t="s">
        <v>65</v>
      </c>
      <c r="BL137" s="249">
        <f t="shared" si="5"/>
        <v>0</v>
      </c>
      <c r="BM137" s="192" t="s">
        <v>113</v>
      </c>
      <c r="BN137" s="192" t="s">
        <v>3016</v>
      </c>
    </row>
    <row r="138" spans="2:52" s="261" customFormat="1" ht="31.5" customHeight="1">
      <c r="B138" s="257"/>
      <c r="C138" s="363"/>
      <c r="D138" s="363"/>
      <c r="E138" s="259" t="s">
        <v>2211</v>
      </c>
      <c r="F138" s="602" t="s">
        <v>3017</v>
      </c>
      <c r="G138" s="603"/>
      <c r="H138" s="603"/>
      <c r="I138" s="603"/>
      <c r="J138" s="363"/>
      <c r="K138" s="260">
        <v>23</v>
      </c>
      <c r="L138" s="363"/>
      <c r="M138" s="363"/>
      <c r="N138" s="363"/>
      <c r="O138" s="363"/>
      <c r="P138" s="363"/>
      <c r="Q138" s="363"/>
      <c r="R138" s="363"/>
      <c r="S138" s="172"/>
      <c r="U138" s="385"/>
      <c r="V138" s="363"/>
      <c r="W138" s="363"/>
      <c r="X138" s="363"/>
      <c r="Y138" s="363"/>
      <c r="Z138" s="363"/>
      <c r="AA138" s="363"/>
      <c r="AB138" s="386"/>
      <c r="AU138" s="262" t="s">
        <v>205</v>
      </c>
      <c r="AV138" s="262" t="s">
        <v>65</v>
      </c>
      <c r="AW138" s="261" t="s">
        <v>71</v>
      </c>
      <c r="AX138" s="261" t="s">
        <v>25</v>
      </c>
      <c r="AY138" s="261" t="s">
        <v>58</v>
      </c>
      <c r="AZ138" s="262" t="s">
        <v>198</v>
      </c>
    </row>
    <row r="139" spans="2:52" s="261" customFormat="1" ht="22.5" customHeight="1">
      <c r="B139" s="257"/>
      <c r="C139" s="363"/>
      <c r="D139" s="363"/>
      <c r="E139" s="259" t="s">
        <v>2213</v>
      </c>
      <c r="F139" s="600" t="s">
        <v>3018</v>
      </c>
      <c r="G139" s="601"/>
      <c r="H139" s="601"/>
      <c r="I139" s="601"/>
      <c r="J139" s="363"/>
      <c r="K139" s="260">
        <v>23</v>
      </c>
      <c r="L139" s="363"/>
      <c r="M139" s="363"/>
      <c r="N139" s="363"/>
      <c r="O139" s="363"/>
      <c r="P139" s="363"/>
      <c r="Q139" s="363"/>
      <c r="R139" s="363"/>
      <c r="S139" s="221"/>
      <c r="U139" s="385"/>
      <c r="V139" s="363"/>
      <c r="W139" s="363"/>
      <c r="X139" s="363"/>
      <c r="Y139" s="363"/>
      <c r="Z139" s="363"/>
      <c r="AA139" s="363"/>
      <c r="AB139" s="386"/>
      <c r="AU139" s="262" t="s">
        <v>205</v>
      </c>
      <c r="AV139" s="262" t="s">
        <v>65</v>
      </c>
      <c r="AW139" s="261" t="s">
        <v>71</v>
      </c>
      <c r="AX139" s="261" t="s">
        <v>25</v>
      </c>
      <c r="AY139" s="261" t="s">
        <v>65</v>
      </c>
      <c r="AZ139" s="262" t="s">
        <v>198</v>
      </c>
    </row>
    <row r="140" spans="2:66" s="198" customFormat="1" ht="31.5" customHeight="1">
      <c r="B140" s="168"/>
      <c r="C140" s="240" t="s">
        <v>397</v>
      </c>
      <c r="D140" s="240" t="s">
        <v>199</v>
      </c>
      <c r="E140" s="241" t="s">
        <v>3019</v>
      </c>
      <c r="F140" s="593" t="s">
        <v>3020</v>
      </c>
      <c r="G140" s="593"/>
      <c r="H140" s="593"/>
      <c r="I140" s="593"/>
      <c r="J140" s="253" t="s">
        <v>1218</v>
      </c>
      <c r="K140" s="358">
        <v>1</v>
      </c>
      <c r="L140" s="694"/>
      <c r="M140" s="694"/>
      <c r="N140" s="594">
        <f>ROUND(L140*K140,2)</f>
        <v>0</v>
      </c>
      <c r="O140" s="594"/>
      <c r="P140" s="594"/>
      <c r="Q140" s="594"/>
      <c r="R140" s="256" t="s">
        <v>3765</v>
      </c>
      <c r="S140" s="220"/>
      <c r="U140" s="354"/>
      <c r="V140" s="275"/>
      <c r="W140" s="277"/>
      <c r="X140" s="277"/>
      <c r="Y140" s="277"/>
      <c r="Z140" s="277"/>
      <c r="AA140" s="277"/>
      <c r="AB140" s="356"/>
      <c r="AS140" s="192" t="s">
        <v>113</v>
      </c>
      <c r="AU140" s="192" t="s">
        <v>199</v>
      </c>
      <c r="AV140" s="192" t="s">
        <v>65</v>
      </c>
      <c r="AZ140" s="192" t="s">
        <v>198</v>
      </c>
      <c r="BF140" s="249">
        <f>IF(V140="základní",N140,0)</f>
        <v>0</v>
      </c>
      <c r="BG140" s="249">
        <f>IF(V140="snížená",N140,0)</f>
        <v>0</v>
      </c>
      <c r="BH140" s="249">
        <f>IF(V140="zákl. přenesená",N140,0)</f>
        <v>0</v>
      </c>
      <c r="BI140" s="249">
        <f>IF(V140="sníž. přenesená",N140,0)</f>
        <v>0</v>
      </c>
      <c r="BJ140" s="249">
        <f>IF(V140="nulová",N140,0)</f>
        <v>0</v>
      </c>
      <c r="BK140" s="192" t="s">
        <v>65</v>
      </c>
      <c r="BL140" s="249">
        <f>ROUND(L140*K140,2)</f>
        <v>0</v>
      </c>
      <c r="BM140" s="192" t="s">
        <v>113</v>
      </c>
      <c r="BN140" s="192" t="s">
        <v>3021</v>
      </c>
    </row>
    <row r="141" spans="2:64" s="235" customFormat="1" ht="37.35" customHeight="1">
      <c r="B141" s="231"/>
      <c r="C141" s="232"/>
      <c r="D141" s="233" t="s">
        <v>263</v>
      </c>
      <c r="E141" s="233"/>
      <c r="F141" s="233"/>
      <c r="G141" s="233"/>
      <c r="H141" s="233"/>
      <c r="I141" s="233"/>
      <c r="J141" s="233"/>
      <c r="K141" s="233"/>
      <c r="L141" s="233"/>
      <c r="M141" s="233"/>
      <c r="N141" s="611">
        <f>SUM(N142:Q149)</f>
        <v>0</v>
      </c>
      <c r="O141" s="612"/>
      <c r="P141" s="612"/>
      <c r="Q141" s="612"/>
      <c r="R141" s="232"/>
      <c r="S141" s="221"/>
      <c r="U141" s="348"/>
      <c r="V141" s="232"/>
      <c r="W141" s="232"/>
      <c r="X141" s="234"/>
      <c r="Y141" s="232"/>
      <c r="Z141" s="234"/>
      <c r="AA141" s="232"/>
      <c r="AB141" s="349"/>
      <c r="AS141" s="237" t="s">
        <v>113</v>
      </c>
      <c r="AU141" s="238" t="s">
        <v>57</v>
      </c>
      <c r="AV141" s="238" t="s">
        <v>58</v>
      </c>
      <c r="AZ141" s="237" t="s">
        <v>198</v>
      </c>
      <c r="BL141" s="239">
        <f>SUM(BL142:BL143)</f>
        <v>0</v>
      </c>
    </row>
    <row r="142" spans="2:66" s="198" customFormat="1" ht="22.5" customHeight="1">
      <c r="B142" s="168"/>
      <c r="C142" s="251" t="s">
        <v>3580</v>
      </c>
      <c r="D142" s="251" t="s">
        <v>199</v>
      </c>
      <c r="E142" s="252" t="s">
        <v>2467</v>
      </c>
      <c r="F142" s="624" t="s">
        <v>2468</v>
      </c>
      <c r="G142" s="624"/>
      <c r="H142" s="624"/>
      <c r="I142" s="624"/>
      <c r="J142" s="253" t="s">
        <v>353</v>
      </c>
      <c r="K142" s="360">
        <v>7</v>
      </c>
      <c r="L142" s="694"/>
      <c r="M142" s="694"/>
      <c r="N142" s="617">
        <f>ROUND(L142*K142,2)</f>
        <v>0</v>
      </c>
      <c r="O142" s="617"/>
      <c r="P142" s="617"/>
      <c r="Q142" s="617"/>
      <c r="R142" s="244" t="s">
        <v>3765</v>
      </c>
      <c r="S142" s="172"/>
      <c r="T142" s="287"/>
      <c r="U142" s="354"/>
      <c r="V142" s="246"/>
      <c r="W142" s="248"/>
      <c r="X142" s="248"/>
      <c r="Y142" s="248"/>
      <c r="Z142" s="248"/>
      <c r="AA142" s="248"/>
      <c r="AB142" s="355"/>
      <c r="AS142" s="192" t="s">
        <v>113</v>
      </c>
      <c r="AU142" s="192" t="s">
        <v>199</v>
      </c>
      <c r="AV142" s="192" t="s">
        <v>65</v>
      </c>
      <c r="AZ142" s="192" t="s">
        <v>198</v>
      </c>
      <c r="BF142" s="249">
        <f>IF(V142="základní",N142,0)</f>
        <v>0</v>
      </c>
      <c r="BG142" s="249">
        <f>IF(V142="snížená",N142,0)</f>
        <v>0</v>
      </c>
      <c r="BH142" s="249">
        <f>IF(V142="zákl. přenesená",N142,0)</f>
        <v>0</v>
      </c>
      <c r="BI142" s="249">
        <f>IF(V142="sníž. přenesená",N142,0)</f>
        <v>0</v>
      </c>
      <c r="BJ142" s="249">
        <f>IF(V142="nulová",N142,0)</f>
        <v>0</v>
      </c>
      <c r="BK142" s="192" t="s">
        <v>65</v>
      </c>
      <c r="BL142" s="249">
        <f>ROUND(L142*K142,2)</f>
        <v>0</v>
      </c>
      <c r="BM142" s="192" t="s">
        <v>113</v>
      </c>
      <c r="BN142" s="192" t="s">
        <v>3177</v>
      </c>
    </row>
    <row r="143" spans="2:48" s="198" customFormat="1" ht="22.5" customHeight="1">
      <c r="B143" s="168"/>
      <c r="C143" s="359"/>
      <c r="D143" s="359"/>
      <c r="E143" s="359"/>
      <c r="F143" s="619" t="s">
        <v>3178</v>
      </c>
      <c r="G143" s="620"/>
      <c r="H143" s="620"/>
      <c r="I143" s="620"/>
      <c r="J143" s="359"/>
      <c r="K143" s="359"/>
      <c r="L143" s="359"/>
      <c r="M143" s="359"/>
      <c r="N143" s="359"/>
      <c r="O143" s="359"/>
      <c r="P143" s="359"/>
      <c r="Q143" s="359"/>
      <c r="R143" s="359"/>
      <c r="S143" s="221"/>
      <c r="U143" s="331"/>
      <c r="V143" s="359"/>
      <c r="W143" s="359"/>
      <c r="X143" s="359"/>
      <c r="Y143" s="359"/>
      <c r="Z143" s="359"/>
      <c r="AA143" s="359"/>
      <c r="AB143" s="332"/>
      <c r="AU143" s="192" t="s">
        <v>271</v>
      </c>
      <c r="AV143" s="192" t="s">
        <v>65</v>
      </c>
    </row>
    <row r="144" spans="2:66" s="198" customFormat="1" ht="30" customHeight="1">
      <c r="B144" s="168"/>
      <c r="C144" s="251" t="s">
        <v>3581</v>
      </c>
      <c r="D144" s="251" t="s">
        <v>199</v>
      </c>
      <c r="E144" s="252" t="s">
        <v>2470</v>
      </c>
      <c r="F144" s="624" t="s">
        <v>2471</v>
      </c>
      <c r="G144" s="624"/>
      <c r="H144" s="624"/>
      <c r="I144" s="624"/>
      <c r="J144" s="253" t="s">
        <v>353</v>
      </c>
      <c r="K144" s="360">
        <v>7</v>
      </c>
      <c r="L144" s="694"/>
      <c r="M144" s="694"/>
      <c r="N144" s="617">
        <f>ROUND(L144*K144,2)</f>
        <v>0</v>
      </c>
      <c r="O144" s="617"/>
      <c r="P144" s="617"/>
      <c r="Q144" s="617"/>
      <c r="R144" s="244" t="s">
        <v>3765</v>
      </c>
      <c r="S144" s="172"/>
      <c r="T144" s="287"/>
      <c r="U144" s="354"/>
      <c r="V144" s="246"/>
      <c r="W144" s="248"/>
      <c r="X144" s="248"/>
      <c r="Y144" s="248"/>
      <c r="Z144" s="248"/>
      <c r="AA144" s="248"/>
      <c r="AB144" s="355"/>
      <c r="AS144" s="192" t="s">
        <v>113</v>
      </c>
      <c r="AU144" s="192" t="s">
        <v>199</v>
      </c>
      <c r="AV144" s="192" t="s">
        <v>65</v>
      </c>
      <c r="AZ144" s="192" t="s">
        <v>198</v>
      </c>
      <c r="BF144" s="249">
        <f>IF(V144="základní",N144,0)</f>
        <v>0</v>
      </c>
      <c r="BG144" s="249">
        <f>IF(V144="snížená",N144,0)</f>
        <v>0</v>
      </c>
      <c r="BH144" s="249">
        <f>IF(V144="zákl. přenesená",N144,0)</f>
        <v>0</v>
      </c>
      <c r="BI144" s="249">
        <f>IF(V144="sníž. přenesená",N144,0)</f>
        <v>0</v>
      </c>
      <c r="BJ144" s="249">
        <f>IF(V144="nulová",N144,0)</f>
        <v>0</v>
      </c>
      <c r="BK144" s="192" t="s">
        <v>65</v>
      </c>
      <c r="BL144" s="249">
        <f>ROUND(L144*K144,2)</f>
        <v>0</v>
      </c>
      <c r="BM144" s="192" t="s">
        <v>113</v>
      </c>
      <c r="BN144" s="192" t="s">
        <v>3177</v>
      </c>
    </row>
    <row r="145" spans="2:48" s="198" customFormat="1" ht="22.5" customHeight="1">
      <c r="B145" s="168"/>
      <c r="C145" s="359"/>
      <c r="D145" s="359"/>
      <c r="E145" s="359"/>
      <c r="F145" s="619" t="s">
        <v>3521</v>
      </c>
      <c r="G145" s="620"/>
      <c r="H145" s="620"/>
      <c r="I145" s="620"/>
      <c r="J145" s="359"/>
      <c r="K145" s="359"/>
      <c r="L145" s="359"/>
      <c r="M145" s="359"/>
      <c r="N145" s="359"/>
      <c r="O145" s="359"/>
      <c r="P145" s="359"/>
      <c r="Q145" s="359"/>
      <c r="R145" s="359"/>
      <c r="S145" s="221"/>
      <c r="U145" s="331"/>
      <c r="V145" s="359"/>
      <c r="W145" s="359"/>
      <c r="X145" s="359"/>
      <c r="Y145" s="359"/>
      <c r="Z145" s="359"/>
      <c r="AA145" s="359"/>
      <c r="AB145" s="332"/>
      <c r="AU145" s="192" t="s">
        <v>271</v>
      </c>
      <c r="AV145" s="192" t="s">
        <v>65</v>
      </c>
    </row>
    <row r="146" spans="2:62" s="198" customFormat="1" ht="30" customHeight="1">
      <c r="B146" s="168"/>
      <c r="C146" s="251" t="s">
        <v>3582</v>
      </c>
      <c r="D146" s="251" t="s">
        <v>199</v>
      </c>
      <c r="E146" s="252" t="s">
        <v>988</v>
      </c>
      <c r="F146" s="624" t="s">
        <v>989</v>
      </c>
      <c r="G146" s="624"/>
      <c r="H146" s="624"/>
      <c r="I146" s="624"/>
      <c r="J146" s="253" t="s">
        <v>360</v>
      </c>
      <c r="K146" s="360">
        <v>18.9</v>
      </c>
      <c r="L146" s="694"/>
      <c r="M146" s="694"/>
      <c r="N146" s="617">
        <f aca="true" t="shared" si="7" ref="N146">ROUND(L146*K146,2)</f>
        <v>0</v>
      </c>
      <c r="O146" s="617"/>
      <c r="P146" s="617"/>
      <c r="Q146" s="617"/>
      <c r="R146" s="244" t="s">
        <v>3319</v>
      </c>
      <c r="S146" s="172"/>
      <c r="T146" s="184"/>
      <c r="U146" s="246"/>
      <c r="V146" s="247"/>
      <c r="W146" s="248"/>
      <c r="X146" s="248"/>
      <c r="Y146" s="248"/>
      <c r="Z146" s="248"/>
      <c r="AO146" s="192"/>
      <c r="AQ146" s="192"/>
      <c r="AR146" s="192" t="s">
        <v>65</v>
      </c>
      <c r="AV146" s="192" t="s">
        <v>198</v>
      </c>
      <c r="BB146" s="249">
        <f aca="true" t="shared" si="8" ref="BB146">IF(U146="základní",N146,0)</f>
        <v>0</v>
      </c>
      <c r="BC146" s="249">
        <f aca="true" t="shared" si="9" ref="BC146">IF(U146="snížená",N146,0)</f>
        <v>0</v>
      </c>
      <c r="BD146" s="249">
        <f aca="true" t="shared" si="10" ref="BD146">IF(U146="zákl. přenesená",N146,0)</f>
        <v>0</v>
      </c>
      <c r="BE146" s="249">
        <f aca="true" t="shared" si="11" ref="BE146">IF(U146="sníž. přenesená",N146,0)</f>
        <v>0</v>
      </c>
      <c r="BF146" s="249">
        <f aca="true" t="shared" si="12" ref="BF146">IF(U146="nulová",N146,0)</f>
        <v>0</v>
      </c>
      <c r="BG146" s="192" t="s">
        <v>71</v>
      </c>
      <c r="BH146" s="249">
        <f aca="true" t="shared" si="13" ref="BH146">ROUND(L146*K146,2)</f>
        <v>0</v>
      </c>
      <c r="BI146" s="192" t="s">
        <v>113</v>
      </c>
      <c r="BJ146" s="192" t="s">
        <v>990</v>
      </c>
    </row>
    <row r="147" spans="2:44" s="198" customFormat="1" ht="78" customHeight="1">
      <c r="B147" s="168"/>
      <c r="C147" s="359"/>
      <c r="D147" s="359"/>
      <c r="E147" s="359"/>
      <c r="F147" s="619" t="s">
        <v>991</v>
      </c>
      <c r="G147" s="620"/>
      <c r="H147" s="620"/>
      <c r="I147" s="620"/>
      <c r="J147" s="359"/>
      <c r="K147" s="359"/>
      <c r="L147" s="359"/>
      <c r="M147" s="359"/>
      <c r="N147" s="359"/>
      <c r="O147" s="359"/>
      <c r="P147" s="359"/>
      <c r="Q147" s="359"/>
      <c r="R147" s="359"/>
      <c r="S147" s="221"/>
      <c r="T147" s="359"/>
      <c r="U147" s="359"/>
      <c r="V147" s="172"/>
      <c r="W147" s="359"/>
      <c r="X147" s="359"/>
      <c r="Y147" s="359"/>
      <c r="Z147" s="359"/>
      <c r="AQ147" s="192"/>
      <c r="AR147" s="192" t="s">
        <v>65</v>
      </c>
    </row>
    <row r="148" spans="2:62" s="198" customFormat="1" ht="22.5" customHeight="1">
      <c r="B148" s="168"/>
      <c r="C148" s="251" t="s">
        <v>3582</v>
      </c>
      <c r="D148" s="251" t="s">
        <v>199</v>
      </c>
      <c r="E148" s="252" t="s">
        <v>2893</v>
      </c>
      <c r="F148" s="624" t="s">
        <v>2894</v>
      </c>
      <c r="G148" s="624"/>
      <c r="H148" s="624"/>
      <c r="I148" s="624"/>
      <c r="J148" s="253" t="s">
        <v>3586</v>
      </c>
      <c r="K148" s="360">
        <v>2.15</v>
      </c>
      <c r="L148" s="694"/>
      <c r="M148" s="694"/>
      <c r="N148" s="617">
        <f aca="true" t="shared" si="14" ref="N148">ROUND(L148*K148,2)</f>
        <v>0</v>
      </c>
      <c r="O148" s="617"/>
      <c r="P148" s="617"/>
      <c r="Q148" s="617"/>
      <c r="R148" s="244" t="s">
        <v>3319</v>
      </c>
      <c r="S148" s="172"/>
      <c r="T148" s="184"/>
      <c r="U148" s="246"/>
      <c r="V148" s="247"/>
      <c r="W148" s="248"/>
      <c r="X148" s="248"/>
      <c r="Y148" s="248"/>
      <c r="Z148" s="248"/>
      <c r="AO148" s="192"/>
      <c r="AQ148" s="192"/>
      <c r="AR148" s="192" t="s">
        <v>65</v>
      </c>
      <c r="AV148" s="192" t="s">
        <v>198</v>
      </c>
      <c r="BB148" s="249">
        <f aca="true" t="shared" si="15" ref="BB148">IF(U148="základní",N148,0)</f>
        <v>0</v>
      </c>
      <c r="BC148" s="249">
        <f aca="true" t="shared" si="16" ref="BC148">IF(U148="snížená",N148,0)</f>
        <v>0</v>
      </c>
      <c r="BD148" s="249">
        <f aca="true" t="shared" si="17" ref="BD148">IF(U148="zákl. přenesená",N148,0)</f>
        <v>0</v>
      </c>
      <c r="BE148" s="249">
        <f aca="true" t="shared" si="18" ref="BE148">IF(U148="sníž. přenesená",N148,0)</f>
        <v>0</v>
      </c>
      <c r="BF148" s="249">
        <f aca="true" t="shared" si="19" ref="BF148">IF(U148="nulová",N148,0)</f>
        <v>0</v>
      </c>
      <c r="BG148" s="192" t="s">
        <v>71</v>
      </c>
      <c r="BH148" s="249">
        <f aca="true" t="shared" si="20" ref="BH148">ROUND(L148*K148,2)</f>
        <v>0</v>
      </c>
      <c r="BI148" s="192" t="s">
        <v>113</v>
      </c>
      <c r="BJ148" s="192" t="s">
        <v>990</v>
      </c>
    </row>
    <row r="149" spans="2:44" s="198" customFormat="1" ht="57.75" customHeight="1">
      <c r="B149" s="168"/>
      <c r="C149" s="359"/>
      <c r="D149" s="359"/>
      <c r="E149" s="359"/>
      <c r="F149" s="619" t="s">
        <v>3587</v>
      </c>
      <c r="G149" s="620"/>
      <c r="H149" s="620"/>
      <c r="I149" s="620"/>
      <c r="J149" s="359"/>
      <c r="K149" s="359"/>
      <c r="L149" s="359"/>
      <c r="M149" s="359"/>
      <c r="N149" s="359"/>
      <c r="O149" s="359"/>
      <c r="P149" s="359"/>
      <c r="Q149" s="359"/>
      <c r="R149" s="359"/>
      <c r="S149" s="221"/>
      <c r="T149" s="359"/>
      <c r="U149" s="359"/>
      <c r="V149" s="172"/>
      <c r="W149" s="359"/>
      <c r="X149" s="359"/>
      <c r="Y149" s="359"/>
      <c r="Z149" s="359"/>
      <c r="AQ149" s="192"/>
      <c r="AR149" s="192" t="s">
        <v>65</v>
      </c>
    </row>
    <row r="150" spans="2:64" s="235" customFormat="1" ht="37.35" customHeight="1">
      <c r="B150" s="231"/>
      <c r="C150" s="232"/>
      <c r="D150" s="233" t="s">
        <v>264</v>
      </c>
      <c r="E150" s="233"/>
      <c r="F150" s="233"/>
      <c r="G150" s="233"/>
      <c r="H150" s="233"/>
      <c r="I150" s="233"/>
      <c r="J150" s="233"/>
      <c r="K150" s="233"/>
      <c r="L150" s="233"/>
      <c r="M150" s="233"/>
      <c r="N150" s="609">
        <f>SUM(N151:Q153)</f>
        <v>0</v>
      </c>
      <c r="O150" s="610"/>
      <c r="P150" s="610"/>
      <c r="Q150" s="610"/>
      <c r="R150" s="232"/>
      <c r="S150" s="172"/>
      <c r="U150" s="348"/>
      <c r="V150" s="232"/>
      <c r="W150" s="232"/>
      <c r="X150" s="234"/>
      <c r="Y150" s="232"/>
      <c r="Z150" s="234"/>
      <c r="AA150" s="232"/>
      <c r="AB150" s="349"/>
      <c r="AS150" s="237" t="s">
        <v>113</v>
      </c>
      <c r="AU150" s="238" t="s">
        <v>57</v>
      </c>
      <c r="AV150" s="238" t="s">
        <v>58</v>
      </c>
      <c r="AZ150" s="237" t="s">
        <v>198</v>
      </c>
      <c r="BL150" s="239">
        <f>BL152</f>
        <v>0</v>
      </c>
    </row>
    <row r="151" spans="2:66" s="198" customFormat="1" ht="31.5" customHeight="1">
      <c r="B151" s="168"/>
      <c r="C151" s="251" t="s">
        <v>3583</v>
      </c>
      <c r="D151" s="251" t="s">
        <v>199</v>
      </c>
      <c r="E151" s="252" t="s">
        <v>2476</v>
      </c>
      <c r="F151" s="624" t="s">
        <v>2477</v>
      </c>
      <c r="G151" s="624"/>
      <c r="H151" s="624"/>
      <c r="I151" s="624"/>
      <c r="J151" s="253" t="s">
        <v>424</v>
      </c>
      <c r="K151" s="360">
        <v>2.9</v>
      </c>
      <c r="L151" s="694"/>
      <c r="M151" s="694"/>
      <c r="N151" s="617">
        <f>ROUND(L151*K151,2)</f>
        <v>0</v>
      </c>
      <c r="O151" s="617"/>
      <c r="P151" s="617"/>
      <c r="Q151" s="617"/>
      <c r="R151" s="244" t="s">
        <v>3765</v>
      </c>
      <c r="S151" s="221"/>
      <c r="T151" s="287"/>
      <c r="U151" s="354"/>
      <c r="V151" s="275"/>
      <c r="W151" s="277"/>
      <c r="X151" s="277"/>
      <c r="Y151" s="277"/>
      <c r="Z151" s="277"/>
      <c r="AA151" s="277"/>
      <c r="AB151" s="356"/>
      <c r="AS151" s="192" t="s">
        <v>113</v>
      </c>
      <c r="AU151" s="192" t="s">
        <v>199</v>
      </c>
      <c r="AV151" s="192" t="s">
        <v>65</v>
      </c>
      <c r="AZ151" s="192" t="s">
        <v>198</v>
      </c>
      <c r="BF151" s="249">
        <f>IF(V151="základní",N151,0)</f>
        <v>0</v>
      </c>
      <c r="BG151" s="249">
        <f>IF(V151="snížená",N151,0)</f>
        <v>0</v>
      </c>
      <c r="BH151" s="249">
        <f>IF(V151="zákl. přenesená",N151,0)</f>
        <v>0</v>
      </c>
      <c r="BI151" s="249">
        <f>IF(V151="sníž. přenesená",N151,0)</f>
        <v>0</v>
      </c>
      <c r="BJ151" s="249">
        <f>IF(V151="nulová",N151,0)</f>
        <v>0</v>
      </c>
      <c r="BK151" s="192" t="s">
        <v>65</v>
      </c>
      <c r="BL151" s="249">
        <f>ROUND(L151*K151,2)</f>
        <v>0</v>
      </c>
      <c r="BM151" s="192" t="s">
        <v>113</v>
      </c>
      <c r="BN151" s="192" t="s">
        <v>3090</v>
      </c>
    </row>
    <row r="152" spans="2:66" s="198" customFormat="1" ht="31.5" customHeight="1">
      <c r="B152" s="168"/>
      <c r="C152" s="251" t="s">
        <v>3584</v>
      </c>
      <c r="D152" s="251" t="s">
        <v>199</v>
      </c>
      <c r="E152" s="252" t="s">
        <v>2479</v>
      </c>
      <c r="F152" s="624" t="s">
        <v>2480</v>
      </c>
      <c r="G152" s="624"/>
      <c r="H152" s="624"/>
      <c r="I152" s="624"/>
      <c r="J152" s="253" t="s">
        <v>424</v>
      </c>
      <c r="K152" s="360">
        <f>1.15+40.26</f>
        <v>41.41</v>
      </c>
      <c r="L152" s="694"/>
      <c r="M152" s="694"/>
      <c r="N152" s="617">
        <f>ROUND(L152*K152,2)</f>
        <v>0</v>
      </c>
      <c r="O152" s="617"/>
      <c r="P152" s="617"/>
      <c r="Q152" s="617"/>
      <c r="R152" s="244" t="s">
        <v>3765</v>
      </c>
      <c r="S152" s="172"/>
      <c r="T152" s="287"/>
      <c r="U152" s="354"/>
      <c r="V152" s="275"/>
      <c r="W152" s="277"/>
      <c r="X152" s="277"/>
      <c r="Y152" s="277"/>
      <c r="Z152" s="277"/>
      <c r="AA152" s="277"/>
      <c r="AB152" s="356"/>
      <c r="AS152" s="192" t="s">
        <v>113</v>
      </c>
      <c r="AU152" s="192" t="s">
        <v>199</v>
      </c>
      <c r="AV152" s="192" t="s">
        <v>65</v>
      </c>
      <c r="AZ152" s="192" t="s">
        <v>198</v>
      </c>
      <c r="BF152" s="249">
        <f>IF(V152="základní",N152,0)</f>
        <v>0</v>
      </c>
      <c r="BG152" s="249">
        <f>IF(V152="snížená",N152,0)</f>
        <v>0</v>
      </c>
      <c r="BH152" s="249">
        <f>IF(V152="zákl. přenesená",N152,0)</f>
        <v>0</v>
      </c>
      <c r="BI152" s="249">
        <f>IF(V152="sníž. přenesená",N152,0)</f>
        <v>0</v>
      </c>
      <c r="BJ152" s="249">
        <f>IF(V152="nulová",N152,0)</f>
        <v>0</v>
      </c>
      <c r="BK152" s="192" t="s">
        <v>65</v>
      </c>
      <c r="BL152" s="249">
        <f>ROUND(L152*K152,2)</f>
        <v>0</v>
      </c>
      <c r="BM152" s="192" t="s">
        <v>113</v>
      </c>
      <c r="BN152" s="192" t="s">
        <v>3090</v>
      </c>
    </row>
    <row r="153" spans="2:66" s="198" customFormat="1" ht="45" customHeight="1">
      <c r="B153" s="168"/>
      <c r="C153" s="251" t="s">
        <v>3585</v>
      </c>
      <c r="D153" s="251" t="s">
        <v>199</v>
      </c>
      <c r="E153" s="252" t="s">
        <v>2900</v>
      </c>
      <c r="F153" s="624" t="s">
        <v>2901</v>
      </c>
      <c r="G153" s="624"/>
      <c r="H153" s="624"/>
      <c r="I153" s="624"/>
      <c r="J153" s="253" t="s">
        <v>3325</v>
      </c>
      <c r="K153" s="360">
        <v>1</v>
      </c>
      <c r="L153" s="694"/>
      <c r="M153" s="694"/>
      <c r="N153" s="617">
        <f>ROUND(L153*K153,2)</f>
        <v>0</v>
      </c>
      <c r="O153" s="617"/>
      <c r="P153" s="617"/>
      <c r="Q153" s="617"/>
      <c r="R153" s="244" t="s">
        <v>3319</v>
      </c>
      <c r="S153" s="221"/>
      <c r="U153" s="354"/>
      <c r="V153" s="246"/>
      <c r="W153" s="248"/>
      <c r="X153" s="248"/>
      <c r="Y153" s="248"/>
      <c r="Z153" s="248"/>
      <c r="AA153" s="248"/>
      <c r="AB153" s="355"/>
      <c r="AS153" s="192" t="s">
        <v>113</v>
      </c>
      <c r="AU153" s="192" t="s">
        <v>199</v>
      </c>
      <c r="AV153" s="192" t="s">
        <v>65</v>
      </c>
      <c r="AZ153" s="192" t="s">
        <v>198</v>
      </c>
      <c r="BF153" s="249">
        <f>IF(V153="základní",N153,0)</f>
        <v>0</v>
      </c>
      <c r="BG153" s="249">
        <f>IF(V153="snížená",N153,0)</f>
        <v>0</v>
      </c>
      <c r="BH153" s="249">
        <f>IF(V153="zákl. přenesená",N153,0)</f>
        <v>0</v>
      </c>
      <c r="BI153" s="249">
        <f>IF(V153="sníž. přenesená",N153,0)</f>
        <v>0</v>
      </c>
      <c r="BJ153" s="249">
        <f>IF(V153="nulová",N153,0)</f>
        <v>0</v>
      </c>
      <c r="BK153" s="192" t="s">
        <v>65</v>
      </c>
      <c r="BL153" s="249">
        <f>ROUND(L153*K153,2)</f>
        <v>0</v>
      </c>
      <c r="BM153" s="192" t="s">
        <v>113</v>
      </c>
      <c r="BN153" s="192" t="s">
        <v>3296</v>
      </c>
    </row>
    <row r="154" spans="2:64" s="235" customFormat="1" ht="37.35" customHeight="1">
      <c r="B154" s="231"/>
      <c r="C154" s="232"/>
      <c r="D154" s="233" t="s">
        <v>2289</v>
      </c>
      <c r="E154" s="233"/>
      <c r="F154" s="233"/>
      <c r="G154" s="233"/>
      <c r="H154" s="233"/>
      <c r="I154" s="233"/>
      <c r="J154" s="233"/>
      <c r="K154" s="233"/>
      <c r="L154" s="233"/>
      <c r="M154" s="233"/>
      <c r="N154" s="609">
        <f>SUM(N155:Q156)</f>
        <v>0</v>
      </c>
      <c r="O154" s="610"/>
      <c r="P154" s="610"/>
      <c r="Q154" s="610"/>
      <c r="R154" s="232"/>
      <c r="S154" s="219"/>
      <c r="U154" s="348"/>
      <c r="V154" s="232"/>
      <c r="W154" s="232"/>
      <c r="X154" s="234"/>
      <c r="Y154" s="232"/>
      <c r="Z154" s="234"/>
      <c r="AA154" s="232"/>
      <c r="AB154" s="349"/>
      <c r="AS154" s="237" t="s">
        <v>113</v>
      </c>
      <c r="AU154" s="238" t="s">
        <v>57</v>
      </c>
      <c r="AV154" s="238" t="s">
        <v>58</v>
      </c>
      <c r="AZ154" s="237" t="s">
        <v>198</v>
      </c>
      <c r="BL154" s="239">
        <f>SUM(BL155:BL156)</f>
        <v>0</v>
      </c>
    </row>
    <row r="155" spans="2:66" s="198" customFormat="1" ht="31.5" customHeight="1">
      <c r="B155" s="168"/>
      <c r="C155" s="240" t="s">
        <v>403</v>
      </c>
      <c r="D155" s="240" t="s">
        <v>199</v>
      </c>
      <c r="E155" s="241" t="s">
        <v>2987</v>
      </c>
      <c r="F155" s="593" t="s">
        <v>2988</v>
      </c>
      <c r="G155" s="593"/>
      <c r="H155" s="593"/>
      <c r="I155" s="593"/>
      <c r="J155" s="242" t="s">
        <v>353</v>
      </c>
      <c r="K155" s="358">
        <v>11.5</v>
      </c>
      <c r="L155" s="694"/>
      <c r="M155" s="694"/>
      <c r="N155" s="594">
        <f>ROUND(L155*K155,2)</f>
        <v>0</v>
      </c>
      <c r="O155" s="594"/>
      <c r="P155" s="594"/>
      <c r="Q155" s="594"/>
      <c r="R155" s="256" t="s">
        <v>3765</v>
      </c>
      <c r="S155" s="172"/>
      <c r="T155" s="287"/>
      <c r="U155" s="354"/>
      <c r="V155" s="246"/>
      <c r="W155" s="248"/>
      <c r="X155" s="248"/>
      <c r="Y155" s="248"/>
      <c r="Z155" s="248"/>
      <c r="AA155" s="248"/>
      <c r="AB155" s="355"/>
      <c r="AD155" s="287"/>
      <c r="AS155" s="192" t="s">
        <v>113</v>
      </c>
      <c r="AU155" s="192" t="s">
        <v>199</v>
      </c>
      <c r="AV155" s="192" t="s">
        <v>65</v>
      </c>
      <c r="AZ155" s="192" t="s">
        <v>198</v>
      </c>
      <c r="BF155" s="249">
        <f>IF(V155="základní",N155,0)</f>
        <v>0</v>
      </c>
      <c r="BG155" s="249">
        <f>IF(V155="snížená",N155,0)</f>
        <v>0</v>
      </c>
      <c r="BH155" s="249">
        <f>IF(V155="zákl. přenesená",N155,0)</f>
        <v>0</v>
      </c>
      <c r="BI155" s="249">
        <f>IF(V155="sníž. přenesená",N155,0)</f>
        <v>0</v>
      </c>
      <c r="BJ155" s="249">
        <f>IF(V155="nulová",N155,0)</f>
        <v>0</v>
      </c>
      <c r="BK155" s="192" t="s">
        <v>65</v>
      </c>
      <c r="BL155" s="249">
        <f>ROUND(L155*K155,2)</f>
        <v>0</v>
      </c>
      <c r="BM155" s="192" t="s">
        <v>113</v>
      </c>
      <c r="BN155" s="192" t="s">
        <v>2989</v>
      </c>
    </row>
    <row r="156" spans="2:66" s="198" customFormat="1" ht="22.5" customHeight="1">
      <c r="B156" s="168"/>
      <c r="C156" s="240" t="s">
        <v>410</v>
      </c>
      <c r="D156" s="240" t="s">
        <v>199</v>
      </c>
      <c r="E156" s="241" t="s">
        <v>2990</v>
      </c>
      <c r="F156" s="593" t="s">
        <v>2991</v>
      </c>
      <c r="G156" s="593"/>
      <c r="H156" s="593"/>
      <c r="I156" s="593"/>
      <c r="J156" s="242" t="s">
        <v>353</v>
      </c>
      <c r="K156" s="358">
        <v>12.08</v>
      </c>
      <c r="L156" s="694"/>
      <c r="M156" s="694"/>
      <c r="N156" s="594">
        <f>ROUND(L156*K156,2)</f>
        <v>0</v>
      </c>
      <c r="O156" s="594"/>
      <c r="P156" s="594"/>
      <c r="Q156" s="594"/>
      <c r="R156" s="256" t="s">
        <v>3765</v>
      </c>
      <c r="S156" s="172"/>
      <c r="U156" s="354" t="s">
        <v>5</v>
      </c>
      <c r="V156" s="246" t="s">
        <v>29</v>
      </c>
      <c r="W156" s="248">
        <v>0</v>
      </c>
      <c r="X156" s="248">
        <f>W156*K156</f>
        <v>0</v>
      </c>
      <c r="Y156" s="248">
        <v>0.01795</v>
      </c>
      <c r="Z156" s="248">
        <f>Y156*K156</f>
        <v>0.216836</v>
      </c>
      <c r="AA156" s="248">
        <v>0</v>
      </c>
      <c r="AB156" s="355">
        <f>AA156*K156</f>
        <v>0</v>
      </c>
      <c r="AS156" s="192" t="s">
        <v>113</v>
      </c>
      <c r="AU156" s="192" t="s">
        <v>199</v>
      </c>
      <c r="AV156" s="192" t="s">
        <v>65</v>
      </c>
      <c r="AZ156" s="192" t="s">
        <v>198</v>
      </c>
      <c r="BF156" s="249">
        <f>IF(V156="základní",N156,0)</f>
        <v>0</v>
      </c>
      <c r="BG156" s="249">
        <f>IF(V156="snížená",N156,0)</f>
        <v>0</v>
      </c>
      <c r="BH156" s="249">
        <f>IF(V156="zákl. přenesená",N156,0)</f>
        <v>0</v>
      </c>
      <c r="BI156" s="249">
        <f>IF(V156="sníž. přenesená",N156,0)</f>
        <v>0</v>
      </c>
      <c r="BJ156" s="249">
        <f>IF(V156="nulová",N156,0)</f>
        <v>0</v>
      </c>
      <c r="BK156" s="192" t="s">
        <v>65</v>
      </c>
      <c r="BL156" s="249">
        <f>ROUND(L156*K156,2)</f>
        <v>0</v>
      </c>
      <c r="BM156" s="192" t="s">
        <v>113</v>
      </c>
      <c r="BN156" s="192" t="s">
        <v>2992</v>
      </c>
    </row>
    <row r="157" spans="2:19" s="198" customFormat="1" ht="6.95" customHeight="1">
      <c r="B157" s="201"/>
      <c r="C157" s="202"/>
      <c r="D157" s="202"/>
      <c r="E157" s="202"/>
      <c r="F157" s="202"/>
      <c r="G157" s="202"/>
      <c r="H157" s="202"/>
      <c r="I157" s="202"/>
      <c r="J157" s="202"/>
      <c r="K157" s="202"/>
      <c r="L157" s="202"/>
      <c r="M157" s="202"/>
      <c r="N157" s="202"/>
      <c r="O157" s="202"/>
      <c r="P157" s="202"/>
      <c r="Q157" s="202"/>
      <c r="R157" s="202"/>
      <c r="S157" s="464"/>
    </row>
    <row r="158" ht="13.5">
      <c r="S158" s="205"/>
    </row>
    <row r="159" ht="13.5">
      <c r="S159" s="363"/>
    </row>
    <row r="160" ht="13.5">
      <c r="S160" s="365"/>
    </row>
    <row r="161" ht="13.5">
      <c r="S161" s="363"/>
    </row>
    <row r="162" ht="13.5">
      <c r="S162" s="359"/>
    </row>
    <row r="163" ht="13.5">
      <c r="S163" s="363"/>
    </row>
    <row r="164" ht="13.5">
      <c r="S164" s="365"/>
    </row>
    <row r="165" ht="13.5">
      <c r="S165" s="363"/>
    </row>
    <row r="166" ht="13.5">
      <c r="S166" s="359"/>
    </row>
    <row r="167" ht="13.5">
      <c r="S167" s="363"/>
    </row>
    <row r="168" ht="13.5">
      <c r="S168" s="359"/>
    </row>
    <row r="169" ht="13.5">
      <c r="S169" s="363"/>
    </row>
    <row r="170" ht="13.5">
      <c r="S170" s="359"/>
    </row>
    <row r="171" ht="13.5">
      <c r="S171" s="369"/>
    </row>
    <row r="172" ht="13.5">
      <c r="S172" s="369"/>
    </row>
    <row r="173" ht="13.5">
      <c r="S173" s="369"/>
    </row>
    <row r="174" ht="13.5">
      <c r="S174" s="369"/>
    </row>
    <row r="175" ht="13.5">
      <c r="S175" s="369"/>
    </row>
    <row r="176" ht="13.5">
      <c r="S176" s="369"/>
    </row>
    <row r="177" ht="13.5">
      <c r="S177" s="369"/>
    </row>
    <row r="178" ht="13.5">
      <c r="S178" s="369"/>
    </row>
    <row r="179" ht="13.5">
      <c r="S179" s="369"/>
    </row>
    <row r="180" ht="13.5">
      <c r="S180" s="369"/>
    </row>
    <row r="181" ht="13.5">
      <c r="S181" s="369"/>
    </row>
    <row r="182" ht="13.5">
      <c r="S182" s="369"/>
    </row>
    <row r="183" ht="13.5">
      <c r="S183" s="369"/>
    </row>
    <row r="184" ht="13.5">
      <c r="S184" s="369"/>
    </row>
    <row r="185" ht="13.5">
      <c r="S185" s="369"/>
    </row>
    <row r="186" ht="13.5">
      <c r="S186" s="369"/>
    </row>
    <row r="187" ht="13.5">
      <c r="S187" s="369"/>
    </row>
    <row r="188" ht="13.5">
      <c r="S188" s="369"/>
    </row>
    <row r="189" ht="13.5">
      <c r="S189" s="369"/>
    </row>
    <row r="190" ht="13.5">
      <c r="S190" s="369"/>
    </row>
    <row r="191" ht="13.5">
      <c r="S191" s="369"/>
    </row>
  </sheetData>
  <sheetProtection password="CDE4" sheet="1" objects="1" scenarios="1"/>
  <mergeCells count="209">
    <mergeCell ref="M72:P72"/>
    <mergeCell ref="M74:Q74"/>
    <mergeCell ref="M75:Q75"/>
    <mergeCell ref="F156:I156"/>
    <mergeCell ref="L156:M156"/>
    <mergeCell ref="N156:Q156"/>
    <mergeCell ref="F124:I124"/>
    <mergeCell ref="F125:I125"/>
    <mergeCell ref="F129:I129"/>
    <mergeCell ref="F131:I131"/>
    <mergeCell ref="N154:Q154"/>
    <mergeCell ref="F155:I155"/>
    <mergeCell ref="L155:M155"/>
    <mergeCell ref="N155:Q155"/>
    <mergeCell ref="F96:I96"/>
    <mergeCell ref="L96:M96"/>
    <mergeCell ref="N96:Q96"/>
    <mergeCell ref="F97:I97"/>
    <mergeCell ref="F98:I98"/>
    <mergeCell ref="L98:M98"/>
    <mergeCell ref="N98:Q98"/>
    <mergeCell ref="F99:I99"/>
    <mergeCell ref="L99:M99"/>
    <mergeCell ref="N99:Q99"/>
    <mergeCell ref="H1:K1"/>
    <mergeCell ref="T2:AD2"/>
    <mergeCell ref="F138:I138"/>
    <mergeCell ref="F139:I139"/>
    <mergeCell ref="F140:I140"/>
    <mergeCell ref="L140:M140"/>
    <mergeCell ref="N140:Q140"/>
    <mergeCell ref="N78:Q78"/>
    <mergeCell ref="N79:Q79"/>
    <mergeCell ref="N123:Q123"/>
    <mergeCell ref="F134:I134"/>
    <mergeCell ref="L134:M134"/>
    <mergeCell ref="N134:Q134"/>
    <mergeCell ref="F136:I136"/>
    <mergeCell ref="L136:M136"/>
    <mergeCell ref="N136:Q136"/>
    <mergeCell ref="F95:I95"/>
    <mergeCell ref="L95:M95"/>
    <mergeCell ref="N95:Q95"/>
    <mergeCell ref="F101:I101"/>
    <mergeCell ref="L101:M101"/>
    <mergeCell ref="N101:Q101"/>
    <mergeCell ref="F102:I102"/>
    <mergeCell ref="F103:I103"/>
    <mergeCell ref="F100:I100"/>
    <mergeCell ref="N111:Q111"/>
    <mergeCell ref="F112:I112"/>
    <mergeCell ref="F70:P70"/>
    <mergeCell ref="F77:I77"/>
    <mergeCell ref="L77:M77"/>
    <mergeCell ref="N77:Q77"/>
    <mergeCell ref="F94:I94"/>
    <mergeCell ref="L94:M94"/>
    <mergeCell ref="N94:Q94"/>
    <mergeCell ref="F80:I80"/>
    <mergeCell ref="L80:M80"/>
    <mergeCell ref="N80:Q80"/>
    <mergeCell ref="F81:I81"/>
    <mergeCell ref="F82:I82"/>
    <mergeCell ref="L82:M82"/>
    <mergeCell ref="N82:Q82"/>
    <mergeCell ref="F83:I83"/>
    <mergeCell ref="F84:I84"/>
    <mergeCell ref="L84:M84"/>
    <mergeCell ref="N84:Q84"/>
    <mergeCell ref="F85:I85"/>
    <mergeCell ref="L85:M85"/>
    <mergeCell ref="N85:Q85"/>
    <mergeCell ref="N53:Q53"/>
    <mergeCell ref="N54:Q54"/>
    <mergeCell ref="N60:Q60"/>
    <mergeCell ref="N57:Q57"/>
    <mergeCell ref="F68:P68"/>
    <mergeCell ref="F69:P69"/>
    <mergeCell ref="N55:Q55"/>
    <mergeCell ref="N56:Q56"/>
    <mergeCell ref="N58:Q58"/>
    <mergeCell ref="N59:Q59"/>
    <mergeCell ref="C66:R66"/>
    <mergeCell ref="L34:P34"/>
    <mergeCell ref="F42:P42"/>
    <mergeCell ref="F43:P43"/>
    <mergeCell ref="F44:P44"/>
    <mergeCell ref="C51:G51"/>
    <mergeCell ref="N51:Q51"/>
    <mergeCell ref="C40:R40"/>
    <mergeCell ref="M46:P46"/>
    <mergeCell ref="M48:Q48"/>
    <mergeCell ref="M49:Q49"/>
    <mergeCell ref="H28:J28"/>
    <mergeCell ref="M28:P28"/>
    <mergeCell ref="H29:J29"/>
    <mergeCell ref="M29:P29"/>
    <mergeCell ref="H30:J30"/>
    <mergeCell ref="M30:P30"/>
    <mergeCell ref="H31:J31"/>
    <mergeCell ref="M31:P31"/>
    <mergeCell ref="H32:J32"/>
    <mergeCell ref="M32:P32"/>
    <mergeCell ref="M25:P25"/>
    <mergeCell ref="C2:Q2"/>
    <mergeCell ref="F6:P6"/>
    <mergeCell ref="F7:P7"/>
    <mergeCell ref="F8:P8"/>
    <mergeCell ref="C4:R4"/>
    <mergeCell ref="O10:P10"/>
    <mergeCell ref="O12:P12"/>
    <mergeCell ref="O13:P13"/>
    <mergeCell ref="O15:P15"/>
    <mergeCell ref="O16:P16"/>
    <mergeCell ref="O18:P18"/>
    <mergeCell ref="O19:P19"/>
    <mergeCell ref="E22:L22"/>
    <mergeCell ref="F86:I86"/>
    <mergeCell ref="L86:M86"/>
    <mergeCell ref="N86:Q86"/>
    <mergeCell ref="F87:I87"/>
    <mergeCell ref="L87:M87"/>
    <mergeCell ref="N87:Q87"/>
    <mergeCell ref="F88:I88"/>
    <mergeCell ref="L88:M88"/>
    <mergeCell ref="N88:Q88"/>
    <mergeCell ref="F89:I89"/>
    <mergeCell ref="F90:I90"/>
    <mergeCell ref="L90:M90"/>
    <mergeCell ref="N90:Q90"/>
    <mergeCell ref="F91:I91"/>
    <mergeCell ref="F92:I92"/>
    <mergeCell ref="L92:M92"/>
    <mergeCell ref="N92:Q92"/>
    <mergeCell ref="F93:I93"/>
    <mergeCell ref="F104:I104"/>
    <mergeCell ref="L104:M104"/>
    <mergeCell ref="N104:Q104"/>
    <mergeCell ref="F105:I105"/>
    <mergeCell ref="N114:Q114"/>
    <mergeCell ref="F115:I115"/>
    <mergeCell ref="L115:M115"/>
    <mergeCell ref="N115:Q115"/>
    <mergeCell ref="L112:M112"/>
    <mergeCell ref="N112:Q112"/>
    <mergeCell ref="F113:I113"/>
    <mergeCell ref="F106:I106"/>
    <mergeCell ref="L106:M106"/>
    <mergeCell ref="N106:Q106"/>
    <mergeCell ref="F107:I107"/>
    <mergeCell ref="L107:M107"/>
    <mergeCell ref="N107:Q107"/>
    <mergeCell ref="F108:I108"/>
    <mergeCell ref="F109:I109"/>
    <mergeCell ref="L109:M109"/>
    <mergeCell ref="N109:Q109"/>
    <mergeCell ref="F110:I110"/>
    <mergeCell ref="F116:I116"/>
    <mergeCell ref="F117:I117"/>
    <mergeCell ref="F118:I118"/>
    <mergeCell ref="F119:I119"/>
    <mergeCell ref="F120:I120"/>
    <mergeCell ref="F121:I121"/>
    <mergeCell ref="F122:I122"/>
    <mergeCell ref="F127:I127"/>
    <mergeCell ref="F128:I128"/>
    <mergeCell ref="F126:I126"/>
    <mergeCell ref="F133:I133"/>
    <mergeCell ref="L124:Q124"/>
    <mergeCell ref="L125:Q125"/>
    <mergeCell ref="F135:I135"/>
    <mergeCell ref="N141:Q141"/>
    <mergeCell ref="F142:I142"/>
    <mergeCell ref="L142:M142"/>
    <mergeCell ref="N142:Q142"/>
    <mergeCell ref="F143:I143"/>
    <mergeCell ref="L130:M130"/>
    <mergeCell ref="N130:Q130"/>
    <mergeCell ref="F132:I132"/>
    <mergeCell ref="L132:M132"/>
    <mergeCell ref="N132:Q132"/>
    <mergeCell ref="F137:I137"/>
    <mergeCell ref="L137:M137"/>
    <mergeCell ref="N137:Q137"/>
    <mergeCell ref="L126:M126"/>
    <mergeCell ref="N126:Q126"/>
    <mergeCell ref="F130:I130"/>
    <mergeCell ref="F144:I144"/>
    <mergeCell ref="L144:M144"/>
    <mergeCell ref="N144:Q144"/>
    <mergeCell ref="F145:I145"/>
    <mergeCell ref="N150:Q150"/>
    <mergeCell ref="F152:I152"/>
    <mergeCell ref="L152:M152"/>
    <mergeCell ref="N152:Q152"/>
    <mergeCell ref="F153:I153"/>
    <mergeCell ref="L153:M153"/>
    <mergeCell ref="N153:Q153"/>
    <mergeCell ref="F151:I151"/>
    <mergeCell ref="L151:M151"/>
    <mergeCell ref="N151:Q151"/>
    <mergeCell ref="F146:I146"/>
    <mergeCell ref="L146:M146"/>
    <mergeCell ref="N146:Q146"/>
    <mergeCell ref="F147:I147"/>
    <mergeCell ref="F148:I148"/>
    <mergeCell ref="L148:M148"/>
    <mergeCell ref="N148:Q148"/>
    <mergeCell ref="F149:I149"/>
  </mergeCells>
  <hyperlinks>
    <hyperlink ref="F1:G1" location="C2" display="1) Krycí list rozpočtu"/>
    <hyperlink ref="H1:K1" location="C87" display="2) Rekapitulace rozpočtu"/>
    <hyperlink ref="L1" location="C113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5" r:id="rId2"/>
  <headerFooter>
    <oddFooter>&amp;CStrana &amp;P z &amp;N</oddFooter>
  </headerFooter>
  <rowBreaks count="2" manualBreakCount="2">
    <brk id="37" min="1" max="16383" man="1"/>
    <brk id="63" min="1" max="16383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O191"/>
  <sheetViews>
    <sheetView showGridLines="0" workbookViewId="0" topLeftCell="A1">
      <pane ySplit="1" topLeftCell="A2" activePane="bottomLeft" state="frozen"/>
      <selection pane="bottomLeft" activeCell="L35" sqref="L35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5.16015625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8.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1" style="362" customWidth="1"/>
    <col min="31" max="31" width="15" style="362" customWidth="1"/>
    <col min="32" max="32" width="16.33203125" style="362" customWidth="1"/>
    <col min="33" max="44" width="9.33203125" style="362" customWidth="1"/>
    <col min="45" max="66" width="9.33203125" style="362" hidden="1" customWidth="1"/>
    <col min="67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4" t="s">
        <v>168</v>
      </c>
      <c r="I1" s="604"/>
      <c r="J1" s="604"/>
      <c r="K1" s="604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0" t="s">
        <v>7</v>
      </c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T2" s="671" t="s">
        <v>8</v>
      </c>
      <c r="U2" s="668"/>
      <c r="V2" s="668"/>
      <c r="W2" s="668"/>
      <c r="X2" s="668"/>
      <c r="Y2" s="668"/>
      <c r="Z2" s="668"/>
      <c r="AA2" s="668"/>
      <c r="AB2" s="668"/>
      <c r="AC2" s="668"/>
      <c r="AD2" s="668"/>
      <c r="AU2" s="192" t="s">
        <v>145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2" t="s">
        <v>3734</v>
      </c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53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34" t="str">
        <f>'Rekapitulace stavby'!K6</f>
        <v>Bezbariérové bydlení a centrum denních aktivit v Lednici - Srdce v domě, příspěvková organizace</v>
      </c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34" t="s">
        <v>2976</v>
      </c>
      <c r="G7" s="636"/>
      <c r="H7" s="636"/>
      <c r="I7" s="636"/>
      <c r="J7" s="636"/>
      <c r="K7" s="636"/>
      <c r="L7" s="636"/>
      <c r="M7" s="636"/>
      <c r="N7" s="636"/>
      <c r="O7" s="636"/>
      <c r="P7" s="636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2" t="s">
        <v>3022</v>
      </c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359"/>
      <c r="R8" s="359"/>
      <c r="S8" s="172"/>
    </row>
    <row r="9" spans="2:19" s="1" customFormat="1" ht="14.45" customHeight="1">
      <c r="B9" s="32"/>
      <c r="C9" s="482"/>
      <c r="D9" s="481" t="s">
        <v>17</v>
      </c>
      <c r="E9" s="482"/>
      <c r="F9" s="480" t="s">
        <v>5</v>
      </c>
      <c r="G9" s="482"/>
      <c r="H9" s="482"/>
      <c r="I9" s="482"/>
      <c r="J9" s="482"/>
      <c r="K9" s="482"/>
      <c r="L9" s="482"/>
      <c r="M9" s="481" t="s">
        <v>18</v>
      </c>
      <c r="N9" s="482"/>
      <c r="O9" s="480" t="s">
        <v>5</v>
      </c>
      <c r="P9" s="482"/>
      <c r="Q9" s="482"/>
      <c r="R9" s="482"/>
      <c r="S9" s="34"/>
    </row>
    <row r="10" spans="2:19" s="1" customFormat="1" ht="14.45" customHeight="1">
      <c r="B10" s="32"/>
      <c r="C10" s="482"/>
      <c r="D10" s="481" t="s">
        <v>19</v>
      </c>
      <c r="E10" s="482"/>
      <c r="F10" s="480" t="s">
        <v>20</v>
      </c>
      <c r="G10" s="482"/>
      <c r="H10" s="482"/>
      <c r="I10" s="482"/>
      <c r="J10" s="482"/>
      <c r="K10" s="482"/>
      <c r="L10" s="482"/>
      <c r="M10" s="481" t="s">
        <v>21</v>
      </c>
      <c r="N10" s="482"/>
      <c r="O10" s="576">
        <f>'Rekapitulace stavby'!AM8</f>
        <v>0</v>
      </c>
      <c r="P10" s="576"/>
      <c r="Q10" s="482"/>
      <c r="R10" s="482"/>
      <c r="S10" s="34"/>
    </row>
    <row r="11" spans="2:19" s="1" customFormat="1" ht="10.9" customHeight="1">
      <c r="B11" s="3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34"/>
    </row>
    <row r="12" spans="2:19" s="1" customFormat="1" ht="14.45" customHeight="1">
      <c r="B12" s="32"/>
      <c r="C12" s="482"/>
      <c r="D12" s="481" t="s">
        <v>3741</v>
      </c>
      <c r="E12" s="482"/>
      <c r="F12" s="482"/>
      <c r="G12" s="482"/>
      <c r="H12" s="482"/>
      <c r="I12" s="482"/>
      <c r="J12" s="482"/>
      <c r="K12" s="482"/>
      <c r="L12" s="482"/>
      <c r="M12" s="481" t="s">
        <v>22</v>
      </c>
      <c r="N12" s="482"/>
      <c r="O12" s="523" t="str">
        <f>IF('Rekapitulace stavby'!AN11="","",'Rekapitulace stavby'!AN11)</f>
        <v/>
      </c>
      <c r="P12" s="523"/>
      <c r="Q12" s="482"/>
      <c r="R12" s="482"/>
      <c r="S12" s="34"/>
    </row>
    <row r="13" spans="2:19" s="1" customFormat="1" ht="18" customHeight="1">
      <c r="B13" s="32"/>
      <c r="C13" s="482"/>
      <c r="D13" s="482"/>
      <c r="E13" s="480" t="str">
        <f>IF('Rekapitulace stavby'!E12="","",'Rekapitulace stavby'!E12)</f>
        <v/>
      </c>
      <c r="F13" s="482"/>
      <c r="G13" s="482"/>
      <c r="H13" s="482"/>
      <c r="I13" s="482"/>
      <c r="J13" s="482"/>
      <c r="K13" s="482"/>
      <c r="L13" s="482"/>
      <c r="M13" s="481" t="s">
        <v>23</v>
      </c>
      <c r="N13" s="482"/>
      <c r="O13" s="523" t="str">
        <f>IF('Rekapitulace stavby'!AN12="","",'Rekapitulace stavby'!AN12)</f>
        <v/>
      </c>
      <c r="P13" s="523"/>
      <c r="Q13" s="482"/>
      <c r="R13" s="482"/>
      <c r="S13" s="34"/>
    </row>
    <row r="14" spans="2:19" s="1" customFormat="1" ht="6.95" customHeight="1">
      <c r="B14" s="32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482"/>
      <c r="S14" s="34"/>
    </row>
    <row r="15" spans="2:19" s="1" customFormat="1" ht="14.45" customHeight="1">
      <c r="B15" s="32"/>
      <c r="C15" s="482"/>
      <c r="D15" s="481" t="s">
        <v>3742</v>
      </c>
      <c r="E15" s="482"/>
      <c r="F15" s="482"/>
      <c r="G15" s="482"/>
      <c r="H15" s="482"/>
      <c r="I15" s="482"/>
      <c r="J15" s="482"/>
      <c r="K15" s="482"/>
      <c r="L15" s="482"/>
      <c r="M15" s="481" t="s">
        <v>22</v>
      </c>
      <c r="N15" s="482"/>
      <c r="O15" s="523" t="str">
        <f>IF('Rekapitulace stavby'!AM13="","",'Rekapitulace stavby'!AM13)</f>
        <v/>
      </c>
      <c r="P15" s="523"/>
      <c r="Q15" s="482"/>
      <c r="R15" s="482"/>
      <c r="S15" s="34"/>
    </row>
    <row r="16" spans="2:19" s="1" customFormat="1" ht="18" customHeight="1">
      <c r="B16" s="32"/>
      <c r="C16" s="482"/>
      <c r="D16" s="482"/>
      <c r="E16" s="480" t="str">
        <f>IF('Rekapitulace stavby'!E14="","",'Rekapitulace stavby'!E14)</f>
        <v/>
      </c>
      <c r="F16" s="482"/>
      <c r="G16" s="482"/>
      <c r="H16" s="482"/>
      <c r="I16" s="482"/>
      <c r="J16" s="482"/>
      <c r="K16" s="482"/>
      <c r="L16" s="482"/>
      <c r="M16" s="481" t="s">
        <v>23</v>
      </c>
      <c r="N16" s="482"/>
      <c r="O16" s="523" t="str">
        <f>IF('Rekapitulace stavby'!AM14="","",'Rekapitulace stavby'!AM14)</f>
        <v/>
      </c>
      <c r="P16" s="523"/>
      <c r="Q16" s="482"/>
      <c r="R16" s="482"/>
      <c r="S16" s="34"/>
    </row>
    <row r="17" spans="2:19" s="1" customFormat="1" ht="6.95" customHeight="1">
      <c r="B17" s="32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34"/>
    </row>
    <row r="18" spans="2:19" s="1" customFormat="1" ht="14.45" customHeight="1">
      <c r="B18" s="32"/>
      <c r="C18" s="482"/>
      <c r="D18" s="481" t="s">
        <v>24</v>
      </c>
      <c r="E18" s="482"/>
      <c r="F18" s="482"/>
      <c r="G18" s="482"/>
      <c r="H18" s="482"/>
      <c r="I18" s="482"/>
      <c r="J18" s="482"/>
      <c r="K18" s="482"/>
      <c r="L18" s="482"/>
      <c r="M18" s="481" t="s">
        <v>22</v>
      </c>
      <c r="N18" s="482"/>
      <c r="O18" s="523" t="str">
        <f>IF('Rekapitulace stavby'!AN17="","",'Rekapitulace stavby'!AN17)</f>
        <v/>
      </c>
      <c r="P18" s="523"/>
      <c r="Q18" s="482"/>
      <c r="R18" s="482"/>
      <c r="S18" s="34"/>
    </row>
    <row r="19" spans="2:19" s="1" customFormat="1" ht="18" customHeight="1">
      <c r="B19" s="32"/>
      <c r="C19" s="482"/>
      <c r="D19" s="482"/>
      <c r="E19" s="480" t="str">
        <f>IF('Rekapitulace stavby'!E18="","",'Rekapitulace stavby'!E18)</f>
        <v/>
      </c>
      <c r="F19" s="482"/>
      <c r="G19" s="482"/>
      <c r="H19" s="482"/>
      <c r="I19" s="482"/>
      <c r="J19" s="482"/>
      <c r="K19" s="482"/>
      <c r="L19" s="482"/>
      <c r="M19" s="481" t="s">
        <v>23</v>
      </c>
      <c r="N19" s="482"/>
      <c r="O19" s="523" t="str">
        <f>IF('Rekapitulace stavby'!AN18="","",'Rekapitulace stavby'!AN18)</f>
        <v/>
      </c>
      <c r="P19" s="523"/>
      <c r="Q19" s="482"/>
      <c r="R19" s="482"/>
      <c r="S19" s="34"/>
    </row>
    <row r="20" spans="2:19" s="1" customFormat="1" ht="6.95" customHeight="1">
      <c r="B20" s="3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34"/>
    </row>
    <row r="21" spans="2:19" s="1" customFormat="1" ht="14.45" customHeight="1">
      <c r="B21" s="32"/>
      <c r="C21" s="482"/>
      <c r="D21" s="481" t="s">
        <v>26</v>
      </c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34"/>
    </row>
    <row r="22" spans="2:19" s="1" customFormat="1" ht="22.5" customHeight="1">
      <c r="B22" s="32"/>
      <c r="C22" s="482"/>
      <c r="D22" s="482"/>
      <c r="E22" s="526" t="s">
        <v>5</v>
      </c>
      <c r="F22" s="526"/>
      <c r="G22" s="526"/>
      <c r="H22" s="526"/>
      <c r="I22" s="526"/>
      <c r="J22" s="526"/>
      <c r="K22" s="526"/>
      <c r="L22" s="526"/>
      <c r="M22" s="482"/>
      <c r="N22" s="482"/>
      <c r="O22" s="482"/>
      <c r="P22" s="482"/>
      <c r="Q22" s="482"/>
      <c r="R22" s="48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31">
        <f>ROUND(N53,2)</f>
        <v>0</v>
      </c>
      <c r="N25" s="632"/>
      <c r="O25" s="632"/>
      <c r="P25" s="632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56">
        <v>0</v>
      </c>
      <c r="I28" s="638"/>
      <c r="J28" s="638"/>
      <c r="K28" s="359"/>
      <c r="L28" s="359"/>
      <c r="M28" s="656">
        <f>ROUND(H28*0.21,2)</f>
        <v>0</v>
      </c>
      <c r="N28" s="638"/>
      <c r="O28" s="638"/>
      <c r="P28" s="638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56">
        <f>ROUND((SUM($M$25)),2)</f>
        <v>0</v>
      </c>
      <c r="I29" s="656"/>
      <c r="J29" s="656"/>
      <c r="K29" s="359"/>
      <c r="L29" s="359"/>
      <c r="M29" s="656">
        <f>ROUND(H29*0.15,2)</f>
        <v>0</v>
      </c>
      <c r="N29" s="638"/>
      <c r="O29" s="638"/>
      <c r="P29" s="638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56" t="e">
        <f>ROUND((SUM(#REF!)+SUM(BH75:BH147)),2)</f>
        <v>#REF!</v>
      </c>
      <c r="I30" s="638"/>
      <c r="J30" s="638"/>
      <c r="K30" s="359"/>
      <c r="L30" s="359"/>
      <c r="M30" s="656">
        <v>0</v>
      </c>
      <c r="N30" s="638"/>
      <c r="O30" s="638"/>
      <c r="P30" s="638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56" t="e">
        <f>ROUND((SUM(#REF!)+SUM(BI75:BI147)),2)</f>
        <v>#REF!</v>
      </c>
      <c r="I31" s="638"/>
      <c r="J31" s="638"/>
      <c r="K31" s="359"/>
      <c r="L31" s="359"/>
      <c r="M31" s="656">
        <v>0</v>
      </c>
      <c r="N31" s="638"/>
      <c r="O31" s="638"/>
      <c r="P31" s="638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56" t="e">
        <f>ROUND((SUM(#REF!)+SUM(BJ75:BJ147)),2)</f>
        <v>#REF!</v>
      </c>
      <c r="I32" s="638"/>
      <c r="J32" s="638"/>
      <c r="K32" s="359"/>
      <c r="L32" s="359"/>
      <c r="M32" s="656">
        <v>0</v>
      </c>
      <c r="N32" s="638"/>
      <c r="O32" s="638"/>
      <c r="P32" s="638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4">
        <f>M29+M28+M25</f>
        <v>0</v>
      </c>
      <c r="M34" s="654"/>
      <c r="N34" s="654"/>
      <c r="O34" s="654"/>
      <c r="P34" s="655"/>
      <c r="Q34" s="371"/>
      <c r="R34" s="359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2" t="s">
        <v>3735</v>
      </c>
      <c r="D40" s="643"/>
      <c r="E40" s="643"/>
      <c r="F40" s="643"/>
      <c r="G40" s="643"/>
      <c r="H40" s="643"/>
      <c r="I40" s="643"/>
      <c r="J40" s="643"/>
      <c r="K40" s="643"/>
      <c r="L40" s="643"/>
      <c r="M40" s="643"/>
      <c r="N40" s="643"/>
      <c r="O40" s="643"/>
      <c r="P40" s="643"/>
      <c r="Q40" s="643"/>
      <c r="R40" s="644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34" t="str">
        <f>F6</f>
        <v>Bezbariérové bydlení a centrum denních aktivit v Lednici - Srdce v domě, příspěvková organizace</v>
      </c>
      <c r="G42" s="635"/>
      <c r="H42" s="635"/>
      <c r="I42" s="635"/>
      <c r="J42" s="635"/>
      <c r="K42" s="635"/>
      <c r="L42" s="635"/>
      <c r="M42" s="635"/>
      <c r="N42" s="635"/>
      <c r="O42" s="635"/>
      <c r="P42" s="635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34" t="s">
        <v>2976</v>
      </c>
      <c r="G43" s="636"/>
      <c r="H43" s="636"/>
      <c r="I43" s="636"/>
      <c r="J43" s="636"/>
      <c r="K43" s="636"/>
      <c r="L43" s="636"/>
      <c r="M43" s="636"/>
      <c r="N43" s="636"/>
      <c r="O43" s="636"/>
      <c r="P43" s="636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37" t="str">
        <f>F8</f>
        <v>SO-09.2. - Areálový vodovod</v>
      </c>
      <c r="G44" s="638"/>
      <c r="H44" s="638"/>
      <c r="I44" s="638"/>
      <c r="J44" s="638"/>
      <c r="K44" s="638"/>
      <c r="L44" s="638"/>
      <c r="M44" s="638"/>
      <c r="N44" s="638"/>
      <c r="O44" s="638"/>
      <c r="P44" s="638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485" t="s">
        <v>19</v>
      </c>
      <c r="D46" s="483"/>
      <c r="E46" s="483"/>
      <c r="F46" s="484"/>
      <c r="G46" s="483"/>
      <c r="H46" s="483"/>
      <c r="I46" s="483"/>
      <c r="J46" s="483"/>
      <c r="K46" s="485" t="s">
        <v>21</v>
      </c>
      <c r="L46" s="483"/>
      <c r="M46" s="576">
        <f>IF(O10="","",O10)</f>
        <v>0</v>
      </c>
      <c r="N46" s="576"/>
      <c r="O46" s="576"/>
      <c r="P46" s="576"/>
      <c r="Q46" s="483"/>
      <c r="R46" s="483"/>
      <c r="S46" s="172"/>
    </row>
    <row r="47" spans="2:19" s="198" customFormat="1" ht="6.95" customHeight="1">
      <c r="B47" s="168"/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172"/>
    </row>
    <row r="48" spans="2:19" s="198" customFormat="1" ht="15">
      <c r="B48" s="168"/>
      <c r="C48" s="485" t="s">
        <v>3741</v>
      </c>
      <c r="D48" s="483"/>
      <c r="E48" s="483"/>
      <c r="F48" s="484"/>
      <c r="G48" s="483"/>
      <c r="H48" s="483"/>
      <c r="I48" s="483"/>
      <c r="J48" s="483"/>
      <c r="K48" s="485" t="s">
        <v>24</v>
      </c>
      <c r="L48" s="483"/>
      <c r="M48" s="639"/>
      <c r="N48" s="639"/>
      <c r="O48" s="639"/>
      <c r="P48" s="639"/>
      <c r="Q48" s="639"/>
      <c r="R48" s="483"/>
      <c r="S48" s="172"/>
    </row>
    <row r="49" spans="2:19" s="198" customFormat="1" ht="14.45" customHeight="1">
      <c r="B49" s="168"/>
      <c r="C49" s="485" t="s">
        <v>3743</v>
      </c>
      <c r="D49" s="483"/>
      <c r="E49" s="483"/>
      <c r="F49" s="480" t="str">
        <f>IF(E16="","",E16)</f>
        <v/>
      </c>
      <c r="G49" s="483"/>
      <c r="H49" s="483"/>
      <c r="I49" s="483"/>
      <c r="J49" s="483"/>
      <c r="K49" s="485"/>
      <c r="L49" s="483"/>
      <c r="M49" s="639"/>
      <c r="N49" s="639"/>
      <c r="O49" s="639"/>
      <c r="P49" s="639"/>
      <c r="Q49" s="639"/>
      <c r="R49" s="483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40" t="s">
        <v>176</v>
      </c>
      <c r="D51" s="641"/>
      <c r="E51" s="641"/>
      <c r="F51" s="641"/>
      <c r="G51" s="641"/>
      <c r="H51" s="371"/>
      <c r="I51" s="371"/>
      <c r="J51" s="371"/>
      <c r="K51" s="371"/>
      <c r="L51" s="371"/>
      <c r="M51" s="371"/>
      <c r="N51" s="640" t="s">
        <v>177</v>
      </c>
      <c r="O51" s="641"/>
      <c r="P51" s="641"/>
      <c r="Q51" s="641"/>
      <c r="R51" s="359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31">
        <f>SUM(N54:Q57)</f>
        <v>0</v>
      </c>
      <c r="O53" s="645"/>
      <c r="P53" s="645"/>
      <c r="Q53" s="645"/>
      <c r="R53" s="35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248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75">
        <f>N76</f>
        <v>0</v>
      </c>
      <c r="O54" s="676"/>
      <c r="P54" s="676"/>
      <c r="Q54" s="676"/>
      <c r="R54" s="378"/>
      <c r="S54" s="210"/>
    </row>
    <row r="55" spans="2:19" s="215" customFormat="1" ht="24.95" customHeight="1">
      <c r="B55" s="211"/>
      <c r="C55" s="378"/>
      <c r="D55" s="283" t="s">
        <v>251</v>
      </c>
      <c r="E55" s="378"/>
      <c r="F55" s="378"/>
      <c r="G55" s="378"/>
      <c r="H55" s="378"/>
      <c r="I55" s="378"/>
      <c r="J55" s="378"/>
      <c r="K55" s="378"/>
      <c r="L55" s="378"/>
      <c r="M55" s="378"/>
      <c r="N55" s="675">
        <f>N120</f>
        <v>0</v>
      </c>
      <c r="O55" s="676"/>
      <c r="P55" s="676"/>
      <c r="Q55" s="676"/>
      <c r="R55" s="378"/>
      <c r="S55" s="210"/>
    </row>
    <row r="56" spans="2:19" s="215" customFormat="1" ht="24.95" customHeight="1">
      <c r="B56" s="211"/>
      <c r="C56" s="378"/>
      <c r="D56" s="283" t="s">
        <v>2290</v>
      </c>
      <c r="E56" s="378"/>
      <c r="F56" s="378"/>
      <c r="G56" s="378"/>
      <c r="H56" s="378"/>
      <c r="I56" s="378"/>
      <c r="J56" s="378"/>
      <c r="K56" s="378"/>
      <c r="L56" s="378"/>
      <c r="M56" s="378"/>
      <c r="N56" s="675">
        <f>N124</f>
        <v>0</v>
      </c>
      <c r="O56" s="676"/>
      <c r="P56" s="676"/>
      <c r="Q56" s="676"/>
      <c r="R56" s="378"/>
      <c r="S56" s="210"/>
    </row>
    <row r="57" spans="2:19" s="215" customFormat="1" ht="24.95" customHeight="1">
      <c r="B57" s="211"/>
      <c r="C57" s="378"/>
      <c r="D57" s="283" t="s">
        <v>264</v>
      </c>
      <c r="E57" s="378"/>
      <c r="F57" s="378"/>
      <c r="G57" s="378"/>
      <c r="H57" s="378"/>
      <c r="I57" s="378"/>
      <c r="J57" s="378"/>
      <c r="K57" s="378"/>
      <c r="L57" s="378"/>
      <c r="M57" s="378"/>
      <c r="N57" s="675">
        <f>N146</f>
        <v>0</v>
      </c>
      <c r="O57" s="676"/>
      <c r="P57" s="676"/>
      <c r="Q57" s="676"/>
      <c r="R57" s="378"/>
      <c r="S57" s="210"/>
    </row>
    <row r="58" spans="2:19" s="198" customFormat="1" ht="6.95" customHeight="1">
      <c r="B58" s="201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3"/>
    </row>
    <row r="59" ht="13.5">
      <c r="S59" s="205"/>
    </row>
    <row r="60" ht="13.5">
      <c r="S60" s="369"/>
    </row>
    <row r="61" ht="13.5">
      <c r="S61" s="465"/>
    </row>
    <row r="62" spans="2:19" s="198" customFormat="1" ht="6.95" customHeight="1">
      <c r="B62" s="204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195"/>
    </row>
    <row r="63" spans="2:19" s="198" customFormat="1" ht="36.95" customHeight="1">
      <c r="B63" s="168"/>
      <c r="C63" s="642" t="s">
        <v>3736</v>
      </c>
      <c r="D63" s="638"/>
      <c r="E63" s="638"/>
      <c r="F63" s="638"/>
      <c r="G63" s="638"/>
      <c r="H63" s="638"/>
      <c r="I63" s="638"/>
      <c r="J63" s="638"/>
      <c r="K63" s="638"/>
      <c r="L63" s="638"/>
      <c r="M63" s="638"/>
      <c r="N63" s="638"/>
      <c r="O63" s="638"/>
      <c r="P63" s="638"/>
      <c r="Q63" s="638"/>
      <c r="R63" s="644"/>
      <c r="S63" s="172"/>
    </row>
    <row r="64" spans="2:19" s="198" customFormat="1" ht="6.95" customHeight="1">
      <c r="B64" s="168"/>
      <c r="C64" s="359"/>
      <c r="D64" s="359"/>
      <c r="E64" s="359"/>
      <c r="F64" s="359"/>
      <c r="G64" s="359"/>
      <c r="H64" s="359"/>
      <c r="I64" s="359"/>
      <c r="J64" s="359"/>
      <c r="K64" s="359"/>
      <c r="L64" s="359"/>
      <c r="M64" s="359"/>
      <c r="N64" s="359"/>
      <c r="O64" s="359"/>
      <c r="P64" s="359"/>
      <c r="Q64" s="359"/>
      <c r="R64" s="359"/>
      <c r="S64" s="172"/>
    </row>
    <row r="65" spans="2:19" s="198" customFormat="1" ht="30" customHeight="1">
      <c r="B65" s="168"/>
      <c r="C65" s="368" t="s">
        <v>15</v>
      </c>
      <c r="D65" s="359"/>
      <c r="E65" s="359"/>
      <c r="F65" s="634" t="str">
        <f>F6</f>
        <v>Bezbariérové bydlení a centrum denních aktivit v Lednici - Srdce v domě, příspěvková organizace</v>
      </c>
      <c r="G65" s="635"/>
      <c r="H65" s="635"/>
      <c r="I65" s="635"/>
      <c r="J65" s="635"/>
      <c r="K65" s="635"/>
      <c r="L65" s="635"/>
      <c r="M65" s="635"/>
      <c r="N65" s="635"/>
      <c r="O65" s="635"/>
      <c r="P65" s="635"/>
      <c r="Q65" s="359"/>
      <c r="R65" s="359"/>
      <c r="S65" s="172"/>
    </row>
    <row r="66" spans="2:19" ht="30" customHeight="1">
      <c r="B66" s="174"/>
      <c r="C66" s="368" t="s">
        <v>173</v>
      </c>
      <c r="D66" s="369"/>
      <c r="E66" s="369"/>
      <c r="F66" s="634" t="s">
        <v>2976</v>
      </c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369"/>
      <c r="R66" s="369"/>
      <c r="S66" s="172"/>
    </row>
    <row r="67" spans="2:19" s="198" customFormat="1" ht="36.95" customHeight="1">
      <c r="B67" s="168"/>
      <c r="C67" s="207" t="s">
        <v>245</v>
      </c>
      <c r="D67" s="359"/>
      <c r="E67" s="359"/>
      <c r="F67" s="637" t="str">
        <f>F8</f>
        <v>SO-09.2. - Areálový vodovod</v>
      </c>
      <c r="G67" s="638"/>
      <c r="H67" s="638"/>
      <c r="I67" s="638"/>
      <c r="J67" s="638"/>
      <c r="K67" s="638"/>
      <c r="L67" s="638"/>
      <c r="M67" s="638"/>
      <c r="N67" s="638"/>
      <c r="O67" s="638"/>
      <c r="P67" s="638"/>
      <c r="Q67" s="359"/>
      <c r="R67" s="359"/>
      <c r="S67" s="176"/>
    </row>
    <row r="68" spans="2:19" s="198" customFormat="1" ht="6.95" customHeight="1">
      <c r="B68" s="168"/>
      <c r="C68" s="359"/>
      <c r="D68" s="359"/>
      <c r="E68" s="359"/>
      <c r="F68" s="359"/>
      <c r="G68" s="359"/>
      <c r="H68" s="359"/>
      <c r="I68" s="359"/>
      <c r="J68" s="359"/>
      <c r="K68" s="359"/>
      <c r="L68" s="359"/>
      <c r="M68" s="359"/>
      <c r="N68" s="359"/>
      <c r="O68" s="359"/>
      <c r="P68" s="359"/>
      <c r="Q68" s="359"/>
      <c r="R68" s="359"/>
      <c r="S68" s="172"/>
    </row>
    <row r="69" spans="2:19" s="1" customFormat="1" ht="18" customHeight="1">
      <c r="B69" s="32"/>
      <c r="C69" s="481" t="s">
        <v>19</v>
      </c>
      <c r="D69" s="482"/>
      <c r="E69" s="482"/>
      <c r="F69" s="480"/>
      <c r="G69" s="482"/>
      <c r="H69" s="482"/>
      <c r="I69" s="482"/>
      <c r="J69" s="482"/>
      <c r="K69" s="481" t="s">
        <v>21</v>
      </c>
      <c r="L69" s="482"/>
      <c r="M69" s="576">
        <f>IF(O10="","",O10)</f>
        <v>0</v>
      </c>
      <c r="N69" s="576"/>
      <c r="O69" s="576"/>
      <c r="P69" s="576"/>
      <c r="Q69" s="482"/>
      <c r="R69" s="482"/>
      <c r="S69" s="34"/>
    </row>
    <row r="70" spans="2:19" s="1" customFormat="1" ht="6.95" customHeight="1">
      <c r="B70" s="32"/>
      <c r="C70" s="482"/>
      <c r="D70" s="482"/>
      <c r="E70" s="482"/>
      <c r="F70" s="482"/>
      <c r="G70" s="482"/>
      <c r="H70" s="482"/>
      <c r="I70" s="482"/>
      <c r="J70" s="482"/>
      <c r="K70" s="482"/>
      <c r="L70" s="482"/>
      <c r="M70" s="487"/>
      <c r="N70" s="482"/>
      <c r="O70" s="482"/>
      <c r="P70" s="482"/>
      <c r="Q70" s="482"/>
      <c r="R70" s="482"/>
      <c r="S70" s="34"/>
    </row>
    <row r="71" spans="2:19" s="1" customFormat="1" ht="15">
      <c r="B71" s="32"/>
      <c r="C71" s="481" t="s">
        <v>3741</v>
      </c>
      <c r="D71" s="482"/>
      <c r="E71" s="482"/>
      <c r="F71" s="480"/>
      <c r="G71" s="482"/>
      <c r="H71" s="482"/>
      <c r="I71" s="482"/>
      <c r="J71" s="482"/>
      <c r="K71" s="481" t="s">
        <v>24</v>
      </c>
      <c r="L71" s="482"/>
      <c r="M71" s="523"/>
      <c r="N71" s="523"/>
      <c r="O71" s="523"/>
      <c r="P71" s="523"/>
      <c r="Q71" s="523"/>
      <c r="R71" s="482"/>
      <c r="S71" s="34"/>
    </row>
    <row r="72" spans="2:19" s="1" customFormat="1" ht="14.45" customHeight="1">
      <c r="B72" s="32"/>
      <c r="C72" s="481" t="s">
        <v>3743</v>
      </c>
      <c r="D72" s="482"/>
      <c r="E72" s="482"/>
      <c r="F72" s="480" t="str">
        <f>IF(E16="","",E16)</f>
        <v/>
      </c>
      <c r="G72" s="482"/>
      <c r="H72" s="482"/>
      <c r="I72" s="482"/>
      <c r="J72" s="482"/>
      <c r="K72" s="481"/>
      <c r="L72" s="482"/>
      <c r="M72" s="523"/>
      <c r="N72" s="523"/>
      <c r="O72" s="523"/>
      <c r="P72" s="523"/>
      <c r="Q72" s="523"/>
      <c r="R72" s="482"/>
      <c r="S72" s="34"/>
    </row>
    <row r="73" spans="2:19" s="198" customFormat="1" ht="10.35" customHeight="1">
      <c r="B73" s="168"/>
      <c r="C73" s="359"/>
      <c r="D73" s="359"/>
      <c r="E73" s="359"/>
      <c r="F73" s="359"/>
      <c r="G73" s="359"/>
      <c r="H73" s="359"/>
      <c r="I73" s="359"/>
      <c r="J73" s="359"/>
      <c r="K73" s="359"/>
      <c r="L73" s="359"/>
      <c r="M73" s="359"/>
      <c r="N73" s="359"/>
      <c r="O73" s="359"/>
      <c r="P73" s="359"/>
      <c r="Q73" s="359"/>
      <c r="R73" s="359"/>
      <c r="S73" s="172"/>
    </row>
    <row r="74" spans="2:28" s="228" customFormat="1" ht="29.25" customHeight="1">
      <c r="B74" s="222"/>
      <c r="C74" s="223" t="s">
        <v>185</v>
      </c>
      <c r="D74" s="367" t="s">
        <v>186</v>
      </c>
      <c r="E74" s="367" t="s">
        <v>40</v>
      </c>
      <c r="F74" s="657" t="s">
        <v>187</v>
      </c>
      <c r="G74" s="657"/>
      <c r="H74" s="657"/>
      <c r="I74" s="657"/>
      <c r="J74" s="367" t="s">
        <v>188</v>
      </c>
      <c r="K74" s="367" t="s">
        <v>189</v>
      </c>
      <c r="L74" s="658" t="s">
        <v>190</v>
      </c>
      <c r="M74" s="658"/>
      <c r="N74" s="657" t="s">
        <v>177</v>
      </c>
      <c r="O74" s="657"/>
      <c r="P74" s="657"/>
      <c r="Q74" s="657"/>
      <c r="R74" s="226" t="s">
        <v>3318</v>
      </c>
      <c r="S74" s="172"/>
      <c r="U74" s="381" t="s">
        <v>191</v>
      </c>
      <c r="V74" s="227" t="s">
        <v>28</v>
      </c>
      <c r="W74" s="227" t="s">
        <v>192</v>
      </c>
      <c r="X74" s="227" t="s">
        <v>193</v>
      </c>
      <c r="Y74" s="227" t="s">
        <v>194</v>
      </c>
      <c r="Z74" s="227" t="s">
        <v>195</v>
      </c>
      <c r="AA74" s="227" t="s">
        <v>196</v>
      </c>
      <c r="AB74" s="382" t="s">
        <v>197</v>
      </c>
    </row>
    <row r="75" spans="2:64" s="198" customFormat="1" ht="29.25" customHeight="1">
      <c r="B75" s="168"/>
      <c r="C75" s="209" t="s">
        <v>3737</v>
      </c>
      <c r="D75" s="359"/>
      <c r="E75" s="359"/>
      <c r="F75" s="359"/>
      <c r="G75" s="359"/>
      <c r="H75" s="359"/>
      <c r="I75" s="359"/>
      <c r="J75" s="359"/>
      <c r="K75" s="359"/>
      <c r="L75" s="359"/>
      <c r="M75" s="359"/>
      <c r="N75" s="666">
        <f>N76+N120+N124+N146</f>
        <v>0</v>
      </c>
      <c r="O75" s="667"/>
      <c r="P75" s="667"/>
      <c r="Q75" s="667"/>
      <c r="R75" s="359"/>
      <c r="S75" s="290"/>
      <c r="U75" s="383"/>
      <c r="V75" s="361"/>
      <c r="W75" s="361"/>
      <c r="X75" s="229">
        <f>X76+X120+X124+X146</f>
        <v>0</v>
      </c>
      <c r="Y75" s="361"/>
      <c r="Z75" s="229">
        <f>Z76+Z120+Z124+Z146</f>
        <v>345.12529759999995</v>
      </c>
      <c r="AA75" s="361"/>
      <c r="AB75" s="384">
        <f>AB76+AB120+AB124+AB146</f>
        <v>0</v>
      </c>
      <c r="AU75" s="192" t="s">
        <v>57</v>
      </c>
      <c r="AV75" s="192" t="s">
        <v>172</v>
      </c>
      <c r="BL75" s="230">
        <f>BL76+BL120+BL124+BL146</f>
        <v>0</v>
      </c>
    </row>
    <row r="76" spans="2:64" s="235" customFormat="1" ht="37.35" customHeight="1">
      <c r="B76" s="231"/>
      <c r="C76" s="232"/>
      <c r="D76" s="233" t="s">
        <v>248</v>
      </c>
      <c r="E76" s="233"/>
      <c r="F76" s="233"/>
      <c r="G76" s="233"/>
      <c r="H76" s="233"/>
      <c r="I76" s="233"/>
      <c r="J76" s="233"/>
      <c r="K76" s="233"/>
      <c r="L76" s="233"/>
      <c r="M76" s="233"/>
      <c r="N76" s="609">
        <f>SUM(N77:Q119)</f>
        <v>0</v>
      </c>
      <c r="O76" s="610"/>
      <c r="P76" s="610"/>
      <c r="Q76" s="610"/>
      <c r="R76" s="232"/>
      <c r="S76" s="172"/>
      <c r="U76" s="348"/>
      <c r="V76" s="232"/>
      <c r="W76" s="232"/>
      <c r="X76" s="234">
        <f>SUM(X77:X119)</f>
        <v>0</v>
      </c>
      <c r="Y76" s="232"/>
      <c r="Z76" s="234">
        <f>SUM(Z77:Z119)</f>
        <v>317.368794</v>
      </c>
      <c r="AA76" s="232"/>
      <c r="AB76" s="349">
        <f>SUM(AB77:AB119)</f>
        <v>0</v>
      </c>
      <c r="AS76" s="237" t="s">
        <v>113</v>
      </c>
      <c r="AU76" s="238" t="s">
        <v>57</v>
      </c>
      <c r="AV76" s="238" t="s">
        <v>58</v>
      </c>
      <c r="AZ76" s="237" t="s">
        <v>198</v>
      </c>
      <c r="BL76" s="239">
        <f>SUM(BL77:BL119)</f>
        <v>0</v>
      </c>
    </row>
    <row r="77" spans="2:66" s="198" customFormat="1" ht="31.5" customHeight="1">
      <c r="B77" s="168"/>
      <c r="C77" s="240" t="s">
        <v>65</v>
      </c>
      <c r="D77" s="240" t="s">
        <v>199</v>
      </c>
      <c r="E77" s="241" t="s">
        <v>343</v>
      </c>
      <c r="F77" s="593" t="s">
        <v>344</v>
      </c>
      <c r="G77" s="593"/>
      <c r="H77" s="593"/>
      <c r="I77" s="593"/>
      <c r="J77" s="242" t="s">
        <v>345</v>
      </c>
      <c r="K77" s="358">
        <v>21</v>
      </c>
      <c r="L77" s="694"/>
      <c r="M77" s="694"/>
      <c r="N77" s="594">
        <f>ROUND(L77*K77,2)</f>
        <v>0</v>
      </c>
      <c r="O77" s="594"/>
      <c r="P77" s="594"/>
      <c r="Q77" s="594"/>
      <c r="R77" s="256" t="s">
        <v>3765</v>
      </c>
      <c r="S77" s="219"/>
      <c r="U77" s="354" t="s">
        <v>5</v>
      </c>
      <c r="V77" s="246" t="s">
        <v>29</v>
      </c>
      <c r="W77" s="248">
        <v>0</v>
      </c>
      <c r="X77" s="248">
        <f>W77*K77</f>
        <v>0</v>
      </c>
      <c r="Y77" s="248">
        <v>0</v>
      </c>
      <c r="Z77" s="248">
        <f>Y77*K77</f>
        <v>0</v>
      </c>
      <c r="AA77" s="248">
        <v>0</v>
      </c>
      <c r="AB77" s="355">
        <f>AA77*K77</f>
        <v>0</v>
      </c>
      <c r="AS77" s="192" t="s">
        <v>113</v>
      </c>
      <c r="AU77" s="192" t="s">
        <v>199</v>
      </c>
      <c r="AV77" s="192" t="s">
        <v>65</v>
      </c>
      <c r="AZ77" s="192" t="s">
        <v>198</v>
      </c>
      <c r="BF77" s="249">
        <f>IF(V77="základní",N77,0)</f>
        <v>0</v>
      </c>
      <c r="BG77" s="249">
        <f>IF(V77="snížená",N77,0)</f>
        <v>0</v>
      </c>
      <c r="BH77" s="249">
        <f>IF(V77="zákl. přenesená",N77,0)</f>
        <v>0</v>
      </c>
      <c r="BI77" s="249">
        <f>IF(V77="sníž. přenesená",N77,0)</f>
        <v>0</v>
      </c>
      <c r="BJ77" s="249">
        <f>IF(V77="nulová",N77,0)</f>
        <v>0</v>
      </c>
      <c r="BK77" s="192" t="s">
        <v>65</v>
      </c>
      <c r="BL77" s="249">
        <f>ROUND(L77*K77,2)</f>
        <v>0</v>
      </c>
      <c r="BM77" s="192" t="s">
        <v>113</v>
      </c>
      <c r="BN77" s="192" t="s">
        <v>3023</v>
      </c>
    </row>
    <row r="78" spans="2:66" s="198" customFormat="1" ht="31.5" customHeight="1">
      <c r="B78" s="168"/>
      <c r="C78" s="240" t="s">
        <v>71</v>
      </c>
      <c r="D78" s="240" t="s">
        <v>199</v>
      </c>
      <c r="E78" s="241" t="s">
        <v>347</v>
      </c>
      <c r="F78" s="593" t="s">
        <v>348</v>
      </c>
      <c r="G78" s="593"/>
      <c r="H78" s="593"/>
      <c r="I78" s="593"/>
      <c r="J78" s="242" t="s">
        <v>349</v>
      </c>
      <c r="K78" s="358">
        <v>4.5</v>
      </c>
      <c r="L78" s="694"/>
      <c r="M78" s="694"/>
      <c r="N78" s="594">
        <f>ROUND(L78*K78,2)</f>
        <v>0</v>
      </c>
      <c r="O78" s="594"/>
      <c r="P78" s="594"/>
      <c r="Q78" s="594"/>
      <c r="R78" s="256" t="s">
        <v>3765</v>
      </c>
      <c r="S78" s="172"/>
      <c r="U78" s="354" t="s">
        <v>5</v>
      </c>
      <c r="V78" s="246" t="s">
        <v>29</v>
      </c>
      <c r="W78" s="248">
        <v>0</v>
      </c>
      <c r="X78" s="248">
        <f>W78*K78</f>
        <v>0</v>
      </c>
      <c r="Y78" s="248">
        <v>0</v>
      </c>
      <c r="Z78" s="248">
        <f>Y78*K78</f>
        <v>0</v>
      </c>
      <c r="AA78" s="248">
        <v>0</v>
      </c>
      <c r="AB78" s="355">
        <f>AA78*K78</f>
        <v>0</v>
      </c>
      <c r="AS78" s="192" t="s">
        <v>113</v>
      </c>
      <c r="AU78" s="192" t="s">
        <v>199</v>
      </c>
      <c r="AV78" s="192" t="s">
        <v>65</v>
      </c>
      <c r="AZ78" s="192" t="s">
        <v>198</v>
      </c>
      <c r="BF78" s="249">
        <f>IF(V78="základní",N78,0)</f>
        <v>0</v>
      </c>
      <c r="BG78" s="249">
        <f>IF(V78="snížená",N78,0)</f>
        <v>0</v>
      </c>
      <c r="BH78" s="249">
        <f>IF(V78="zákl. přenesená",N78,0)</f>
        <v>0</v>
      </c>
      <c r="BI78" s="249">
        <f>IF(V78="sníž. přenesená",N78,0)</f>
        <v>0</v>
      </c>
      <c r="BJ78" s="249">
        <f>IF(V78="nulová",N78,0)</f>
        <v>0</v>
      </c>
      <c r="BK78" s="192" t="s">
        <v>65</v>
      </c>
      <c r="BL78" s="249">
        <f>ROUND(L78*K78,2)</f>
        <v>0</v>
      </c>
      <c r="BM78" s="192" t="s">
        <v>113</v>
      </c>
      <c r="BN78" s="192" t="s">
        <v>3024</v>
      </c>
    </row>
    <row r="79" spans="2:66" s="198" customFormat="1" ht="31.5" customHeight="1">
      <c r="B79" s="168"/>
      <c r="C79" s="240" t="s">
        <v>213</v>
      </c>
      <c r="D79" s="240" t="s">
        <v>199</v>
      </c>
      <c r="E79" s="241" t="s">
        <v>351</v>
      </c>
      <c r="F79" s="593" t="s">
        <v>352</v>
      </c>
      <c r="G79" s="593"/>
      <c r="H79" s="593"/>
      <c r="I79" s="593"/>
      <c r="J79" s="242" t="s">
        <v>353</v>
      </c>
      <c r="K79" s="358">
        <v>6</v>
      </c>
      <c r="L79" s="694"/>
      <c r="M79" s="694"/>
      <c r="N79" s="594">
        <f>ROUND(L79*K79,2)</f>
        <v>0</v>
      </c>
      <c r="O79" s="594"/>
      <c r="P79" s="594"/>
      <c r="Q79" s="594"/>
      <c r="R79" s="256" t="s">
        <v>3765</v>
      </c>
      <c r="S79" s="172"/>
      <c r="U79" s="354" t="s">
        <v>5</v>
      </c>
      <c r="V79" s="246" t="s">
        <v>29</v>
      </c>
      <c r="W79" s="248">
        <v>0</v>
      </c>
      <c r="X79" s="248">
        <f>W79*K79</f>
        <v>0</v>
      </c>
      <c r="Y79" s="248">
        <v>0.008677</v>
      </c>
      <c r="Z79" s="248">
        <f>Y79*K79</f>
        <v>0.052062000000000004</v>
      </c>
      <c r="AA79" s="248">
        <v>0</v>
      </c>
      <c r="AB79" s="355">
        <f>AA79*K79</f>
        <v>0</v>
      </c>
      <c r="AS79" s="192" t="s">
        <v>113</v>
      </c>
      <c r="AU79" s="192" t="s">
        <v>199</v>
      </c>
      <c r="AV79" s="192" t="s">
        <v>65</v>
      </c>
      <c r="AZ79" s="192" t="s">
        <v>198</v>
      </c>
      <c r="BF79" s="249">
        <f>IF(V79="základní",N79,0)</f>
        <v>0</v>
      </c>
      <c r="BG79" s="249">
        <f>IF(V79="snížená",N79,0)</f>
        <v>0</v>
      </c>
      <c r="BH79" s="249">
        <f>IF(V79="zákl. přenesená",N79,0)</f>
        <v>0</v>
      </c>
      <c r="BI79" s="249">
        <f>IF(V79="sníž. přenesená",N79,0)</f>
        <v>0</v>
      </c>
      <c r="BJ79" s="249">
        <f>IF(V79="nulová",N79,0)</f>
        <v>0</v>
      </c>
      <c r="BK79" s="192" t="s">
        <v>65</v>
      </c>
      <c r="BL79" s="249">
        <f>ROUND(L79*K79,2)</f>
        <v>0</v>
      </c>
      <c r="BM79" s="192" t="s">
        <v>113</v>
      </c>
      <c r="BN79" s="192" t="s">
        <v>3025</v>
      </c>
    </row>
    <row r="80" spans="2:66" s="198" customFormat="1" ht="31.5" customHeight="1">
      <c r="B80" s="168"/>
      <c r="C80" s="240" t="s">
        <v>113</v>
      </c>
      <c r="D80" s="240" t="s">
        <v>199</v>
      </c>
      <c r="E80" s="241" t="s">
        <v>355</v>
      </c>
      <c r="F80" s="593" t="s">
        <v>356</v>
      </c>
      <c r="G80" s="593"/>
      <c r="H80" s="593"/>
      <c r="I80" s="593"/>
      <c r="J80" s="242" t="s">
        <v>353</v>
      </c>
      <c r="K80" s="358">
        <v>8</v>
      </c>
      <c r="L80" s="694"/>
      <c r="M80" s="694"/>
      <c r="N80" s="594">
        <f>ROUND(L80*K80,2)</f>
        <v>0</v>
      </c>
      <c r="O80" s="594"/>
      <c r="P80" s="594"/>
      <c r="Q80" s="594"/>
      <c r="R80" s="256" t="s">
        <v>3765</v>
      </c>
      <c r="S80" s="172"/>
      <c r="U80" s="354" t="s">
        <v>5</v>
      </c>
      <c r="V80" s="246" t="s">
        <v>29</v>
      </c>
      <c r="W80" s="248">
        <v>0</v>
      </c>
      <c r="X80" s="248">
        <f>W80*K80</f>
        <v>0</v>
      </c>
      <c r="Y80" s="248">
        <v>0.036904</v>
      </c>
      <c r="Z80" s="248">
        <f>Y80*K80</f>
        <v>0.295232</v>
      </c>
      <c r="AA80" s="248">
        <v>0</v>
      </c>
      <c r="AB80" s="355">
        <f>AA80*K80</f>
        <v>0</v>
      </c>
      <c r="AS80" s="192" t="s">
        <v>113</v>
      </c>
      <c r="AU80" s="192" t="s">
        <v>199</v>
      </c>
      <c r="AV80" s="192" t="s">
        <v>65</v>
      </c>
      <c r="AZ80" s="192" t="s">
        <v>198</v>
      </c>
      <c r="BF80" s="249">
        <f>IF(V80="základní",N80,0)</f>
        <v>0</v>
      </c>
      <c r="BG80" s="249">
        <f>IF(V80="snížená",N80,0)</f>
        <v>0</v>
      </c>
      <c r="BH80" s="249">
        <f>IF(V80="zákl. přenesená",N80,0)</f>
        <v>0</v>
      </c>
      <c r="BI80" s="249">
        <f>IF(V80="sníž. přenesená",N80,0)</f>
        <v>0</v>
      </c>
      <c r="BJ80" s="249">
        <f>IF(V80="nulová",N80,0)</f>
        <v>0</v>
      </c>
      <c r="BK80" s="192" t="s">
        <v>65</v>
      </c>
      <c r="BL80" s="249">
        <f>ROUND(L80*K80,2)</f>
        <v>0</v>
      </c>
      <c r="BM80" s="192" t="s">
        <v>113</v>
      </c>
      <c r="BN80" s="192" t="s">
        <v>3026</v>
      </c>
    </row>
    <row r="81" spans="2:66" s="198" customFormat="1" ht="31.5" customHeight="1">
      <c r="B81" s="168"/>
      <c r="C81" s="240" t="s">
        <v>116</v>
      </c>
      <c r="D81" s="240" t="s">
        <v>199</v>
      </c>
      <c r="E81" s="241" t="s">
        <v>2320</v>
      </c>
      <c r="F81" s="593" t="s">
        <v>2321</v>
      </c>
      <c r="G81" s="593"/>
      <c r="H81" s="593"/>
      <c r="I81" s="593"/>
      <c r="J81" s="242" t="s">
        <v>360</v>
      </c>
      <c r="K81" s="358">
        <v>16.17</v>
      </c>
      <c r="L81" s="694"/>
      <c r="M81" s="694"/>
      <c r="N81" s="594">
        <f>ROUND(L81*K81,2)</f>
        <v>0</v>
      </c>
      <c r="O81" s="594"/>
      <c r="P81" s="594"/>
      <c r="Q81" s="594"/>
      <c r="R81" s="256" t="s">
        <v>3765</v>
      </c>
      <c r="S81" s="172"/>
      <c r="T81" s="287"/>
      <c r="U81" s="354" t="s">
        <v>5</v>
      </c>
      <c r="V81" s="246" t="s">
        <v>29</v>
      </c>
      <c r="W81" s="248">
        <v>0</v>
      </c>
      <c r="X81" s="248">
        <f>W81*K81</f>
        <v>0</v>
      </c>
      <c r="Y81" s="248">
        <v>0</v>
      </c>
      <c r="Z81" s="248">
        <f>Y81*K81</f>
        <v>0</v>
      </c>
      <c r="AA81" s="248">
        <v>0</v>
      </c>
      <c r="AB81" s="355">
        <f>AA81*K81</f>
        <v>0</v>
      </c>
      <c r="AS81" s="192" t="s">
        <v>113</v>
      </c>
      <c r="AU81" s="192" t="s">
        <v>199</v>
      </c>
      <c r="AV81" s="192" t="s">
        <v>65</v>
      </c>
      <c r="AZ81" s="192" t="s">
        <v>198</v>
      </c>
      <c r="BF81" s="249">
        <f>IF(V81="základní",N81,0)</f>
        <v>0</v>
      </c>
      <c r="BG81" s="249">
        <f>IF(V81="snížená",N81,0)</f>
        <v>0</v>
      </c>
      <c r="BH81" s="249">
        <f>IF(V81="zákl. přenesená",N81,0)</f>
        <v>0</v>
      </c>
      <c r="BI81" s="249">
        <f>IF(V81="sníž. přenesená",N81,0)</f>
        <v>0</v>
      </c>
      <c r="BJ81" s="249">
        <f>IF(V81="nulová",N81,0)</f>
        <v>0</v>
      </c>
      <c r="BK81" s="192" t="s">
        <v>65</v>
      </c>
      <c r="BL81" s="249">
        <f>ROUND(L81*K81,2)</f>
        <v>0</v>
      </c>
      <c r="BM81" s="192" t="s">
        <v>113</v>
      </c>
      <c r="BN81" s="192" t="s">
        <v>3027</v>
      </c>
    </row>
    <row r="82" spans="2:52" s="261" customFormat="1" ht="22.5" customHeight="1">
      <c r="B82" s="257"/>
      <c r="C82" s="363"/>
      <c r="D82" s="363"/>
      <c r="E82" s="259" t="s">
        <v>2167</v>
      </c>
      <c r="F82" s="602" t="s">
        <v>3028</v>
      </c>
      <c r="G82" s="603"/>
      <c r="H82" s="603"/>
      <c r="I82" s="603"/>
      <c r="J82" s="363"/>
      <c r="K82" s="260">
        <v>16.17</v>
      </c>
      <c r="L82" s="363"/>
      <c r="M82" s="363"/>
      <c r="N82" s="363"/>
      <c r="O82" s="363"/>
      <c r="P82" s="363"/>
      <c r="Q82" s="363"/>
      <c r="R82" s="363"/>
      <c r="S82" s="172"/>
      <c r="U82" s="385"/>
      <c r="V82" s="363"/>
      <c r="W82" s="363"/>
      <c r="X82" s="363"/>
      <c r="Y82" s="363"/>
      <c r="Z82" s="363"/>
      <c r="AA82" s="363"/>
      <c r="AB82" s="386"/>
      <c r="AU82" s="262" t="s">
        <v>205</v>
      </c>
      <c r="AV82" s="262" t="s">
        <v>65</v>
      </c>
      <c r="AW82" s="261" t="s">
        <v>71</v>
      </c>
      <c r="AX82" s="261" t="s">
        <v>25</v>
      </c>
      <c r="AY82" s="261" t="s">
        <v>58</v>
      </c>
      <c r="AZ82" s="262" t="s">
        <v>198</v>
      </c>
    </row>
    <row r="83" spans="2:52" s="261" customFormat="1" ht="22.5" customHeight="1">
      <c r="B83" s="257"/>
      <c r="C83" s="363"/>
      <c r="D83" s="363"/>
      <c r="E83" s="259" t="s">
        <v>2168</v>
      </c>
      <c r="F83" s="600" t="s">
        <v>3029</v>
      </c>
      <c r="G83" s="601"/>
      <c r="H83" s="601"/>
      <c r="I83" s="601"/>
      <c r="J83" s="363"/>
      <c r="K83" s="260">
        <v>16.17</v>
      </c>
      <c r="L83" s="363"/>
      <c r="M83" s="363"/>
      <c r="N83" s="363"/>
      <c r="O83" s="363"/>
      <c r="P83" s="363"/>
      <c r="Q83" s="363"/>
      <c r="R83" s="363"/>
      <c r="S83" s="221"/>
      <c r="U83" s="385"/>
      <c r="V83" s="363"/>
      <c r="W83" s="363"/>
      <c r="X83" s="363"/>
      <c r="Y83" s="363"/>
      <c r="Z83" s="363"/>
      <c r="AA83" s="363"/>
      <c r="AB83" s="386"/>
      <c r="AU83" s="262" t="s">
        <v>205</v>
      </c>
      <c r="AV83" s="262" t="s">
        <v>65</v>
      </c>
      <c r="AW83" s="261" t="s">
        <v>71</v>
      </c>
      <c r="AX83" s="261" t="s">
        <v>25</v>
      </c>
      <c r="AY83" s="261" t="s">
        <v>65</v>
      </c>
      <c r="AZ83" s="262" t="s">
        <v>198</v>
      </c>
    </row>
    <row r="84" spans="2:66" s="198" customFormat="1" ht="31.5" customHeight="1">
      <c r="B84" s="168"/>
      <c r="C84" s="240" t="s">
        <v>128</v>
      </c>
      <c r="D84" s="240" t="s">
        <v>199</v>
      </c>
      <c r="E84" s="241" t="s">
        <v>2327</v>
      </c>
      <c r="F84" s="593" t="s">
        <v>2328</v>
      </c>
      <c r="G84" s="593"/>
      <c r="H84" s="593"/>
      <c r="I84" s="593"/>
      <c r="J84" s="242" t="s">
        <v>360</v>
      </c>
      <c r="K84" s="358">
        <v>161.72</v>
      </c>
      <c r="L84" s="694"/>
      <c r="M84" s="694"/>
      <c r="N84" s="594">
        <f>ROUND(L84*K84,2)</f>
        <v>0</v>
      </c>
      <c r="O84" s="594"/>
      <c r="P84" s="594"/>
      <c r="Q84" s="594"/>
      <c r="R84" s="256" t="s">
        <v>3765</v>
      </c>
      <c r="S84" s="221"/>
      <c r="T84" s="287"/>
      <c r="U84" s="354" t="s">
        <v>5</v>
      </c>
      <c r="V84" s="246" t="s">
        <v>29</v>
      </c>
      <c r="W84" s="248">
        <v>0</v>
      </c>
      <c r="X84" s="248">
        <f>W84*K84</f>
        <v>0</v>
      </c>
      <c r="Y84" s="248">
        <v>0</v>
      </c>
      <c r="Z84" s="248">
        <f>Y84*K84</f>
        <v>0</v>
      </c>
      <c r="AA84" s="248">
        <v>0</v>
      </c>
      <c r="AB84" s="355">
        <f>AA84*K84</f>
        <v>0</v>
      </c>
      <c r="AS84" s="192" t="s">
        <v>113</v>
      </c>
      <c r="AU84" s="192" t="s">
        <v>199</v>
      </c>
      <c r="AV84" s="192" t="s">
        <v>65</v>
      </c>
      <c r="AZ84" s="192" t="s">
        <v>198</v>
      </c>
      <c r="BF84" s="249">
        <f>IF(V84="základní",N84,0)</f>
        <v>0</v>
      </c>
      <c r="BG84" s="249">
        <f>IF(V84="snížená",N84,0)</f>
        <v>0</v>
      </c>
      <c r="BH84" s="249">
        <f>IF(V84="zákl. přenesená",N84,0)</f>
        <v>0</v>
      </c>
      <c r="BI84" s="249">
        <f>IF(V84="sníž. přenesená",N84,0)</f>
        <v>0</v>
      </c>
      <c r="BJ84" s="249">
        <f>IF(V84="nulová",N84,0)</f>
        <v>0</v>
      </c>
      <c r="BK84" s="192" t="s">
        <v>65</v>
      </c>
      <c r="BL84" s="249">
        <f>ROUND(L84*K84,2)</f>
        <v>0</v>
      </c>
      <c r="BM84" s="192" t="s">
        <v>113</v>
      </c>
      <c r="BN84" s="192" t="s">
        <v>3030</v>
      </c>
    </row>
    <row r="85" spans="2:52" s="261" customFormat="1" ht="31.5" customHeight="1">
      <c r="B85" s="257"/>
      <c r="C85" s="363"/>
      <c r="D85" s="363"/>
      <c r="E85" s="259" t="s">
        <v>2179</v>
      </c>
      <c r="F85" s="602" t="s">
        <v>3031</v>
      </c>
      <c r="G85" s="603"/>
      <c r="H85" s="603"/>
      <c r="I85" s="603"/>
      <c r="J85" s="363"/>
      <c r="K85" s="260">
        <v>161.72</v>
      </c>
      <c r="L85" s="363"/>
      <c r="M85" s="363"/>
      <c r="N85" s="363"/>
      <c r="O85" s="363"/>
      <c r="P85" s="363"/>
      <c r="Q85" s="363"/>
      <c r="R85" s="363"/>
      <c r="S85" s="172"/>
      <c r="T85" s="460"/>
      <c r="U85" s="385"/>
      <c r="V85" s="363"/>
      <c r="W85" s="363"/>
      <c r="X85" s="363"/>
      <c r="Y85" s="363"/>
      <c r="Z85" s="363"/>
      <c r="AA85" s="363"/>
      <c r="AB85" s="386"/>
      <c r="AU85" s="262" t="s">
        <v>205</v>
      </c>
      <c r="AV85" s="262" t="s">
        <v>65</v>
      </c>
      <c r="AW85" s="261" t="s">
        <v>71</v>
      </c>
      <c r="AX85" s="261" t="s">
        <v>25</v>
      </c>
      <c r="AY85" s="261" t="s">
        <v>58</v>
      </c>
      <c r="AZ85" s="262" t="s">
        <v>198</v>
      </c>
    </row>
    <row r="86" spans="2:52" s="261" customFormat="1" ht="22.5" customHeight="1">
      <c r="B86" s="257"/>
      <c r="C86" s="363"/>
      <c r="D86" s="363"/>
      <c r="E86" s="259" t="s">
        <v>2180</v>
      </c>
      <c r="F86" s="600" t="s">
        <v>3032</v>
      </c>
      <c r="G86" s="601"/>
      <c r="H86" s="601"/>
      <c r="I86" s="601"/>
      <c r="J86" s="363"/>
      <c r="K86" s="260">
        <v>161.72</v>
      </c>
      <c r="L86" s="363"/>
      <c r="M86" s="363"/>
      <c r="N86" s="363"/>
      <c r="O86" s="363"/>
      <c r="P86" s="363"/>
      <c r="Q86" s="363"/>
      <c r="R86" s="363"/>
      <c r="S86" s="221"/>
      <c r="U86" s="385"/>
      <c r="V86" s="363"/>
      <c r="W86" s="363"/>
      <c r="X86" s="363"/>
      <c r="Y86" s="363"/>
      <c r="Z86" s="363"/>
      <c r="AA86" s="363"/>
      <c r="AB86" s="386"/>
      <c r="AU86" s="262" t="s">
        <v>205</v>
      </c>
      <c r="AV86" s="262" t="s">
        <v>65</v>
      </c>
      <c r="AW86" s="261" t="s">
        <v>71</v>
      </c>
      <c r="AX86" s="261" t="s">
        <v>25</v>
      </c>
      <c r="AY86" s="261" t="s">
        <v>65</v>
      </c>
      <c r="AZ86" s="262" t="s">
        <v>198</v>
      </c>
    </row>
    <row r="87" spans="2:66" s="198" customFormat="1" ht="31.5" customHeight="1">
      <c r="B87" s="168"/>
      <c r="C87" s="240" t="s">
        <v>137</v>
      </c>
      <c r="D87" s="240" t="s">
        <v>199</v>
      </c>
      <c r="E87" s="241" t="s">
        <v>2338</v>
      </c>
      <c r="F87" s="593" t="s">
        <v>2339</v>
      </c>
      <c r="G87" s="593"/>
      <c r="H87" s="593"/>
      <c r="I87" s="593"/>
      <c r="J87" s="242" t="s">
        <v>360</v>
      </c>
      <c r="K87" s="358">
        <v>48.52</v>
      </c>
      <c r="L87" s="694"/>
      <c r="M87" s="694"/>
      <c r="N87" s="594">
        <f>ROUND(L87*K87,2)</f>
        <v>0</v>
      </c>
      <c r="O87" s="594"/>
      <c r="P87" s="594"/>
      <c r="Q87" s="594"/>
      <c r="R87" s="256" t="s">
        <v>3765</v>
      </c>
      <c r="S87" s="221"/>
      <c r="T87" s="287"/>
      <c r="U87" s="354" t="s">
        <v>5</v>
      </c>
      <c r="V87" s="246" t="s">
        <v>29</v>
      </c>
      <c r="W87" s="248">
        <v>0</v>
      </c>
      <c r="X87" s="248">
        <f>W87*K87</f>
        <v>0</v>
      </c>
      <c r="Y87" s="248">
        <v>0</v>
      </c>
      <c r="Z87" s="248">
        <f>Y87*K87</f>
        <v>0</v>
      </c>
      <c r="AA87" s="248">
        <v>0</v>
      </c>
      <c r="AB87" s="355">
        <f>AA87*K87</f>
        <v>0</v>
      </c>
      <c r="AS87" s="192" t="s">
        <v>113</v>
      </c>
      <c r="AU87" s="192" t="s">
        <v>199</v>
      </c>
      <c r="AV87" s="192" t="s">
        <v>65</v>
      </c>
      <c r="AZ87" s="192" t="s">
        <v>198</v>
      </c>
      <c r="BF87" s="249">
        <f>IF(V87="základní",N87,0)</f>
        <v>0</v>
      </c>
      <c r="BG87" s="249">
        <f>IF(V87="snížená",N87,0)</f>
        <v>0</v>
      </c>
      <c r="BH87" s="249">
        <f>IF(V87="zákl. přenesená",N87,0)</f>
        <v>0</v>
      </c>
      <c r="BI87" s="249">
        <f>IF(V87="sníž. přenesená",N87,0)</f>
        <v>0</v>
      </c>
      <c r="BJ87" s="249">
        <f>IF(V87="nulová",N87,0)</f>
        <v>0</v>
      </c>
      <c r="BK87" s="192" t="s">
        <v>65</v>
      </c>
      <c r="BL87" s="249">
        <f>ROUND(L87*K87,2)</f>
        <v>0</v>
      </c>
      <c r="BM87" s="192" t="s">
        <v>113</v>
      </c>
      <c r="BN87" s="192" t="s">
        <v>3033</v>
      </c>
    </row>
    <row r="88" spans="2:52" s="261" customFormat="1" ht="22.5" customHeight="1">
      <c r="B88" s="257"/>
      <c r="C88" s="363"/>
      <c r="D88" s="363"/>
      <c r="E88" s="259" t="s">
        <v>2512</v>
      </c>
      <c r="F88" s="602" t="s">
        <v>3034</v>
      </c>
      <c r="G88" s="603"/>
      <c r="H88" s="603"/>
      <c r="I88" s="603"/>
      <c r="J88" s="363"/>
      <c r="K88" s="260">
        <v>48.52</v>
      </c>
      <c r="L88" s="363"/>
      <c r="M88" s="363"/>
      <c r="N88" s="363"/>
      <c r="O88" s="363"/>
      <c r="P88" s="363"/>
      <c r="Q88" s="363"/>
      <c r="R88" s="363"/>
      <c r="S88" s="172"/>
      <c r="U88" s="385"/>
      <c r="V88" s="363"/>
      <c r="W88" s="363"/>
      <c r="X88" s="363"/>
      <c r="Y88" s="363"/>
      <c r="Z88" s="363"/>
      <c r="AA88" s="363"/>
      <c r="AB88" s="386"/>
      <c r="AU88" s="262" t="s">
        <v>205</v>
      </c>
      <c r="AV88" s="262" t="s">
        <v>65</v>
      </c>
      <c r="AW88" s="261" t="s">
        <v>71</v>
      </c>
      <c r="AX88" s="261" t="s">
        <v>25</v>
      </c>
      <c r="AY88" s="261" t="s">
        <v>58</v>
      </c>
      <c r="AZ88" s="262" t="s">
        <v>198</v>
      </c>
    </row>
    <row r="89" spans="2:52" s="261" customFormat="1" ht="22.5" customHeight="1">
      <c r="B89" s="257"/>
      <c r="C89" s="363"/>
      <c r="D89" s="363"/>
      <c r="E89" s="259" t="s">
        <v>2514</v>
      </c>
      <c r="F89" s="600" t="s">
        <v>3035</v>
      </c>
      <c r="G89" s="601"/>
      <c r="H89" s="601"/>
      <c r="I89" s="601"/>
      <c r="J89" s="363"/>
      <c r="K89" s="260">
        <v>48.52</v>
      </c>
      <c r="L89" s="363"/>
      <c r="M89" s="363"/>
      <c r="N89" s="363"/>
      <c r="O89" s="363"/>
      <c r="P89" s="363"/>
      <c r="Q89" s="363"/>
      <c r="R89" s="363"/>
      <c r="S89" s="221"/>
      <c r="U89" s="385"/>
      <c r="V89" s="363"/>
      <c r="W89" s="363"/>
      <c r="X89" s="363"/>
      <c r="Y89" s="363"/>
      <c r="Z89" s="363"/>
      <c r="AA89" s="363"/>
      <c r="AB89" s="386"/>
      <c r="AU89" s="262" t="s">
        <v>205</v>
      </c>
      <c r="AV89" s="262" t="s">
        <v>65</v>
      </c>
      <c r="AW89" s="261" t="s">
        <v>71</v>
      </c>
      <c r="AX89" s="261" t="s">
        <v>25</v>
      </c>
      <c r="AY89" s="261" t="s">
        <v>65</v>
      </c>
      <c r="AZ89" s="262" t="s">
        <v>198</v>
      </c>
    </row>
    <row r="90" spans="2:66" s="198" customFormat="1" ht="31.5" customHeight="1">
      <c r="B90" s="168"/>
      <c r="C90" s="240" t="s">
        <v>146</v>
      </c>
      <c r="D90" s="240" t="s">
        <v>199</v>
      </c>
      <c r="E90" s="241" t="s">
        <v>2345</v>
      </c>
      <c r="F90" s="593" t="s">
        <v>2346</v>
      </c>
      <c r="G90" s="593"/>
      <c r="H90" s="593"/>
      <c r="I90" s="593"/>
      <c r="J90" s="242" t="s">
        <v>377</v>
      </c>
      <c r="K90" s="358">
        <v>287.5</v>
      </c>
      <c r="L90" s="694"/>
      <c r="M90" s="694"/>
      <c r="N90" s="594">
        <f>ROUND(L90*K90,2)</f>
        <v>0</v>
      </c>
      <c r="O90" s="594"/>
      <c r="P90" s="594"/>
      <c r="Q90" s="594"/>
      <c r="R90" s="256" t="s">
        <v>3765</v>
      </c>
      <c r="S90" s="221"/>
      <c r="T90" s="287"/>
      <c r="U90" s="354" t="s">
        <v>5</v>
      </c>
      <c r="V90" s="246" t="s">
        <v>29</v>
      </c>
      <c r="W90" s="248">
        <v>0</v>
      </c>
      <c r="X90" s="248">
        <f>W90*K90</f>
        <v>0</v>
      </c>
      <c r="Y90" s="248">
        <v>0.00084</v>
      </c>
      <c r="Z90" s="248">
        <f>Y90*K90</f>
        <v>0.24150000000000002</v>
      </c>
      <c r="AA90" s="248">
        <v>0</v>
      </c>
      <c r="AB90" s="355">
        <f>AA90*K90</f>
        <v>0</v>
      </c>
      <c r="AS90" s="192" t="s">
        <v>113</v>
      </c>
      <c r="AU90" s="192" t="s">
        <v>199</v>
      </c>
      <c r="AV90" s="192" t="s">
        <v>65</v>
      </c>
      <c r="AZ90" s="192" t="s">
        <v>198</v>
      </c>
      <c r="BF90" s="249">
        <f>IF(V90="základní",N90,0)</f>
        <v>0</v>
      </c>
      <c r="BG90" s="249">
        <f>IF(V90="snížená",N90,0)</f>
        <v>0</v>
      </c>
      <c r="BH90" s="249">
        <f>IF(V90="zákl. přenesená",N90,0)</f>
        <v>0</v>
      </c>
      <c r="BI90" s="249">
        <f>IF(V90="sníž. přenesená",N90,0)</f>
        <v>0</v>
      </c>
      <c r="BJ90" s="249">
        <f>IF(V90="nulová",N90,0)</f>
        <v>0</v>
      </c>
      <c r="BK90" s="192" t="s">
        <v>65</v>
      </c>
      <c r="BL90" s="249">
        <f>ROUND(L90*K90,2)</f>
        <v>0</v>
      </c>
      <c r="BM90" s="192" t="s">
        <v>113</v>
      </c>
      <c r="BN90" s="192" t="s">
        <v>3036</v>
      </c>
    </row>
    <row r="91" spans="2:52" s="261" customFormat="1" ht="31.5" customHeight="1">
      <c r="B91" s="257"/>
      <c r="C91" s="363"/>
      <c r="D91" s="363"/>
      <c r="E91" s="259" t="s">
        <v>2191</v>
      </c>
      <c r="F91" s="602" t="s">
        <v>3037</v>
      </c>
      <c r="G91" s="603"/>
      <c r="H91" s="603"/>
      <c r="I91" s="603"/>
      <c r="J91" s="363"/>
      <c r="K91" s="260">
        <v>287.5</v>
      </c>
      <c r="L91" s="363"/>
      <c r="M91" s="363"/>
      <c r="N91" s="363"/>
      <c r="O91" s="363"/>
      <c r="P91" s="363"/>
      <c r="Q91" s="363"/>
      <c r="R91" s="363"/>
      <c r="S91" s="172"/>
      <c r="U91" s="385"/>
      <c r="V91" s="363"/>
      <c r="W91" s="363"/>
      <c r="X91" s="363"/>
      <c r="Y91" s="363"/>
      <c r="Z91" s="363"/>
      <c r="AA91" s="363"/>
      <c r="AB91" s="386"/>
      <c r="AU91" s="262" t="s">
        <v>205</v>
      </c>
      <c r="AV91" s="262" t="s">
        <v>65</v>
      </c>
      <c r="AW91" s="261" t="s">
        <v>71</v>
      </c>
      <c r="AX91" s="261" t="s">
        <v>25</v>
      </c>
      <c r="AY91" s="261" t="s">
        <v>58</v>
      </c>
      <c r="AZ91" s="262" t="s">
        <v>198</v>
      </c>
    </row>
    <row r="92" spans="2:52" s="261" customFormat="1" ht="22.5" customHeight="1">
      <c r="B92" s="257"/>
      <c r="C92" s="363"/>
      <c r="D92" s="363"/>
      <c r="E92" s="259" t="s">
        <v>2146</v>
      </c>
      <c r="F92" s="600" t="s">
        <v>3038</v>
      </c>
      <c r="G92" s="601"/>
      <c r="H92" s="601"/>
      <c r="I92" s="601"/>
      <c r="J92" s="363"/>
      <c r="K92" s="260">
        <v>287.5</v>
      </c>
      <c r="L92" s="363"/>
      <c r="M92" s="363"/>
      <c r="N92" s="363"/>
      <c r="O92" s="363"/>
      <c r="P92" s="363"/>
      <c r="Q92" s="363"/>
      <c r="R92" s="363"/>
      <c r="S92" s="221"/>
      <c r="U92" s="385"/>
      <c r="V92" s="363"/>
      <c r="W92" s="363"/>
      <c r="X92" s="363"/>
      <c r="Y92" s="363"/>
      <c r="Z92" s="363"/>
      <c r="AA92" s="363"/>
      <c r="AB92" s="386"/>
      <c r="AU92" s="262" t="s">
        <v>205</v>
      </c>
      <c r="AV92" s="262" t="s">
        <v>65</v>
      </c>
      <c r="AW92" s="261" t="s">
        <v>71</v>
      </c>
      <c r="AX92" s="261" t="s">
        <v>25</v>
      </c>
      <c r="AY92" s="261" t="s">
        <v>65</v>
      </c>
      <c r="AZ92" s="262" t="s">
        <v>198</v>
      </c>
    </row>
    <row r="93" spans="2:66" s="198" customFormat="1" ht="31.5" customHeight="1">
      <c r="B93" s="168"/>
      <c r="C93" s="240" t="s">
        <v>158</v>
      </c>
      <c r="D93" s="240" t="s">
        <v>199</v>
      </c>
      <c r="E93" s="241" t="s">
        <v>2361</v>
      </c>
      <c r="F93" s="593" t="s">
        <v>2362</v>
      </c>
      <c r="G93" s="593"/>
      <c r="H93" s="593"/>
      <c r="I93" s="593"/>
      <c r="J93" s="242" t="s">
        <v>377</v>
      </c>
      <c r="K93" s="358">
        <v>287.5</v>
      </c>
      <c r="L93" s="694"/>
      <c r="M93" s="694"/>
      <c r="N93" s="594">
        <f>ROUND(L93*K93,2)</f>
        <v>0</v>
      </c>
      <c r="O93" s="594"/>
      <c r="P93" s="594"/>
      <c r="Q93" s="594"/>
      <c r="R93" s="256" t="s">
        <v>3765</v>
      </c>
      <c r="S93" s="221"/>
      <c r="T93" s="287"/>
      <c r="U93" s="354" t="s">
        <v>5</v>
      </c>
      <c r="V93" s="246" t="s">
        <v>29</v>
      </c>
      <c r="W93" s="248">
        <v>0</v>
      </c>
      <c r="X93" s="248">
        <f>W93*K93</f>
        <v>0</v>
      </c>
      <c r="Y93" s="248">
        <v>0</v>
      </c>
      <c r="Z93" s="248">
        <f>Y93*K93</f>
        <v>0</v>
      </c>
      <c r="AA93" s="248">
        <v>0</v>
      </c>
      <c r="AB93" s="355">
        <f>AA93*K93</f>
        <v>0</v>
      </c>
      <c r="AS93" s="192" t="s">
        <v>113</v>
      </c>
      <c r="AU93" s="192" t="s">
        <v>199</v>
      </c>
      <c r="AV93" s="192" t="s">
        <v>65</v>
      </c>
      <c r="AZ93" s="192" t="s">
        <v>198</v>
      </c>
      <c r="BF93" s="249">
        <f>IF(V93="základní",N93,0)</f>
        <v>0</v>
      </c>
      <c r="BG93" s="249">
        <f>IF(V93="snížená",N93,0)</f>
        <v>0</v>
      </c>
      <c r="BH93" s="249">
        <f>IF(V93="zákl. přenesená",N93,0)</f>
        <v>0</v>
      </c>
      <c r="BI93" s="249">
        <f>IF(V93="sníž. přenesená",N93,0)</f>
        <v>0</v>
      </c>
      <c r="BJ93" s="249">
        <f>IF(V93="nulová",N93,0)</f>
        <v>0</v>
      </c>
      <c r="BK93" s="192" t="s">
        <v>65</v>
      </c>
      <c r="BL93" s="249">
        <f>ROUND(L93*K93,2)</f>
        <v>0</v>
      </c>
      <c r="BM93" s="192" t="s">
        <v>113</v>
      </c>
      <c r="BN93" s="192" t="s">
        <v>3039</v>
      </c>
    </row>
    <row r="94" spans="2:66" s="198" customFormat="1" ht="31.5" customHeight="1">
      <c r="B94" s="168"/>
      <c r="C94" s="240" t="s">
        <v>161</v>
      </c>
      <c r="D94" s="240" t="s">
        <v>199</v>
      </c>
      <c r="E94" s="241" t="s">
        <v>2367</v>
      </c>
      <c r="F94" s="593" t="s">
        <v>2368</v>
      </c>
      <c r="G94" s="593"/>
      <c r="H94" s="593"/>
      <c r="I94" s="593"/>
      <c r="J94" s="242" t="s">
        <v>360</v>
      </c>
      <c r="K94" s="358">
        <v>161.72</v>
      </c>
      <c r="L94" s="694"/>
      <c r="M94" s="694"/>
      <c r="N94" s="594">
        <f>ROUND(L94*K94,2)</f>
        <v>0</v>
      </c>
      <c r="O94" s="594"/>
      <c r="P94" s="594"/>
      <c r="Q94" s="594"/>
      <c r="R94" s="256" t="s">
        <v>3765</v>
      </c>
      <c r="S94" s="172"/>
      <c r="T94" s="287"/>
      <c r="U94" s="354"/>
      <c r="V94" s="246"/>
      <c r="W94" s="248"/>
      <c r="X94" s="248"/>
      <c r="Y94" s="248"/>
      <c r="Z94" s="248"/>
      <c r="AA94" s="248"/>
      <c r="AB94" s="355"/>
      <c r="AS94" s="192" t="s">
        <v>113</v>
      </c>
      <c r="AU94" s="192" t="s">
        <v>199</v>
      </c>
      <c r="AV94" s="192" t="s">
        <v>65</v>
      </c>
      <c r="AZ94" s="192" t="s">
        <v>198</v>
      </c>
      <c r="BF94" s="249">
        <f>IF(V94="základní",N94,0)</f>
        <v>0</v>
      </c>
      <c r="BG94" s="249">
        <f>IF(V94="snížená",N94,0)</f>
        <v>0</v>
      </c>
      <c r="BH94" s="249">
        <f>IF(V94="zákl. přenesená",N94,0)</f>
        <v>0</v>
      </c>
      <c r="BI94" s="249">
        <f>IF(V94="sníž. přenesená",N94,0)</f>
        <v>0</v>
      </c>
      <c r="BJ94" s="249">
        <f>IF(V94="nulová",N94,0)</f>
        <v>0</v>
      </c>
      <c r="BK94" s="192" t="s">
        <v>65</v>
      </c>
      <c r="BL94" s="249">
        <f>ROUND(L94*K94,2)</f>
        <v>0</v>
      </c>
      <c r="BM94" s="192" t="s">
        <v>113</v>
      </c>
      <c r="BN94" s="192" t="s">
        <v>3040</v>
      </c>
    </row>
    <row r="95" spans="2:52" s="270" customFormat="1" ht="14.25" customHeight="1">
      <c r="B95" s="265"/>
      <c r="C95" s="365"/>
      <c r="D95" s="365"/>
      <c r="E95" s="267" t="s">
        <v>5</v>
      </c>
      <c r="F95" s="625" t="s">
        <v>3534</v>
      </c>
      <c r="G95" s="622"/>
      <c r="H95" s="622"/>
      <c r="I95" s="622"/>
      <c r="J95" s="365"/>
      <c r="K95" s="380"/>
      <c r="L95" s="365"/>
      <c r="M95" s="365"/>
      <c r="N95" s="365"/>
      <c r="O95" s="365"/>
      <c r="P95" s="365"/>
      <c r="Q95" s="365"/>
      <c r="R95" s="365"/>
      <c r="S95" s="221"/>
      <c r="U95" s="387"/>
      <c r="V95" s="365"/>
      <c r="W95" s="365"/>
      <c r="X95" s="365"/>
      <c r="Y95" s="365"/>
      <c r="Z95" s="365"/>
      <c r="AA95" s="365"/>
      <c r="AB95" s="388"/>
      <c r="AU95" s="271" t="s">
        <v>205</v>
      </c>
      <c r="AV95" s="271" t="s">
        <v>65</v>
      </c>
      <c r="AW95" s="270" t="s">
        <v>65</v>
      </c>
      <c r="AX95" s="270" t="s">
        <v>25</v>
      </c>
      <c r="AY95" s="270" t="s">
        <v>58</v>
      </c>
      <c r="AZ95" s="271" t="s">
        <v>198</v>
      </c>
    </row>
    <row r="96" spans="2:66" s="198" customFormat="1" ht="31.5" customHeight="1">
      <c r="B96" s="168"/>
      <c r="C96" s="240" t="s">
        <v>164</v>
      </c>
      <c r="D96" s="240" t="s">
        <v>199</v>
      </c>
      <c r="E96" s="241" t="s">
        <v>2375</v>
      </c>
      <c r="F96" s="593" t="s">
        <v>2376</v>
      </c>
      <c r="G96" s="593"/>
      <c r="H96" s="593"/>
      <c r="I96" s="593"/>
      <c r="J96" s="242" t="s">
        <v>360</v>
      </c>
      <c r="K96" s="358">
        <v>161.72</v>
      </c>
      <c r="L96" s="694"/>
      <c r="M96" s="694"/>
      <c r="N96" s="594">
        <f>ROUND(L96*K96,2)</f>
        <v>0</v>
      </c>
      <c r="O96" s="594"/>
      <c r="P96" s="594"/>
      <c r="Q96" s="594"/>
      <c r="R96" s="256" t="s">
        <v>3765</v>
      </c>
      <c r="S96" s="221"/>
      <c r="T96" s="287"/>
      <c r="U96" s="354"/>
      <c r="V96" s="246"/>
      <c r="W96" s="248"/>
      <c r="X96" s="248"/>
      <c r="Y96" s="248"/>
      <c r="Z96" s="248"/>
      <c r="AA96" s="248"/>
      <c r="AB96" s="355"/>
      <c r="AS96" s="192" t="s">
        <v>113</v>
      </c>
      <c r="AU96" s="192" t="s">
        <v>199</v>
      </c>
      <c r="AV96" s="192" t="s">
        <v>65</v>
      </c>
      <c r="AZ96" s="192" t="s">
        <v>198</v>
      </c>
      <c r="BF96" s="249">
        <f>IF(V96="základní",N96,0)</f>
        <v>0</v>
      </c>
      <c r="BG96" s="249">
        <f>IF(V96="snížená",N96,0)</f>
        <v>0</v>
      </c>
      <c r="BH96" s="249">
        <f>IF(V96="zákl. přenesená",N96,0)</f>
        <v>0</v>
      </c>
      <c r="BI96" s="249">
        <f>IF(V96="sníž. přenesená",N96,0)</f>
        <v>0</v>
      </c>
      <c r="BJ96" s="249">
        <f>IF(V96="nulová",N96,0)</f>
        <v>0</v>
      </c>
      <c r="BK96" s="192" t="s">
        <v>65</v>
      </c>
      <c r="BL96" s="249">
        <f>ROUND(L96*K96,2)</f>
        <v>0</v>
      </c>
      <c r="BM96" s="192" t="s">
        <v>113</v>
      </c>
      <c r="BN96" s="192" t="s">
        <v>3041</v>
      </c>
    </row>
    <row r="97" spans="2:52" s="261" customFormat="1" ht="22.5" customHeight="1">
      <c r="B97" s="257"/>
      <c r="C97" s="363"/>
      <c r="D97" s="363"/>
      <c r="E97" s="259" t="s">
        <v>2341</v>
      </c>
      <c r="F97" s="602" t="s">
        <v>3042</v>
      </c>
      <c r="G97" s="603"/>
      <c r="H97" s="603"/>
      <c r="I97" s="603"/>
      <c r="J97" s="363"/>
      <c r="K97" s="260">
        <v>161.72</v>
      </c>
      <c r="L97" s="363"/>
      <c r="M97" s="363"/>
      <c r="N97" s="363"/>
      <c r="O97" s="363"/>
      <c r="P97" s="363"/>
      <c r="Q97" s="363"/>
      <c r="R97" s="363"/>
      <c r="S97" s="172"/>
      <c r="U97" s="385"/>
      <c r="V97" s="363"/>
      <c r="W97" s="363"/>
      <c r="X97" s="363"/>
      <c r="Y97" s="363"/>
      <c r="Z97" s="363"/>
      <c r="AA97" s="363"/>
      <c r="AB97" s="386"/>
      <c r="AU97" s="262" t="s">
        <v>205</v>
      </c>
      <c r="AV97" s="262" t="s">
        <v>65</v>
      </c>
      <c r="AW97" s="261" t="s">
        <v>71</v>
      </c>
      <c r="AX97" s="261" t="s">
        <v>25</v>
      </c>
      <c r="AY97" s="261" t="s">
        <v>65</v>
      </c>
      <c r="AZ97" s="262" t="s">
        <v>198</v>
      </c>
    </row>
    <row r="98" spans="2:66" s="198" customFormat="1" ht="44.25" customHeight="1">
      <c r="B98" s="168"/>
      <c r="C98" s="240" t="s">
        <v>397</v>
      </c>
      <c r="D98" s="240" t="s">
        <v>199</v>
      </c>
      <c r="E98" s="241" t="s">
        <v>2379</v>
      </c>
      <c r="F98" s="593" t="s">
        <v>2380</v>
      </c>
      <c r="G98" s="593"/>
      <c r="H98" s="593"/>
      <c r="I98" s="593"/>
      <c r="J98" s="242" t="s">
        <v>360</v>
      </c>
      <c r="K98" s="358">
        <v>1293.76</v>
      </c>
      <c r="L98" s="694"/>
      <c r="M98" s="694"/>
      <c r="N98" s="594">
        <f>ROUND(L98*K98,2)</f>
        <v>0</v>
      </c>
      <c r="O98" s="594"/>
      <c r="P98" s="594"/>
      <c r="Q98" s="594"/>
      <c r="R98" s="256" t="s">
        <v>3765</v>
      </c>
      <c r="S98" s="172"/>
      <c r="T98" s="287"/>
      <c r="U98" s="354"/>
      <c r="V98" s="246"/>
      <c r="W98" s="248"/>
      <c r="X98" s="248"/>
      <c r="Y98" s="248"/>
      <c r="Z98" s="248"/>
      <c r="AA98" s="248"/>
      <c r="AB98" s="355"/>
      <c r="AS98" s="192" t="s">
        <v>113</v>
      </c>
      <c r="AU98" s="192" t="s">
        <v>199</v>
      </c>
      <c r="AV98" s="192" t="s">
        <v>65</v>
      </c>
      <c r="AZ98" s="192" t="s">
        <v>198</v>
      </c>
      <c r="BF98" s="249">
        <f>IF(V98="základní",N98,0)</f>
        <v>0</v>
      </c>
      <c r="BG98" s="249">
        <f>IF(V98="snížená",N98,0)</f>
        <v>0</v>
      </c>
      <c r="BH98" s="249">
        <f>IF(V98="zákl. přenesená",N98,0)</f>
        <v>0</v>
      </c>
      <c r="BI98" s="249">
        <f>IF(V98="sníž. přenesená",N98,0)</f>
        <v>0</v>
      </c>
      <c r="BJ98" s="249">
        <f>IF(V98="nulová",N98,0)</f>
        <v>0</v>
      </c>
      <c r="BK98" s="192" t="s">
        <v>65</v>
      </c>
      <c r="BL98" s="249">
        <f>ROUND(L98*K98,2)</f>
        <v>0</v>
      </c>
      <c r="BM98" s="192" t="s">
        <v>113</v>
      </c>
      <c r="BN98" s="192" t="s">
        <v>3043</v>
      </c>
    </row>
    <row r="99" spans="2:52" s="261" customFormat="1" ht="22.5" customHeight="1">
      <c r="B99" s="257"/>
      <c r="C99" s="363"/>
      <c r="D99" s="363"/>
      <c r="E99" s="259" t="s">
        <v>2348</v>
      </c>
      <c r="F99" s="602" t="s">
        <v>3042</v>
      </c>
      <c r="G99" s="603"/>
      <c r="H99" s="603"/>
      <c r="I99" s="603"/>
      <c r="J99" s="363"/>
      <c r="K99" s="260">
        <v>161.72</v>
      </c>
      <c r="L99" s="363"/>
      <c r="M99" s="363"/>
      <c r="N99" s="363"/>
      <c r="O99" s="363"/>
      <c r="P99" s="363"/>
      <c r="Q99" s="363"/>
      <c r="R99" s="363"/>
      <c r="S99" s="172"/>
      <c r="U99" s="385"/>
      <c r="V99" s="363"/>
      <c r="W99" s="363"/>
      <c r="X99" s="363"/>
      <c r="Y99" s="363"/>
      <c r="Z99" s="363"/>
      <c r="AA99" s="363"/>
      <c r="AB99" s="386"/>
      <c r="AU99" s="262" t="s">
        <v>205</v>
      </c>
      <c r="AV99" s="262" t="s">
        <v>65</v>
      </c>
      <c r="AW99" s="261" t="s">
        <v>71</v>
      </c>
      <c r="AX99" s="261" t="s">
        <v>25</v>
      </c>
      <c r="AY99" s="261" t="s">
        <v>58</v>
      </c>
      <c r="AZ99" s="262" t="s">
        <v>198</v>
      </c>
    </row>
    <row r="100" spans="2:52" s="261" customFormat="1" ht="22.5" customHeight="1">
      <c r="B100" s="257"/>
      <c r="C100" s="363"/>
      <c r="D100" s="363"/>
      <c r="E100" s="259" t="s">
        <v>2350</v>
      </c>
      <c r="F100" s="600" t="s">
        <v>3044</v>
      </c>
      <c r="G100" s="601"/>
      <c r="H100" s="601"/>
      <c r="I100" s="601"/>
      <c r="J100" s="363"/>
      <c r="K100" s="260">
        <v>1293.76</v>
      </c>
      <c r="L100" s="363"/>
      <c r="M100" s="363"/>
      <c r="N100" s="363"/>
      <c r="O100" s="363"/>
      <c r="P100" s="363"/>
      <c r="Q100" s="363"/>
      <c r="R100" s="363"/>
      <c r="S100" s="221"/>
      <c r="U100" s="385"/>
      <c r="V100" s="363"/>
      <c r="W100" s="363"/>
      <c r="X100" s="363"/>
      <c r="Y100" s="363"/>
      <c r="Z100" s="363"/>
      <c r="AA100" s="363"/>
      <c r="AB100" s="386"/>
      <c r="AU100" s="262" t="s">
        <v>205</v>
      </c>
      <c r="AV100" s="262" t="s">
        <v>65</v>
      </c>
      <c r="AW100" s="261" t="s">
        <v>71</v>
      </c>
      <c r="AX100" s="261" t="s">
        <v>25</v>
      </c>
      <c r="AY100" s="261" t="s">
        <v>65</v>
      </c>
      <c r="AZ100" s="262" t="s">
        <v>198</v>
      </c>
    </row>
    <row r="101" spans="2:66" s="198" customFormat="1" ht="22.5" customHeight="1">
      <c r="B101" s="168"/>
      <c r="C101" s="240" t="s">
        <v>403</v>
      </c>
      <c r="D101" s="240" t="s">
        <v>199</v>
      </c>
      <c r="E101" s="241" t="s">
        <v>2384</v>
      </c>
      <c r="F101" s="593" t="s">
        <v>2385</v>
      </c>
      <c r="G101" s="593"/>
      <c r="H101" s="593"/>
      <c r="I101" s="593"/>
      <c r="J101" s="242" t="s">
        <v>360</v>
      </c>
      <c r="K101" s="358">
        <v>161.72</v>
      </c>
      <c r="L101" s="694"/>
      <c r="M101" s="694"/>
      <c r="N101" s="594">
        <f>ROUND(L101*K101,2)</f>
        <v>0</v>
      </c>
      <c r="O101" s="594"/>
      <c r="P101" s="594"/>
      <c r="Q101" s="594"/>
      <c r="R101" s="256" t="s">
        <v>3765</v>
      </c>
      <c r="S101" s="221"/>
      <c r="T101" s="287"/>
      <c r="U101" s="354"/>
      <c r="V101" s="246"/>
      <c r="W101" s="248"/>
      <c r="X101" s="248"/>
      <c r="Y101" s="248"/>
      <c r="Z101" s="248"/>
      <c r="AA101" s="248"/>
      <c r="AB101" s="355"/>
      <c r="AS101" s="192" t="s">
        <v>113</v>
      </c>
      <c r="AU101" s="192" t="s">
        <v>199</v>
      </c>
      <c r="AV101" s="192" t="s">
        <v>65</v>
      </c>
      <c r="AZ101" s="192" t="s">
        <v>198</v>
      </c>
      <c r="BF101" s="249">
        <f>IF(V101="základní",N101,0)</f>
        <v>0</v>
      </c>
      <c r="BG101" s="249">
        <f>IF(V101="snížená",N101,0)</f>
        <v>0</v>
      </c>
      <c r="BH101" s="249">
        <f>IF(V101="zákl. přenesená",N101,0)</f>
        <v>0</v>
      </c>
      <c r="BI101" s="249">
        <f>IF(V101="sníž. přenesená",N101,0)</f>
        <v>0</v>
      </c>
      <c r="BJ101" s="249">
        <f>IF(V101="nulová",N101,0)</f>
        <v>0</v>
      </c>
      <c r="BK101" s="192" t="s">
        <v>65</v>
      </c>
      <c r="BL101" s="249">
        <f>ROUND(L101*K101,2)</f>
        <v>0</v>
      </c>
      <c r="BM101" s="192" t="s">
        <v>113</v>
      </c>
      <c r="BN101" s="192" t="s">
        <v>3045</v>
      </c>
    </row>
    <row r="102" spans="2:66" s="198" customFormat="1" ht="31.5" customHeight="1">
      <c r="B102" s="168"/>
      <c r="C102" s="240" t="s">
        <v>410</v>
      </c>
      <c r="D102" s="240" t="s">
        <v>199</v>
      </c>
      <c r="E102" s="241" t="s">
        <v>2387</v>
      </c>
      <c r="F102" s="593" t="s">
        <v>2388</v>
      </c>
      <c r="G102" s="593"/>
      <c r="H102" s="593"/>
      <c r="I102" s="593"/>
      <c r="J102" s="242" t="s">
        <v>424</v>
      </c>
      <c r="K102" s="358">
        <v>323.44</v>
      </c>
      <c r="L102" s="694"/>
      <c r="M102" s="694"/>
      <c r="N102" s="594">
        <f>ROUND(L102*K102,2)</f>
        <v>0</v>
      </c>
      <c r="O102" s="594"/>
      <c r="P102" s="594"/>
      <c r="Q102" s="594"/>
      <c r="R102" s="256" t="s">
        <v>3765</v>
      </c>
      <c r="S102" s="172"/>
      <c r="T102" s="287"/>
      <c r="U102" s="354"/>
      <c r="V102" s="246"/>
      <c r="W102" s="248"/>
      <c r="X102" s="248"/>
      <c r="Y102" s="248"/>
      <c r="Z102" s="248"/>
      <c r="AA102" s="248"/>
      <c r="AB102" s="355"/>
      <c r="AS102" s="192" t="s">
        <v>113</v>
      </c>
      <c r="AU102" s="192" t="s">
        <v>199</v>
      </c>
      <c r="AV102" s="192" t="s">
        <v>65</v>
      </c>
      <c r="AZ102" s="192" t="s">
        <v>198</v>
      </c>
      <c r="BF102" s="249">
        <f>IF(V102="základní",N102,0)</f>
        <v>0</v>
      </c>
      <c r="BG102" s="249">
        <f>IF(V102="snížená",N102,0)</f>
        <v>0</v>
      </c>
      <c r="BH102" s="249">
        <f>IF(V102="zákl. přenesená",N102,0)</f>
        <v>0</v>
      </c>
      <c r="BI102" s="249">
        <f>IF(V102="sníž. přenesená",N102,0)</f>
        <v>0</v>
      </c>
      <c r="BJ102" s="249">
        <f>IF(V102="nulová",N102,0)</f>
        <v>0</v>
      </c>
      <c r="BK102" s="192" t="s">
        <v>65</v>
      </c>
      <c r="BL102" s="249">
        <f>ROUND(L102*K102,2)</f>
        <v>0</v>
      </c>
      <c r="BM102" s="192" t="s">
        <v>113</v>
      </c>
      <c r="BN102" s="192" t="s">
        <v>3046</v>
      </c>
    </row>
    <row r="103" spans="2:52" s="261" customFormat="1" ht="22.5" customHeight="1">
      <c r="B103" s="257"/>
      <c r="C103" s="363"/>
      <c r="D103" s="363"/>
      <c r="E103" s="259" t="s">
        <v>2148</v>
      </c>
      <c r="F103" s="602" t="s">
        <v>3042</v>
      </c>
      <c r="G103" s="603"/>
      <c r="H103" s="603"/>
      <c r="I103" s="603"/>
      <c r="J103" s="363"/>
      <c r="K103" s="260">
        <v>161.72</v>
      </c>
      <c r="L103" s="363"/>
      <c r="M103" s="363"/>
      <c r="N103" s="363"/>
      <c r="O103" s="363"/>
      <c r="P103" s="363"/>
      <c r="Q103" s="363"/>
      <c r="R103" s="363"/>
      <c r="S103" s="221"/>
      <c r="U103" s="385"/>
      <c r="V103" s="363"/>
      <c r="W103" s="363"/>
      <c r="X103" s="363"/>
      <c r="Y103" s="363"/>
      <c r="Z103" s="363"/>
      <c r="AA103" s="363"/>
      <c r="AB103" s="386"/>
      <c r="AU103" s="262" t="s">
        <v>205</v>
      </c>
      <c r="AV103" s="262" t="s">
        <v>65</v>
      </c>
      <c r="AW103" s="261" t="s">
        <v>71</v>
      </c>
      <c r="AX103" s="261" t="s">
        <v>25</v>
      </c>
      <c r="AY103" s="261" t="s">
        <v>58</v>
      </c>
      <c r="AZ103" s="262" t="s">
        <v>198</v>
      </c>
    </row>
    <row r="104" spans="2:52" s="261" customFormat="1" ht="22.5" customHeight="1">
      <c r="B104" s="257"/>
      <c r="C104" s="363"/>
      <c r="D104" s="363"/>
      <c r="E104" s="259" t="s">
        <v>2219</v>
      </c>
      <c r="F104" s="600" t="s">
        <v>3032</v>
      </c>
      <c r="G104" s="601"/>
      <c r="H104" s="601"/>
      <c r="I104" s="601"/>
      <c r="J104" s="363"/>
      <c r="K104" s="260">
        <v>161.72</v>
      </c>
      <c r="L104" s="363"/>
      <c r="M104" s="363"/>
      <c r="N104" s="363"/>
      <c r="O104" s="363"/>
      <c r="P104" s="363"/>
      <c r="Q104" s="363"/>
      <c r="R104" s="363"/>
      <c r="S104" s="221"/>
      <c r="U104" s="385"/>
      <c r="V104" s="363"/>
      <c r="W104" s="363"/>
      <c r="X104" s="363"/>
      <c r="Y104" s="363"/>
      <c r="Z104" s="363"/>
      <c r="AA104" s="363"/>
      <c r="AB104" s="386"/>
      <c r="AU104" s="262" t="s">
        <v>205</v>
      </c>
      <c r="AV104" s="262" t="s">
        <v>65</v>
      </c>
      <c r="AW104" s="261" t="s">
        <v>71</v>
      </c>
      <c r="AX104" s="261" t="s">
        <v>25</v>
      </c>
      <c r="AY104" s="261" t="s">
        <v>58</v>
      </c>
      <c r="AZ104" s="262" t="s">
        <v>198</v>
      </c>
    </row>
    <row r="105" spans="2:52" s="261" customFormat="1" ht="22.5" customHeight="1">
      <c r="B105" s="257"/>
      <c r="C105" s="363"/>
      <c r="D105" s="363"/>
      <c r="E105" s="259" t="s">
        <v>3047</v>
      </c>
      <c r="F105" s="600" t="s">
        <v>3048</v>
      </c>
      <c r="G105" s="601"/>
      <c r="H105" s="601"/>
      <c r="I105" s="601"/>
      <c r="J105" s="363"/>
      <c r="K105" s="260">
        <v>323.44</v>
      </c>
      <c r="L105" s="363"/>
      <c r="M105" s="363"/>
      <c r="N105" s="363"/>
      <c r="O105" s="363"/>
      <c r="P105" s="363"/>
      <c r="Q105" s="363"/>
      <c r="R105" s="363"/>
      <c r="S105" s="172"/>
      <c r="U105" s="385"/>
      <c r="V105" s="363"/>
      <c r="W105" s="363"/>
      <c r="X105" s="363"/>
      <c r="Y105" s="363"/>
      <c r="Z105" s="363"/>
      <c r="AA105" s="363"/>
      <c r="AB105" s="386"/>
      <c r="AU105" s="262" t="s">
        <v>205</v>
      </c>
      <c r="AV105" s="262" t="s">
        <v>65</v>
      </c>
      <c r="AW105" s="261" t="s">
        <v>71</v>
      </c>
      <c r="AX105" s="261" t="s">
        <v>25</v>
      </c>
      <c r="AY105" s="261" t="s">
        <v>65</v>
      </c>
      <c r="AZ105" s="262" t="s">
        <v>198</v>
      </c>
    </row>
    <row r="106" spans="2:66" s="198" customFormat="1" ht="31.5" customHeight="1">
      <c r="B106" s="168"/>
      <c r="C106" s="240" t="s">
        <v>11</v>
      </c>
      <c r="D106" s="240" t="s">
        <v>199</v>
      </c>
      <c r="E106" s="241" t="s">
        <v>2395</v>
      </c>
      <c r="F106" s="593" t="s">
        <v>2396</v>
      </c>
      <c r="G106" s="593"/>
      <c r="H106" s="593"/>
      <c r="I106" s="593"/>
      <c r="J106" s="242" t="s">
        <v>360</v>
      </c>
      <c r="K106" s="358">
        <v>109.4</v>
      </c>
      <c r="L106" s="694"/>
      <c r="M106" s="694"/>
      <c r="N106" s="594">
        <f>ROUND(L106*K106,2)</f>
        <v>0</v>
      </c>
      <c r="O106" s="594"/>
      <c r="P106" s="594"/>
      <c r="Q106" s="594"/>
      <c r="R106" s="256" t="s">
        <v>3765</v>
      </c>
      <c r="S106" s="221"/>
      <c r="T106" s="287"/>
      <c r="U106" s="354" t="s">
        <v>5</v>
      </c>
      <c r="V106" s="246" t="s">
        <v>29</v>
      </c>
      <c r="W106" s="248">
        <v>0</v>
      </c>
      <c r="X106" s="248">
        <f>W106*K106</f>
        <v>0</v>
      </c>
      <c r="Y106" s="248">
        <v>0</v>
      </c>
      <c r="Z106" s="248">
        <f>Y106*K106</f>
        <v>0</v>
      </c>
      <c r="AA106" s="248">
        <v>0</v>
      </c>
      <c r="AB106" s="355">
        <f>AA106*K106</f>
        <v>0</v>
      </c>
      <c r="AS106" s="192" t="s">
        <v>113</v>
      </c>
      <c r="AU106" s="192" t="s">
        <v>199</v>
      </c>
      <c r="AV106" s="192" t="s">
        <v>65</v>
      </c>
      <c r="AZ106" s="192" t="s">
        <v>198</v>
      </c>
      <c r="BF106" s="249">
        <f>IF(V106="základní",N106,0)</f>
        <v>0</v>
      </c>
      <c r="BG106" s="249">
        <f>IF(V106="snížená",N106,0)</f>
        <v>0</v>
      </c>
      <c r="BH106" s="249">
        <f>IF(V106="zákl. přenesená",N106,0)</f>
        <v>0</v>
      </c>
      <c r="BI106" s="249">
        <f>IF(V106="sníž. přenesená",N106,0)</f>
        <v>0</v>
      </c>
      <c r="BJ106" s="249">
        <f>IF(V106="nulová",N106,0)</f>
        <v>0</v>
      </c>
      <c r="BK106" s="192" t="s">
        <v>65</v>
      </c>
      <c r="BL106" s="249">
        <f>ROUND(L106*K106,2)</f>
        <v>0</v>
      </c>
      <c r="BM106" s="192" t="s">
        <v>113</v>
      </c>
      <c r="BN106" s="192" t="s">
        <v>3049</v>
      </c>
    </row>
    <row r="107" spans="2:52" s="261" customFormat="1" ht="31.5" customHeight="1">
      <c r="B107" s="257"/>
      <c r="C107" s="363"/>
      <c r="D107" s="363"/>
      <c r="E107" s="259" t="s">
        <v>2698</v>
      </c>
      <c r="F107" s="602" t="s">
        <v>3050</v>
      </c>
      <c r="G107" s="603"/>
      <c r="H107" s="603"/>
      <c r="I107" s="603"/>
      <c r="J107" s="363"/>
      <c r="K107" s="260">
        <v>109.4</v>
      </c>
      <c r="L107" s="363"/>
      <c r="M107" s="363"/>
      <c r="N107" s="363"/>
      <c r="O107" s="363"/>
      <c r="P107" s="363"/>
      <c r="Q107" s="363"/>
      <c r="R107" s="363"/>
      <c r="S107" s="172"/>
      <c r="U107" s="385"/>
      <c r="V107" s="363"/>
      <c r="W107" s="363"/>
      <c r="X107" s="363"/>
      <c r="Y107" s="363"/>
      <c r="Z107" s="363"/>
      <c r="AA107" s="363"/>
      <c r="AB107" s="386"/>
      <c r="AU107" s="262" t="s">
        <v>205</v>
      </c>
      <c r="AV107" s="262" t="s">
        <v>65</v>
      </c>
      <c r="AW107" s="261" t="s">
        <v>71</v>
      </c>
      <c r="AX107" s="261" t="s">
        <v>25</v>
      </c>
      <c r="AY107" s="261" t="s">
        <v>58</v>
      </c>
      <c r="AZ107" s="262" t="s">
        <v>198</v>
      </c>
    </row>
    <row r="108" spans="2:52" s="261" customFormat="1" ht="22.5" customHeight="1">
      <c r="B108" s="257"/>
      <c r="C108" s="363"/>
      <c r="D108" s="363"/>
      <c r="E108" s="259" t="s">
        <v>2699</v>
      </c>
      <c r="F108" s="600" t="s">
        <v>3051</v>
      </c>
      <c r="G108" s="601"/>
      <c r="H108" s="601"/>
      <c r="I108" s="601"/>
      <c r="J108" s="363"/>
      <c r="K108" s="260">
        <v>109.4</v>
      </c>
      <c r="L108" s="363"/>
      <c r="M108" s="363"/>
      <c r="N108" s="363"/>
      <c r="O108" s="363"/>
      <c r="P108" s="363"/>
      <c r="Q108" s="363"/>
      <c r="R108" s="363"/>
      <c r="S108" s="221"/>
      <c r="U108" s="385"/>
      <c r="V108" s="363"/>
      <c r="W108" s="363"/>
      <c r="X108" s="363"/>
      <c r="Y108" s="363"/>
      <c r="Z108" s="363"/>
      <c r="AA108" s="363"/>
      <c r="AB108" s="386"/>
      <c r="AU108" s="262" t="s">
        <v>205</v>
      </c>
      <c r="AV108" s="262" t="s">
        <v>65</v>
      </c>
      <c r="AW108" s="261" t="s">
        <v>71</v>
      </c>
      <c r="AX108" s="261" t="s">
        <v>25</v>
      </c>
      <c r="AY108" s="261" t="s">
        <v>65</v>
      </c>
      <c r="AZ108" s="262" t="s">
        <v>198</v>
      </c>
    </row>
    <row r="109" spans="2:66" s="198" customFormat="1" ht="31.5" customHeight="1">
      <c r="B109" s="168"/>
      <c r="C109" s="240" t="s">
        <v>421</v>
      </c>
      <c r="D109" s="240" t="s">
        <v>199</v>
      </c>
      <c r="E109" s="241" t="s">
        <v>2400</v>
      </c>
      <c r="F109" s="593" t="s">
        <v>2401</v>
      </c>
      <c r="G109" s="593"/>
      <c r="H109" s="593"/>
      <c r="I109" s="593"/>
      <c r="J109" s="242" t="s">
        <v>424</v>
      </c>
      <c r="K109" s="358">
        <v>240.68</v>
      </c>
      <c r="L109" s="694"/>
      <c r="M109" s="694"/>
      <c r="N109" s="594">
        <f>ROUND(L109*K109,2)</f>
        <v>0</v>
      </c>
      <c r="O109" s="594"/>
      <c r="P109" s="594"/>
      <c r="Q109" s="594"/>
      <c r="R109" s="256" t="s">
        <v>3765</v>
      </c>
      <c r="S109" s="221"/>
      <c r="T109" s="287"/>
      <c r="U109" s="354" t="s">
        <v>5</v>
      </c>
      <c r="V109" s="246" t="s">
        <v>29</v>
      </c>
      <c r="W109" s="248">
        <v>0</v>
      </c>
      <c r="X109" s="248">
        <f>W109*K109</f>
        <v>0</v>
      </c>
      <c r="Y109" s="248">
        <v>1</v>
      </c>
      <c r="Z109" s="248">
        <f>Y109*K109</f>
        <v>240.68</v>
      </c>
      <c r="AA109" s="248">
        <v>0</v>
      </c>
      <c r="AB109" s="355">
        <f>AA109*K109</f>
        <v>0</v>
      </c>
      <c r="AS109" s="192" t="s">
        <v>113</v>
      </c>
      <c r="AU109" s="192" t="s">
        <v>199</v>
      </c>
      <c r="AV109" s="192" t="s">
        <v>65</v>
      </c>
      <c r="AZ109" s="192" t="s">
        <v>198</v>
      </c>
      <c r="BF109" s="249">
        <f>IF(V109="základní",N109,0)</f>
        <v>0</v>
      </c>
      <c r="BG109" s="249">
        <f>IF(V109="snížená",N109,0)</f>
        <v>0</v>
      </c>
      <c r="BH109" s="249">
        <f>IF(V109="zákl. přenesená",N109,0)</f>
        <v>0</v>
      </c>
      <c r="BI109" s="249">
        <f>IF(V109="sníž. přenesená",N109,0)</f>
        <v>0</v>
      </c>
      <c r="BJ109" s="249">
        <f>IF(V109="nulová",N109,0)</f>
        <v>0</v>
      </c>
      <c r="BK109" s="192" t="s">
        <v>65</v>
      </c>
      <c r="BL109" s="249">
        <f>ROUND(L109*K109,2)</f>
        <v>0</v>
      </c>
      <c r="BM109" s="192" t="s">
        <v>113</v>
      </c>
      <c r="BN109" s="192" t="s">
        <v>3052</v>
      </c>
    </row>
    <row r="110" spans="2:52" s="261" customFormat="1" ht="22.5" customHeight="1">
      <c r="B110" s="257"/>
      <c r="C110" s="363"/>
      <c r="D110" s="363"/>
      <c r="E110" s="259" t="s">
        <v>2226</v>
      </c>
      <c r="F110" s="602" t="s">
        <v>3053</v>
      </c>
      <c r="G110" s="603"/>
      <c r="H110" s="603"/>
      <c r="I110" s="603"/>
      <c r="J110" s="363"/>
      <c r="K110" s="260">
        <v>109.4</v>
      </c>
      <c r="L110" s="363"/>
      <c r="M110" s="363"/>
      <c r="N110" s="363"/>
      <c r="O110" s="363"/>
      <c r="P110" s="363"/>
      <c r="Q110" s="363"/>
      <c r="R110" s="363"/>
      <c r="S110" s="172"/>
      <c r="U110" s="385"/>
      <c r="V110" s="363"/>
      <c r="W110" s="363"/>
      <c r="X110" s="363"/>
      <c r="Y110" s="363"/>
      <c r="Z110" s="363"/>
      <c r="AA110" s="363"/>
      <c r="AB110" s="386"/>
      <c r="AU110" s="262" t="s">
        <v>205</v>
      </c>
      <c r="AV110" s="262" t="s">
        <v>65</v>
      </c>
      <c r="AW110" s="261" t="s">
        <v>71</v>
      </c>
      <c r="AX110" s="261" t="s">
        <v>25</v>
      </c>
      <c r="AY110" s="261" t="s">
        <v>58</v>
      </c>
      <c r="AZ110" s="262" t="s">
        <v>198</v>
      </c>
    </row>
    <row r="111" spans="2:52" s="261" customFormat="1" ht="22.5" customHeight="1">
      <c r="B111" s="257"/>
      <c r="C111" s="363"/>
      <c r="D111" s="363"/>
      <c r="E111" s="259" t="s">
        <v>3054</v>
      </c>
      <c r="F111" s="600" t="s">
        <v>3055</v>
      </c>
      <c r="G111" s="601"/>
      <c r="H111" s="601"/>
      <c r="I111" s="601"/>
      <c r="J111" s="363"/>
      <c r="K111" s="260">
        <v>240.68</v>
      </c>
      <c r="L111" s="363"/>
      <c r="M111" s="363"/>
      <c r="N111" s="363"/>
      <c r="O111" s="363"/>
      <c r="P111" s="363"/>
      <c r="Q111" s="363"/>
      <c r="R111" s="363"/>
      <c r="S111" s="172"/>
      <c r="U111" s="385"/>
      <c r="V111" s="363"/>
      <c r="W111" s="363"/>
      <c r="X111" s="363"/>
      <c r="Y111" s="363"/>
      <c r="Z111" s="363"/>
      <c r="AA111" s="363"/>
      <c r="AB111" s="386"/>
      <c r="AU111" s="262" t="s">
        <v>205</v>
      </c>
      <c r="AV111" s="262" t="s">
        <v>65</v>
      </c>
      <c r="AW111" s="261" t="s">
        <v>71</v>
      </c>
      <c r="AX111" s="261" t="s">
        <v>25</v>
      </c>
      <c r="AY111" s="261" t="s">
        <v>65</v>
      </c>
      <c r="AZ111" s="262" t="s">
        <v>198</v>
      </c>
    </row>
    <row r="112" spans="2:66" s="198" customFormat="1" ht="31.5" customHeight="1">
      <c r="B112" s="168"/>
      <c r="C112" s="240" t="s">
        <v>430</v>
      </c>
      <c r="D112" s="240" t="s">
        <v>199</v>
      </c>
      <c r="E112" s="241" t="s">
        <v>2403</v>
      </c>
      <c r="F112" s="593" t="s">
        <v>2404</v>
      </c>
      <c r="G112" s="593"/>
      <c r="H112" s="593"/>
      <c r="I112" s="593"/>
      <c r="J112" s="242" t="s">
        <v>268</v>
      </c>
      <c r="K112" s="358">
        <v>2</v>
      </c>
      <c r="L112" s="694"/>
      <c r="M112" s="694"/>
      <c r="N112" s="594">
        <f>ROUND(L112*K112,2)</f>
        <v>0</v>
      </c>
      <c r="O112" s="594"/>
      <c r="P112" s="594"/>
      <c r="Q112" s="594"/>
      <c r="R112" s="244" t="s">
        <v>3319</v>
      </c>
      <c r="S112" s="172"/>
      <c r="U112" s="354" t="s">
        <v>5</v>
      </c>
      <c r="V112" s="246" t="s">
        <v>29</v>
      </c>
      <c r="W112" s="248">
        <v>0</v>
      </c>
      <c r="X112" s="248">
        <f>W112*K112</f>
        <v>0</v>
      </c>
      <c r="Y112" s="248">
        <v>0</v>
      </c>
      <c r="Z112" s="248">
        <f>Y112*K112</f>
        <v>0</v>
      </c>
      <c r="AA112" s="248">
        <v>0</v>
      </c>
      <c r="AB112" s="355">
        <f>AA112*K112</f>
        <v>0</v>
      </c>
      <c r="AS112" s="192" t="s">
        <v>113</v>
      </c>
      <c r="AU112" s="192" t="s">
        <v>199</v>
      </c>
      <c r="AV112" s="192" t="s">
        <v>65</v>
      </c>
      <c r="AZ112" s="192" t="s">
        <v>198</v>
      </c>
      <c r="BF112" s="249">
        <f>IF(V112="základní",N112,0)</f>
        <v>0</v>
      </c>
      <c r="BG112" s="249">
        <f>IF(V112="snížená",N112,0)</f>
        <v>0</v>
      </c>
      <c r="BH112" s="249">
        <f>IF(V112="zákl. přenesená",N112,0)</f>
        <v>0</v>
      </c>
      <c r="BI112" s="249">
        <f>IF(V112="sníž. přenesená",N112,0)</f>
        <v>0</v>
      </c>
      <c r="BJ112" s="249">
        <f>IF(V112="nulová",N112,0)</f>
        <v>0</v>
      </c>
      <c r="BK112" s="192" t="s">
        <v>65</v>
      </c>
      <c r="BL112" s="249">
        <f>ROUND(L112*K112,2)</f>
        <v>0</v>
      </c>
      <c r="BM112" s="192" t="s">
        <v>113</v>
      </c>
      <c r="BN112" s="192" t="s">
        <v>3056</v>
      </c>
    </row>
    <row r="113" spans="2:66" s="198" customFormat="1" ht="31.5" customHeight="1">
      <c r="B113" s="168"/>
      <c r="C113" s="240" t="s">
        <v>437</v>
      </c>
      <c r="D113" s="240" t="s">
        <v>199</v>
      </c>
      <c r="E113" s="241" t="s">
        <v>2829</v>
      </c>
      <c r="F113" s="593" t="s">
        <v>2830</v>
      </c>
      <c r="G113" s="593"/>
      <c r="H113" s="593"/>
      <c r="I113" s="593"/>
      <c r="J113" s="242" t="s">
        <v>360</v>
      </c>
      <c r="K113" s="358">
        <v>38.05</v>
      </c>
      <c r="L113" s="694"/>
      <c r="M113" s="694"/>
      <c r="N113" s="594">
        <f>ROUND(L113*K113,2)</f>
        <v>0</v>
      </c>
      <c r="O113" s="594"/>
      <c r="P113" s="594"/>
      <c r="Q113" s="594"/>
      <c r="R113" s="256" t="s">
        <v>3765</v>
      </c>
      <c r="S113" s="221"/>
      <c r="T113" s="287"/>
      <c r="U113" s="354" t="s">
        <v>5</v>
      </c>
      <c r="V113" s="246" t="s">
        <v>29</v>
      </c>
      <c r="W113" s="248">
        <v>0</v>
      </c>
      <c r="X113" s="248">
        <f>W113*K113</f>
        <v>0</v>
      </c>
      <c r="Y113" s="248">
        <v>0</v>
      </c>
      <c r="Z113" s="248">
        <f>Y113*K113</f>
        <v>0</v>
      </c>
      <c r="AA113" s="248">
        <v>0</v>
      </c>
      <c r="AB113" s="355">
        <f>AA113*K113</f>
        <v>0</v>
      </c>
      <c r="AS113" s="192" t="s">
        <v>113</v>
      </c>
      <c r="AU113" s="192" t="s">
        <v>199</v>
      </c>
      <c r="AV113" s="192" t="s">
        <v>65</v>
      </c>
      <c r="AZ113" s="192" t="s">
        <v>198</v>
      </c>
      <c r="BF113" s="249">
        <f>IF(V113="základní",N113,0)</f>
        <v>0</v>
      </c>
      <c r="BG113" s="249">
        <f>IF(V113="snížená",N113,0)</f>
        <v>0</v>
      </c>
      <c r="BH113" s="249">
        <f>IF(V113="zákl. přenesená",N113,0)</f>
        <v>0</v>
      </c>
      <c r="BI113" s="249">
        <f>IF(V113="sníž. přenesená",N113,0)</f>
        <v>0</v>
      </c>
      <c r="BJ113" s="249">
        <f>IF(V113="nulová",N113,0)</f>
        <v>0</v>
      </c>
      <c r="BK113" s="192" t="s">
        <v>65</v>
      </c>
      <c r="BL113" s="249">
        <f>ROUND(L113*K113,2)</f>
        <v>0</v>
      </c>
      <c r="BM113" s="192" t="s">
        <v>113</v>
      </c>
      <c r="BN113" s="192" t="s">
        <v>3057</v>
      </c>
    </row>
    <row r="114" spans="2:52" s="261" customFormat="1" ht="31.5" customHeight="1">
      <c r="B114" s="257"/>
      <c r="C114" s="363"/>
      <c r="D114" s="363"/>
      <c r="E114" s="259" t="s">
        <v>2238</v>
      </c>
      <c r="F114" s="602" t="s">
        <v>3058</v>
      </c>
      <c r="G114" s="603"/>
      <c r="H114" s="603"/>
      <c r="I114" s="603"/>
      <c r="J114" s="363"/>
      <c r="K114" s="260">
        <v>38.05</v>
      </c>
      <c r="L114" s="363"/>
      <c r="M114" s="363"/>
      <c r="N114" s="363"/>
      <c r="O114" s="363"/>
      <c r="P114" s="363"/>
      <c r="Q114" s="363"/>
      <c r="R114" s="363"/>
      <c r="S114" s="221"/>
      <c r="U114" s="385"/>
      <c r="V114" s="363"/>
      <c r="W114" s="363"/>
      <c r="X114" s="363"/>
      <c r="Y114" s="363"/>
      <c r="Z114" s="363"/>
      <c r="AA114" s="363"/>
      <c r="AB114" s="386"/>
      <c r="AU114" s="262" t="s">
        <v>205</v>
      </c>
      <c r="AV114" s="262" t="s">
        <v>65</v>
      </c>
      <c r="AW114" s="261" t="s">
        <v>71</v>
      </c>
      <c r="AX114" s="261" t="s">
        <v>25</v>
      </c>
      <c r="AY114" s="261" t="s">
        <v>58</v>
      </c>
      <c r="AZ114" s="262" t="s">
        <v>198</v>
      </c>
    </row>
    <row r="115" spans="2:52" s="261" customFormat="1" ht="22.5" customHeight="1">
      <c r="B115" s="257"/>
      <c r="C115" s="363"/>
      <c r="D115" s="363"/>
      <c r="E115" s="259" t="s">
        <v>2704</v>
      </c>
      <c r="F115" s="600" t="s">
        <v>3059</v>
      </c>
      <c r="G115" s="601"/>
      <c r="H115" s="601"/>
      <c r="I115" s="601"/>
      <c r="J115" s="363"/>
      <c r="K115" s="260">
        <v>38.05</v>
      </c>
      <c r="L115" s="363"/>
      <c r="M115" s="363"/>
      <c r="N115" s="363"/>
      <c r="O115" s="363"/>
      <c r="P115" s="363"/>
      <c r="Q115" s="363"/>
      <c r="R115" s="363"/>
      <c r="S115" s="221"/>
      <c r="U115" s="385"/>
      <c r="V115" s="363"/>
      <c r="W115" s="363"/>
      <c r="X115" s="363"/>
      <c r="Y115" s="363"/>
      <c r="Z115" s="363"/>
      <c r="AA115" s="363"/>
      <c r="AB115" s="386"/>
      <c r="AU115" s="262" t="s">
        <v>205</v>
      </c>
      <c r="AV115" s="262" t="s">
        <v>65</v>
      </c>
      <c r="AW115" s="261" t="s">
        <v>71</v>
      </c>
      <c r="AX115" s="261" t="s">
        <v>25</v>
      </c>
      <c r="AY115" s="261" t="s">
        <v>65</v>
      </c>
      <c r="AZ115" s="262" t="s">
        <v>198</v>
      </c>
    </row>
    <row r="116" spans="2:66" s="198" customFormat="1" ht="22.5" customHeight="1">
      <c r="B116" s="168"/>
      <c r="C116" s="240" t="s">
        <v>445</v>
      </c>
      <c r="D116" s="240" t="s">
        <v>199</v>
      </c>
      <c r="E116" s="241" t="s">
        <v>2415</v>
      </c>
      <c r="F116" s="593" t="s">
        <v>2416</v>
      </c>
      <c r="G116" s="593"/>
      <c r="H116" s="593"/>
      <c r="I116" s="593"/>
      <c r="J116" s="242" t="s">
        <v>424</v>
      </c>
      <c r="K116" s="358">
        <v>76.1</v>
      </c>
      <c r="L116" s="694"/>
      <c r="M116" s="694"/>
      <c r="N116" s="594">
        <f>ROUND(L116*K116,2)</f>
        <v>0</v>
      </c>
      <c r="O116" s="594"/>
      <c r="P116" s="594"/>
      <c r="Q116" s="594"/>
      <c r="R116" s="256" t="s">
        <v>3765</v>
      </c>
      <c r="S116" s="172"/>
      <c r="T116" s="287"/>
      <c r="U116" s="354" t="s">
        <v>5</v>
      </c>
      <c r="V116" s="246" t="s">
        <v>29</v>
      </c>
      <c r="W116" s="248">
        <v>0</v>
      </c>
      <c r="X116" s="248">
        <f>W116*K116</f>
        <v>0</v>
      </c>
      <c r="Y116" s="248">
        <v>1</v>
      </c>
      <c r="Z116" s="248">
        <f>Y116*K116</f>
        <v>76.1</v>
      </c>
      <c r="AA116" s="248">
        <v>0</v>
      </c>
      <c r="AB116" s="355">
        <f>AA116*K116</f>
        <v>0</v>
      </c>
      <c r="AS116" s="192" t="s">
        <v>113</v>
      </c>
      <c r="AU116" s="192" t="s">
        <v>199</v>
      </c>
      <c r="AV116" s="192" t="s">
        <v>65</v>
      </c>
      <c r="AZ116" s="192" t="s">
        <v>198</v>
      </c>
      <c r="BF116" s="249">
        <f>IF(V116="základní",N116,0)</f>
        <v>0</v>
      </c>
      <c r="BG116" s="249">
        <f>IF(V116="snížená",N116,0)</f>
        <v>0</v>
      </c>
      <c r="BH116" s="249">
        <f>IF(V116="zákl. přenesená",N116,0)</f>
        <v>0</v>
      </c>
      <c r="BI116" s="249">
        <f>IF(V116="sníž. přenesená",N116,0)</f>
        <v>0</v>
      </c>
      <c r="BJ116" s="249">
        <f>IF(V116="nulová",N116,0)</f>
        <v>0</v>
      </c>
      <c r="BK116" s="192" t="s">
        <v>65</v>
      </c>
      <c r="BL116" s="249">
        <f>ROUND(L116*K116,2)</f>
        <v>0</v>
      </c>
      <c r="BM116" s="192" t="s">
        <v>113</v>
      </c>
      <c r="BN116" s="192" t="s">
        <v>3060</v>
      </c>
    </row>
    <row r="117" spans="2:52" s="261" customFormat="1" ht="22.5" customHeight="1">
      <c r="B117" s="257"/>
      <c r="C117" s="363"/>
      <c r="D117" s="363"/>
      <c r="E117" s="259" t="s">
        <v>2244</v>
      </c>
      <c r="F117" s="602" t="s">
        <v>3061</v>
      </c>
      <c r="G117" s="603"/>
      <c r="H117" s="603"/>
      <c r="I117" s="603"/>
      <c r="J117" s="363"/>
      <c r="K117" s="260">
        <v>38.05</v>
      </c>
      <c r="L117" s="363"/>
      <c r="M117" s="363"/>
      <c r="N117" s="363"/>
      <c r="O117" s="363"/>
      <c r="P117" s="363"/>
      <c r="Q117" s="363"/>
      <c r="R117" s="363"/>
      <c r="S117" s="221"/>
      <c r="U117" s="385"/>
      <c r="V117" s="363"/>
      <c r="W117" s="363"/>
      <c r="X117" s="363"/>
      <c r="Y117" s="363"/>
      <c r="Z117" s="363"/>
      <c r="AA117" s="363"/>
      <c r="AB117" s="386"/>
      <c r="AU117" s="262" t="s">
        <v>205</v>
      </c>
      <c r="AV117" s="262" t="s">
        <v>65</v>
      </c>
      <c r="AW117" s="261" t="s">
        <v>71</v>
      </c>
      <c r="AX117" s="261" t="s">
        <v>25</v>
      </c>
      <c r="AY117" s="261" t="s">
        <v>58</v>
      </c>
      <c r="AZ117" s="262" t="s">
        <v>198</v>
      </c>
    </row>
    <row r="118" spans="2:52" s="261" customFormat="1" ht="22.5" customHeight="1">
      <c r="B118" s="257"/>
      <c r="C118" s="363"/>
      <c r="D118" s="363"/>
      <c r="E118" s="259" t="s">
        <v>2382</v>
      </c>
      <c r="F118" s="600" t="s">
        <v>3059</v>
      </c>
      <c r="G118" s="601"/>
      <c r="H118" s="601"/>
      <c r="I118" s="601"/>
      <c r="J118" s="363"/>
      <c r="K118" s="260">
        <v>38.05</v>
      </c>
      <c r="L118" s="363"/>
      <c r="M118" s="363"/>
      <c r="N118" s="363"/>
      <c r="O118" s="363"/>
      <c r="P118" s="363"/>
      <c r="Q118" s="363"/>
      <c r="R118" s="363"/>
      <c r="S118" s="221"/>
      <c r="U118" s="385"/>
      <c r="V118" s="363"/>
      <c r="W118" s="363"/>
      <c r="X118" s="363"/>
      <c r="Y118" s="363"/>
      <c r="Z118" s="363"/>
      <c r="AA118" s="363"/>
      <c r="AB118" s="386"/>
      <c r="AU118" s="262" t="s">
        <v>205</v>
      </c>
      <c r="AV118" s="262" t="s">
        <v>65</v>
      </c>
      <c r="AW118" s="261" t="s">
        <v>71</v>
      </c>
      <c r="AX118" s="261" t="s">
        <v>25</v>
      </c>
      <c r="AY118" s="261" t="s">
        <v>58</v>
      </c>
      <c r="AZ118" s="262" t="s">
        <v>198</v>
      </c>
    </row>
    <row r="119" spans="2:52" s="261" customFormat="1" ht="22.5" customHeight="1">
      <c r="B119" s="257"/>
      <c r="C119" s="363"/>
      <c r="D119" s="363"/>
      <c r="E119" s="259" t="s">
        <v>2711</v>
      </c>
      <c r="F119" s="600" t="s">
        <v>3062</v>
      </c>
      <c r="G119" s="601"/>
      <c r="H119" s="601"/>
      <c r="I119" s="601"/>
      <c r="J119" s="363"/>
      <c r="K119" s="260">
        <v>76.1</v>
      </c>
      <c r="L119" s="363"/>
      <c r="M119" s="363"/>
      <c r="N119" s="363"/>
      <c r="O119" s="363"/>
      <c r="P119" s="363"/>
      <c r="Q119" s="363"/>
      <c r="R119" s="363"/>
      <c r="S119" s="221"/>
      <c r="U119" s="385"/>
      <c r="V119" s="363"/>
      <c r="W119" s="363"/>
      <c r="X119" s="363"/>
      <c r="Y119" s="363"/>
      <c r="Z119" s="363"/>
      <c r="AA119" s="363"/>
      <c r="AB119" s="386"/>
      <c r="AU119" s="262" t="s">
        <v>205</v>
      </c>
      <c r="AV119" s="262" t="s">
        <v>65</v>
      </c>
      <c r="AW119" s="261" t="s">
        <v>71</v>
      </c>
      <c r="AX119" s="261" t="s">
        <v>25</v>
      </c>
      <c r="AY119" s="261" t="s">
        <v>65</v>
      </c>
      <c r="AZ119" s="262" t="s">
        <v>198</v>
      </c>
    </row>
    <row r="120" spans="2:64" s="235" customFormat="1" ht="37.35" customHeight="1">
      <c r="B120" s="231"/>
      <c r="C120" s="232"/>
      <c r="D120" s="233" t="s">
        <v>251</v>
      </c>
      <c r="E120" s="233"/>
      <c r="F120" s="233"/>
      <c r="G120" s="233"/>
      <c r="H120" s="233"/>
      <c r="I120" s="233"/>
      <c r="J120" s="233"/>
      <c r="K120" s="233"/>
      <c r="L120" s="233"/>
      <c r="M120" s="233"/>
      <c r="N120" s="609">
        <f>N121</f>
        <v>0</v>
      </c>
      <c r="O120" s="610"/>
      <c r="P120" s="610"/>
      <c r="Q120" s="610"/>
      <c r="R120" s="232"/>
      <c r="S120" s="221"/>
      <c r="U120" s="348"/>
      <c r="V120" s="232"/>
      <c r="W120" s="232"/>
      <c r="X120" s="234">
        <f>SUM(X121:X123)</f>
        <v>0</v>
      </c>
      <c r="Y120" s="232"/>
      <c r="Z120" s="234">
        <f>SUM(Z121:Z123)</f>
        <v>27.756503600000002</v>
      </c>
      <c r="AA120" s="232"/>
      <c r="AB120" s="349">
        <f>SUM(AB121:AB123)</f>
        <v>0</v>
      </c>
      <c r="AS120" s="237" t="s">
        <v>113</v>
      </c>
      <c r="AU120" s="238" t="s">
        <v>57</v>
      </c>
      <c r="AV120" s="238" t="s">
        <v>58</v>
      </c>
      <c r="AZ120" s="237" t="s">
        <v>198</v>
      </c>
      <c r="BL120" s="239">
        <f>SUM(BL121:BL123)</f>
        <v>0</v>
      </c>
    </row>
    <row r="121" spans="2:66" s="198" customFormat="1" ht="31.5" customHeight="1">
      <c r="B121" s="168"/>
      <c r="C121" s="240" t="s">
        <v>452</v>
      </c>
      <c r="D121" s="240" t="s">
        <v>199</v>
      </c>
      <c r="E121" s="241" t="s">
        <v>2429</v>
      </c>
      <c r="F121" s="593" t="s">
        <v>2430</v>
      </c>
      <c r="G121" s="593"/>
      <c r="H121" s="593"/>
      <c r="I121" s="593"/>
      <c r="J121" s="242" t="s">
        <v>360</v>
      </c>
      <c r="K121" s="504">
        <v>14.68</v>
      </c>
      <c r="L121" s="694"/>
      <c r="M121" s="694"/>
      <c r="N121" s="594">
        <f>ROUND(L121*K121,2)</f>
        <v>0</v>
      </c>
      <c r="O121" s="594"/>
      <c r="P121" s="594"/>
      <c r="Q121" s="594"/>
      <c r="R121" s="256" t="s">
        <v>3765</v>
      </c>
      <c r="S121" s="172"/>
      <c r="T121" s="264"/>
      <c r="U121" s="354" t="s">
        <v>5</v>
      </c>
      <c r="V121" s="246" t="s">
        <v>29</v>
      </c>
      <c r="W121" s="248">
        <v>0</v>
      </c>
      <c r="X121" s="248">
        <f>W121*K121</f>
        <v>0</v>
      </c>
      <c r="Y121" s="248">
        <v>1.89077</v>
      </c>
      <c r="Z121" s="248">
        <f>Y121*K121</f>
        <v>27.756503600000002</v>
      </c>
      <c r="AA121" s="248">
        <v>0</v>
      </c>
      <c r="AB121" s="355">
        <f>AA121*K121</f>
        <v>0</v>
      </c>
      <c r="AS121" s="192" t="s">
        <v>113</v>
      </c>
      <c r="AU121" s="192" t="s">
        <v>199</v>
      </c>
      <c r="AV121" s="192" t="s">
        <v>65</v>
      </c>
      <c r="AZ121" s="192" t="s">
        <v>198</v>
      </c>
      <c r="BF121" s="249">
        <f>IF(V121="základní",N121,0)</f>
        <v>0</v>
      </c>
      <c r="BG121" s="249">
        <f>IF(V121="snížená",N121,0)</f>
        <v>0</v>
      </c>
      <c r="BH121" s="249">
        <f>IF(V121="zákl. přenesená",N121,0)</f>
        <v>0</v>
      </c>
      <c r="BI121" s="249">
        <f>IF(V121="sníž. přenesená",N121,0)</f>
        <v>0</v>
      </c>
      <c r="BJ121" s="249">
        <f>IF(V121="nulová",N121,0)</f>
        <v>0</v>
      </c>
      <c r="BK121" s="192" t="s">
        <v>65</v>
      </c>
      <c r="BL121" s="249">
        <f>ROUND(L121*K121,2)</f>
        <v>0</v>
      </c>
      <c r="BM121" s="192" t="s">
        <v>113</v>
      </c>
      <c r="BN121" s="192" t="s">
        <v>3063</v>
      </c>
    </row>
    <row r="122" spans="2:52" s="261" customFormat="1" ht="31.5" customHeight="1">
      <c r="B122" s="257"/>
      <c r="C122" s="363"/>
      <c r="D122" s="363"/>
      <c r="E122" s="259" t="s">
        <v>2250</v>
      </c>
      <c r="F122" s="602" t="s">
        <v>3064</v>
      </c>
      <c r="G122" s="603"/>
      <c r="H122" s="603"/>
      <c r="I122" s="603"/>
      <c r="J122" s="363"/>
      <c r="K122" s="260">
        <v>14.68</v>
      </c>
      <c r="L122" s="363"/>
      <c r="M122" s="363"/>
      <c r="N122" s="363"/>
      <c r="O122" s="363"/>
      <c r="P122" s="363"/>
      <c r="Q122" s="363"/>
      <c r="R122" s="363"/>
      <c r="S122" s="221"/>
      <c r="U122" s="385"/>
      <c r="V122" s="363"/>
      <c r="W122" s="363"/>
      <c r="X122" s="363"/>
      <c r="Y122" s="363"/>
      <c r="Z122" s="363"/>
      <c r="AA122" s="363"/>
      <c r="AB122" s="386"/>
      <c r="AU122" s="262" t="s">
        <v>205</v>
      </c>
      <c r="AV122" s="262" t="s">
        <v>65</v>
      </c>
      <c r="AW122" s="261" t="s">
        <v>71</v>
      </c>
      <c r="AX122" s="261" t="s">
        <v>25</v>
      </c>
      <c r="AY122" s="261" t="s">
        <v>58</v>
      </c>
      <c r="AZ122" s="262" t="s">
        <v>198</v>
      </c>
    </row>
    <row r="123" spans="2:52" s="261" customFormat="1" ht="22.5" customHeight="1">
      <c r="B123" s="257"/>
      <c r="C123" s="363"/>
      <c r="D123" s="363"/>
      <c r="E123" s="259" t="s">
        <v>2552</v>
      </c>
      <c r="F123" s="600" t="s">
        <v>3065</v>
      </c>
      <c r="G123" s="601"/>
      <c r="H123" s="601"/>
      <c r="I123" s="601"/>
      <c r="J123" s="363"/>
      <c r="K123" s="260">
        <v>14.68</v>
      </c>
      <c r="L123" s="363"/>
      <c r="M123" s="363"/>
      <c r="N123" s="363"/>
      <c r="O123" s="363"/>
      <c r="P123" s="363"/>
      <c r="Q123" s="363"/>
      <c r="R123" s="363"/>
      <c r="S123" s="221"/>
      <c r="U123" s="385"/>
      <c r="V123" s="363"/>
      <c r="W123" s="363"/>
      <c r="X123" s="363"/>
      <c r="Y123" s="363"/>
      <c r="Z123" s="363"/>
      <c r="AA123" s="363"/>
      <c r="AB123" s="386"/>
      <c r="AU123" s="262" t="s">
        <v>205</v>
      </c>
      <c r="AV123" s="262" t="s">
        <v>65</v>
      </c>
      <c r="AW123" s="261" t="s">
        <v>71</v>
      </c>
      <c r="AX123" s="261" t="s">
        <v>25</v>
      </c>
      <c r="AY123" s="261" t="s">
        <v>65</v>
      </c>
      <c r="AZ123" s="262" t="s">
        <v>198</v>
      </c>
    </row>
    <row r="124" spans="2:64" s="235" customFormat="1" ht="37.35" customHeight="1">
      <c r="B124" s="231"/>
      <c r="C124" s="232"/>
      <c r="D124" s="233" t="s">
        <v>2290</v>
      </c>
      <c r="E124" s="233"/>
      <c r="F124" s="233"/>
      <c r="G124" s="233"/>
      <c r="H124" s="233"/>
      <c r="I124" s="233"/>
      <c r="J124" s="233"/>
      <c r="K124" s="233"/>
      <c r="L124" s="233"/>
      <c r="M124" s="233"/>
      <c r="N124" s="609">
        <f>SUM(N125:Q145)</f>
        <v>0</v>
      </c>
      <c r="O124" s="610"/>
      <c r="P124" s="610"/>
      <c r="Q124" s="610"/>
      <c r="R124" s="232"/>
      <c r="S124" s="221"/>
      <c r="U124" s="348"/>
      <c r="V124" s="232"/>
      <c r="W124" s="232"/>
      <c r="X124" s="234">
        <f>SUM(X125:X144)</f>
        <v>0</v>
      </c>
      <c r="Y124" s="232"/>
      <c r="Z124" s="234">
        <f>SUM(Z125:Z144)</f>
        <v>0</v>
      </c>
      <c r="AA124" s="232"/>
      <c r="AB124" s="349">
        <f>SUM(AB125:AB144)</f>
        <v>0</v>
      </c>
      <c r="AS124" s="237" t="s">
        <v>113</v>
      </c>
      <c r="AU124" s="238" t="s">
        <v>57</v>
      </c>
      <c r="AV124" s="238" t="s">
        <v>58</v>
      </c>
      <c r="AZ124" s="237" t="s">
        <v>198</v>
      </c>
      <c r="BL124" s="239">
        <f>SUM(BL125:BL144)</f>
        <v>0</v>
      </c>
    </row>
    <row r="125" spans="2:66" s="198" customFormat="1" ht="44.25" customHeight="1">
      <c r="B125" s="168"/>
      <c r="C125" s="240" t="s">
        <v>10</v>
      </c>
      <c r="D125" s="240" t="s">
        <v>199</v>
      </c>
      <c r="E125" s="241" t="s">
        <v>3066</v>
      </c>
      <c r="F125" s="593" t="s">
        <v>3067</v>
      </c>
      <c r="G125" s="593"/>
      <c r="H125" s="593"/>
      <c r="I125" s="593"/>
      <c r="J125" s="242" t="s">
        <v>353</v>
      </c>
      <c r="K125" s="358">
        <v>78.47</v>
      </c>
      <c r="L125" s="694"/>
      <c r="M125" s="694"/>
      <c r="N125" s="594">
        <f>ROUND(L125*K125,2)</f>
        <v>0</v>
      </c>
      <c r="O125" s="594"/>
      <c r="P125" s="594"/>
      <c r="Q125" s="594"/>
      <c r="R125" s="244" t="s">
        <v>3319</v>
      </c>
      <c r="S125" s="221"/>
      <c r="T125" s="287"/>
      <c r="U125" s="354" t="s">
        <v>5</v>
      </c>
      <c r="V125" s="246" t="s">
        <v>29</v>
      </c>
      <c r="W125" s="248">
        <v>0</v>
      </c>
      <c r="X125" s="248">
        <f>W125*K125</f>
        <v>0</v>
      </c>
      <c r="Y125" s="248">
        <v>0</v>
      </c>
      <c r="Z125" s="248">
        <f>Y125*K125</f>
        <v>0</v>
      </c>
      <c r="AA125" s="248">
        <v>0</v>
      </c>
      <c r="AB125" s="355">
        <f>AA125*K125</f>
        <v>0</v>
      </c>
      <c r="AS125" s="192" t="s">
        <v>113</v>
      </c>
      <c r="AU125" s="192" t="s">
        <v>199</v>
      </c>
      <c r="AV125" s="192" t="s">
        <v>65</v>
      </c>
      <c r="AZ125" s="192" t="s">
        <v>198</v>
      </c>
      <c r="BF125" s="249">
        <f>IF(V125="základní",N125,0)</f>
        <v>0</v>
      </c>
      <c r="BG125" s="249">
        <f>IF(V125="snížená",N125,0)</f>
        <v>0</v>
      </c>
      <c r="BH125" s="249">
        <f>IF(V125="zákl. přenesená",N125,0)</f>
        <v>0</v>
      </c>
      <c r="BI125" s="249">
        <f>IF(V125="sníž. přenesená",N125,0)</f>
        <v>0</v>
      </c>
      <c r="BJ125" s="249">
        <f>IF(V125="nulová",N125,0)</f>
        <v>0</v>
      </c>
      <c r="BK125" s="192" t="s">
        <v>65</v>
      </c>
      <c r="BL125" s="249">
        <f>ROUND(L125*K125,2)</f>
        <v>0</v>
      </c>
      <c r="BM125" s="192" t="s">
        <v>113</v>
      </c>
      <c r="BN125" s="192" t="s">
        <v>3068</v>
      </c>
    </row>
    <row r="126" spans="2:52" s="261" customFormat="1" ht="31.5" customHeight="1">
      <c r="B126" s="257"/>
      <c r="C126" s="363"/>
      <c r="D126" s="363"/>
      <c r="E126" s="259" t="s">
        <v>2390</v>
      </c>
      <c r="F126" s="602" t="s">
        <v>3069</v>
      </c>
      <c r="G126" s="603"/>
      <c r="H126" s="603"/>
      <c r="I126" s="603"/>
      <c r="J126" s="363"/>
      <c r="K126" s="260">
        <v>78.47</v>
      </c>
      <c r="L126" s="363"/>
      <c r="M126" s="363"/>
      <c r="N126" s="363"/>
      <c r="O126" s="363"/>
      <c r="P126" s="363"/>
      <c r="Q126" s="363"/>
      <c r="R126" s="363"/>
      <c r="S126" s="172"/>
      <c r="U126" s="385"/>
      <c r="V126" s="363"/>
      <c r="W126" s="363"/>
      <c r="X126" s="363"/>
      <c r="Y126" s="363"/>
      <c r="Z126" s="363"/>
      <c r="AA126" s="363"/>
      <c r="AB126" s="386"/>
      <c r="AU126" s="262" t="s">
        <v>205</v>
      </c>
      <c r="AV126" s="262" t="s">
        <v>65</v>
      </c>
      <c r="AW126" s="261" t="s">
        <v>71</v>
      </c>
      <c r="AX126" s="261" t="s">
        <v>25</v>
      </c>
      <c r="AY126" s="261" t="s">
        <v>58</v>
      </c>
      <c r="AZ126" s="262" t="s">
        <v>198</v>
      </c>
    </row>
    <row r="127" spans="2:52" s="270" customFormat="1" ht="31.5" customHeight="1">
      <c r="B127" s="265"/>
      <c r="C127" s="365"/>
      <c r="D127" s="365"/>
      <c r="E127" s="267" t="s">
        <v>5</v>
      </c>
      <c r="F127" s="597" t="s">
        <v>3070</v>
      </c>
      <c r="G127" s="598"/>
      <c r="H127" s="598"/>
      <c r="I127" s="598"/>
      <c r="J127" s="365"/>
      <c r="K127" s="269" t="s">
        <v>5</v>
      </c>
      <c r="L127" s="365"/>
      <c r="M127" s="365"/>
      <c r="N127" s="365"/>
      <c r="O127" s="365"/>
      <c r="P127" s="365"/>
      <c r="Q127" s="365"/>
      <c r="R127" s="365"/>
      <c r="S127" s="221"/>
      <c r="U127" s="387"/>
      <c r="V127" s="365"/>
      <c r="W127" s="365"/>
      <c r="X127" s="365"/>
      <c r="Y127" s="365"/>
      <c r="Z127" s="365"/>
      <c r="AA127" s="365"/>
      <c r="AB127" s="388"/>
      <c r="AU127" s="271" t="s">
        <v>205</v>
      </c>
      <c r="AV127" s="271" t="s">
        <v>65</v>
      </c>
      <c r="AW127" s="270" t="s">
        <v>65</v>
      </c>
      <c r="AX127" s="270" t="s">
        <v>25</v>
      </c>
      <c r="AY127" s="270" t="s">
        <v>58</v>
      </c>
      <c r="AZ127" s="271" t="s">
        <v>198</v>
      </c>
    </row>
    <row r="128" spans="2:52" s="261" customFormat="1" ht="22.5" customHeight="1">
      <c r="B128" s="257"/>
      <c r="C128" s="363"/>
      <c r="D128" s="363"/>
      <c r="E128" s="259" t="s">
        <v>2391</v>
      </c>
      <c r="F128" s="600" t="s">
        <v>3071</v>
      </c>
      <c r="G128" s="601"/>
      <c r="H128" s="601"/>
      <c r="I128" s="601"/>
      <c r="J128" s="363"/>
      <c r="K128" s="260">
        <v>78.47</v>
      </c>
      <c r="L128" s="363"/>
      <c r="M128" s="363"/>
      <c r="N128" s="363"/>
      <c r="O128" s="363"/>
      <c r="P128" s="363"/>
      <c r="Q128" s="363"/>
      <c r="R128" s="363"/>
      <c r="S128" s="221"/>
      <c r="U128" s="385"/>
      <c r="V128" s="363"/>
      <c r="W128" s="363"/>
      <c r="X128" s="363"/>
      <c r="Y128" s="363"/>
      <c r="Z128" s="363"/>
      <c r="AA128" s="363"/>
      <c r="AB128" s="386"/>
      <c r="AU128" s="262" t="s">
        <v>205</v>
      </c>
      <c r="AV128" s="262" t="s">
        <v>65</v>
      </c>
      <c r="AW128" s="261" t="s">
        <v>71</v>
      </c>
      <c r="AX128" s="261" t="s">
        <v>25</v>
      </c>
      <c r="AY128" s="261" t="s">
        <v>65</v>
      </c>
      <c r="AZ128" s="262" t="s">
        <v>198</v>
      </c>
    </row>
    <row r="129" spans="2:66" s="198" customFormat="1" ht="44.25" customHeight="1">
      <c r="B129" s="168"/>
      <c r="C129" s="240" t="s">
        <v>463</v>
      </c>
      <c r="D129" s="240" t="s">
        <v>199</v>
      </c>
      <c r="E129" s="241" t="s">
        <v>3072</v>
      </c>
      <c r="F129" s="593" t="s">
        <v>3073</v>
      </c>
      <c r="G129" s="593"/>
      <c r="H129" s="593"/>
      <c r="I129" s="593"/>
      <c r="J129" s="242" t="s">
        <v>353</v>
      </c>
      <c r="K129" s="358">
        <v>32.87</v>
      </c>
      <c r="L129" s="694"/>
      <c r="M129" s="694"/>
      <c r="N129" s="594">
        <f>ROUND(L129*K129,2)</f>
        <v>0</v>
      </c>
      <c r="O129" s="594"/>
      <c r="P129" s="594"/>
      <c r="Q129" s="594"/>
      <c r="R129" s="244" t="s">
        <v>3319</v>
      </c>
      <c r="S129" s="172"/>
      <c r="U129" s="354" t="s">
        <v>5</v>
      </c>
      <c r="V129" s="246" t="s">
        <v>29</v>
      </c>
      <c r="W129" s="248">
        <v>0</v>
      </c>
      <c r="X129" s="248">
        <f>W129*K129</f>
        <v>0</v>
      </c>
      <c r="Y129" s="248">
        <v>0</v>
      </c>
      <c r="Z129" s="248">
        <f>Y129*K129</f>
        <v>0</v>
      </c>
      <c r="AA129" s="248">
        <v>0</v>
      </c>
      <c r="AB129" s="355">
        <f>AA129*K129</f>
        <v>0</v>
      </c>
      <c r="AS129" s="192" t="s">
        <v>113</v>
      </c>
      <c r="AU129" s="192" t="s">
        <v>199</v>
      </c>
      <c r="AV129" s="192" t="s">
        <v>65</v>
      </c>
      <c r="AZ129" s="192" t="s">
        <v>198</v>
      </c>
      <c r="BF129" s="249">
        <f>IF(V129="základní",N129,0)</f>
        <v>0</v>
      </c>
      <c r="BG129" s="249">
        <f>IF(V129="snížená",N129,0)</f>
        <v>0</v>
      </c>
      <c r="BH129" s="249">
        <f>IF(V129="zákl. přenesená",N129,0)</f>
        <v>0</v>
      </c>
      <c r="BI129" s="249">
        <f>IF(V129="sníž. přenesená",N129,0)</f>
        <v>0</v>
      </c>
      <c r="BJ129" s="249">
        <f>IF(V129="nulová",N129,0)</f>
        <v>0</v>
      </c>
      <c r="BK129" s="192" t="s">
        <v>65</v>
      </c>
      <c r="BL129" s="249">
        <f>ROUND(L129*K129,2)</f>
        <v>0</v>
      </c>
      <c r="BM129" s="192" t="s">
        <v>113</v>
      </c>
      <c r="BN129" s="192" t="s">
        <v>3074</v>
      </c>
    </row>
    <row r="130" spans="2:52" s="261" customFormat="1" ht="31.5" customHeight="1">
      <c r="B130" s="257"/>
      <c r="C130" s="363"/>
      <c r="D130" s="363"/>
      <c r="E130" s="259" t="s">
        <v>365</v>
      </c>
      <c r="F130" s="602" t="s">
        <v>3075</v>
      </c>
      <c r="G130" s="603"/>
      <c r="H130" s="603"/>
      <c r="I130" s="603"/>
      <c r="J130" s="363"/>
      <c r="K130" s="260">
        <v>32.87</v>
      </c>
      <c r="L130" s="363"/>
      <c r="M130" s="363"/>
      <c r="N130" s="363"/>
      <c r="O130" s="363"/>
      <c r="P130" s="363"/>
      <c r="Q130" s="363"/>
      <c r="R130" s="363"/>
      <c r="S130" s="221"/>
      <c r="U130" s="385"/>
      <c r="V130" s="363"/>
      <c r="W130" s="363"/>
      <c r="X130" s="363"/>
      <c r="Y130" s="363"/>
      <c r="Z130" s="363"/>
      <c r="AA130" s="363"/>
      <c r="AB130" s="386"/>
      <c r="AU130" s="262" t="s">
        <v>205</v>
      </c>
      <c r="AV130" s="262" t="s">
        <v>65</v>
      </c>
      <c r="AW130" s="261" t="s">
        <v>71</v>
      </c>
      <c r="AX130" s="261" t="s">
        <v>25</v>
      </c>
      <c r="AY130" s="261" t="s">
        <v>58</v>
      </c>
      <c r="AZ130" s="262" t="s">
        <v>198</v>
      </c>
    </row>
    <row r="131" spans="2:52" s="270" customFormat="1" ht="31.5" customHeight="1">
      <c r="B131" s="265"/>
      <c r="C131" s="365"/>
      <c r="D131" s="365"/>
      <c r="E131" s="267" t="s">
        <v>5</v>
      </c>
      <c r="F131" s="597" t="s">
        <v>3070</v>
      </c>
      <c r="G131" s="598"/>
      <c r="H131" s="598"/>
      <c r="I131" s="598"/>
      <c r="J131" s="365"/>
      <c r="K131" s="269" t="s">
        <v>5</v>
      </c>
      <c r="L131" s="365"/>
      <c r="M131" s="365"/>
      <c r="N131" s="365"/>
      <c r="O131" s="365"/>
      <c r="P131" s="365"/>
      <c r="Q131" s="365"/>
      <c r="R131" s="365"/>
      <c r="S131" s="221"/>
      <c r="U131" s="387"/>
      <c r="V131" s="365"/>
      <c r="W131" s="365"/>
      <c r="X131" s="365"/>
      <c r="Y131" s="365"/>
      <c r="Z131" s="365"/>
      <c r="AA131" s="365"/>
      <c r="AB131" s="388"/>
      <c r="AD131" s="466"/>
      <c r="AU131" s="271" t="s">
        <v>205</v>
      </c>
      <c r="AV131" s="271" t="s">
        <v>65</v>
      </c>
      <c r="AW131" s="270" t="s">
        <v>65</v>
      </c>
      <c r="AX131" s="270" t="s">
        <v>25</v>
      </c>
      <c r="AY131" s="270" t="s">
        <v>58</v>
      </c>
      <c r="AZ131" s="271" t="s">
        <v>198</v>
      </c>
    </row>
    <row r="132" spans="2:52" s="261" customFormat="1" ht="22.5" customHeight="1">
      <c r="B132" s="257"/>
      <c r="C132" s="363"/>
      <c r="D132" s="363"/>
      <c r="E132" s="259" t="s">
        <v>367</v>
      </c>
      <c r="F132" s="600" t="s">
        <v>3076</v>
      </c>
      <c r="G132" s="601"/>
      <c r="H132" s="601"/>
      <c r="I132" s="601"/>
      <c r="J132" s="363"/>
      <c r="K132" s="260">
        <v>32.87</v>
      </c>
      <c r="L132" s="363"/>
      <c r="M132" s="363"/>
      <c r="N132" s="363"/>
      <c r="O132" s="363"/>
      <c r="P132" s="363"/>
      <c r="Q132" s="363"/>
      <c r="R132" s="363"/>
      <c r="S132" s="221"/>
      <c r="U132" s="385"/>
      <c r="V132" s="363"/>
      <c r="W132" s="363"/>
      <c r="X132" s="363"/>
      <c r="Y132" s="363"/>
      <c r="Z132" s="363"/>
      <c r="AA132" s="363"/>
      <c r="AB132" s="386"/>
      <c r="AU132" s="262" t="s">
        <v>205</v>
      </c>
      <c r="AV132" s="262" t="s">
        <v>65</v>
      </c>
      <c r="AW132" s="261" t="s">
        <v>71</v>
      </c>
      <c r="AX132" s="261" t="s">
        <v>25</v>
      </c>
      <c r="AY132" s="261" t="s">
        <v>65</v>
      </c>
      <c r="AZ132" s="262" t="s">
        <v>198</v>
      </c>
    </row>
    <row r="133" spans="2:66" s="198" customFormat="1" ht="31.5" customHeight="1">
      <c r="B133" s="168"/>
      <c r="C133" s="240" t="s">
        <v>471</v>
      </c>
      <c r="D133" s="240" t="s">
        <v>199</v>
      </c>
      <c r="E133" s="241" t="s">
        <v>3077</v>
      </c>
      <c r="F133" s="593" t="s">
        <v>3078</v>
      </c>
      <c r="G133" s="593"/>
      <c r="H133" s="593"/>
      <c r="I133" s="593"/>
      <c r="J133" s="253" t="s">
        <v>3325</v>
      </c>
      <c r="K133" s="358">
        <v>1</v>
      </c>
      <c r="L133" s="694"/>
      <c r="M133" s="694"/>
      <c r="N133" s="594">
        <f>ROUND(L133*K133,2)</f>
        <v>0</v>
      </c>
      <c r="O133" s="594"/>
      <c r="P133" s="594"/>
      <c r="Q133" s="594"/>
      <c r="R133" s="244" t="s">
        <v>3319</v>
      </c>
      <c r="S133" s="219"/>
      <c r="U133" s="354" t="s">
        <v>5</v>
      </c>
      <c r="V133" s="246" t="s">
        <v>29</v>
      </c>
      <c r="W133" s="248">
        <v>0</v>
      </c>
      <c r="X133" s="248">
        <f>W133*K133</f>
        <v>0</v>
      </c>
      <c r="Y133" s="248">
        <v>0</v>
      </c>
      <c r="Z133" s="248">
        <f>Y133*K133</f>
        <v>0</v>
      </c>
      <c r="AA133" s="248">
        <v>0</v>
      </c>
      <c r="AB133" s="355">
        <f>AA133*K133</f>
        <v>0</v>
      </c>
      <c r="AS133" s="192" t="s">
        <v>113</v>
      </c>
      <c r="AU133" s="192" t="s">
        <v>199</v>
      </c>
      <c r="AV133" s="192" t="s">
        <v>65</v>
      </c>
      <c r="AZ133" s="192" t="s">
        <v>198</v>
      </c>
      <c r="BF133" s="249">
        <f>IF(V133="základní",N133,0)</f>
        <v>0</v>
      </c>
      <c r="BG133" s="249">
        <f>IF(V133="snížená",N133,0)</f>
        <v>0</v>
      </c>
      <c r="BH133" s="249">
        <f>IF(V133="zákl. přenesená",N133,0)</f>
        <v>0</v>
      </c>
      <c r="BI133" s="249">
        <f>IF(V133="sníž. přenesená",N133,0)</f>
        <v>0</v>
      </c>
      <c r="BJ133" s="249">
        <f>IF(V133="nulová",N133,0)</f>
        <v>0</v>
      </c>
      <c r="BK133" s="192" t="s">
        <v>65</v>
      </c>
      <c r="BL133" s="249">
        <f>ROUND(L133*K133,2)</f>
        <v>0</v>
      </c>
      <c r="BM133" s="192" t="s">
        <v>113</v>
      </c>
      <c r="BN133" s="192" t="s">
        <v>3079</v>
      </c>
    </row>
    <row r="134" spans="2:52" s="270" customFormat="1" ht="59.25" customHeight="1">
      <c r="B134" s="265"/>
      <c r="C134" s="365"/>
      <c r="D134" s="365"/>
      <c r="E134" s="267" t="s">
        <v>5</v>
      </c>
      <c r="F134" s="625" t="s">
        <v>3535</v>
      </c>
      <c r="G134" s="622"/>
      <c r="H134" s="622"/>
      <c r="I134" s="622"/>
      <c r="J134" s="365"/>
      <c r="K134" s="380"/>
      <c r="L134" s="365"/>
      <c r="M134" s="365"/>
      <c r="N134" s="365"/>
      <c r="O134" s="365"/>
      <c r="P134" s="365"/>
      <c r="Q134" s="365"/>
      <c r="R134" s="365"/>
      <c r="S134" s="172"/>
      <c r="U134" s="387"/>
      <c r="V134" s="365"/>
      <c r="W134" s="365"/>
      <c r="X134" s="365"/>
      <c r="Y134" s="365"/>
      <c r="Z134" s="365"/>
      <c r="AA134" s="365"/>
      <c r="AB134" s="388"/>
      <c r="AU134" s="271" t="s">
        <v>205</v>
      </c>
      <c r="AV134" s="271" t="s">
        <v>65</v>
      </c>
      <c r="AW134" s="270" t="s">
        <v>65</v>
      </c>
      <c r="AX134" s="270" t="s">
        <v>25</v>
      </c>
      <c r="AY134" s="270" t="s">
        <v>58</v>
      </c>
      <c r="AZ134" s="271" t="s">
        <v>198</v>
      </c>
    </row>
    <row r="135" spans="2:66" s="198" customFormat="1" ht="31.5" customHeight="1">
      <c r="B135" s="168"/>
      <c r="C135" s="240" t="s">
        <v>475</v>
      </c>
      <c r="D135" s="240" t="s">
        <v>199</v>
      </c>
      <c r="E135" s="241" t="s">
        <v>3080</v>
      </c>
      <c r="F135" s="593" t="s">
        <v>2450</v>
      </c>
      <c r="G135" s="593"/>
      <c r="H135" s="593"/>
      <c r="I135" s="593"/>
      <c r="J135" s="242" t="s">
        <v>353</v>
      </c>
      <c r="K135" s="358">
        <v>111.5</v>
      </c>
      <c r="L135" s="694"/>
      <c r="M135" s="694"/>
      <c r="N135" s="594">
        <f>ROUND(L135*K135,2)</f>
        <v>0</v>
      </c>
      <c r="O135" s="594"/>
      <c r="P135" s="594"/>
      <c r="Q135" s="594"/>
      <c r="R135" s="244" t="s">
        <v>3319</v>
      </c>
      <c r="S135" s="221"/>
      <c r="T135" s="287"/>
      <c r="U135" s="354" t="s">
        <v>5</v>
      </c>
      <c r="V135" s="246" t="s">
        <v>29</v>
      </c>
      <c r="W135" s="248">
        <v>0</v>
      </c>
      <c r="X135" s="248">
        <f>W135*K135</f>
        <v>0</v>
      </c>
      <c r="Y135" s="248">
        <v>0</v>
      </c>
      <c r="Z135" s="248">
        <f>Y135*K135</f>
        <v>0</v>
      </c>
      <c r="AA135" s="248">
        <v>0</v>
      </c>
      <c r="AB135" s="355">
        <f>AA135*K135</f>
        <v>0</v>
      </c>
      <c r="AS135" s="192" t="s">
        <v>113</v>
      </c>
      <c r="AU135" s="192" t="s">
        <v>199</v>
      </c>
      <c r="AV135" s="192" t="s">
        <v>65</v>
      </c>
      <c r="AZ135" s="192" t="s">
        <v>198</v>
      </c>
      <c r="BF135" s="249">
        <f>IF(V135="základní",N135,0)</f>
        <v>0</v>
      </c>
      <c r="BG135" s="249">
        <f>IF(V135="snížená",N135,0)</f>
        <v>0</v>
      </c>
      <c r="BH135" s="249">
        <f>IF(V135="zákl. přenesená",N135,0)</f>
        <v>0</v>
      </c>
      <c r="BI135" s="249">
        <f>IF(V135="sníž. přenesená",N135,0)</f>
        <v>0</v>
      </c>
      <c r="BJ135" s="249">
        <f>IF(V135="nulová",N135,0)</f>
        <v>0</v>
      </c>
      <c r="BK135" s="192" t="s">
        <v>65</v>
      </c>
      <c r="BL135" s="249">
        <f>ROUND(L135*K135,2)</f>
        <v>0</v>
      </c>
      <c r="BM135" s="192" t="s">
        <v>113</v>
      </c>
      <c r="BN135" s="192" t="s">
        <v>3081</v>
      </c>
    </row>
    <row r="136" spans="2:52" s="270" customFormat="1" ht="30.75" customHeight="1">
      <c r="B136" s="265"/>
      <c r="C136" s="365"/>
      <c r="D136" s="365"/>
      <c r="E136" s="267" t="s">
        <v>5</v>
      </c>
      <c r="F136" s="625" t="s">
        <v>3536</v>
      </c>
      <c r="G136" s="622"/>
      <c r="H136" s="622"/>
      <c r="I136" s="622"/>
      <c r="J136" s="365"/>
      <c r="K136" s="380"/>
      <c r="L136" s="365"/>
      <c r="M136" s="365"/>
      <c r="N136" s="365"/>
      <c r="O136" s="365"/>
      <c r="P136" s="365"/>
      <c r="Q136" s="365"/>
      <c r="R136" s="365"/>
      <c r="S136" s="221"/>
      <c r="U136" s="387"/>
      <c r="V136" s="365"/>
      <c r="W136" s="365"/>
      <c r="X136" s="365"/>
      <c r="Y136" s="365"/>
      <c r="Z136" s="365"/>
      <c r="AA136" s="365"/>
      <c r="AB136" s="388"/>
      <c r="AU136" s="271" t="s">
        <v>205</v>
      </c>
      <c r="AV136" s="271" t="s">
        <v>65</v>
      </c>
      <c r="AW136" s="270" t="s">
        <v>65</v>
      </c>
      <c r="AX136" s="270" t="s">
        <v>25</v>
      </c>
      <c r="AY136" s="270" t="s">
        <v>58</v>
      </c>
      <c r="AZ136" s="271" t="s">
        <v>198</v>
      </c>
    </row>
    <row r="137" spans="2:52" s="270" customFormat="1" ht="16.5" customHeight="1">
      <c r="B137" s="265"/>
      <c r="C137" s="365"/>
      <c r="D137" s="365"/>
      <c r="E137" s="267" t="s">
        <v>5</v>
      </c>
      <c r="F137" s="625" t="s">
        <v>3537</v>
      </c>
      <c r="G137" s="622"/>
      <c r="H137" s="622"/>
      <c r="I137" s="622"/>
      <c r="J137" s="365"/>
      <c r="K137" s="380"/>
      <c r="L137" s="365"/>
      <c r="M137" s="365"/>
      <c r="N137" s="365"/>
      <c r="O137" s="365"/>
      <c r="P137" s="365"/>
      <c r="Q137" s="365"/>
      <c r="R137" s="365"/>
      <c r="S137" s="219"/>
      <c r="U137" s="387"/>
      <c r="V137" s="365"/>
      <c r="W137" s="365"/>
      <c r="X137" s="365"/>
      <c r="Y137" s="365"/>
      <c r="Z137" s="365"/>
      <c r="AA137" s="365"/>
      <c r="AB137" s="388"/>
      <c r="AU137" s="271" t="s">
        <v>205</v>
      </c>
      <c r="AV137" s="271" t="s">
        <v>65</v>
      </c>
      <c r="AW137" s="270" t="s">
        <v>65</v>
      </c>
      <c r="AX137" s="270" t="s">
        <v>25</v>
      </c>
      <c r="AY137" s="270" t="s">
        <v>58</v>
      </c>
      <c r="AZ137" s="271" t="s">
        <v>198</v>
      </c>
    </row>
    <row r="138" spans="2:66" s="198" customFormat="1" ht="31.5" customHeight="1">
      <c r="B138" s="168"/>
      <c r="C138" s="240" t="s">
        <v>478</v>
      </c>
      <c r="D138" s="240" t="s">
        <v>199</v>
      </c>
      <c r="E138" s="241" t="s">
        <v>3008</v>
      </c>
      <c r="F138" s="593" t="s">
        <v>3009</v>
      </c>
      <c r="G138" s="593"/>
      <c r="H138" s="593"/>
      <c r="I138" s="593"/>
      <c r="J138" s="242" t="s">
        <v>268</v>
      </c>
      <c r="K138" s="358">
        <v>1</v>
      </c>
      <c r="L138" s="694"/>
      <c r="M138" s="694"/>
      <c r="N138" s="594">
        <f>ROUND(L138*K138,2)</f>
        <v>0</v>
      </c>
      <c r="O138" s="594"/>
      <c r="P138" s="594"/>
      <c r="Q138" s="594"/>
      <c r="R138" s="244" t="s">
        <v>3319</v>
      </c>
      <c r="S138" s="172"/>
      <c r="U138" s="354" t="s">
        <v>5</v>
      </c>
      <c r="V138" s="246" t="s">
        <v>29</v>
      </c>
      <c r="W138" s="248">
        <v>0</v>
      </c>
      <c r="X138" s="248">
        <f>W138*K138</f>
        <v>0</v>
      </c>
      <c r="Y138" s="248">
        <v>0</v>
      </c>
      <c r="Z138" s="248">
        <f>Y138*K138</f>
        <v>0</v>
      </c>
      <c r="AA138" s="248">
        <v>0</v>
      </c>
      <c r="AB138" s="355">
        <f>AA138*K138</f>
        <v>0</v>
      </c>
      <c r="AS138" s="192" t="s">
        <v>113</v>
      </c>
      <c r="AU138" s="192" t="s">
        <v>199</v>
      </c>
      <c r="AV138" s="192" t="s">
        <v>65</v>
      </c>
      <c r="AZ138" s="192" t="s">
        <v>198</v>
      </c>
      <c r="BF138" s="249">
        <f>IF(V138="základní",N138,0)</f>
        <v>0</v>
      </c>
      <c r="BG138" s="249">
        <f>IF(V138="snížená",N138,0)</f>
        <v>0</v>
      </c>
      <c r="BH138" s="249">
        <f>IF(V138="zákl. přenesená",N138,0)</f>
        <v>0</v>
      </c>
      <c r="BI138" s="249">
        <f>IF(V138="sníž. přenesená",N138,0)</f>
        <v>0</v>
      </c>
      <c r="BJ138" s="249">
        <f>IF(V138="nulová",N138,0)</f>
        <v>0</v>
      </c>
      <c r="BK138" s="192" t="s">
        <v>65</v>
      </c>
      <c r="BL138" s="249">
        <f>ROUND(L138*K138,2)</f>
        <v>0</v>
      </c>
      <c r="BM138" s="192" t="s">
        <v>113</v>
      </c>
      <c r="BN138" s="192" t="s">
        <v>3082</v>
      </c>
    </row>
    <row r="139" spans="2:52" s="270" customFormat="1" ht="27.75" customHeight="1">
      <c r="B139" s="265"/>
      <c r="C139" s="365"/>
      <c r="D139" s="365"/>
      <c r="E139" s="267" t="s">
        <v>5</v>
      </c>
      <c r="F139" s="625" t="s">
        <v>3538</v>
      </c>
      <c r="G139" s="622"/>
      <c r="H139" s="622"/>
      <c r="I139" s="622"/>
      <c r="J139" s="365"/>
      <c r="K139" s="380"/>
      <c r="L139" s="365"/>
      <c r="M139" s="365"/>
      <c r="N139" s="365"/>
      <c r="O139" s="365"/>
      <c r="P139" s="365"/>
      <c r="Q139" s="365"/>
      <c r="R139" s="365"/>
      <c r="S139" s="221"/>
      <c r="U139" s="387"/>
      <c r="V139" s="365"/>
      <c r="W139" s="365"/>
      <c r="X139" s="365"/>
      <c r="Y139" s="365"/>
      <c r="Z139" s="365"/>
      <c r="AA139" s="365"/>
      <c r="AB139" s="388"/>
      <c r="AU139" s="271" t="s">
        <v>205</v>
      </c>
      <c r="AV139" s="271" t="s">
        <v>65</v>
      </c>
      <c r="AW139" s="270" t="s">
        <v>65</v>
      </c>
      <c r="AX139" s="270" t="s">
        <v>25</v>
      </c>
      <c r="AY139" s="270" t="s">
        <v>58</v>
      </c>
      <c r="AZ139" s="271" t="s">
        <v>198</v>
      </c>
    </row>
    <row r="140" spans="2:66" s="198" customFormat="1" ht="31.5" customHeight="1">
      <c r="B140" s="168"/>
      <c r="C140" s="240" t="s">
        <v>481</v>
      </c>
      <c r="D140" s="240" t="s">
        <v>199</v>
      </c>
      <c r="E140" s="241" t="s">
        <v>3011</v>
      </c>
      <c r="F140" s="593" t="s">
        <v>3012</v>
      </c>
      <c r="G140" s="593"/>
      <c r="H140" s="593"/>
      <c r="I140" s="593"/>
      <c r="J140" s="242" t="s">
        <v>353</v>
      </c>
      <c r="K140" s="358">
        <v>105.7</v>
      </c>
      <c r="L140" s="694"/>
      <c r="M140" s="694"/>
      <c r="N140" s="594">
        <f>ROUND(L140*K140,2)</f>
        <v>0</v>
      </c>
      <c r="O140" s="594"/>
      <c r="P140" s="594"/>
      <c r="Q140" s="594"/>
      <c r="R140" s="256" t="s">
        <v>3765</v>
      </c>
      <c r="S140" s="220"/>
      <c r="T140" s="287"/>
      <c r="U140" s="354" t="s">
        <v>5</v>
      </c>
      <c r="V140" s="246" t="s">
        <v>29</v>
      </c>
      <c r="W140" s="248">
        <v>0</v>
      </c>
      <c r="X140" s="248">
        <f>W140*K140</f>
        <v>0</v>
      </c>
      <c r="Y140" s="248">
        <v>0</v>
      </c>
      <c r="Z140" s="248">
        <f>Y140*K140</f>
        <v>0</v>
      </c>
      <c r="AA140" s="248">
        <v>0</v>
      </c>
      <c r="AB140" s="355">
        <f>AA140*K140</f>
        <v>0</v>
      </c>
      <c r="AS140" s="192" t="s">
        <v>113</v>
      </c>
      <c r="AU140" s="192" t="s">
        <v>199</v>
      </c>
      <c r="AV140" s="192" t="s">
        <v>65</v>
      </c>
      <c r="AZ140" s="192" t="s">
        <v>198</v>
      </c>
      <c r="BF140" s="249">
        <f>IF(V140="základní",N140,0)</f>
        <v>0</v>
      </c>
      <c r="BG140" s="249">
        <f>IF(V140="snížená",N140,0)</f>
        <v>0</v>
      </c>
      <c r="BH140" s="249">
        <f>IF(V140="zákl. přenesená",N140,0)</f>
        <v>0</v>
      </c>
      <c r="BI140" s="249">
        <f>IF(V140="sníž. přenesená",N140,0)</f>
        <v>0</v>
      </c>
      <c r="BJ140" s="249">
        <f>IF(V140="nulová",N140,0)</f>
        <v>0</v>
      </c>
      <c r="BK140" s="192" t="s">
        <v>65</v>
      </c>
      <c r="BL140" s="249">
        <f>ROUND(L140*K140,2)</f>
        <v>0</v>
      </c>
      <c r="BM140" s="192" t="s">
        <v>113</v>
      </c>
      <c r="BN140" s="192" t="s">
        <v>3083</v>
      </c>
    </row>
    <row r="141" spans="2:66" s="198" customFormat="1" ht="22.5" customHeight="1">
      <c r="B141" s="168"/>
      <c r="C141" s="240" t="s">
        <v>488</v>
      </c>
      <c r="D141" s="240" t="s">
        <v>199</v>
      </c>
      <c r="E141" s="241" t="s">
        <v>3014</v>
      </c>
      <c r="F141" s="593" t="s">
        <v>3015</v>
      </c>
      <c r="G141" s="593"/>
      <c r="H141" s="593"/>
      <c r="I141" s="593"/>
      <c r="J141" s="242" t="s">
        <v>353</v>
      </c>
      <c r="K141" s="358">
        <v>211.4</v>
      </c>
      <c r="L141" s="694"/>
      <c r="M141" s="694"/>
      <c r="N141" s="594">
        <f>ROUND(L141*K141,2)</f>
        <v>0</v>
      </c>
      <c r="O141" s="594"/>
      <c r="P141" s="594"/>
      <c r="Q141" s="594"/>
      <c r="R141" s="256" t="s">
        <v>3765</v>
      </c>
      <c r="S141" s="221"/>
      <c r="T141" s="287"/>
      <c r="U141" s="354" t="s">
        <v>5</v>
      </c>
      <c r="V141" s="246" t="s">
        <v>29</v>
      </c>
      <c r="W141" s="248">
        <v>0</v>
      </c>
      <c r="X141" s="248">
        <f>W141*K141</f>
        <v>0</v>
      </c>
      <c r="Y141" s="248">
        <v>0</v>
      </c>
      <c r="Z141" s="248">
        <f>Y141*K141</f>
        <v>0</v>
      </c>
      <c r="AA141" s="248">
        <v>0</v>
      </c>
      <c r="AB141" s="355">
        <f>AA141*K141</f>
        <v>0</v>
      </c>
      <c r="AS141" s="192" t="s">
        <v>113</v>
      </c>
      <c r="AU141" s="192" t="s">
        <v>199</v>
      </c>
      <c r="AV141" s="192" t="s">
        <v>65</v>
      </c>
      <c r="AZ141" s="192" t="s">
        <v>198</v>
      </c>
      <c r="BF141" s="249">
        <f>IF(V141="základní",N141,0)</f>
        <v>0</v>
      </c>
      <c r="BG141" s="249">
        <f>IF(V141="snížená",N141,0)</f>
        <v>0</v>
      </c>
      <c r="BH141" s="249">
        <f>IF(V141="zákl. přenesená",N141,0)</f>
        <v>0</v>
      </c>
      <c r="BI141" s="249">
        <f>IF(V141="sníž. přenesená",N141,0)</f>
        <v>0</v>
      </c>
      <c r="BJ141" s="249">
        <f>IF(V141="nulová",N141,0)</f>
        <v>0</v>
      </c>
      <c r="BK141" s="192" t="s">
        <v>65</v>
      </c>
      <c r="BL141" s="249">
        <f>ROUND(L141*K141,2)</f>
        <v>0</v>
      </c>
      <c r="BM141" s="192" t="s">
        <v>113</v>
      </c>
      <c r="BN141" s="192" t="s">
        <v>3084</v>
      </c>
    </row>
    <row r="142" spans="2:52" s="261" customFormat="1" ht="31.5" customHeight="1">
      <c r="B142" s="257"/>
      <c r="C142" s="363"/>
      <c r="D142" s="363"/>
      <c r="E142" s="259" t="s">
        <v>394</v>
      </c>
      <c r="F142" s="602" t="s">
        <v>3085</v>
      </c>
      <c r="G142" s="603"/>
      <c r="H142" s="603"/>
      <c r="I142" s="603"/>
      <c r="J142" s="363"/>
      <c r="K142" s="260">
        <v>211.4</v>
      </c>
      <c r="L142" s="363"/>
      <c r="M142" s="363"/>
      <c r="N142" s="363"/>
      <c r="O142" s="363"/>
      <c r="P142" s="363"/>
      <c r="Q142" s="363"/>
      <c r="R142" s="363"/>
      <c r="S142" s="172"/>
      <c r="U142" s="385"/>
      <c r="V142" s="363"/>
      <c r="W142" s="363"/>
      <c r="X142" s="363"/>
      <c r="Y142" s="363"/>
      <c r="Z142" s="363"/>
      <c r="AA142" s="363"/>
      <c r="AB142" s="386"/>
      <c r="AU142" s="262" t="s">
        <v>205</v>
      </c>
      <c r="AV142" s="262" t="s">
        <v>65</v>
      </c>
      <c r="AW142" s="261" t="s">
        <v>71</v>
      </c>
      <c r="AX142" s="261" t="s">
        <v>25</v>
      </c>
      <c r="AY142" s="261" t="s">
        <v>58</v>
      </c>
      <c r="AZ142" s="262" t="s">
        <v>198</v>
      </c>
    </row>
    <row r="143" spans="2:52" s="261" customFormat="1" ht="22.5" customHeight="1">
      <c r="B143" s="257"/>
      <c r="C143" s="363"/>
      <c r="D143" s="363"/>
      <c r="E143" s="259" t="s">
        <v>395</v>
      </c>
      <c r="F143" s="600" t="s">
        <v>3086</v>
      </c>
      <c r="G143" s="601"/>
      <c r="H143" s="601"/>
      <c r="I143" s="601"/>
      <c r="J143" s="363"/>
      <c r="K143" s="260">
        <v>211.4</v>
      </c>
      <c r="L143" s="363"/>
      <c r="M143" s="363"/>
      <c r="N143" s="363"/>
      <c r="O143" s="363"/>
      <c r="P143" s="363"/>
      <c r="Q143" s="363"/>
      <c r="R143" s="363"/>
      <c r="S143" s="221"/>
      <c r="U143" s="385"/>
      <c r="V143" s="363"/>
      <c r="W143" s="363"/>
      <c r="X143" s="363"/>
      <c r="Y143" s="363"/>
      <c r="Z143" s="363"/>
      <c r="AA143" s="363"/>
      <c r="AB143" s="386"/>
      <c r="AU143" s="262" t="s">
        <v>205</v>
      </c>
      <c r="AV143" s="262" t="s">
        <v>65</v>
      </c>
      <c r="AW143" s="261" t="s">
        <v>71</v>
      </c>
      <c r="AX143" s="261" t="s">
        <v>25</v>
      </c>
      <c r="AY143" s="261" t="s">
        <v>65</v>
      </c>
      <c r="AZ143" s="262" t="s">
        <v>198</v>
      </c>
    </row>
    <row r="144" spans="2:66" s="198" customFormat="1" ht="31.5" customHeight="1">
      <c r="B144" s="168"/>
      <c r="C144" s="240" t="s">
        <v>491</v>
      </c>
      <c r="D144" s="240" t="s">
        <v>199</v>
      </c>
      <c r="E144" s="241" t="s">
        <v>3087</v>
      </c>
      <c r="F144" s="593" t="s">
        <v>3088</v>
      </c>
      <c r="G144" s="593"/>
      <c r="H144" s="593"/>
      <c r="I144" s="593"/>
      <c r="J144" s="242" t="s">
        <v>1218</v>
      </c>
      <c r="K144" s="358">
        <v>3</v>
      </c>
      <c r="L144" s="694"/>
      <c r="M144" s="694"/>
      <c r="N144" s="594">
        <f>ROUND(L144*K144,2)</f>
        <v>0</v>
      </c>
      <c r="O144" s="594"/>
      <c r="P144" s="594"/>
      <c r="Q144" s="594"/>
      <c r="R144" s="244" t="s">
        <v>3319</v>
      </c>
      <c r="S144" s="172"/>
      <c r="U144" s="354" t="s">
        <v>5</v>
      </c>
      <c r="V144" s="246" t="s">
        <v>29</v>
      </c>
      <c r="W144" s="248">
        <v>0</v>
      </c>
      <c r="X144" s="248">
        <f>W144*K144</f>
        <v>0</v>
      </c>
      <c r="Y144" s="248">
        <v>0</v>
      </c>
      <c r="Z144" s="248">
        <f>Y144*K144</f>
        <v>0</v>
      </c>
      <c r="AA144" s="248">
        <v>0</v>
      </c>
      <c r="AB144" s="355">
        <f>AA144*K144</f>
        <v>0</v>
      </c>
      <c r="AS144" s="192" t="s">
        <v>113</v>
      </c>
      <c r="AU144" s="192" t="s">
        <v>199</v>
      </c>
      <c r="AV144" s="192" t="s">
        <v>65</v>
      </c>
      <c r="AZ144" s="192" t="s">
        <v>198</v>
      </c>
      <c r="BF144" s="249">
        <f>IF(V144="základní",N144,0)</f>
        <v>0</v>
      </c>
      <c r="BG144" s="249">
        <f>IF(V144="snížená",N144,0)</f>
        <v>0</v>
      </c>
      <c r="BH144" s="249">
        <f>IF(V144="zákl. přenesená",N144,0)</f>
        <v>0</v>
      </c>
      <c r="BI144" s="249">
        <f>IF(V144="sníž. přenesená",N144,0)</f>
        <v>0</v>
      </c>
      <c r="BJ144" s="249">
        <f>IF(V144="nulová",N144,0)</f>
        <v>0</v>
      </c>
      <c r="BK144" s="192" t="s">
        <v>65</v>
      </c>
      <c r="BL144" s="249">
        <f>ROUND(L144*K144,2)</f>
        <v>0</v>
      </c>
      <c r="BM144" s="192" t="s">
        <v>113</v>
      </c>
      <c r="BN144" s="192" t="s">
        <v>3089</v>
      </c>
    </row>
    <row r="145" spans="2:52" s="270" customFormat="1" ht="26.25" customHeight="1">
      <c r="B145" s="265"/>
      <c r="C145" s="365"/>
      <c r="D145" s="365"/>
      <c r="E145" s="267" t="s">
        <v>5</v>
      </c>
      <c r="F145" s="625" t="s">
        <v>3539</v>
      </c>
      <c r="G145" s="622"/>
      <c r="H145" s="622"/>
      <c r="I145" s="622"/>
      <c r="J145" s="365"/>
      <c r="K145" s="380"/>
      <c r="L145" s="365"/>
      <c r="M145" s="365"/>
      <c r="N145" s="366"/>
      <c r="O145" s="366"/>
      <c r="P145" s="366"/>
      <c r="Q145" s="366"/>
      <c r="R145" s="365"/>
      <c r="S145" s="221"/>
      <c r="U145" s="387"/>
      <c r="V145" s="365"/>
      <c r="W145" s="365"/>
      <c r="X145" s="365"/>
      <c r="Y145" s="365"/>
      <c r="Z145" s="365"/>
      <c r="AA145" s="365"/>
      <c r="AB145" s="388"/>
      <c r="AU145" s="271" t="s">
        <v>205</v>
      </c>
      <c r="AV145" s="271" t="s">
        <v>65</v>
      </c>
      <c r="AW145" s="270" t="s">
        <v>65</v>
      </c>
      <c r="AX145" s="270" t="s">
        <v>25</v>
      </c>
      <c r="AY145" s="270" t="s">
        <v>58</v>
      </c>
      <c r="AZ145" s="271" t="s">
        <v>198</v>
      </c>
    </row>
    <row r="146" spans="2:64" s="235" customFormat="1" ht="37.35" customHeight="1">
      <c r="B146" s="231"/>
      <c r="C146" s="232"/>
      <c r="D146" s="233" t="s">
        <v>264</v>
      </c>
      <c r="E146" s="233"/>
      <c r="F146" s="233"/>
      <c r="G146" s="233"/>
      <c r="H146" s="233"/>
      <c r="I146" s="233"/>
      <c r="J146" s="233"/>
      <c r="K146" s="233"/>
      <c r="L146" s="233"/>
      <c r="M146" s="233"/>
      <c r="N146" s="609">
        <f>SUM(N147:Q148)</f>
        <v>0</v>
      </c>
      <c r="O146" s="610"/>
      <c r="P146" s="610"/>
      <c r="Q146" s="610"/>
      <c r="R146" s="232"/>
      <c r="S146" s="172"/>
      <c r="U146" s="348"/>
      <c r="V146" s="232"/>
      <c r="W146" s="232"/>
      <c r="X146" s="234">
        <f>X147</f>
        <v>0</v>
      </c>
      <c r="Y146" s="232"/>
      <c r="Z146" s="234">
        <f>Z147</f>
        <v>0</v>
      </c>
      <c r="AA146" s="232"/>
      <c r="AB146" s="349">
        <f>AB147</f>
        <v>0</v>
      </c>
      <c r="AS146" s="237" t="s">
        <v>113</v>
      </c>
      <c r="AU146" s="238" t="s">
        <v>57</v>
      </c>
      <c r="AV146" s="238" t="s">
        <v>58</v>
      </c>
      <c r="AZ146" s="237" t="s">
        <v>198</v>
      </c>
      <c r="BL146" s="239">
        <f>BL147</f>
        <v>0</v>
      </c>
    </row>
    <row r="147" spans="2:66" s="198" customFormat="1" ht="31.5" customHeight="1">
      <c r="B147" s="168"/>
      <c r="C147" s="240" t="s">
        <v>494</v>
      </c>
      <c r="D147" s="240" t="s">
        <v>199</v>
      </c>
      <c r="E147" s="241" t="s">
        <v>2479</v>
      </c>
      <c r="F147" s="593" t="s">
        <v>2480</v>
      </c>
      <c r="G147" s="593"/>
      <c r="H147" s="593"/>
      <c r="I147" s="593"/>
      <c r="J147" s="242" t="s">
        <v>424</v>
      </c>
      <c r="K147" s="504">
        <v>14.65</v>
      </c>
      <c r="L147" s="694"/>
      <c r="M147" s="694"/>
      <c r="N147" s="594">
        <f>ROUND(L147*K147,2)</f>
        <v>0</v>
      </c>
      <c r="O147" s="594"/>
      <c r="P147" s="594"/>
      <c r="Q147" s="594"/>
      <c r="R147" s="256" t="s">
        <v>3765</v>
      </c>
      <c r="S147" s="221"/>
      <c r="T147" s="264"/>
      <c r="U147" s="354" t="s">
        <v>5</v>
      </c>
      <c r="V147" s="275" t="s">
        <v>29</v>
      </c>
      <c r="W147" s="277">
        <v>0</v>
      </c>
      <c r="X147" s="277">
        <f>W147*K147</f>
        <v>0</v>
      </c>
      <c r="Y147" s="277">
        <v>0</v>
      </c>
      <c r="Z147" s="277">
        <f>Y147*K147</f>
        <v>0</v>
      </c>
      <c r="AA147" s="277">
        <v>0</v>
      </c>
      <c r="AB147" s="356">
        <f>AA147*K147</f>
        <v>0</v>
      </c>
      <c r="AS147" s="192" t="s">
        <v>113</v>
      </c>
      <c r="AU147" s="192" t="s">
        <v>199</v>
      </c>
      <c r="AV147" s="192" t="s">
        <v>65</v>
      </c>
      <c r="AZ147" s="192" t="s">
        <v>198</v>
      </c>
      <c r="BF147" s="249">
        <f>IF(V147="základní",N147,0)</f>
        <v>0</v>
      </c>
      <c r="BG147" s="249">
        <f>IF(V147="snížená",N147,0)</f>
        <v>0</v>
      </c>
      <c r="BH147" s="249">
        <f>IF(V147="zákl. přenesená",N147,0)</f>
        <v>0</v>
      </c>
      <c r="BI147" s="249">
        <f>IF(V147="sníž. přenesená",N147,0)</f>
        <v>0</v>
      </c>
      <c r="BJ147" s="249">
        <f>IF(V147="nulová",N147,0)</f>
        <v>0</v>
      </c>
      <c r="BK147" s="192" t="s">
        <v>65</v>
      </c>
      <c r="BL147" s="249">
        <f>ROUND(L147*K147,2)</f>
        <v>0</v>
      </c>
      <c r="BM147" s="192" t="s">
        <v>113</v>
      </c>
      <c r="BN147" s="192" t="s">
        <v>3090</v>
      </c>
    </row>
    <row r="148" spans="2:66" s="198" customFormat="1" ht="45" customHeight="1">
      <c r="B148" s="168"/>
      <c r="C148" s="251" t="s">
        <v>3523</v>
      </c>
      <c r="D148" s="251" t="s">
        <v>199</v>
      </c>
      <c r="E148" s="252" t="s">
        <v>2900</v>
      </c>
      <c r="F148" s="624" t="s">
        <v>2901</v>
      </c>
      <c r="G148" s="624"/>
      <c r="H148" s="624"/>
      <c r="I148" s="624"/>
      <c r="J148" s="253" t="s">
        <v>3325</v>
      </c>
      <c r="K148" s="360">
        <v>1</v>
      </c>
      <c r="L148" s="694"/>
      <c r="M148" s="694"/>
      <c r="N148" s="617">
        <f>ROUND(L148*K148,2)</f>
        <v>0</v>
      </c>
      <c r="O148" s="617"/>
      <c r="P148" s="617"/>
      <c r="Q148" s="617"/>
      <c r="R148" s="244" t="s">
        <v>3319</v>
      </c>
      <c r="S148" s="172"/>
      <c r="U148" s="354" t="s">
        <v>5</v>
      </c>
      <c r="V148" s="246" t="s">
        <v>29</v>
      </c>
      <c r="W148" s="248">
        <v>0</v>
      </c>
      <c r="X148" s="248">
        <f>W148*K148</f>
        <v>0</v>
      </c>
      <c r="Y148" s="248">
        <v>0</v>
      </c>
      <c r="Z148" s="248">
        <f>Y148*K148</f>
        <v>0</v>
      </c>
      <c r="AA148" s="248">
        <v>0</v>
      </c>
      <c r="AB148" s="355">
        <f>AA148*K148</f>
        <v>0</v>
      </c>
      <c r="AS148" s="192" t="s">
        <v>113</v>
      </c>
      <c r="AU148" s="192" t="s">
        <v>199</v>
      </c>
      <c r="AV148" s="192" t="s">
        <v>65</v>
      </c>
      <c r="AZ148" s="192" t="s">
        <v>198</v>
      </c>
      <c r="BF148" s="249">
        <f>IF(V148="základní",N148,0)</f>
        <v>0</v>
      </c>
      <c r="BG148" s="249">
        <f>IF(V148="snížená",N148,0)</f>
        <v>0</v>
      </c>
      <c r="BH148" s="249">
        <f>IF(V148="zákl. přenesená",N148,0)</f>
        <v>0</v>
      </c>
      <c r="BI148" s="249">
        <f>IF(V148="sníž. přenesená",N148,0)</f>
        <v>0</v>
      </c>
      <c r="BJ148" s="249">
        <f>IF(V148="nulová",N148,0)</f>
        <v>0</v>
      </c>
      <c r="BK148" s="192" t="s">
        <v>65</v>
      </c>
      <c r="BL148" s="249">
        <f>ROUND(L148*K148,2)</f>
        <v>0</v>
      </c>
      <c r="BM148" s="192" t="s">
        <v>113</v>
      </c>
      <c r="BN148" s="192" t="s">
        <v>3296</v>
      </c>
    </row>
    <row r="149" spans="2:19" s="198" customFormat="1" ht="6.95" customHeight="1">
      <c r="B149" s="201"/>
      <c r="C149" s="202"/>
      <c r="D149" s="202"/>
      <c r="E149" s="20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467"/>
    </row>
    <row r="150" ht="13.5">
      <c r="S150" s="205"/>
    </row>
    <row r="151" ht="13.5">
      <c r="S151" s="363"/>
    </row>
    <row r="152" ht="13.5">
      <c r="S152" s="359"/>
    </row>
    <row r="153" ht="13.5">
      <c r="S153" s="363"/>
    </row>
    <row r="154" ht="13.5">
      <c r="S154" s="232"/>
    </row>
    <row r="155" ht="13.5">
      <c r="S155" s="359"/>
    </row>
    <row r="156" ht="13.5">
      <c r="S156" s="359"/>
    </row>
    <row r="157" ht="13.5">
      <c r="S157" s="232"/>
    </row>
    <row r="158" ht="13.5">
      <c r="S158" s="359"/>
    </row>
    <row r="159" ht="13.5">
      <c r="S159" s="363"/>
    </row>
    <row r="160" ht="13.5">
      <c r="S160" s="365"/>
    </row>
    <row r="161" ht="13.5">
      <c r="S161" s="363"/>
    </row>
    <row r="162" ht="13.5">
      <c r="S162" s="359"/>
    </row>
    <row r="163" ht="13.5">
      <c r="S163" s="363"/>
    </row>
    <row r="164" ht="13.5">
      <c r="S164" s="365"/>
    </row>
    <row r="165" ht="13.5">
      <c r="S165" s="363"/>
    </row>
    <row r="166" ht="13.5">
      <c r="S166" s="359"/>
    </row>
    <row r="167" ht="13.5">
      <c r="S167" s="363"/>
    </row>
    <row r="168" ht="13.5">
      <c r="S168" s="359"/>
    </row>
    <row r="169" ht="13.5">
      <c r="S169" s="363"/>
    </row>
    <row r="170" ht="13.5">
      <c r="S170" s="359"/>
    </row>
    <row r="171" ht="13.5">
      <c r="S171" s="369"/>
    </row>
    <row r="172" ht="13.5">
      <c r="S172" s="369"/>
    </row>
    <row r="173" ht="13.5">
      <c r="S173" s="369"/>
    </row>
    <row r="174" ht="13.5">
      <c r="S174" s="369"/>
    </row>
    <row r="175" ht="13.5">
      <c r="S175" s="369"/>
    </row>
    <row r="176" ht="13.5">
      <c r="S176" s="369"/>
    </row>
    <row r="177" ht="13.5">
      <c r="S177" s="369"/>
    </row>
    <row r="178" ht="13.5">
      <c r="S178" s="369"/>
    </row>
    <row r="179" ht="13.5">
      <c r="S179" s="369"/>
    </row>
    <row r="180" ht="13.5">
      <c r="S180" s="369"/>
    </row>
    <row r="181" ht="13.5">
      <c r="S181" s="369"/>
    </row>
    <row r="182" ht="13.5">
      <c r="S182" s="369"/>
    </row>
    <row r="183" ht="13.5">
      <c r="S183" s="369"/>
    </row>
    <row r="184" ht="13.5">
      <c r="S184" s="369"/>
    </row>
    <row r="185" ht="13.5">
      <c r="S185" s="369"/>
    </row>
    <row r="186" ht="13.5">
      <c r="S186" s="369"/>
    </row>
    <row r="187" ht="13.5">
      <c r="S187" s="369"/>
    </row>
    <row r="188" ht="13.5">
      <c r="S188" s="369"/>
    </row>
    <row r="189" ht="13.5">
      <c r="S189" s="369"/>
    </row>
    <row r="190" ht="13.5">
      <c r="S190" s="369"/>
    </row>
    <row r="191" ht="13.5">
      <c r="S191" s="369"/>
    </row>
  </sheetData>
  <sheetProtection password="CDE4" sheet="1" objects="1" scenarios="1"/>
  <mergeCells count="185">
    <mergeCell ref="T2:AD2"/>
    <mergeCell ref="F147:I147"/>
    <mergeCell ref="L147:M147"/>
    <mergeCell ref="N147:Q147"/>
    <mergeCell ref="N75:Q75"/>
    <mergeCell ref="N76:Q76"/>
    <mergeCell ref="N120:Q120"/>
    <mergeCell ref="N124:Q124"/>
    <mergeCell ref="N146:Q146"/>
    <mergeCell ref="F144:I144"/>
    <mergeCell ref="L144:M144"/>
    <mergeCell ref="N144:Q144"/>
    <mergeCell ref="F130:I130"/>
    <mergeCell ref="F131:I131"/>
    <mergeCell ref="F132:I132"/>
    <mergeCell ref="F118:I118"/>
    <mergeCell ref="F119:I119"/>
    <mergeCell ref="F121:I121"/>
    <mergeCell ref="L121:M121"/>
    <mergeCell ref="N121:Q121"/>
    <mergeCell ref="F122:I122"/>
    <mergeCell ref="F123:I123"/>
    <mergeCell ref="F125:I125"/>
    <mergeCell ref="L125:M125"/>
    <mergeCell ref="H1:K1"/>
    <mergeCell ref="F140:I140"/>
    <mergeCell ref="L140:M140"/>
    <mergeCell ref="N140:Q140"/>
    <mergeCell ref="F141:I141"/>
    <mergeCell ref="L141:M141"/>
    <mergeCell ref="N141:Q141"/>
    <mergeCell ref="F142:I142"/>
    <mergeCell ref="F143:I143"/>
    <mergeCell ref="F133:I133"/>
    <mergeCell ref="L133:M133"/>
    <mergeCell ref="N133:Q133"/>
    <mergeCell ref="F135:I135"/>
    <mergeCell ref="L135:M135"/>
    <mergeCell ref="N135:Q135"/>
    <mergeCell ref="F138:I138"/>
    <mergeCell ref="L138:M138"/>
    <mergeCell ref="N138:Q138"/>
    <mergeCell ref="F126:I126"/>
    <mergeCell ref="F127:I127"/>
    <mergeCell ref="F128:I128"/>
    <mergeCell ref="F129:I129"/>
    <mergeCell ref="L129:M129"/>
    <mergeCell ref="N129:Q129"/>
    <mergeCell ref="N125:Q125"/>
    <mergeCell ref="F113:I113"/>
    <mergeCell ref="L113:M113"/>
    <mergeCell ref="N113:Q113"/>
    <mergeCell ref="F114:I114"/>
    <mergeCell ref="F115:I115"/>
    <mergeCell ref="F116:I116"/>
    <mergeCell ref="L116:M116"/>
    <mergeCell ref="N116:Q116"/>
    <mergeCell ref="F117:I117"/>
    <mergeCell ref="F107:I107"/>
    <mergeCell ref="F108:I108"/>
    <mergeCell ref="F109:I109"/>
    <mergeCell ref="L109:M109"/>
    <mergeCell ref="N109:Q109"/>
    <mergeCell ref="F110:I110"/>
    <mergeCell ref="F111:I111"/>
    <mergeCell ref="F112:I112"/>
    <mergeCell ref="L112:M112"/>
    <mergeCell ref="N112:Q112"/>
    <mergeCell ref="F102:I102"/>
    <mergeCell ref="L102:M102"/>
    <mergeCell ref="N102:Q102"/>
    <mergeCell ref="F103:I103"/>
    <mergeCell ref="F104:I104"/>
    <mergeCell ref="F105:I105"/>
    <mergeCell ref="F106:I106"/>
    <mergeCell ref="L106:M106"/>
    <mergeCell ref="N106:Q106"/>
    <mergeCell ref="F97:I97"/>
    <mergeCell ref="F98:I98"/>
    <mergeCell ref="L98:M98"/>
    <mergeCell ref="N98:Q98"/>
    <mergeCell ref="F99:I99"/>
    <mergeCell ref="F100:I100"/>
    <mergeCell ref="F101:I101"/>
    <mergeCell ref="L101:M101"/>
    <mergeCell ref="N101:Q101"/>
    <mergeCell ref="F91:I91"/>
    <mergeCell ref="F92:I92"/>
    <mergeCell ref="F93:I93"/>
    <mergeCell ref="L93:M93"/>
    <mergeCell ref="N93:Q93"/>
    <mergeCell ref="F94:I94"/>
    <mergeCell ref="L94:M94"/>
    <mergeCell ref="N94:Q94"/>
    <mergeCell ref="F96:I96"/>
    <mergeCell ref="L96:M96"/>
    <mergeCell ref="N96:Q96"/>
    <mergeCell ref="F95:I95"/>
    <mergeCell ref="F85:I85"/>
    <mergeCell ref="F86:I86"/>
    <mergeCell ref="F87:I87"/>
    <mergeCell ref="L87:M87"/>
    <mergeCell ref="N87:Q87"/>
    <mergeCell ref="F88:I88"/>
    <mergeCell ref="F89:I89"/>
    <mergeCell ref="F90:I90"/>
    <mergeCell ref="L90:M90"/>
    <mergeCell ref="N90:Q90"/>
    <mergeCell ref="F80:I80"/>
    <mergeCell ref="L80:M80"/>
    <mergeCell ref="N80:Q80"/>
    <mergeCell ref="F81:I81"/>
    <mergeCell ref="L81:M81"/>
    <mergeCell ref="N81:Q81"/>
    <mergeCell ref="F82:I82"/>
    <mergeCell ref="F83:I83"/>
    <mergeCell ref="F84:I84"/>
    <mergeCell ref="L84:M84"/>
    <mergeCell ref="N84:Q84"/>
    <mergeCell ref="F77:I77"/>
    <mergeCell ref="L77:M77"/>
    <mergeCell ref="N77:Q77"/>
    <mergeCell ref="F78:I78"/>
    <mergeCell ref="L78:M78"/>
    <mergeCell ref="N78:Q78"/>
    <mergeCell ref="F79:I79"/>
    <mergeCell ref="L79:M79"/>
    <mergeCell ref="N79:Q79"/>
    <mergeCell ref="C2:Q2"/>
    <mergeCell ref="F6:P6"/>
    <mergeCell ref="F7:P7"/>
    <mergeCell ref="F8:P8"/>
    <mergeCell ref="C4:R4"/>
    <mergeCell ref="O10:P10"/>
    <mergeCell ref="O12:P12"/>
    <mergeCell ref="O13:P13"/>
    <mergeCell ref="O15:P15"/>
    <mergeCell ref="O16:P16"/>
    <mergeCell ref="O18:P18"/>
    <mergeCell ref="O19:P19"/>
    <mergeCell ref="E22:L22"/>
    <mergeCell ref="F134:I134"/>
    <mergeCell ref="F136:I136"/>
    <mergeCell ref="F137:I137"/>
    <mergeCell ref="F139:I139"/>
    <mergeCell ref="F145:I145"/>
    <mergeCell ref="N51:Q51"/>
    <mergeCell ref="N53:Q53"/>
    <mergeCell ref="N54:Q54"/>
    <mergeCell ref="N55:Q55"/>
    <mergeCell ref="N56:Q56"/>
    <mergeCell ref="N57:Q57"/>
    <mergeCell ref="H32:J32"/>
    <mergeCell ref="M32:P32"/>
    <mergeCell ref="L34:P34"/>
    <mergeCell ref="F42:P42"/>
    <mergeCell ref="F43:P43"/>
    <mergeCell ref="F44:P44"/>
    <mergeCell ref="C40:R40"/>
    <mergeCell ref="M46:P46"/>
    <mergeCell ref="M48:Q48"/>
    <mergeCell ref="F148:I148"/>
    <mergeCell ref="L148:M148"/>
    <mergeCell ref="N148:Q148"/>
    <mergeCell ref="M25:P25"/>
    <mergeCell ref="H28:J28"/>
    <mergeCell ref="M28:P28"/>
    <mergeCell ref="H29:J29"/>
    <mergeCell ref="M29:P29"/>
    <mergeCell ref="H30:J30"/>
    <mergeCell ref="M30:P30"/>
    <mergeCell ref="H31:J31"/>
    <mergeCell ref="M31:P31"/>
    <mergeCell ref="C51:G51"/>
    <mergeCell ref="M49:Q49"/>
    <mergeCell ref="F65:P65"/>
    <mergeCell ref="F66:P66"/>
    <mergeCell ref="F67:P67"/>
    <mergeCell ref="C63:R63"/>
    <mergeCell ref="F74:I74"/>
    <mergeCell ref="L74:M74"/>
    <mergeCell ref="N74:Q74"/>
    <mergeCell ref="M69:P69"/>
    <mergeCell ref="M71:Q71"/>
    <mergeCell ref="M72:Q72"/>
  </mergeCells>
  <hyperlinks>
    <hyperlink ref="F1:G1" location="C2" display="1) Krycí list rozpočtu"/>
    <hyperlink ref="H1:K1" location="C87" display="2) Rekapitulace rozpočtu"/>
    <hyperlink ref="L1" location="C114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5" r:id="rId2"/>
  <headerFooter>
    <oddFooter>&amp;CStrana &amp;P z &amp;N</oddFooter>
  </headerFooter>
  <rowBreaks count="2" manualBreakCount="2">
    <brk id="37" min="1" max="16383" man="1"/>
    <brk id="60" min="1" max="16383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BO191"/>
  <sheetViews>
    <sheetView showGridLines="0" workbookViewId="0" topLeftCell="A1">
      <pane ySplit="1" topLeftCell="A2" activePane="bottomLeft" state="frozen"/>
      <selection pane="bottomLeft" activeCell="M28" sqref="M28:P28 M25:P25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5.16015625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8.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1" style="362" customWidth="1"/>
    <col min="31" max="31" width="15" style="362" customWidth="1"/>
    <col min="32" max="32" width="16.33203125" style="362" customWidth="1"/>
    <col min="33" max="44" width="9.33203125" style="362" customWidth="1"/>
    <col min="45" max="66" width="9.33203125" style="362" hidden="1" customWidth="1"/>
    <col min="67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4" t="s">
        <v>168</v>
      </c>
      <c r="I1" s="604"/>
      <c r="J1" s="604"/>
      <c r="K1" s="604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0" t="s">
        <v>7</v>
      </c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T2" s="671" t="s">
        <v>8</v>
      </c>
      <c r="U2" s="668"/>
      <c r="V2" s="668"/>
      <c r="W2" s="668"/>
      <c r="X2" s="668"/>
      <c r="Y2" s="668"/>
      <c r="Z2" s="668"/>
      <c r="AA2" s="668"/>
      <c r="AB2" s="668"/>
      <c r="AC2" s="668"/>
      <c r="AD2" s="668"/>
      <c r="AU2" s="192" t="s">
        <v>151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2" t="s">
        <v>3734</v>
      </c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53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34" t="str">
        <f>'Rekapitulace stavby'!K6</f>
        <v>Bezbariérové bydlení a centrum denních aktivit v Lednici - Srdce v domě, příspěvková organizace</v>
      </c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34" t="s">
        <v>3091</v>
      </c>
      <c r="G7" s="636"/>
      <c r="H7" s="636"/>
      <c r="I7" s="636"/>
      <c r="J7" s="636"/>
      <c r="K7" s="636"/>
      <c r="L7" s="636"/>
      <c r="M7" s="636"/>
      <c r="N7" s="636"/>
      <c r="O7" s="636"/>
      <c r="P7" s="636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2" t="s">
        <v>3092</v>
      </c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359"/>
      <c r="R8" s="359"/>
      <c r="S8" s="172"/>
    </row>
    <row r="9" spans="2:19" s="1" customFormat="1" ht="14.45" customHeight="1">
      <c r="B9" s="32"/>
      <c r="C9" s="482"/>
      <c r="D9" s="481" t="s">
        <v>17</v>
      </c>
      <c r="E9" s="482"/>
      <c r="F9" s="480" t="s">
        <v>5</v>
      </c>
      <c r="G9" s="482"/>
      <c r="H9" s="482"/>
      <c r="I9" s="482"/>
      <c r="J9" s="482"/>
      <c r="K9" s="482"/>
      <c r="L9" s="482"/>
      <c r="M9" s="481" t="s">
        <v>18</v>
      </c>
      <c r="N9" s="482"/>
      <c r="O9" s="480" t="s">
        <v>5</v>
      </c>
      <c r="P9" s="482"/>
      <c r="Q9" s="482"/>
      <c r="R9" s="482"/>
      <c r="S9" s="34"/>
    </row>
    <row r="10" spans="2:19" s="1" customFormat="1" ht="14.45" customHeight="1">
      <c r="B10" s="32"/>
      <c r="C10" s="482"/>
      <c r="D10" s="481" t="s">
        <v>19</v>
      </c>
      <c r="E10" s="482"/>
      <c r="F10" s="480" t="s">
        <v>20</v>
      </c>
      <c r="G10" s="482"/>
      <c r="H10" s="482"/>
      <c r="I10" s="482"/>
      <c r="J10" s="482"/>
      <c r="K10" s="482"/>
      <c r="L10" s="482"/>
      <c r="M10" s="481" t="s">
        <v>21</v>
      </c>
      <c r="N10" s="482"/>
      <c r="O10" s="576">
        <f>'Rekapitulace stavby'!AM8</f>
        <v>0</v>
      </c>
      <c r="P10" s="576"/>
      <c r="Q10" s="482"/>
      <c r="R10" s="482"/>
      <c r="S10" s="34"/>
    </row>
    <row r="11" spans="2:19" s="1" customFormat="1" ht="10.9" customHeight="1">
      <c r="B11" s="3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34"/>
    </row>
    <row r="12" spans="2:19" s="1" customFormat="1" ht="14.45" customHeight="1">
      <c r="B12" s="32"/>
      <c r="C12" s="482"/>
      <c r="D12" s="481" t="s">
        <v>3741</v>
      </c>
      <c r="E12" s="482"/>
      <c r="F12" s="482"/>
      <c r="G12" s="482"/>
      <c r="H12" s="482"/>
      <c r="I12" s="482"/>
      <c r="J12" s="482"/>
      <c r="K12" s="482"/>
      <c r="L12" s="482"/>
      <c r="M12" s="481" t="s">
        <v>22</v>
      </c>
      <c r="N12" s="482"/>
      <c r="O12" s="523" t="str">
        <f>IF('Rekapitulace stavby'!AN11="","",'Rekapitulace stavby'!AN11)</f>
        <v/>
      </c>
      <c r="P12" s="523"/>
      <c r="Q12" s="482"/>
      <c r="R12" s="482"/>
      <c r="S12" s="34"/>
    </row>
    <row r="13" spans="2:19" s="1" customFormat="1" ht="18" customHeight="1">
      <c r="B13" s="32"/>
      <c r="C13" s="482"/>
      <c r="D13" s="482"/>
      <c r="E13" s="480" t="str">
        <f>IF('Rekapitulace stavby'!E12="","",'Rekapitulace stavby'!E12)</f>
        <v/>
      </c>
      <c r="F13" s="482"/>
      <c r="G13" s="482"/>
      <c r="H13" s="482"/>
      <c r="I13" s="482"/>
      <c r="J13" s="482"/>
      <c r="K13" s="482"/>
      <c r="L13" s="482"/>
      <c r="M13" s="481" t="s">
        <v>23</v>
      </c>
      <c r="N13" s="482"/>
      <c r="O13" s="523" t="str">
        <f>IF('Rekapitulace stavby'!AN12="","",'Rekapitulace stavby'!AN12)</f>
        <v/>
      </c>
      <c r="P13" s="523"/>
      <c r="Q13" s="482"/>
      <c r="R13" s="482"/>
      <c r="S13" s="34"/>
    </row>
    <row r="14" spans="2:19" s="1" customFormat="1" ht="6.95" customHeight="1">
      <c r="B14" s="32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482"/>
      <c r="S14" s="34"/>
    </row>
    <row r="15" spans="2:19" s="1" customFormat="1" ht="14.45" customHeight="1">
      <c r="B15" s="32"/>
      <c r="C15" s="482"/>
      <c r="D15" s="481" t="s">
        <v>3742</v>
      </c>
      <c r="E15" s="482"/>
      <c r="F15" s="482"/>
      <c r="G15" s="482"/>
      <c r="H15" s="482"/>
      <c r="I15" s="482"/>
      <c r="J15" s="482"/>
      <c r="K15" s="482"/>
      <c r="L15" s="482"/>
      <c r="M15" s="481" t="s">
        <v>22</v>
      </c>
      <c r="N15" s="482"/>
      <c r="O15" s="523" t="str">
        <f>IF('Rekapitulace stavby'!AM13="","",'Rekapitulace stavby'!AM13)</f>
        <v/>
      </c>
      <c r="P15" s="523"/>
      <c r="Q15" s="482"/>
      <c r="R15" s="482"/>
      <c r="S15" s="34"/>
    </row>
    <row r="16" spans="2:19" s="1" customFormat="1" ht="18" customHeight="1">
      <c r="B16" s="32"/>
      <c r="C16" s="482"/>
      <c r="D16" s="482"/>
      <c r="E16" s="480" t="str">
        <f>IF('Rekapitulace stavby'!E14="","",'Rekapitulace stavby'!E14)</f>
        <v/>
      </c>
      <c r="F16" s="482"/>
      <c r="G16" s="482"/>
      <c r="H16" s="482"/>
      <c r="I16" s="482"/>
      <c r="J16" s="482"/>
      <c r="K16" s="482"/>
      <c r="L16" s="482"/>
      <c r="M16" s="481" t="s">
        <v>23</v>
      </c>
      <c r="N16" s="482"/>
      <c r="O16" s="523" t="str">
        <f>IF('Rekapitulace stavby'!AM14="","",'Rekapitulace stavby'!AM14)</f>
        <v/>
      </c>
      <c r="P16" s="523"/>
      <c r="Q16" s="482"/>
      <c r="R16" s="482"/>
      <c r="S16" s="34"/>
    </row>
    <row r="17" spans="2:19" s="1" customFormat="1" ht="6.95" customHeight="1">
      <c r="B17" s="32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34"/>
    </row>
    <row r="18" spans="2:19" s="1" customFormat="1" ht="14.45" customHeight="1">
      <c r="B18" s="32"/>
      <c r="C18" s="482"/>
      <c r="D18" s="481" t="s">
        <v>24</v>
      </c>
      <c r="E18" s="482"/>
      <c r="F18" s="482"/>
      <c r="G18" s="482"/>
      <c r="H18" s="482"/>
      <c r="I18" s="482"/>
      <c r="J18" s="482"/>
      <c r="K18" s="482"/>
      <c r="L18" s="482"/>
      <c r="M18" s="481" t="s">
        <v>22</v>
      </c>
      <c r="N18" s="482"/>
      <c r="O18" s="523" t="str">
        <f>IF('Rekapitulace stavby'!AN17="","",'Rekapitulace stavby'!AN17)</f>
        <v/>
      </c>
      <c r="P18" s="523"/>
      <c r="Q18" s="482"/>
      <c r="R18" s="482"/>
      <c r="S18" s="34"/>
    </row>
    <row r="19" spans="2:19" s="1" customFormat="1" ht="18" customHeight="1">
      <c r="B19" s="32"/>
      <c r="C19" s="482"/>
      <c r="D19" s="482"/>
      <c r="E19" s="480" t="str">
        <f>IF('Rekapitulace stavby'!E18="","",'Rekapitulace stavby'!E18)</f>
        <v/>
      </c>
      <c r="F19" s="482"/>
      <c r="G19" s="482"/>
      <c r="H19" s="482"/>
      <c r="I19" s="482"/>
      <c r="J19" s="482"/>
      <c r="K19" s="482"/>
      <c r="L19" s="482"/>
      <c r="M19" s="481" t="s">
        <v>23</v>
      </c>
      <c r="N19" s="482"/>
      <c r="O19" s="523" t="str">
        <f>IF('Rekapitulace stavby'!AN18="","",'Rekapitulace stavby'!AN18)</f>
        <v/>
      </c>
      <c r="P19" s="523"/>
      <c r="Q19" s="482"/>
      <c r="R19" s="482"/>
      <c r="S19" s="34"/>
    </row>
    <row r="20" spans="2:19" s="1" customFormat="1" ht="6.95" customHeight="1">
      <c r="B20" s="3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34"/>
    </row>
    <row r="21" spans="2:19" s="1" customFormat="1" ht="14.45" customHeight="1">
      <c r="B21" s="32"/>
      <c r="C21" s="482"/>
      <c r="D21" s="481" t="s">
        <v>26</v>
      </c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34"/>
    </row>
    <row r="22" spans="2:19" s="1" customFormat="1" ht="22.5" customHeight="1">
      <c r="B22" s="32"/>
      <c r="C22" s="482"/>
      <c r="D22" s="482"/>
      <c r="E22" s="526" t="s">
        <v>5</v>
      </c>
      <c r="F22" s="526"/>
      <c r="G22" s="526"/>
      <c r="H22" s="526"/>
      <c r="I22" s="526"/>
      <c r="J22" s="526"/>
      <c r="K22" s="526"/>
      <c r="L22" s="526"/>
      <c r="M22" s="482"/>
      <c r="N22" s="482"/>
      <c r="O22" s="482"/>
      <c r="P22" s="482"/>
      <c r="Q22" s="482"/>
      <c r="R22" s="48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31">
        <f>ROUND(N53,2)</f>
        <v>0</v>
      </c>
      <c r="N25" s="632"/>
      <c r="O25" s="632"/>
      <c r="P25" s="632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56">
        <f>ROUND((SUM($M$25)),2)</f>
        <v>0</v>
      </c>
      <c r="I28" s="656"/>
      <c r="J28" s="656"/>
      <c r="K28" s="359"/>
      <c r="L28" s="359"/>
      <c r="M28" s="656">
        <f>ROUND(H28*0.21,2)</f>
        <v>0</v>
      </c>
      <c r="N28" s="638"/>
      <c r="O28" s="638"/>
      <c r="P28" s="638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56">
        <v>0</v>
      </c>
      <c r="I29" s="638"/>
      <c r="J29" s="638"/>
      <c r="K29" s="359"/>
      <c r="L29" s="359"/>
      <c r="M29" s="656">
        <f>ROUND(H29*0.15,2)</f>
        <v>0</v>
      </c>
      <c r="N29" s="638"/>
      <c r="O29" s="638"/>
      <c r="P29" s="638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56" t="e">
        <f>ROUND((SUM(#REF!)+SUM(BH72:BH77)),2)</f>
        <v>#REF!</v>
      </c>
      <c r="I30" s="638"/>
      <c r="J30" s="638"/>
      <c r="K30" s="359"/>
      <c r="L30" s="359"/>
      <c r="M30" s="656">
        <v>0</v>
      </c>
      <c r="N30" s="638"/>
      <c r="O30" s="638"/>
      <c r="P30" s="638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56" t="e">
        <f>ROUND((SUM(#REF!)+SUM(BI72:BI77)),2)</f>
        <v>#REF!</v>
      </c>
      <c r="I31" s="638"/>
      <c r="J31" s="638"/>
      <c r="K31" s="359"/>
      <c r="L31" s="359"/>
      <c r="M31" s="656">
        <v>0</v>
      </c>
      <c r="N31" s="638"/>
      <c r="O31" s="638"/>
      <c r="P31" s="638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56" t="e">
        <f>ROUND((SUM(#REF!)+SUM(BJ72:BJ77)),2)</f>
        <v>#REF!</v>
      </c>
      <c r="I32" s="638"/>
      <c r="J32" s="638"/>
      <c r="K32" s="359"/>
      <c r="L32" s="359"/>
      <c r="M32" s="656">
        <v>0</v>
      </c>
      <c r="N32" s="638"/>
      <c r="O32" s="638"/>
      <c r="P32" s="638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4">
        <f>M28+M25</f>
        <v>0</v>
      </c>
      <c r="M34" s="654"/>
      <c r="N34" s="654"/>
      <c r="O34" s="654"/>
      <c r="P34" s="655"/>
      <c r="Q34" s="371"/>
      <c r="R34" s="359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2" t="s">
        <v>3735</v>
      </c>
      <c r="D40" s="643"/>
      <c r="E40" s="643"/>
      <c r="F40" s="643"/>
      <c r="G40" s="643"/>
      <c r="H40" s="643"/>
      <c r="I40" s="643"/>
      <c r="J40" s="643"/>
      <c r="K40" s="643"/>
      <c r="L40" s="643"/>
      <c r="M40" s="643"/>
      <c r="N40" s="643"/>
      <c r="O40" s="643"/>
      <c r="P40" s="643"/>
      <c r="Q40" s="643"/>
      <c r="R40" s="644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34" t="str">
        <f>F6</f>
        <v>Bezbariérové bydlení a centrum denních aktivit v Lednici - Srdce v domě, příspěvková organizace</v>
      </c>
      <c r="G42" s="635"/>
      <c r="H42" s="635"/>
      <c r="I42" s="635"/>
      <c r="J42" s="635"/>
      <c r="K42" s="635"/>
      <c r="L42" s="635"/>
      <c r="M42" s="635"/>
      <c r="N42" s="635"/>
      <c r="O42" s="635"/>
      <c r="P42" s="635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34" t="s">
        <v>3091</v>
      </c>
      <c r="G43" s="636"/>
      <c r="H43" s="636"/>
      <c r="I43" s="636"/>
      <c r="J43" s="636"/>
      <c r="K43" s="636"/>
      <c r="L43" s="636"/>
      <c r="M43" s="636"/>
      <c r="N43" s="636"/>
      <c r="O43" s="636"/>
      <c r="P43" s="636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37" t="str">
        <f>F8</f>
        <v>SO 10.1 - Přípojka elektro</v>
      </c>
      <c r="G44" s="638"/>
      <c r="H44" s="638"/>
      <c r="I44" s="638"/>
      <c r="J44" s="638"/>
      <c r="K44" s="638"/>
      <c r="L44" s="638"/>
      <c r="M44" s="638"/>
      <c r="N44" s="638"/>
      <c r="O44" s="638"/>
      <c r="P44" s="638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485" t="s">
        <v>19</v>
      </c>
      <c r="D46" s="483"/>
      <c r="E46" s="483"/>
      <c r="F46" s="484"/>
      <c r="G46" s="483"/>
      <c r="H46" s="483"/>
      <c r="I46" s="483"/>
      <c r="J46" s="483"/>
      <c r="K46" s="485" t="s">
        <v>21</v>
      </c>
      <c r="L46" s="483"/>
      <c r="M46" s="576">
        <f>IF(O10="","",O10)</f>
        <v>0</v>
      </c>
      <c r="N46" s="576"/>
      <c r="O46" s="576"/>
      <c r="P46" s="576"/>
      <c r="Q46" s="483"/>
      <c r="R46" s="483"/>
      <c r="S46" s="172"/>
    </row>
    <row r="47" spans="2:19" s="198" customFormat="1" ht="6.95" customHeight="1">
      <c r="B47" s="168"/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172"/>
    </row>
    <row r="48" spans="2:19" s="198" customFormat="1" ht="15">
      <c r="B48" s="168"/>
      <c r="C48" s="485" t="s">
        <v>3741</v>
      </c>
      <c r="D48" s="483"/>
      <c r="E48" s="483"/>
      <c r="F48" s="484"/>
      <c r="G48" s="483"/>
      <c r="H48" s="483"/>
      <c r="I48" s="483"/>
      <c r="J48" s="483"/>
      <c r="K48" s="485" t="s">
        <v>24</v>
      </c>
      <c r="L48" s="483"/>
      <c r="M48" s="639"/>
      <c r="N48" s="639"/>
      <c r="O48" s="639"/>
      <c r="P48" s="639"/>
      <c r="Q48" s="639"/>
      <c r="R48" s="483"/>
      <c r="S48" s="172"/>
    </row>
    <row r="49" spans="2:19" s="198" customFormat="1" ht="14.45" customHeight="1">
      <c r="B49" s="168"/>
      <c r="C49" s="485" t="s">
        <v>3743</v>
      </c>
      <c r="D49" s="483"/>
      <c r="E49" s="483"/>
      <c r="F49" s="480" t="str">
        <f>IF(E16="","",E16)</f>
        <v/>
      </c>
      <c r="G49" s="483"/>
      <c r="H49" s="483"/>
      <c r="I49" s="483"/>
      <c r="J49" s="483"/>
      <c r="K49" s="485"/>
      <c r="L49" s="483"/>
      <c r="M49" s="639"/>
      <c r="N49" s="639"/>
      <c r="O49" s="639"/>
      <c r="P49" s="639"/>
      <c r="Q49" s="639"/>
      <c r="R49" s="483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40" t="s">
        <v>176</v>
      </c>
      <c r="D51" s="641"/>
      <c r="E51" s="641"/>
      <c r="F51" s="641"/>
      <c r="G51" s="641"/>
      <c r="H51" s="371"/>
      <c r="I51" s="371"/>
      <c r="J51" s="371"/>
      <c r="K51" s="371"/>
      <c r="L51" s="371"/>
      <c r="M51" s="371"/>
      <c r="N51" s="640" t="s">
        <v>177</v>
      </c>
      <c r="O51" s="641"/>
      <c r="P51" s="641"/>
      <c r="Q51" s="641"/>
      <c r="R51" s="359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31">
        <f>N54</f>
        <v>0</v>
      </c>
      <c r="O53" s="645"/>
      <c r="P53" s="645"/>
      <c r="Q53" s="645"/>
      <c r="R53" s="35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1288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75">
        <f>N73</f>
        <v>0</v>
      </c>
      <c r="O54" s="676"/>
      <c r="P54" s="676"/>
      <c r="Q54" s="676"/>
      <c r="R54" s="378"/>
      <c r="S54" s="210"/>
    </row>
    <row r="55" spans="2:19" s="198" customFormat="1" ht="6.95" customHeight="1">
      <c r="B55" s="201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3"/>
    </row>
    <row r="56" ht="13.5">
      <c r="S56" s="205"/>
    </row>
    <row r="57" ht="13.5">
      <c r="S57" s="359"/>
    </row>
    <row r="58" ht="13.5">
      <c r="S58" s="202"/>
    </row>
    <row r="59" spans="2:19" s="198" customFormat="1" ht="6.95" customHeight="1">
      <c r="B59" s="204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6"/>
    </row>
    <row r="60" spans="2:19" s="198" customFormat="1" ht="36.95" customHeight="1">
      <c r="B60" s="168"/>
      <c r="C60" s="642" t="s">
        <v>3736</v>
      </c>
      <c r="D60" s="638"/>
      <c r="E60" s="638"/>
      <c r="F60" s="638"/>
      <c r="G60" s="638"/>
      <c r="H60" s="638"/>
      <c r="I60" s="638"/>
      <c r="J60" s="638"/>
      <c r="K60" s="638"/>
      <c r="L60" s="638"/>
      <c r="M60" s="638"/>
      <c r="N60" s="638"/>
      <c r="O60" s="638"/>
      <c r="P60" s="638"/>
      <c r="Q60" s="638"/>
      <c r="R60" s="644"/>
      <c r="S60" s="176"/>
    </row>
    <row r="61" spans="2:19" s="198" customFormat="1" ht="6.95" customHeight="1">
      <c r="B61" s="168"/>
      <c r="C61" s="359"/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176"/>
    </row>
    <row r="62" spans="2:19" s="198" customFormat="1" ht="30" customHeight="1">
      <c r="B62" s="168"/>
      <c r="C62" s="368" t="s">
        <v>15</v>
      </c>
      <c r="D62" s="359"/>
      <c r="E62" s="359"/>
      <c r="F62" s="634" t="str">
        <f>F6</f>
        <v>Bezbariérové bydlení a centrum denních aktivit v Lednici - Srdce v domě, příspěvková organizace</v>
      </c>
      <c r="G62" s="635"/>
      <c r="H62" s="635"/>
      <c r="I62" s="635"/>
      <c r="J62" s="635"/>
      <c r="K62" s="635"/>
      <c r="L62" s="635"/>
      <c r="M62" s="635"/>
      <c r="N62" s="635"/>
      <c r="O62" s="635"/>
      <c r="P62" s="635"/>
      <c r="Q62" s="359"/>
      <c r="R62" s="359"/>
      <c r="S62" s="176"/>
    </row>
    <row r="63" spans="2:19" ht="30" customHeight="1">
      <c r="B63" s="174"/>
      <c r="C63" s="368" t="s">
        <v>173</v>
      </c>
      <c r="D63" s="369"/>
      <c r="E63" s="369"/>
      <c r="F63" s="634" t="s">
        <v>3091</v>
      </c>
      <c r="G63" s="636"/>
      <c r="H63" s="636"/>
      <c r="I63" s="636"/>
      <c r="J63" s="636"/>
      <c r="K63" s="636"/>
      <c r="L63" s="636"/>
      <c r="M63" s="636"/>
      <c r="N63" s="636"/>
      <c r="O63" s="636"/>
      <c r="P63" s="636"/>
      <c r="Q63" s="369"/>
      <c r="R63" s="369"/>
      <c r="S63" s="172"/>
    </row>
    <row r="64" spans="2:19" s="198" customFormat="1" ht="36.95" customHeight="1">
      <c r="B64" s="168"/>
      <c r="C64" s="207" t="s">
        <v>245</v>
      </c>
      <c r="D64" s="359"/>
      <c r="E64" s="359"/>
      <c r="F64" s="637" t="str">
        <f>F8</f>
        <v>SO 10.1 - Přípojka elektro</v>
      </c>
      <c r="G64" s="638"/>
      <c r="H64" s="638"/>
      <c r="I64" s="638"/>
      <c r="J64" s="638"/>
      <c r="K64" s="638"/>
      <c r="L64" s="638"/>
      <c r="M64" s="638"/>
      <c r="N64" s="638"/>
      <c r="O64" s="638"/>
      <c r="P64" s="638"/>
      <c r="Q64" s="359"/>
      <c r="R64" s="359"/>
      <c r="S64" s="172"/>
    </row>
    <row r="65" spans="2:19" s="198" customFormat="1" ht="6.95" customHeight="1">
      <c r="B65" s="168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172"/>
    </row>
    <row r="66" spans="2:19" s="1" customFormat="1" ht="18" customHeight="1">
      <c r="B66" s="32"/>
      <c r="C66" s="481" t="s">
        <v>19</v>
      </c>
      <c r="D66" s="482"/>
      <c r="E66" s="482"/>
      <c r="F66" s="480"/>
      <c r="G66" s="482"/>
      <c r="H66" s="482"/>
      <c r="I66" s="482"/>
      <c r="J66" s="482"/>
      <c r="K66" s="481" t="s">
        <v>21</v>
      </c>
      <c r="L66" s="482"/>
      <c r="M66" s="576">
        <f>IF(O10="","",O10)</f>
        <v>0</v>
      </c>
      <c r="N66" s="576"/>
      <c r="O66" s="576"/>
      <c r="P66" s="576"/>
      <c r="Q66" s="482"/>
      <c r="R66" s="482"/>
      <c r="S66" s="34"/>
    </row>
    <row r="67" spans="2:19" s="1" customFormat="1" ht="6.95" customHeight="1">
      <c r="B67" s="32"/>
      <c r="C67" s="482"/>
      <c r="D67" s="482"/>
      <c r="E67" s="482"/>
      <c r="F67" s="482"/>
      <c r="G67" s="482"/>
      <c r="H67" s="482"/>
      <c r="I67" s="482"/>
      <c r="J67" s="482"/>
      <c r="K67" s="482"/>
      <c r="L67" s="482"/>
      <c r="M67" s="487"/>
      <c r="N67" s="482"/>
      <c r="O67" s="482"/>
      <c r="P67" s="482"/>
      <c r="Q67" s="482"/>
      <c r="R67" s="482"/>
      <c r="S67" s="34"/>
    </row>
    <row r="68" spans="2:19" s="1" customFormat="1" ht="15">
      <c r="B68" s="32"/>
      <c r="C68" s="481" t="s">
        <v>3741</v>
      </c>
      <c r="D68" s="482"/>
      <c r="E68" s="482"/>
      <c r="F68" s="480"/>
      <c r="G68" s="482"/>
      <c r="H68" s="482"/>
      <c r="I68" s="482"/>
      <c r="J68" s="482"/>
      <c r="K68" s="481" t="s">
        <v>24</v>
      </c>
      <c r="L68" s="482"/>
      <c r="M68" s="523"/>
      <c r="N68" s="523"/>
      <c r="O68" s="523"/>
      <c r="P68" s="523"/>
      <c r="Q68" s="523"/>
      <c r="R68" s="482"/>
      <c r="S68" s="34"/>
    </row>
    <row r="69" spans="2:19" s="1" customFormat="1" ht="14.45" customHeight="1">
      <c r="B69" s="32"/>
      <c r="C69" s="481" t="s">
        <v>3743</v>
      </c>
      <c r="D69" s="482"/>
      <c r="E69" s="482"/>
      <c r="F69" s="480" t="str">
        <f>IF(E16="","",E16)</f>
        <v/>
      </c>
      <c r="G69" s="482"/>
      <c r="H69" s="482"/>
      <c r="I69" s="482"/>
      <c r="J69" s="482"/>
      <c r="K69" s="481"/>
      <c r="L69" s="482"/>
      <c r="M69" s="523"/>
      <c r="N69" s="523"/>
      <c r="O69" s="523"/>
      <c r="P69" s="523"/>
      <c r="Q69" s="523"/>
      <c r="R69" s="482"/>
      <c r="S69" s="34"/>
    </row>
    <row r="70" spans="2:19" s="198" customFormat="1" ht="10.35" customHeight="1">
      <c r="B70" s="168"/>
      <c r="C70" s="359"/>
      <c r="D70" s="359"/>
      <c r="E70" s="359"/>
      <c r="F70" s="359"/>
      <c r="G70" s="359"/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S70" s="172"/>
    </row>
    <row r="71" spans="2:28" s="228" customFormat="1" ht="29.25" customHeight="1">
      <c r="B71" s="222"/>
      <c r="C71" s="223" t="s">
        <v>185</v>
      </c>
      <c r="D71" s="367" t="s">
        <v>186</v>
      </c>
      <c r="E71" s="367" t="s">
        <v>40</v>
      </c>
      <c r="F71" s="657" t="s">
        <v>187</v>
      </c>
      <c r="G71" s="657"/>
      <c r="H71" s="657"/>
      <c r="I71" s="657"/>
      <c r="J71" s="367" t="s">
        <v>188</v>
      </c>
      <c r="K71" s="367" t="s">
        <v>189</v>
      </c>
      <c r="L71" s="658" t="s">
        <v>190</v>
      </c>
      <c r="M71" s="658"/>
      <c r="N71" s="657" t="s">
        <v>177</v>
      </c>
      <c r="O71" s="657"/>
      <c r="P71" s="657"/>
      <c r="Q71" s="657"/>
      <c r="R71" s="226" t="s">
        <v>3318</v>
      </c>
      <c r="S71" s="172"/>
      <c r="U71" s="381" t="s">
        <v>191</v>
      </c>
      <c r="V71" s="227" t="s">
        <v>28</v>
      </c>
      <c r="W71" s="227" t="s">
        <v>192</v>
      </c>
      <c r="X71" s="227" t="s">
        <v>193</v>
      </c>
      <c r="Y71" s="227" t="s">
        <v>194</v>
      </c>
      <c r="Z71" s="227" t="s">
        <v>195</v>
      </c>
      <c r="AA71" s="227" t="s">
        <v>196</v>
      </c>
      <c r="AB71" s="382" t="s">
        <v>197</v>
      </c>
    </row>
    <row r="72" spans="2:64" s="198" customFormat="1" ht="29.25" customHeight="1">
      <c r="B72" s="168"/>
      <c r="C72" s="209" t="s">
        <v>3737</v>
      </c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666">
        <f>N73</f>
        <v>0</v>
      </c>
      <c r="O72" s="667"/>
      <c r="P72" s="667"/>
      <c r="Q72" s="667"/>
      <c r="R72" s="359"/>
      <c r="S72" s="172"/>
      <c r="U72" s="383"/>
      <c r="V72" s="361"/>
      <c r="W72" s="361"/>
      <c r="X72" s="229">
        <f>X73</f>
        <v>0</v>
      </c>
      <c r="Y72" s="361"/>
      <c r="Z72" s="229">
        <f>Z73</f>
        <v>0</v>
      </c>
      <c r="AA72" s="361"/>
      <c r="AB72" s="384">
        <f>AB73</f>
        <v>0</v>
      </c>
      <c r="AU72" s="192" t="s">
        <v>57</v>
      </c>
      <c r="AV72" s="192" t="s">
        <v>172</v>
      </c>
      <c r="BL72" s="230">
        <f>BL73</f>
        <v>0</v>
      </c>
    </row>
    <row r="73" spans="2:64" s="235" customFormat="1" ht="37.35" customHeight="1">
      <c r="B73" s="231"/>
      <c r="C73" s="232"/>
      <c r="D73" s="233" t="s">
        <v>1288</v>
      </c>
      <c r="E73" s="233"/>
      <c r="F73" s="233"/>
      <c r="G73" s="233"/>
      <c r="H73" s="233"/>
      <c r="I73" s="233"/>
      <c r="J73" s="233"/>
      <c r="K73" s="233"/>
      <c r="L73" s="233"/>
      <c r="M73" s="233"/>
      <c r="N73" s="609">
        <f>SUM(N74:Q77)</f>
        <v>0</v>
      </c>
      <c r="O73" s="610"/>
      <c r="P73" s="610"/>
      <c r="Q73" s="610"/>
      <c r="R73" s="232"/>
      <c r="S73" s="172"/>
      <c r="U73" s="348"/>
      <c r="V73" s="232"/>
      <c r="W73" s="232"/>
      <c r="X73" s="234">
        <f>SUM(X74:X77)</f>
        <v>0</v>
      </c>
      <c r="Y73" s="232"/>
      <c r="Z73" s="234">
        <f>SUM(Z74:Z77)</f>
        <v>0</v>
      </c>
      <c r="AA73" s="232"/>
      <c r="AB73" s="349">
        <f>SUM(AB74:AB77)</f>
        <v>0</v>
      </c>
      <c r="AS73" s="237" t="s">
        <v>113</v>
      </c>
      <c r="AU73" s="238" t="s">
        <v>57</v>
      </c>
      <c r="AV73" s="238" t="s">
        <v>58</v>
      </c>
      <c r="AZ73" s="237" t="s">
        <v>198</v>
      </c>
      <c r="BL73" s="239">
        <f>SUM(BL74:BL77)</f>
        <v>0</v>
      </c>
    </row>
    <row r="74" spans="2:66" s="198" customFormat="1" ht="31.5" customHeight="1">
      <c r="B74" s="168"/>
      <c r="C74" s="240" t="s">
        <v>65</v>
      </c>
      <c r="D74" s="240" t="s">
        <v>199</v>
      </c>
      <c r="E74" s="241" t="s">
        <v>3093</v>
      </c>
      <c r="F74" s="593" t="s">
        <v>3094</v>
      </c>
      <c r="G74" s="593"/>
      <c r="H74" s="593"/>
      <c r="I74" s="593"/>
      <c r="J74" s="242" t="s">
        <v>1218</v>
      </c>
      <c r="K74" s="358">
        <v>1</v>
      </c>
      <c r="L74" s="694"/>
      <c r="M74" s="694"/>
      <c r="N74" s="594">
        <f>ROUND(L74*K74,2)</f>
        <v>0</v>
      </c>
      <c r="O74" s="594"/>
      <c r="P74" s="594"/>
      <c r="Q74" s="594"/>
      <c r="R74" s="244" t="s">
        <v>3319</v>
      </c>
      <c r="S74" s="172"/>
      <c r="U74" s="354" t="s">
        <v>5</v>
      </c>
      <c r="V74" s="246" t="s">
        <v>29</v>
      </c>
      <c r="W74" s="248">
        <v>0</v>
      </c>
      <c r="X74" s="248">
        <f>W74*K74</f>
        <v>0</v>
      </c>
      <c r="Y74" s="248">
        <v>0</v>
      </c>
      <c r="Z74" s="248">
        <f>Y74*K74</f>
        <v>0</v>
      </c>
      <c r="AA74" s="248">
        <v>0</v>
      </c>
      <c r="AB74" s="355">
        <f>AA74*K74</f>
        <v>0</v>
      </c>
      <c r="AS74" s="192" t="s">
        <v>113</v>
      </c>
      <c r="AU74" s="192" t="s">
        <v>199</v>
      </c>
      <c r="AV74" s="192" t="s">
        <v>65</v>
      </c>
      <c r="AZ74" s="192" t="s">
        <v>198</v>
      </c>
      <c r="BF74" s="249">
        <f>IF(V74="základní",N74,0)</f>
        <v>0</v>
      </c>
      <c r="BG74" s="249">
        <f>IF(V74="snížená",N74,0)</f>
        <v>0</v>
      </c>
      <c r="BH74" s="249">
        <f>IF(V74="zákl. přenesená",N74,0)</f>
        <v>0</v>
      </c>
      <c r="BI74" s="249">
        <f>IF(V74="sníž. přenesená",N74,0)</f>
        <v>0</v>
      </c>
      <c r="BJ74" s="249">
        <f>IF(V74="nulová",N74,0)</f>
        <v>0</v>
      </c>
      <c r="BK74" s="192" t="s">
        <v>65</v>
      </c>
      <c r="BL74" s="249">
        <f>ROUND(L74*K74,2)</f>
        <v>0</v>
      </c>
      <c r="BM74" s="192" t="s">
        <v>113</v>
      </c>
      <c r="BN74" s="192" t="s">
        <v>3095</v>
      </c>
    </row>
    <row r="75" spans="2:48" s="198" customFormat="1" ht="98.25" customHeight="1">
      <c r="B75" s="168"/>
      <c r="C75" s="359"/>
      <c r="D75" s="359"/>
      <c r="E75" s="359"/>
      <c r="F75" s="735" t="s">
        <v>3533</v>
      </c>
      <c r="G75" s="620"/>
      <c r="H75" s="620"/>
      <c r="I75" s="620"/>
      <c r="J75" s="359"/>
      <c r="K75" s="359"/>
      <c r="L75" s="359"/>
      <c r="M75" s="359"/>
      <c r="N75" s="359"/>
      <c r="O75" s="359"/>
      <c r="P75" s="359"/>
      <c r="Q75" s="359"/>
      <c r="R75" s="359"/>
      <c r="S75" s="290"/>
      <c r="U75" s="331"/>
      <c r="V75" s="359"/>
      <c r="W75" s="359"/>
      <c r="X75" s="359"/>
      <c r="Y75" s="359"/>
      <c r="Z75" s="359"/>
      <c r="AA75" s="359"/>
      <c r="AB75" s="332"/>
      <c r="AU75" s="192" t="s">
        <v>271</v>
      </c>
      <c r="AV75" s="192" t="s">
        <v>65</v>
      </c>
    </row>
    <row r="76" spans="2:66" s="198" customFormat="1" ht="22.5" customHeight="1">
      <c r="B76" s="168"/>
      <c r="C76" s="240" t="s">
        <v>71</v>
      </c>
      <c r="D76" s="240" t="s">
        <v>199</v>
      </c>
      <c r="E76" s="241" t="s">
        <v>3096</v>
      </c>
      <c r="F76" s="593" t="s">
        <v>3097</v>
      </c>
      <c r="G76" s="593"/>
      <c r="H76" s="593"/>
      <c r="I76" s="593"/>
      <c r="J76" s="242" t="s">
        <v>1318</v>
      </c>
      <c r="K76" s="358">
        <v>1</v>
      </c>
      <c r="L76" s="694"/>
      <c r="M76" s="694"/>
      <c r="N76" s="594">
        <f>ROUND(L76*K76,2)</f>
        <v>0</v>
      </c>
      <c r="O76" s="594"/>
      <c r="P76" s="594"/>
      <c r="Q76" s="594"/>
      <c r="R76" s="244" t="s">
        <v>3319</v>
      </c>
      <c r="S76" s="172"/>
      <c r="U76" s="354" t="s">
        <v>5</v>
      </c>
      <c r="V76" s="246" t="s">
        <v>29</v>
      </c>
      <c r="W76" s="248">
        <v>0</v>
      </c>
      <c r="X76" s="248">
        <f>W76*K76</f>
        <v>0</v>
      </c>
      <c r="Y76" s="248">
        <v>0</v>
      </c>
      <c r="Z76" s="248">
        <f>Y76*K76</f>
        <v>0</v>
      </c>
      <c r="AA76" s="248">
        <v>0</v>
      </c>
      <c r="AB76" s="355">
        <f>AA76*K76</f>
        <v>0</v>
      </c>
      <c r="AS76" s="192" t="s">
        <v>113</v>
      </c>
      <c r="AU76" s="192" t="s">
        <v>199</v>
      </c>
      <c r="AV76" s="192" t="s">
        <v>65</v>
      </c>
      <c r="AZ76" s="192" t="s">
        <v>198</v>
      </c>
      <c r="BF76" s="249">
        <f>IF(V76="základní",N76,0)</f>
        <v>0</v>
      </c>
      <c r="BG76" s="249">
        <f>IF(V76="snížená",N76,0)</f>
        <v>0</v>
      </c>
      <c r="BH76" s="249">
        <f>IF(V76="zákl. přenesená",N76,0)</f>
        <v>0</v>
      </c>
      <c r="BI76" s="249">
        <f>IF(V76="sníž. přenesená",N76,0)</f>
        <v>0</v>
      </c>
      <c r="BJ76" s="249">
        <f>IF(V76="nulová",N76,0)</f>
        <v>0</v>
      </c>
      <c r="BK76" s="192" t="s">
        <v>65</v>
      </c>
      <c r="BL76" s="249">
        <f>ROUND(L76*K76,2)</f>
        <v>0</v>
      </c>
      <c r="BM76" s="192" t="s">
        <v>113</v>
      </c>
      <c r="BN76" s="192" t="s">
        <v>3098</v>
      </c>
    </row>
    <row r="77" spans="2:48" s="198" customFormat="1" ht="42" customHeight="1">
      <c r="B77" s="168"/>
      <c r="C77" s="359"/>
      <c r="D77" s="359"/>
      <c r="E77" s="359"/>
      <c r="F77" s="735" t="s">
        <v>3099</v>
      </c>
      <c r="G77" s="620"/>
      <c r="H77" s="620"/>
      <c r="I77" s="620"/>
      <c r="J77" s="359"/>
      <c r="K77" s="359"/>
      <c r="L77" s="359"/>
      <c r="M77" s="359"/>
      <c r="N77" s="359"/>
      <c r="O77" s="359"/>
      <c r="P77" s="359"/>
      <c r="Q77" s="359"/>
      <c r="R77" s="359"/>
      <c r="S77" s="219"/>
      <c r="U77" s="428"/>
      <c r="V77" s="389"/>
      <c r="W77" s="389"/>
      <c r="X77" s="389"/>
      <c r="Y77" s="389"/>
      <c r="Z77" s="389"/>
      <c r="AA77" s="389"/>
      <c r="AB77" s="281"/>
      <c r="AU77" s="192" t="s">
        <v>271</v>
      </c>
      <c r="AV77" s="192" t="s">
        <v>65</v>
      </c>
    </row>
    <row r="78" spans="2:19" s="198" customFormat="1" ht="6.95" customHeight="1">
      <c r="B78" s="201"/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3"/>
    </row>
    <row r="79" ht="13.5">
      <c r="S79" s="205"/>
    </row>
    <row r="80" ht="13.5">
      <c r="S80" s="359"/>
    </row>
    <row r="81" ht="13.5">
      <c r="S81" s="359"/>
    </row>
    <row r="82" ht="13.5">
      <c r="S82" s="359"/>
    </row>
    <row r="83" ht="13.5">
      <c r="S83" s="363"/>
    </row>
    <row r="84" ht="13.5">
      <c r="S84" s="363"/>
    </row>
    <row r="85" ht="13.5">
      <c r="S85" s="359"/>
    </row>
    <row r="86" ht="13.5">
      <c r="S86" s="363"/>
    </row>
    <row r="87" spans="3:19" ht="13.5">
      <c r="S87" s="363"/>
    </row>
    <row r="88" ht="13.5">
      <c r="S88" s="359"/>
    </row>
    <row r="89" ht="13.5">
      <c r="S89" s="363"/>
    </row>
    <row r="90" ht="13.5">
      <c r="S90" s="363"/>
    </row>
    <row r="91" ht="13.5">
      <c r="S91" s="359"/>
    </row>
    <row r="92" ht="13.5">
      <c r="S92" s="363"/>
    </row>
    <row r="93" ht="13.5">
      <c r="S93" s="363"/>
    </row>
    <row r="94" ht="13.5">
      <c r="S94" s="359"/>
    </row>
    <row r="95" ht="13.5">
      <c r="S95" s="363"/>
    </row>
    <row r="96" ht="13.5">
      <c r="S96" s="363"/>
    </row>
    <row r="97" ht="13.5">
      <c r="S97" s="359"/>
    </row>
    <row r="98" ht="13.5">
      <c r="S98" s="359"/>
    </row>
    <row r="99" ht="13.5">
      <c r="S99" s="359"/>
    </row>
    <row r="100" ht="13.5">
      <c r="S100" s="363"/>
    </row>
    <row r="101" ht="13.5">
      <c r="S101" s="363"/>
    </row>
    <row r="102" ht="13.5">
      <c r="S102" s="359"/>
    </row>
    <row r="103" ht="13.5">
      <c r="S103" s="363"/>
    </row>
    <row r="104" ht="13.5">
      <c r="S104" s="363"/>
    </row>
    <row r="105" ht="13.5">
      <c r="S105" s="359"/>
    </row>
    <row r="106" ht="13.5">
      <c r="S106" s="363"/>
    </row>
    <row r="107" ht="13.5">
      <c r="S107" s="359"/>
    </row>
    <row r="108" ht="13.5">
      <c r="S108" s="363"/>
    </row>
    <row r="109" ht="13.5">
      <c r="S109" s="363"/>
    </row>
    <row r="110" ht="13.5">
      <c r="S110" s="359"/>
    </row>
    <row r="111" spans="3:19" ht="13.5">
      <c r="S111" s="359"/>
    </row>
    <row r="112" ht="13.5">
      <c r="S112" s="359"/>
    </row>
    <row r="113" ht="13.5">
      <c r="S113" s="363"/>
    </row>
    <row r="114" ht="13.5">
      <c r="S114" s="363"/>
    </row>
    <row r="115" ht="13.5">
      <c r="S115" s="363"/>
    </row>
    <row r="116" ht="13.5">
      <c r="S116" s="359"/>
    </row>
    <row r="117" ht="13.5">
      <c r="S117" s="363"/>
    </row>
    <row r="118" ht="13.5">
      <c r="S118" s="363"/>
    </row>
    <row r="119" ht="13.5">
      <c r="S119" s="363"/>
    </row>
    <row r="120" ht="13.5">
      <c r="S120" s="363"/>
    </row>
    <row r="121" ht="13.5">
      <c r="S121" s="359"/>
    </row>
    <row r="122" ht="13.5">
      <c r="S122" s="363"/>
    </row>
    <row r="123" ht="13.5">
      <c r="S123" s="363"/>
    </row>
    <row r="124" ht="13.5">
      <c r="S124" s="363"/>
    </row>
    <row r="125" ht="13.5">
      <c r="S125" s="363"/>
    </row>
    <row r="126" ht="13.5">
      <c r="S126" s="359"/>
    </row>
    <row r="127" ht="13.5">
      <c r="S127" s="363"/>
    </row>
    <row r="128" ht="13.5">
      <c r="S128" s="363"/>
    </row>
    <row r="129" ht="13.5">
      <c r="S129" s="359"/>
    </row>
    <row r="130" ht="13.5">
      <c r="S130" s="363"/>
    </row>
    <row r="131" ht="13.5">
      <c r="S131" s="363"/>
    </row>
    <row r="132" ht="13.5">
      <c r="S132" s="363"/>
    </row>
    <row r="133" ht="13.5">
      <c r="S133" s="232"/>
    </row>
    <row r="134" ht="13.5">
      <c r="S134" s="359"/>
    </row>
    <row r="135" ht="13.5">
      <c r="S135" s="363"/>
    </row>
    <row r="136" ht="13.5">
      <c r="S136" s="363"/>
    </row>
    <row r="137" ht="13.5">
      <c r="S137" s="232"/>
    </row>
    <row r="138" ht="13.5">
      <c r="S138" s="359"/>
    </row>
    <row r="139" ht="13.5">
      <c r="S139" s="363"/>
    </row>
    <row r="140" ht="13.5">
      <c r="S140" s="365"/>
    </row>
    <row r="141" ht="13.5">
      <c r="S141" s="363"/>
    </row>
    <row r="142" ht="13.5">
      <c r="S142" s="359"/>
    </row>
    <row r="143" ht="13.5">
      <c r="S143" s="363"/>
    </row>
    <row r="144" ht="13.5">
      <c r="S144" s="359"/>
    </row>
    <row r="145" ht="13.5">
      <c r="S145" s="363"/>
    </row>
    <row r="146" ht="13.5">
      <c r="S146" s="359"/>
    </row>
    <row r="147" ht="13.5">
      <c r="S147" s="363"/>
    </row>
    <row r="148" ht="13.5">
      <c r="S148" s="359"/>
    </row>
    <row r="149" ht="13.5">
      <c r="S149" s="363"/>
    </row>
    <row r="150" ht="13.5">
      <c r="S150" s="359"/>
    </row>
    <row r="151" ht="13.5">
      <c r="S151" s="363"/>
    </row>
    <row r="152" ht="13.5">
      <c r="S152" s="359"/>
    </row>
    <row r="153" ht="13.5">
      <c r="S153" s="363"/>
    </row>
    <row r="154" ht="13.5">
      <c r="S154" s="232"/>
    </row>
    <row r="155" ht="13.5">
      <c r="S155" s="359"/>
    </row>
    <row r="156" ht="13.5">
      <c r="S156" s="359"/>
    </row>
    <row r="157" ht="13.5">
      <c r="S157" s="232"/>
    </row>
    <row r="158" ht="13.5">
      <c r="S158" s="359"/>
    </row>
    <row r="159" ht="13.5">
      <c r="S159" s="363"/>
    </row>
    <row r="160" ht="13.5">
      <c r="S160" s="365"/>
    </row>
    <row r="161" ht="13.5">
      <c r="S161" s="363"/>
    </row>
    <row r="162" ht="13.5">
      <c r="S162" s="359"/>
    </row>
    <row r="163" ht="13.5">
      <c r="S163" s="363"/>
    </row>
    <row r="164" ht="13.5">
      <c r="S164" s="365"/>
    </row>
    <row r="165" ht="13.5">
      <c r="S165" s="363"/>
    </row>
    <row r="166" ht="13.5">
      <c r="S166" s="359"/>
    </row>
    <row r="167" ht="13.5">
      <c r="S167" s="363"/>
    </row>
    <row r="168" ht="13.5">
      <c r="S168" s="359"/>
    </row>
    <row r="169" ht="13.5">
      <c r="S169" s="363"/>
    </row>
    <row r="170" ht="13.5">
      <c r="S170" s="359"/>
    </row>
    <row r="171" ht="13.5">
      <c r="S171" s="369"/>
    </row>
    <row r="172" ht="13.5">
      <c r="S172" s="369"/>
    </row>
    <row r="173" ht="13.5">
      <c r="S173" s="369"/>
    </row>
    <row r="174" ht="13.5">
      <c r="S174" s="369"/>
    </row>
    <row r="175" ht="13.5">
      <c r="S175" s="369"/>
    </row>
    <row r="176" ht="13.5">
      <c r="S176" s="369"/>
    </row>
    <row r="177" ht="13.5">
      <c r="S177" s="369"/>
    </row>
    <row r="178" ht="13.5">
      <c r="S178" s="369"/>
    </row>
    <row r="179" ht="13.5">
      <c r="S179" s="369"/>
    </row>
    <row r="180" ht="13.5">
      <c r="S180" s="369"/>
    </row>
    <row r="181" ht="13.5">
      <c r="S181" s="369"/>
    </row>
    <row r="182" ht="13.5">
      <c r="S182" s="369"/>
    </row>
    <row r="183" ht="13.5">
      <c r="S183" s="369"/>
    </row>
    <row r="184" ht="13.5">
      <c r="S184" s="369"/>
    </row>
    <row r="185" ht="13.5">
      <c r="S185" s="369"/>
    </row>
    <row r="186" ht="13.5">
      <c r="S186" s="369"/>
    </row>
    <row r="187" ht="13.5">
      <c r="S187" s="369"/>
    </row>
    <row r="188" ht="13.5">
      <c r="S188" s="369"/>
    </row>
    <row r="189" ht="13.5">
      <c r="S189" s="369"/>
    </row>
    <row r="190" ht="13.5">
      <c r="S190" s="369"/>
    </row>
    <row r="191" ht="13.5">
      <c r="S191" s="369"/>
    </row>
  </sheetData>
  <sheetProtection password="CDE4" sheet="1" objects="1" scenarios="1"/>
  <mergeCells count="58">
    <mergeCell ref="O18:P18"/>
    <mergeCell ref="O19:P19"/>
    <mergeCell ref="E22:L22"/>
    <mergeCell ref="M46:P46"/>
    <mergeCell ref="M48:Q48"/>
    <mergeCell ref="F43:P43"/>
    <mergeCell ref="F44:P44"/>
    <mergeCell ref="H29:J29"/>
    <mergeCell ref="M29:P29"/>
    <mergeCell ref="H30:J30"/>
    <mergeCell ref="M30:P30"/>
    <mergeCell ref="H31:J31"/>
    <mergeCell ref="M31:P31"/>
    <mergeCell ref="M25:P25"/>
    <mergeCell ref="H28:J28"/>
    <mergeCell ref="M28:P28"/>
    <mergeCell ref="O10:P10"/>
    <mergeCell ref="O12:P12"/>
    <mergeCell ref="O13:P13"/>
    <mergeCell ref="O15:P15"/>
    <mergeCell ref="O16:P16"/>
    <mergeCell ref="F77:I77"/>
    <mergeCell ref="N72:Q72"/>
    <mergeCell ref="N73:Q73"/>
    <mergeCell ref="H1:K1"/>
    <mergeCell ref="T2:AD2"/>
    <mergeCell ref="F74:I74"/>
    <mergeCell ref="L74:M74"/>
    <mergeCell ref="N74:Q74"/>
    <mergeCell ref="F75:I75"/>
    <mergeCell ref="F76:I76"/>
    <mergeCell ref="L76:M76"/>
    <mergeCell ref="N76:Q76"/>
    <mergeCell ref="F71:I71"/>
    <mergeCell ref="L71:M71"/>
    <mergeCell ref="N71:Q71"/>
    <mergeCell ref="F62:P62"/>
    <mergeCell ref="F63:P63"/>
    <mergeCell ref="F64:P64"/>
    <mergeCell ref="M66:P66"/>
    <mergeCell ref="M68:Q68"/>
    <mergeCell ref="M69:Q69"/>
    <mergeCell ref="C60:R60"/>
    <mergeCell ref="C51:G51"/>
    <mergeCell ref="N51:Q51"/>
    <mergeCell ref="N53:Q53"/>
    <mergeCell ref="N54:Q54"/>
    <mergeCell ref="M49:Q49"/>
    <mergeCell ref="H32:J32"/>
    <mergeCell ref="M32:P32"/>
    <mergeCell ref="L34:P34"/>
    <mergeCell ref="F42:P42"/>
    <mergeCell ref="C40:R40"/>
    <mergeCell ref="C2:Q2"/>
    <mergeCell ref="F6:P6"/>
    <mergeCell ref="F7:P7"/>
    <mergeCell ref="F8:P8"/>
    <mergeCell ref="C4:R4"/>
  </mergeCells>
  <hyperlinks>
    <hyperlink ref="F1:G1" location="C2" display="1) Krycí list rozpočtu"/>
    <hyperlink ref="H1:K1" location="C87" display="2) Rekapitulace rozpočtu"/>
    <hyperlink ref="L1" location="C111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5" r:id="rId2"/>
  <headerFooter>
    <oddFooter>&amp;CStrana &amp;P z &amp;N</oddFooter>
  </headerFooter>
  <rowBreaks count="2" manualBreakCount="2">
    <brk id="37" min="1" max="16383" man="1"/>
    <brk id="57" min="1" max="16383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O191"/>
  <sheetViews>
    <sheetView showGridLines="0" workbookViewId="0" topLeftCell="A1">
      <pane ySplit="1" topLeftCell="A2" activePane="bottomLeft" state="frozen"/>
      <selection pane="bottomLeft" activeCell="L34" sqref="L34:P34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5.16015625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8.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1" style="362" customWidth="1"/>
    <col min="31" max="31" width="15" style="362" customWidth="1"/>
    <col min="32" max="32" width="16.33203125" style="362" customWidth="1"/>
    <col min="33" max="44" width="9.33203125" style="362" customWidth="1"/>
    <col min="45" max="66" width="9.33203125" style="362" hidden="1" customWidth="1"/>
    <col min="67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4" t="s">
        <v>168</v>
      </c>
      <c r="I1" s="604"/>
      <c r="J1" s="604"/>
      <c r="K1" s="604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0" t="s">
        <v>7</v>
      </c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T2" s="671" t="s">
        <v>8</v>
      </c>
      <c r="U2" s="668"/>
      <c r="V2" s="668"/>
      <c r="W2" s="668"/>
      <c r="X2" s="668"/>
      <c r="Y2" s="668"/>
      <c r="Z2" s="668"/>
      <c r="AA2" s="668"/>
      <c r="AB2" s="668"/>
      <c r="AC2" s="668"/>
      <c r="AD2" s="668"/>
      <c r="AU2" s="192" t="s">
        <v>154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2" t="s">
        <v>3734</v>
      </c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53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34" t="str">
        <f>'Rekapitulace stavby'!K6</f>
        <v>Bezbariérové bydlení a centrum denních aktivit v Lednici - Srdce v domě, příspěvková organizace</v>
      </c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34" t="s">
        <v>3091</v>
      </c>
      <c r="G7" s="636"/>
      <c r="H7" s="636"/>
      <c r="I7" s="636"/>
      <c r="J7" s="636"/>
      <c r="K7" s="636"/>
      <c r="L7" s="636"/>
      <c r="M7" s="636"/>
      <c r="N7" s="636"/>
      <c r="O7" s="636"/>
      <c r="P7" s="636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2" t="s">
        <v>3100</v>
      </c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359"/>
      <c r="R8" s="359"/>
      <c r="S8" s="172"/>
    </row>
    <row r="9" spans="2:19" s="1" customFormat="1" ht="14.45" customHeight="1">
      <c r="B9" s="32"/>
      <c r="C9" s="482"/>
      <c r="D9" s="481" t="s">
        <v>17</v>
      </c>
      <c r="E9" s="482"/>
      <c r="F9" s="480" t="s">
        <v>5</v>
      </c>
      <c r="G9" s="482"/>
      <c r="H9" s="482"/>
      <c r="I9" s="482"/>
      <c r="J9" s="482"/>
      <c r="K9" s="482"/>
      <c r="L9" s="482"/>
      <c r="M9" s="481" t="s">
        <v>18</v>
      </c>
      <c r="N9" s="482"/>
      <c r="O9" s="480" t="s">
        <v>5</v>
      </c>
      <c r="P9" s="482"/>
      <c r="Q9" s="482"/>
      <c r="R9" s="482"/>
      <c r="S9" s="34"/>
    </row>
    <row r="10" spans="2:19" s="1" customFormat="1" ht="14.45" customHeight="1">
      <c r="B10" s="32"/>
      <c r="C10" s="482"/>
      <c r="D10" s="481" t="s">
        <v>19</v>
      </c>
      <c r="E10" s="482"/>
      <c r="F10" s="480" t="s">
        <v>20</v>
      </c>
      <c r="G10" s="482"/>
      <c r="H10" s="482"/>
      <c r="I10" s="482"/>
      <c r="J10" s="482"/>
      <c r="K10" s="482"/>
      <c r="L10" s="482"/>
      <c r="M10" s="481" t="s">
        <v>21</v>
      </c>
      <c r="N10" s="482"/>
      <c r="O10" s="576">
        <f>'Rekapitulace stavby'!AM8</f>
        <v>0</v>
      </c>
      <c r="P10" s="576"/>
      <c r="Q10" s="482"/>
      <c r="R10" s="482"/>
      <c r="S10" s="34"/>
    </row>
    <row r="11" spans="2:19" s="1" customFormat="1" ht="10.9" customHeight="1">
      <c r="B11" s="3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34"/>
    </row>
    <row r="12" spans="2:19" s="1" customFormat="1" ht="14.45" customHeight="1">
      <c r="B12" s="32"/>
      <c r="C12" s="482"/>
      <c r="D12" s="481" t="s">
        <v>3741</v>
      </c>
      <c r="E12" s="482"/>
      <c r="F12" s="482"/>
      <c r="G12" s="482"/>
      <c r="H12" s="482"/>
      <c r="I12" s="482"/>
      <c r="J12" s="482"/>
      <c r="K12" s="482"/>
      <c r="L12" s="482"/>
      <c r="M12" s="481" t="s">
        <v>22</v>
      </c>
      <c r="N12" s="482"/>
      <c r="O12" s="523" t="str">
        <f>IF('Rekapitulace stavby'!AN11="","",'Rekapitulace stavby'!AN11)</f>
        <v/>
      </c>
      <c r="P12" s="523"/>
      <c r="Q12" s="482"/>
      <c r="R12" s="482"/>
      <c r="S12" s="34"/>
    </row>
    <row r="13" spans="2:19" s="1" customFormat="1" ht="18" customHeight="1">
      <c r="B13" s="32"/>
      <c r="C13" s="482"/>
      <c r="D13" s="482"/>
      <c r="E13" s="480" t="str">
        <f>IF('Rekapitulace stavby'!E12="","",'Rekapitulace stavby'!E12)</f>
        <v/>
      </c>
      <c r="F13" s="482"/>
      <c r="G13" s="482"/>
      <c r="H13" s="482"/>
      <c r="I13" s="482"/>
      <c r="J13" s="482"/>
      <c r="K13" s="482"/>
      <c r="L13" s="482"/>
      <c r="M13" s="481" t="s">
        <v>23</v>
      </c>
      <c r="N13" s="482"/>
      <c r="O13" s="523" t="str">
        <f>IF('Rekapitulace stavby'!AN12="","",'Rekapitulace stavby'!AN12)</f>
        <v/>
      </c>
      <c r="P13" s="523"/>
      <c r="Q13" s="482"/>
      <c r="R13" s="482"/>
      <c r="S13" s="34"/>
    </row>
    <row r="14" spans="2:19" s="1" customFormat="1" ht="6.95" customHeight="1">
      <c r="B14" s="32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482"/>
      <c r="S14" s="34"/>
    </row>
    <row r="15" spans="2:19" s="1" customFormat="1" ht="14.45" customHeight="1">
      <c r="B15" s="32"/>
      <c r="C15" s="482"/>
      <c r="D15" s="481" t="s">
        <v>3742</v>
      </c>
      <c r="E15" s="482"/>
      <c r="F15" s="482"/>
      <c r="G15" s="482"/>
      <c r="H15" s="482"/>
      <c r="I15" s="482"/>
      <c r="J15" s="482"/>
      <c r="K15" s="482"/>
      <c r="L15" s="482"/>
      <c r="M15" s="481" t="s">
        <v>22</v>
      </c>
      <c r="N15" s="482"/>
      <c r="O15" s="523" t="str">
        <f>IF('Rekapitulace stavby'!AM13="","",'Rekapitulace stavby'!AM13)</f>
        <v/>
      </c>
      <c r="P15" s="523"/>
      <c r="Q15" s="482"/>
      <c r="R15" s="482"/>
      <c r="S15" s="34"/>
    </row>
    <row r="16" spans="2:19" s="1" customFormat="1" ht="18" customHeight="1">
      <c r="B16" s="32"/>
      <c r="C16" s="482"/>
      <c r="D16" s="482"/>
      <c r="E16" s="480" t="str">
        <f>IF('Rekapitulace stavby'!E14="","",'Rekapitulace stavby'!E14)</f>
        <v/>
      </c>
      <c r="F16" s="482"/>
      <c r="G16" s="482"/>
      <c r="H16" s="482"/>
      <c r="I16" s="482"/>
      <c r="J16" s="482"/>
      <c r="K16" s="482"/>
      <c r="L16" s="482"/>
      <c r="M16" s="481" t="s">
        <v>23</v>
      </c>
      <c r="N16" s="482"/>
      <c r="O16" s="523" t="str">
        <f>IF('Rekapitulace stavby'!AM14="","",'Rekapitulace stavby'!AM14)</f>
        <v/>
      </c>
      <c r="P16" s="523"/>
      <c r="Q16" s="482"/>
      <c r="R16" s="482"/>
      <c r="S16" s="34"/>
    </row>
    <row r="17" spans="2:19" s="1" customFormat="1" ht="6.95" customHeight="1">
      <c r="B17" s="32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34"/>
    </row>
    <row r="18" spans="2:19" s="1" customFormat="1" ht="14.45" customHeight="1">
      <c r="B18" s="32"/>
      <c r="C18" s="482"/>
      <c r="D18" s="481" t="s">
        <v>24</v>
      </c>
      <c r="E18" s="482"/>
      <c r="F18" s="482"/>
      <c r="G18" s="482"/>
      <c r="H18" s="482"/>
      <c r="I18" s="482"/>
      <c r="J18" s="482"/>
      <c r="K18" s="482"/>
      <c r="L18" s="482"/>
      <c r="M18" s="481" t="s">
        <v>22</v>
      </c>
      <c r="N18" s="482"/>
      <c r="O18" s="523" t="str">
        <f>IF('Rekapitulace stavby'!AN17="","",'Rekapitulace stavby'!AN17)</f>
        <v/>
      </c>
      <c r="P18" s="523"/>
      <c r="Q18" s="482"/>
      <c r="R18" s="482"/>
      <c r="S18" s="34"/>
    </row>
    <row r="19" spans="2:19" s="1" customFormat="1" ht="18" customHeight="1">
      <c r="B19" s="32"/>
      <c r="C19" s="482"/>
      <c r="D19" s="482"/>
      <c r="E19" s="480" t="str">
        <f>IF('Rekapitulace stavby'!E18="","",'Rekapitulace stavby'!E18)</f>
        <v/>
      </c>
      <c r="F19" s="482"/>
      <c r="G19" s="482"/>
      <c r="H19" s="482"/>
      <c r="I19" s="482"/>
      <c r="J19" s="482"/>
      <c r="K19" s="482"/>
      <c r="L19" s="482"/>
      <c r="M19" s="481" t="s">
        <v>23</v>
      </c>
      <c r="N19" s="482"/>
      <c r="O19" s="523" t="str">
        <f>IF('Rekapitulace stavby'!AN18="","",'Rekapitulace stavby'!AN18)</f>
        <v/>
      </c>
      <c r="P19" s="523"/>
      <c r="Q19" s="482"/>
      <c r="R19" s="482"/>
      <c r="S19" s="34"/>
    </row>
    <row r="20" spans="2:19" s="1" customFormat="1" ht="6.95" customHeight="1">
      <c r="B20" s="3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34"/>
    </row>
    <row r="21" spans="2:19" s="1" customFormat="1" ht="14.45" customHeight="1">
      <c r="B21" s="32"/>
      <c r="C21" s="482"/>
      <c r="D21" s="481" t="s">
        <v>26</v>
      </c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34"/>
    </row>
    <row r="22" spans="2:19" s="1" customFormat="1" ht="22.5" customHeight="1">
      <c r="B22" s="32"/>
      <c r="C22" s="482"/>
      <c r="D22" s="482"/>
      <c r="E22" s="526" t="s">
        <v>5</v>
      </c>
      <c r="F22" s="526"/>
      <c r="G22" s="526"/>
      <c r="H22" s="526"/>
      <c r="I22" s="526"/>
      <c r="J22" s="526"/>
      <c r="K22" s="526"/>
      <c r="L22" s="526"/>
      <c r="M22" s="482"/>
      <c r="N22" s="482"/>
      <c r="O22" s="482"/>
      <c r="P22" s="482"/>
      <c r="Q22" s="482"/>
      <c r="R22" s="48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31">
        <f>ROUND(N53,2)</f>
        <v>0</v>
      </c>
      <c r="N25" s="632"/>
      <c r="O25" s="632"/>
      <c r="P25" s="632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56">
        <v>0</v>
      </c>
      <c r="I28" s="656"/>
      <c r="J28" s="656"/>
      <c r="K28" s="359"/>
      <c r="L28" s="359"/>
      <c r="M28" s="656">
        <f>ROUND(H28*0.21,2)</f>
        <v>0</v>
      </c>
      <c r="N28" s="638"/>
      <c r="O28" s="638"/>
      <c r="P28" s="638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56">
        <f>ROUND((SUM($M$25)),2)</f>
        <v>0</v>
      </c>
      <c r="I29" s="656"/>
      <c r="J29" s="656"/>
      <c r="K29" s="359"/>
      <c r="L29" s="359"/>
      <c r="M29" s="656">
        <f>ROUND(H29*0.15,2)</f>
        <v>0</v>
      </c>
      <c r="N29" s="638"/>
      <c r="O29" s="638"/>
      <c r="P29" s="638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56" t="e">
        <f>ROUND((SUM(#REF!)+SUM(BH72:BH89)),2)</f>
        <v>#REF!</v>
      </c>
      <c r="I30" s="638"/>
      <c r="J30" s="638"/>
      <c r="K30" s="359"/>
      <c r="L30" s="359"/>
      <c r="M30" s="656">
        <v>0</v>
      </c>
      <c r="N30" s="638"/>
      <c r="O30" s="638"/>
      <c r="P30" s="638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56" t="e">
        <f>ROUND((SUM(#REF!)+SUM(BI72:BI89)),2)</f>
        <v>#REF!</v>
      </c>
      <c r="I31" s="638"/>
      <c r="J31" s="638"/>
      <c r="K31" s="359"/>
      <c r="L31" s="359"/>
      <c r="M31" s="656">
        <v>0</v>
      </c>
      <c r="N31" s="638"/>
      <c r="O31" s="638"/>
      <c r="P31" s="638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56" t="e">
        <f>ROUND((SUM(#REF!)+SUM(BJ72:BJ89)),2)</f>
        <v>#REF!</v>
      </c>
      <c r="I32" s="638"/>
      <c r="J32" s="638"/>
      <c r="K32" s="359"/>
      <c r="L32" s="359"/>
      <c r="M32" s="656">
        <v>0</v>
      </c>
      <c r="N32" s="638"/>
      <c r="O32" s="638"/>
      <c r="P32" s="638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4">
        <f>M29+M28+M25</f>
        <v>0</v>
      </c>
      <c r="M34" s="654"/>
      <c r="N34" s="654"/>
      <c r="O34" s="654"/>
      <c r="P34" s="655"/>
      <c r="Q34" s="371"/>
      <c r="R34" s="359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2" t="s">
        <v>3735</v>
      </c>
      <c r="D40" s="643"/>
      <c r="E40" s="643"/>
      <c r="F40" s="643"/>
      <c r="G40" s="643"/>
      <c r="H40" s="643"/>
      <c r="I40" s="643"/>
      <c r="J40" s="643"/>
      <c r="K40" s="643"/>
      <c r="L40" s="643"/>
      <c r="M40" s="643"/>
      <c r="N40" s="643"/>
      <c r="O40" s="643"/>
      <c r="P40" s="643"/>
      <c r="Q40" s="643"/>
      <c r="R40" s="644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34" t="str">
        <f>F6</f>
        <v>Bezbariérové bydlení a centrum denních aktivit v Lednici - Srdce v domě, příspěvková organizace</v>
      </c>
      <c r="G42" s="635"/>
      <c r="H42" s="635"/>
      <c r="I42" s="635"/>
      <c r="J42" s="635"/>
      <c r="K42" s="635"/>
      <c r="L42" s="635"/>
      <c r="M42" s="635"/>
      <c r="N42" s="635"/>
      <c r="O42" s="635"/>
      <c r="P42" s="635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34" t="s">
        <v>3091</v>
      </c>
      <c r="G43" s="636"/>
      <c r="H43" s="636"/>
      <c r="I43" s="636"/>
      <c r="J43" s="636"/>
      <c r="K43" s="636"/>
      <c r="L43" s="636"/>
      <c r="M43" s="636"/>
      <c r="N43" s="636"/>
      <c r="O43" s="636"/>
      <c r="P43" s="636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37" t="str">
        <f>F8</f>
        <v>SO 10.2 - Areálový rozvod  NN</v>
      </c>
      <c r="G44" s="638"/>
      <c r="H44" s="638"/>
      <c r="I44" s="638"/>
      <c r="J44" s="638"/>
      <c r="K44" s="638"/>
      <c r="L44" s="638"/>
      <c r="M44" s="638"/>
      <c r="N44" s="638"/>
      <c r="O44" s="638"/>
      <c r="P44" s="638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485" t="s">
        <v>19</v>
      </c>
      <c r="D46" s="483"/>
      <c r="E46" s="483"/>
      <c r="F46" s="484"/>
      <c r="G46" s="483"/>
      <c r="H46" s="483"/>
      <c r="I46" s="483"/>
      <c r="J46" s="483"/>
      <c r="K46" s="485" t="s">
        <v>21</v>
      </c>
      <c r="L46" s="483"/>
      <c r="M46" s="576">
        <f>IF(O10="","",O10)</f>
        <v>0</v>
      </c>
      <c r="N46" s="576"/>
      <c r="O46" s="576"/>
      <c r="P46" s="576"/>
      <c r="Q46" s="483"/>
      <c r="R46" s="483"/>
      <c r="S46" s="172"/>
    </row>
    <row r="47" spans="2:19" s="198" customFormat="1" ht="6.95" customHeight="1">
      <c r="B47" s="168"/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172"/>
    </row>
    <row r="48" spans="2:19" s="198" customFormat="1" ht="15">
      <c r="B48" s="168"/>
      <c r="C48" s="485" t="s">
        <v>3741</v>
      </c>
      <c r="D48" s="483"/>
      <c r="E48" s="483"/>
      <c r="F48" s="484"/>
      <c r="G48" s="483"/>
      <c r="H48" s="483"/>
      <c r="I48" s="483"/>
      <c r="J48" s="483"/>
      <c r="K48" s="485" t="s">
        <v>24</v>
      </c>
      <c r="L48" s="483"/>
      <c r="M48" s="639"/>
      <c r="N48" s="639"/>
      <c r="O48" s="639"/>
      <c r="P48" s="639"/>
      <c r="Q48" s="639"/>
      <c r="R48" s="483"/>
      <c r="S48" s="172"/>
    </row>
    <row r="49" spans="2:19" s="198" customFormat="1" ht="14.45" customHeight="1">
      <c r="B49" s="168"/>
      <c r="C49" s="485" t="s">
        <v>3743</v>
      </c>
      <c r="D49" s="483"/>
      <c r="E49" s="483"/>
      <c r="F49" s="480" t="str">
        <f>IF(E16="","",E16)</f>
        <v/>
      </c>
      <c r="G49" s="483"/>
      <c r="H49" s="483"/>
      <c r="I49" s="483"/>
      <c r="J49" s="483"/>
      <c r="K49" s="485"/>
      <c r="L49" s="483"/>
      <c r="M49" s="639"/>
      <c r="N49" s="639"/>
      <c r="O49" s="639"/>
      <c r="P49" s="639"/>
      <c r="Q49" s="639"/>
      <c r="R49" s="483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40" t="s">
        <v>176</v>
      </c>
      <c r="D51" s="641"/>
      <c r="E51" s="641"/>
      <c r="F51" s="641"/>
      <c r="G51" s="641"/>
      <c r="H51" s="371"/>
      <c r="I51" s="371"/>
      <c r="J51" s="371"/>
      <c r="K51" s="371"/>
      <c r="L51" s="371"/>
      <c r="M51" s="371"/>
      <c r="N51" s="640" t="s">
        <v>177</v>
      </c>
      <c r="O51" s="641"/>
      <c r="P51" s="641"/>
      <c r="Q51" s="641"/>
      <c r="R51" s="359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31">
        <f>N54</f>
        <v>0</v>
      </c>
      <c r="O53" s="645"/>
      <c r="P53" s="645"/>
      <c r="Q53" s="645"/>
      <c r="R53" s="35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1288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75">
        <f>N73</f>
        <v>0</v>
      </c>
      <c r="O54" s="676"/>
      <c r="P54" s="676"/>
      <c r="Q54" s="676"/>
      <c r="R54" s="378"/>
      <c r="S54" s="210"/>
    </row>
    <row r="55" spans="2:19" s="198" customFormat="1" ht="6.95" customHeight="1">
      <c r="B55" s="201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3"/>
    </row>
    <row r="56" ht="13.5">
      <c r="S56" s="205"/>
    </row>
    <row r="57" ht="13.5">
      <c r="S57" s="359"/>
    </row>
    <row r="58" ht="13.5">
      <c r="S58" s="202"/>
    </row>
    <row r="59" spans="2:19" s="198" customFormat="1" ht="6.95" customHeight="1">
      <c r="B59" s="204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6"/>
    </row>
    <row r="60" spans="2:19" s="198" customFormat="1" ht="36.95" customHeight="1">
      <c r="B60" s="168"/>
      <c r="C60" s="642" t="s">
        <v>3736</v>
      </c>
      <c r="D60" s="638"/>
      <c r="E60" s="638"/>
      <c r="F60" s="638"/>
      <c r="G60" s="638"/>
      <c r="H60" s="638"/>
      <c r="I60" s="638"/>
      <c r="J60" s="638"/>
      <c r="K60" s="638"/>
      <c r="L60" s="638"/>
      <c r="M60" s="638"/>
      <c r="N60" s="638"/>
      <c r="O60" s="638"/>
      <c r="P60" s="638"/>
      <c r="Q60" s="638"/>
      <c r="R60" s="644"/>
      <c r="S60" s="176"/>
    </row>
    <row r="61" spans="2:19" s="198" customFormat="1" ht="6.95" customHeight="1">
      <c r="B61" s="168"/>
      <c r="C61" s="359"/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176"/>
    </row>
    <row r="62" spans="2:19" s="198" customFormat="1" ht="30" customHeight="1">
      <c r="B62" s="168"/>
      <c r="C62" s="368" t="s">
        <v>15</v>
      </c>
      <c r="D62" s="359"/>
      <c r="E62" s="359"/>
      <c r="F62" s="634" t="str">
        <f>F6</f>
        <v>Bezbariérové bydlení a centrum denních aktivit v Lednici - Srdce v domě, příspěvková organizace</v>
      </c>
      <c r="G62" s="635"/>
      <c r="H62" s="635"/>
      <c r="I62" s="635"/>
      <c r="J62" s="635"/>
      <c r="K62" s="635"/>
      <c r="L62" s="635"/>
      <c r="M62" s="635"/>
      <c r="N62" s="635"/>
      <c r="O62" s="635"/>
      <c r="P62" s="635"/>
      <c r="Q62" s="359"/>
      <c r="R62" s="359"/>
      <c r="S62" s="176"/>
    </row>
    <row r="63" spans="2:19" ht="30" customHeight="1">
      <c r="B63" s="174"/>
      <c r="C63" s="368" t="s">
        <v>173</v>
      </c>
      <c r="D63" s="369"/>
      <c r="E63" s="369"/>
      <c r="F63" s="634" t="s">
        <v>3091</v>
      </c>
      <c r="G63" s="636"/>
      <c r="H63" s="636"/>
      <c r="I63" s="636"/>
      <c r="J63" s="636"/>
      <c r="K63" s="636"/>
      <c r="L63" s="636"/>
      <c r="M63" s="636"/>
      <c r="N63" s="636"/>
      <c r="O63" s="636"/>
      <c r="P63" s="636"/>
      <c r="Q63" s="369"/>
      <c r="R63" s="369"/>
      <c r="S63" s="172"/>
    </row>
    <row r="64" spans="2:19" s="198" customFormat="1" ht="36.95" customHeight="1">
      <c r="B64" s="168"/>
      <c r="C64" s="207" t="s">
        <v>245</v>
      </c>
      <c r="D64" s="359"/>
      <c r="E64" s="359"/>
      <c r="F64" s="637" t="str">
        <f>F8</f>
        <v>SO 10.2 - Areálový rozvod  NN</v>
      </c>
      <c r="G64" s="638"/>
      <c r="H64" s="638"/>
      <c r="I64" s="638"/>
      <c r="J64" s="638"/>
      <c r="K64" s="638"/>
      <c r="L64" s="638"/>
      <c r="M64" s="638"/>
      <c r="N64" s="638"/>
      <c r="O64" s="638"/>
      <c r="P64" s="638"/>
      <c r="Q64" s="359"/>
      <c r="R64" s="359"/>
      <c r="S64" s="172"/>
    </row>
    <row r="65" spans="2:19" s="198" customFormat="1" ht="6.95" customHeight="1">
      <c r="B65" s="168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172"/>
    </row>
    <row r="66" spans="2:19" s="1" customFormat="1" ht="18" customHeight="1">
      <c r="B66" s="32"/>
      <c r="C66" s="481" t="s">
        <v>19</v>
      </c>
      <c r="D66" s="482"/>
      <c r="E66" s="482"/>
      <c r="F66" s="480"/>
      <c r="G66" s="482"/>
      <c r="H66" s="482"/>
      <c r="I66" s="482"/>
      <c r="J66" s="482"/>
      <c r="K66" s="481" t="s">
        <v>21</v>
      </c>
      <c r="L66" s="482"/>
      <c r="M66" s="576">
        <f>IF(O10="","",O10)</f>
        <v>0</v>
      </c>
      <c r="N66" s="576"/>
      <c r="O66" s="576"/>
      <c r="P66" s="576"/>
      <c r="Q66" s="482"/>
      <c r="R66" s="482"/>
      <c r="S66" s="34"/>
    </row>
    <row r="67" spans="2:19" s="1" customFormat="1" ht="6.95" customHeight="1">
      <c r="B67" s="32"/>
      <c r="C67" s="482"/>
      <c r="D67" s="482"/>
      <c r="E67" s="482"/>
      <c r="F67" s="482"/>
      <c r="G67" s="482"/>
      <c r="H67" s="482"/>
      <c r="I67" s="482"/>
      <c r="J67" s="482"/>
      <c r="K67" s="482"/>
      <c r="L67" s="482"/>
      <c r="M67" s="487"/>
      <c r="N67" s="482"/>
      <c r="O67" s="482"/>
      <c r="P67" s="482"/>
      <c r="Q67" s="482"/>
      <c r="R67" s="482"/>
      <c r="S67" s="34"/>
    </row>
    <row r="68" spans="2:19" s="1" customFormat="1" ht="15">
      <c r="B68" s="32"/>
      <c r="C68" s="481" t="s">
        <v>3741</v>
      </c>
      <c r="D68" s="482"/>
      <c r="E68" s="482"/>
      <c r="F68" s="480"/>
      <c r="G68" s="482"/>
      <c r="H68" s="482"/>
      <c r="I68" s="482"/>
      <c r="J68" s="482"/>
      <c r="K68" s="481" t="s">
        <v>24</v>
      </c>
      <c r="L68" s="482"/>
      <c r="M68" s="523"/>
      <c r="N68" s="523"/>
      <c r="O68" s="523"/>
      <c r="P68" s="523"/>
      <c r="Q68" s="523"/>
      <c r="R68" s="482"/>
      <c r="S68" s="34"/>
    </row>
    <row r="69" spans="2:19" s="1" customFormat="1" ht="14.45" customHeight="1">
      <c r="B69" s="32"/>
      <c r="C69" s="481" t="s">
        <v>3743</v>
      </c>
      <c r="D69" s="482"/>
      <c r="E69" s="482"/>
      <c r="F69" s="480" t="str">
        <f>IF(E16="","",E16)</f>
        <v/>
      </c>
      <c r="G69" s="482"/>
      <c r="H69" s="482"/>
      <c r="I69" s="482"/>
      <c r="J69" s="482"/>
      <c r="K69" s="481"/>
      <c r="L69" s="482"/>
      <c r="M69" s="523"/>
      <c r="N69" s="523"/>
      <c r="O69" s="523"/>
      <c r="P69" s="523"/>
      <c r="Q69" s="523"/>
      <c r="R69" s="482"/>
      <c r="S69" s="34"/>
    </row>
    <row r="70" spans="2:19" s="198" customFormat="1" ht="10.35" customHeight="1">
      <c r="B70" s="168"/>
      <c r="C70" s="359"/>
      <c r="D70" s="359"/>
      <c r="E70" s="359"/>
      <c r="F70" s="359"/>
      <c r="G70" s="359"/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S70" s="172"/>
    </row>
    <row r="71" spans="2:28" s="228" customFormat="1" ht="29.25" customHeight="1">
      <c r="B71" s="222"/>
      <c r="C71" s="223" t="s">
        <v>185</v>
      </c>
      <c r="D71" s="367" t="s">
        <v>186</v>
      </c>
      <c r="E71" s="367" t="s">
        <v>40</v>
      </c>
      <c r="F71" s="657" t="s">
        <v>187</v>
      </c>
      <c r="G71" s="657"/>
      <c r="H71" s="657"/>
      <c r="I71" s="657"/>
      <c r="J71" s="367" t="s">
        <v>188</v>
      </c>
      <c r="K71" s="367" t="s">
        <v>189</v>
      </c>
      <c r="L71" s="658" t="s">
        <v>190</v>
      </c>
      <c r="M71" s="658"/>
      <c r="N71" s="657" t="s">
        <v>177</v>
      </c>
      <c r="O71" s="657"/>
      <c r="P71" s="657"/>
      <c r="Q71" s="657"/>
      <c r="R71" s="226" t="s">
        <v>3318</v>
      </c>
      <c r="S71" s="172"/>
      <c r="U71" s="381" t="s">
        <v>191</v>
      </c>
      <c r="V71" s="227" t="s">
        <v>28</v>
      </c>
      <c r="W71" s="227" t="s">
        <v>192</v>
      </c>
      <c r="X71" s="227" t="s">
        <v>193</v>
      </c>
      <c r="Y71" s="227" t="s">
        <v>194</v>
      </c>
      <c r="Z71" s="227" t="s">
        <v>195</v>
      </c>
      <c r="AA71" s="227" t="s">
        <v>196</v>
      </c>
      <c r="AB71" s="382" t="s">
        <v>197</v>
      </c>
    </row>
    <row r="72" spans="2:64" s="198" customFormat="1" ht="29.25" customHeight="1">
      <c r="B72" s="168"/>
      <c r="C72" s="209" t="s">
        <v>3737</v>
      </c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666">
        <f>N73</f>
        <v>0</v>
      </c>
      <c r="O72" s="667"/>
      <c r="P72" s="667"/>
      <c r="Q72" s="667"/>
      <c r="R72" s="359"/>
      <c r="S72" s="172"/>
      <c r="U72" s="383"/>
      <c r="V72" s="361"/>
      <c r="W72" s="361"/>
      <c r="X72" s="229">
        <f>X73</f>
        <v>0</v>
      </c>
      <c r="Y72" s="361"/>
      <c r="Z72" s="229">
        <f>Z73</f>
        <v>0</v>
      </c>
      <c r="AA72" s="361"/>
      <c r="AB72" s="384">
        <f>AB73</f>
        <v>0</v>
      </c>
      <c r="AU72" s="192" t="s">
        <v>57</v>
      </c>
      <c r="AV72" s="192" t="s">
        <v>172</v>
      </c>
      <c r="BL72" s="230">
        <f>BL73</f>
        <v>0</v>
      </c>
    </row>
    <row r="73" spans="2:64" s="235" customFormat="1" ht="37.35" customHeight="1">
      <c r="B73" s="231"/>
      <c r="C73" s="232"/>
      <c r="D73" s="233" t="s">
        <v>1288</v>
      </c>
      <c r="E73" s="233"/>
      <c r="F73" s="233"/>
      <c r="G73" s="233"/>
      <c r="H73" s="233"/>
      <c r="I73" s="233"/>
      <c r="J73" s="233"/>
      <c r="K73" s="233"/>
      <c r="L73" s="233"/>
      <c r="M73" s="233"/>
      <c r="N73" s="609">
        <f>SUM(N74:Q91)</f>
        <v>0</v>
      </c>
      <c r="O73" s="610"/>
      <c r="P73" s="610"/>
      <c r="Q73" s="610"/>
      <c r="R73" s="232"/>
      <c r="S73" s="172"/>
      <c r="U73" s="348"/>
      <c r="V73" s="232"/>
      <c r="W73" s="232"/>
      <c r="X73" s="234">
        <f>SUM(X74:X89)</f>
        <v>0</v>
      </c>
      <c r="Y73" s="232"/>
      <c r="Z73" s="234">
        <f>SUM(Z74:Z89)</f>
        <v>0</v>
      </c>
      <c r="AA73" s="232"/>
      <c r="AB73" s="349">
        <f>SUM(AB74:AB89)</f>
        <v>0</v>
      </c>
      <c r="AS73" s="237" t="s">
        <v>113</v>
      </c>
      <c r="AU73" s="238" t="s">
        <v>57</v>
      </c>
      <c r="AV73" s="238" t="s">
        <v>58</v>
      </c>
      <c r="AZ73" s="237" t="s">
        <v>198</v>
      </c>
      <c r="BL73" s="239">
        <f>SUM(BL74:BL89)</f>
        <v>0</v>
      </c>
    </row>
    <row r="74" spans="2:66" s="198" customFormat="1" ht="31.5" customHeight="1">
      <c r="B74" s="168"/>
      <c r="C74" s="240" t="s">
        <v>65</v>
      </c>
      <c r="D74" s="240" t="s">
        <v>199</v>
      </c>
      <c r="E74" s="241" t="s">
        <v>3101</v>
      </c>
      <c r="F74" s="593" t="s">
        <v>3102</v>
      </c>
      <c r="G74" s="593"/>
      <c r="H74" s="593"/>
      <c r="I74" s="593"/>
      <c r="J74" s="253" t="s">
        <v>3325</v>
      </c>
      <c r="K74" s="358">
        <v>1</v>
      </c>
      <c r="L74" s="694"/>
      <c r="M74" s="694"/>
      <c r="N74" s="594">
        <f>ROUND(L74*K74,2)</f>
        <v>0</v>
      </c>
      <c r="O74" s="594"/>
      <c r="P74" s="594"/>
      <c r="Q74" s="594"/>
      <c r="R74" s="244" t="s">
        <v>3319</v>
      </c>
      <c r="S74" s="172"/>
      <c r="U74" s="354" t="s">
        <v>5</v>
      </c>
      <c r="V74" s="246" t="s">
        <v>29</v>
      </c>
      <c r="W74" s="248">
        <v>0</v>
      </c>
      <c r="X74" s="248">
        <f>W74*K74</f>
        <v>0</v>
      </c>
      <c r="Y74" s="248">
        <v>0</v>
      </c>
      <c r="Z74" s="248">
        <f>Y74*K74</f>
        <v>0</v>
      </c>
      <c r="AA74" s="248">
        <v>0</v>
      </c>
      <c r="AB74" s="355">
        <f>AA74*K74</f>
        <v>0</v>
      </c>
      <c r="AS74" s="192" t="s">
        <v>113</v>
      </c>
      <c r="AU74" s="192" t="s">
        <v>199</v>
      </c>
      <c r="AV74" s="192" t="s">
        <v>65</v>
      </c>
      <c r="AZ74" s="192" t="s">
        <v>198</v>
      </c>
      <c r="BF74" s="249">
        <f>IF(V74="základní",N74,0)</f>
        <v>0</v>
      </c>
      <c r="BG74" s="249">
        <f>IF(V74="snížená",N74,0)</f>
        <v>0</v>
      </c>
      <c r="BH74" s="249">
        <f>IF(V74="zákl. přenesená",N74,0)</f>
        <v>0</v>
      </c>
      <c r="BI74" s="249">
        <f>IF(V74="sníž. přenesená",N74,0)</f>
        <v>0</v>
      </c>
      <c r="BJ74" s="249">
        <f>IF(V74="nulová",N74,0)</f>
        <v>0</v>
      </c>
      <c r="BK74" s="192" t="s">
        <v>65</v>
      </c>
      <c r="BL74" s="249">
        <f>ROUND(L74*K74,2)</f>
        <v>0</v>
      </c>
      <c r="BM74" s="192" t="s">
        <v>113</v>
      </c>
      <c r="BN74" s="192" t="s">
        <v>3103</v>
      </c>
    </row>
    <row r="75" spans="2:52" s="270" customFormat="1" ht="30" customHeight="1">
      <c r="B75" s="265"/>
      <c r="C75" s="365"/>
      <c r="D75" s="365"/>
      <c r="E75" s="267" t="s">
        <v>5</v>
      </c>
      <c r="F75" s="625" t="s">
        <v>3524</v>
      </c>
      <c r="G75" s="622"/>
      <c r="H75" s="622"/>
      <c r="I75" s="622"/>
      <c r="J75" s="365"/>
      <c r="K75" s="380"/>
      <c r="L75" s="365"/>
      <c r="M75" s="365"/>
      <c r="N75" s="365"/>
      <c r="O75" s="365"/>
      <c r="P75" s="365"/>
      <c r="Q75" s="365"/>
      <c r="R75" s="365"/>
      <c r="S75" s="290"/>
      <c r="U75" s="387"/>
      <c r="V75" s="365"/>
      <c r="W75" s="365"/>
      <c r="X75" s="365"/>
      <c r="Y75" s="365"/>
      <c r="Z75" s="365"/>
      <c r="AA75" s="365"/>
      <c r="AB75" s="388"/>
      <c r="AU75" s="271" t="s">
        <v>205</v>
      </c>
      <c r="AV75" s="271" t="s">
        <v>65</v>
      </c>
      <c r="AW75" s="270" t="s">
        <v>65</v>
      </c>
      <c r="AX75" s="270" t="s">
        <v>25</v>
      </c>
      <c r="AY75" s="270" t="s">
        <v>58</v>
      </c>
      <c r="AZ75" s="271" t="s">
        <v>198</v>
      </c>
    </row>
    <row r="76" spans="2:52" s="270" customFormat="1" ht="14.25" customHeight="1">
      <c r="B76" s="265"/>
      <c r="C76" s="365"/>
      <c r="D76" s="365"/>
      <c r="E76" s="267" t="s">
        <v>5</v>
      </c>
      <c r="F76" s="625" t="s">
        <v>3612</v>
      </c>
      <c r="G76" s="622"/>
      <c r="H76" s="622"/>
      <c r="I76" s="622"/>
      <c r="J76" s="365"/>
      <c r="K76" s="380"/>
      <c r="L76" s="365"/>
      <c r="M76" s="365"/>
      <c r="N76" s="365"/>
      <c r="O76" s="365"/>
      <c r="P76" s="365"/>
      <c r="Q76" s="365"/>
      <c r="R76" s="365"/>
      <c r="S76" s="172"/>
      <c r="U76" s="387"/>
      <c r="V76" s="365"/>
      <c r="W76" s="365"/>
      <c r="X76" s="365"/>
      <c r="Y76" s="365"/>
      <c r="Z76" s="365"/>
      <c r="AA76" s="365"/>
      <c r="AB76" s="388"/>
      <c r="AU76" s="271" t="s">
        <v>205</v>
      </c>
      <c r="AV76" s="271" t="s">
        <v>65</v>
      </c>
      <c r="AW76" s="270" t="s">
        <v>65</v>
      </c>
      <c r="AX76" s="270" t="s">
        <v>25</v>
      </c>
      <c r="AY76" s="270" t="s">
        <v>58</v>
      </c>
      <c r="AZ76" s="271" t="s">
        <v>198</v>
      </c>
    </row>
    <row r="77" spans="2:52" s="270" customFormat="1" ht="14.25" customHeight="1">
      <c r="B77" s="265"/>
      <c r="C77" s="365"/>
      <c r="D77" s="365"/>
      <c r="E77" s="267" t="s">
        <v>5</v>
      </c>
      <c r="F77" s="625" t="s">
        <v>3613</v>
      </c>
      <c r="G77" s="622"/>
      <c r="H77" s="622"/>
      <c r="I77" s="622"/>
      <c r="J77" s="365"/>
      <c r="K77" s="380"/>
      <c r="L77" s="365"/>
      <c r="M77" s="365"/>
      <c r="N77" s="365"/>
      <c r="O77" s="365"/>
      <c r="P77" s="365"/>
      <c r="Q77" s="365"/>
      <c r="R77" s="365"/>
      <c r="S77" s="219"/>
      <c r="U77" s="387"/>
      <c r="V77" s="365"/>
      <c r="W77" s="365"/>
      <c r="X77" s="365"/>
      <c r="Y77" s="365"/>
      <c r="Z77" s="365"/>
      <c r="AA77" s="365"/>
      <c r="AB77" s="388"/>
      <c r="AU77" s="271" t="s">
        <v>205</v>
      </c>
      <c r="AV77" s="271" t="s">
        <v>65</v>
      </c>
      <c r="AW77" s="270" t="s">
        <v>65</v>
      </c>
      <c r="AX77" s="270" t="s">
        <v>25</v>
      </c>
      <c r="AY77" s="270" t="s">
        <v>58</v>
      </c>
      <c r="AZ77" s="271" t="s">
        <v>198</v>
      </c>
    </row>
    <row r="78" spans="2:52" s="270" customFormat="1" ht="14.25" customHeight="1">
      <c r="B78" s="265"/>
      <c r="C78" s="365"/>
      <c r="D78" s="365"/>
      <c r="E78" s="267" t="s">
        <v>5</v>
      </c>
      <c r="F78" s="625" t="s">
        <v>3614</v>
      </c>
      <c r="G78" s="622"/>
      <c r="H78" s="622"/>
      <c r="I78" s="622"/>
      <c r="J78" s="365"/>
      <c r="K78" s="380"/>
      <c r="L78" s="365"/>
      <c r="M78" s="365"/>
      <c r="N78" s="365"/>
      <c r="O78" s="365"/>
      <c r="P78" s="365"/>
      <c r="Q78" s="365"/>
      <c r="R78" s="365"/>
      <c r="S78" s="172"/>
      <c r="U78" s="387"/>
      <c r="V78" s="365"/>
      <c r="W78" s="365"/>
      <c r="X78" s="365"/>
      <c r="Y78" s="365"/>
      <c r="Z78" s="365"/>
      <c r="AA78" s="365"/>
      <c r="AB78" s="388"/>
      <c r="AU78" s="271" t="s">
        <v>205</v>
      </c>
      <c r="AV78" s="271" t="s">
        <v>65</v>
      </c>
      <c r="AW78" s="270" t="s">
        <v>65</v>
      </c>
      <c r="AX78" s="270" t="s">
        <v>25</v>
      </c>
      <c r="AY78" s="270" t="s">
        <v>58</v>
      </c>
      <c r="AZ78" s="271" t="s">
        <v>198</v>
      </c>
    </row>
    <row r="79" spans="2:52" s="270" customFormat="1" ht="14.25" customHeight="1">
      <c r="B79" s="265"/>
      <c r="C79" s="365"/>
      <c r="D79" s="365"/>
      <c r="E79" s="267" t="s">
        <v>5</v>
      </c>
      <c r="F79" s="625" t="s">
        <v>3615</v>
      </c>
      <c r="G79" s="622"/>
      <c r="H79" s="622"/>
      <c r="I79" s="622"/>
      <c r="J79" s="365"/>
      <c r="K79" s="380"/>
      <c r="L79" s="365"/>
      <c r="M79" s="365"/>
      <c r="N79" s="365"/>
      <c r="O79" s="365"/>
      <c r="P79" s="365"/>
      <c r="Q79" s="365"/>
      <c r="R79" s="365"/>
      <c r="S79" s="172"/>
      <c r="U79" s="387"/>
      <c r="V79" s="365"/>
      <c r="W79" s="365"/>
      <c r="X79" s="365"/>
      <c r="Y79" s="365"/>
      <c r="Z79" s="365"/>
      <c r="AA79" s="365"/>
      <c r="AB79" s="388"/>
      <c r="AU79" s="271" t="s">
        <v>205</v>
      </c>
      <c r="AV79" s="271" t="s">
        <v>65</v>
      </c>
      <c r="AW79" s="270" t="s">
        <v>65</v>
      </c>
      <c r="AX79" s="270" t="s">
        <v>25</v>
      </c>
      <c r="AY79" s="270" t="s">
        <v>58</v>
      </c>
      <c r="AZ79" s="271" t="s">
        <v>198</v>
      </c>
    </row>
    <row r="80" spans="2:52" s="270" customFormat="1" ht="14.25" customHeight="1">
      <c r="B80" s="265"/>
      <c r="C80" s="365"/>
      <c r="D80" s="365"/>
      <c r="E80" s="267" t="s">
        <v>5</v>
      </c>
      <c r="F80" s="625" t="s">
        <v>3616</v>
      </c>
      <c r="G80" s="622"/>
      <c r="H80" s="622"/>
      <c r="I80" s="622"/>
      <c r="J80" s="365"/>
      <c r="K80" s="380"/>
      <c r="L80" s="365"/>
      <c r="M80" s="365"/>
      <c r="N80" s="365"/>
      <c r="O80" s="365"/>
      <c r="P80" s="365"/>
      <c r="Q80" s="365"/>
      <c r="R80" s="365"/>
      <c r="S80" s="172"/>
      <c r="U80" s="387"/>
      <c r="V80" s="365"/>
      <c r="W80" s="365"/>
      <c r="X80" s="365"/>
      <c r="Y80" s="365"/>
      <c r="Z80" s="365"/>
      <c r="AA80" s="365"/>
      <c r="AB80" s="388"/>
      <c r="AU80" s="271" t="s">
        <v>205</v>
      </c>
      <c r="AV80" s="271" t="s">
        <v>65</v>
      </c>
      <c r="AW80" s="270" t="s">
        <v>65</v>
      </c>
      <c r="AX80" s="270" t="s">
        <v>25</v>
      </c>
      <c r="AY80" s="270" t="s">
        <v>58</v>
      </c>
      <c r="AZ80" s="271" t="s">
        <v>198</v>
      </c>
    </row>
    <row r="81" spans="2:52" s="270" customFormat="1" ht="14.25" customHeight="1">
      <c r="B81" s="265"/>
      <c r="C81" s="365"/>
      <c r="D81" s="365"/>
      <c r="E81" s="267" t="s">
        <v>5</v>
      </c>
      <c r="F81" s="625" t="s">
        <v>3617</v>
      </c>
      <c r="G81" s="622"/>
      <c r="H81" s="622"/>
      <c r="I81" s="622"/>
      <c r="J81" s="365"/>
      <c r="K81" s="380"/>
      <c r="L81" s="365"/>
      <c r="M81" s="365"/>
      <c r="N81" s="365"/>
      <c r="O81" s="365"/>
      <c r="P81" s="365"/>
      <c r="Q81" s="365"/>
      <c r="R81" s="365"/>
      <c r="S81" s="172"/>
      <c r="U81" s="387"/>
      <c r="V81" s="365"/>
      <c r="W81" s="365"/>
      <c r="X81" s="365"/>
      <c r="Y81" s="365"/>
      <c r="Z81" s="365"/>
      <c r="AA81" s="365"/>
      <c r="AB81" s="388"/>
      <c r="AU81" s="271" t="s">
        <v>205</v>
      </c>
      <c r="AV81" s="271" t="s">
        <v>65</v>
      </c>
      <c r="AW81" s="270" t="s">
        <v>65</v>
      </c>
      <c r="AX81" s="270" t="s">
        <v>25</v>
      </c>
      <c r="AY81" s="270" t="s">
        <v>58</v>
      </c>
      <c r="AZ81" s="271" t="s">
        <v>198</v>
      </c>
    </row>
    <row r="82" spans="2:52" s="270" customFormat="1" ht="14.25" customHeight="1">
      <c r="B82" s="265"/>
      <c r="C82" s="365"/>
      <c r="D82" s="365"/>
      <c r="E82" s="267" t="s">
        <v>5</v>
      </c>
      <c r="F82" s="625" t="s">
        <v>3618</v>
      </c>
      <c r="G82" s="622"/>
      <c r="H82" s="622"/>
      <c r="I82" s="622"/>
      <c r="J82" s="365"/>
      <c r="K82" s="380"/>
      <c r="L82" s="365"/>
      <c r="M82" s="365"/>
      <c r="N82" s="365"/>
      <c r="O82" s="365"/>
      <c r="P82" s="365"/>
      <c r="Q82" s="365"/>
      <c r="R82" s="365"/>
      <c r="S82" s="172"/>
      <c r="U82" s="387"/>
      <c r="V82" s="365"/>
      <c r="W82" s="365"/>
      <c r="X82" s="365"/>
      <c r="Y82" s="365"/>
      <c r="Z82" s="365"/>
      <c r="AA82" s="365"/>
      <c r="AB82" s="388"/>
      <c r="AU82" s="271" t="s">
        <v>205</v>
      </c>
      <c r="AV82" s="271" t="s">
        <v>65</v>
      </c>
      <c r="AW82" s="270" t="s">
        <v>65</v>
      </c>
      <c r="AX82" s="270" t="s">
        <v>25</v>
      </c>
      <c r="AY82" s="270" t="s">
        <v>58</v>
      </c>
      <c r="AZ82" s="271" t="s">
        <v>198</v>
      </c>
    </row>
    <row r="83" spans="2:66" s="198" customFormat="1" ht="22.5" customHeight="1">
      <c r="B83" s="168"/>
      <c r="C83" s="240" t="s">
        <v>71</v>
      </c>
      <c r="D83" s="240" t="s">
        <v>199</v>
      </c>
      <c r="E83" s="241" t="s">
        <v>3104</v>
      </c>
      <c r="F83" s="593" t="s">
        <v>3105</v>
      </c>
      <c r="G83" s="593"/>
      <c r="H83" s="593"/>
      <c r="I83" s="593"/>
      <c r="J83" s="242" t="s">
        <v>268</v>
      </c>
      <c r="K83" s="358">
        <v>1</v>
      </c>
      <c r="L83" s="694"/>
      <c r="M83" s="694"/>
      <c r="N83" s="594">
        <f>ROUND(L83*K83,2)</f>
        <v>0</v>
      </c>
      <c r="O83" s="594"/>
      <c r="P83" s="594"/>
      <c r="Q83" s="594"/>
      <c r="R83" s="244" t="s">
        <v>3319</v>
      </c>
      <c r="S83" s="221"/>
      <c r="U83" s="354" t="s">
        <v>5</v>
      </c>
      <c r="V83" s="246" t="s">
        <v>29</v>
      </c>
      <c r="W83" s="248">
        <v>0</v>
      </c>
      <c r="X83" s="248">
        <f>W83*K83</f>
        <v>0</v>
      </c>
      <c r="Y83" s="248">
        <v>0</v>
      </c>
      <c r="Z83" s="248">
        <f>Y83*K83</f>
        <v>0</v>
      </c>
      <c r="AA83" s="248">
        <v>0</v>
      </c>
      <c r="AB83" s="355">
        <f>AA83*K83</f>
        <v>0</v>
      </c>
      <c r="AS83" s="192" t="s">
        <v>113</v>
      </c>
      <c r="AU83" s="192" t="s">
        <v>199</v>
      </c>
      <c r="AV83" s="192" t="s">
        <v>65</v>
      </c>
      <c r="AZ83" s="192" t="s">
        <v>198</v>
      </c>
      <c r="BF83" s="249">
        <f>IF(V83="základní",N83,0)</f>
        <v>0</v>
      </c>
      <c r="BG83" s="249">
        <f>IF(V83="snížená",N83,0)</f>
        <v>0</v>
      </c>
      <c r="BH83" s="249">
        <f>IF(V83="zákl. přenesená",N83,0)</f>
        <v>0</v>
      </c>
      <c r="BI83" s="249">
        <f>IF(V83="sníž. přenesená",N83,0)</f>
        <v>0</v>
      </c>
      <c r="BJ83" s="249">
        <f>IF(V83="nulová",N83,0)</f>
        <v>0</v>
      </c>
      <c r="BK83" s="192" t="s">
        <v>65</v>
      </c>
      <c r="BL83" s="249">
        <f>ROUND(L83*K83,2)</f>
        <v>0</v>
      </c>
      <c r="BM83" s="192" t="s">
        <v>113</v>
      </c>
      <c r="BN83" s="192" t="s">
        <v>3106</v>
      </c>
    </row>
    <row r="84" spans="2:52" s="270" customFormat="1" ht="42.75" customHeight="1">
      <c r="B84" s="265"/>
      <c r="C84" s="365"/>
      <c r="D84" s="365"/>
      <c r="E84" s="267" t="s">
        <v>5</v>
      </c>
      <c r="F84" s="625" t="s">
        <v>3529</v>
      </c>
      <c r="G84" s="622"/>
      <c r="H84" s="622"/>
      <c r="I84" s="622"/>
      <c r="J84" s="365"/>
      <c r="K84" s="380"/>
      <c r="L84" s="365"/>
      <c r="M84" s="365"/>
      <c r="N84" s="365"/>
      <c r="O84" s="365"/>
      <c r="P84" s="365"/>
      <c r="Q84" s="365"/>
      <c r="R84" s="365"/>
      <c r="S84" s="221"/>
      <c r="U84" s="387"/>
      <c r="V84" s="365"/>
      <c r="W84" s="365"/>
      <c r="X84" s="365"/>
      <c r="Y84" s="365"/>
      <c r="Z84" s="365"/>
      <c r="AA84" s="365"/>
      <c r="AB84" s="388"/>
      <c r="AU84" s="271" t="s">
        <v>205</v>
      </c>
      <c r="AV84" s="271" t="s">
        <v>65</v>
      </c>
      <c r="AW84" s="270" t="s">
        <v>65</v>
      </c>
      <c r="AX84" s="270" t="s">
        <v>25</v>
      </c>
      <c r="AY84" s="270" t="s">
        <v>58</v>
      </c>
      <c r="AZ84" s="271" t="s">
        <v>198</v>
      </c>
    </row>
    <row r="85" spans="2:66" s="198" customFormat="1" ht="22.5" customHeight="1">
      <c r="B85" s="168"/>
      <c r="C85" s="240" t="s">
        <v>213</v>
      </c>
      <c r="D85" s="240" t="s">
        <v>199</v>
      </c>
      <c r="E85" s="241" t="s">
        <v>3107</v>
      </c>
      <c r="F85" s="593" t="s">
        <v>3108</v>
      </c>
      <c r="G85" s="593"/>
      <c r="H85" s="593"/>
      <c r="I85" s="593"/>
      <c r="J85" s="242" t="s">
        <v>268</v>
      </c>
      <c r="K85" s="358">
        <v>2</v>
      </c>
      <c r="L85" s="694"/>
      <c r="M85" s="694"/>
      <c r="N85" s="594">
        <f>ROUND(L85*K85,2)</f>
        <v>0</v>
      </c>
      <c r="O85" s="594"/>
      <c r="P85" s="594"/>
      <c r="Q85" s="594"/>
      <c r="R85" s="244" t="s">
        <v>3319</v>
      </c>
      <c r="S85" s="172"/>
      <c r="U85" s="354" t="s">
        <v>5</v>
      </c>
      <c r="V85" s="246" t="s">
        <v>29</v>
      </c>
      <c r="W85" s="248">
        <v>0</v>
      </c>
      <c r="X85" s="248">
        <f>W85*K85</f>
        <v>0</v>
      </c>
      <c r="Y85" s="248">
        <v>0</v>
      </c>
      <c r="Z85" s="248">
        <f>Y85*K85</f>
        <v>0</v>
      </c>
      <c r="AA85" s="248">
        <v>0</v>
      </c>
      <c r="AB85" s="355">
        <f>AA85*K85</f>
        <v>0</v>
      </c>
      <c r="AS85" s="192" t="s">
        <v>113</v>
      </c>
      <c r="AU85" s="192" t="s">
        <v>199</v>
      </c>
      <c r="AV85" s="192" t="s">
        <v>65</v>
      </c>
      <c r="AZ85" s="192" t="s">
        <v>198</v>
      </c>
      <c r="BF85" s="249">
        <f>IF(V85="základní",N85,0)</f>
        <v>0</v>
      </c>
      <c r="BG85" s="249">
        <f>IF(V85="snížená",N85,0)</f>
        <v>0</v>
      </c>
      <c r="BH85" s="249">
        <f>IF(V85="zákl. přenesená",N85,0)</f>
        <v>0</v>
      </c>
      <c r="BI85" s="249">
        <f>IF(V85="sníž. přenesená",N85,0)</f>
        <v>0</v>
      </c>
      <c r="BJ85" s="249">
        <f>IF(V85="nulová",N85,0)</f>
        <v>0</v>
      </c>
      <c r="BK85" s="192" t="s">
        <v>65</v>
      </c>
      <c r="BL85" s="249">
        <f>ROUND(L85*K85,2)</f>
        <v>0</v>
      </c>
      <c r="BM85" s="192" t="s">
        <v>113</v>
      </c>
      <c r="BN85" s="192" t="s">
        <v>3109</v>
      </c>
    </row>
    <row r="86" spans="2:52" s="270" customFormat="1" ht="42.75" customHeight="1">
      <c r="B86" s="265"/>
      <c r="C86" s="365"/>
      <c r="D86" s="365"/>
      <c r="E86" s="267" t="s">
        <v>5</v>
      </c>
      <c r="F86" s="625" t="s">
        <v>3529</v>
      </c>
      <c r="G86" s="622"/>
      <c r="H86" s="622"/>
      <c r="I86" s="622"/>
      <c r="J86" s="365"/>
      <c r="K86" s="380"/>
      <c r="L86" s="365"/>
      <c r="M86" s="365"/>
      <c r="N86" s="365"/>
      <c r="O86" s="365"/>
      <c r="P86" s="365"/>
      <c r="Q86" s="365"/>
      <c r="R86" s="365"/>
      <c r="S86" s="221"/>
      <c r="U86" s="387"/>
      <c r="V86" s="365"/>
      <c r="W86" s="365"/>
      <c r="X86" s="365"/>
      <c r="Y86" s="365"/>
      <c r="Z86" s="365"/>
      <c r="AA86" s="365"/>
      <c r="AB86" s="388"/>
      <c r="AU86" s="271" t="s">
        <v>205</v>
      </c>
      <c r="AV86" s="271" t="s">
        <v>65</v>
      </c>
      <c r="AW86" s="270" t="s">
        <v>65</v>
      </c>
      <c r="AX86" s="270" t="s">
        <v>25</v>
      </c>
      <c r="AY86" s="270" t="s">
        <v>58</v>
      </c>
      <c r="AZ86" s="271" t="s">
        <v>198</v>
      </c>
    </row>
    <row r="87" spans="2:66" s="198" customFormat="1" ht="22.5" customHeight="1">
      <c r="B87" s="168"/>
      <c r="C87" s="240" t="s">
        <v>113</v>
      </c>
      <c r="D87" s="240" t="s">
        <v>199</v>
      </c>
      <c r="E87" s="241" t="s">
        <v>3110</v>
      </c>
      <c r="F87" s="593" t="s">
        <v>3111</v>
      </c>
      <c r="G87" s="593"/>
      <c r="H87" s="593"/>
      <c r="I87" s="593"/>
      <c r="J87" s="242" t="s">
        <v>268</v>
      </c>
      <c r="K87" s="358">
        <v>2</v>
      </c>
      <c r="L87" s="694"/>
      <c r="M87" s="694"/>
      <c r="N87" s="594">
        <f>ROUND(L87*K87,2)</f>
        <v>0</v>
      </c>
      <c r="O87" s="594"/>
      <c r="P87" s="594"/>
      <c r="Q87" s="594"/>
      <c r="R87" s="244" t="s">
        <v>3319</v>
      </c>
      <c r="S87" s="221"/>
      <c r="U87" s="354" t="s">
        <v>5</v>
      </c>
      <c r="V87" s="246" t="s">
        <v>29</v>
      </c>
      <c r="W87" s="248">
        <v>0</v>
      </c>
      <c r="X87" s="248">
        <f>W87*K87</f>
        <v>0</v>
      </c>
      <c r="Y87" s="248">
        <v>0</v>
      </c>
      <c r="Z87" s="248">
        <f>Y87*K87</f>
        <v>0</v>
      </c>
      <c r="AA87" s="248">
        <v>0</v>
      </c>
      <c r="AB87" s="355">
        <f>AA87*K87</f>
        <v>0</v>
      </c>
      <c r="AS87" s="192" t="s">
        <v>113</v>
      </c>
      <c r="AU87" s="192" t="s">
        <v>199</v>
      </c>
      <c r="AV87" s="192" t="s">
        <v>65</v>
      </c>
      <c r="AZ87" s="192" t="s">
        <v>198</v>
      </c>
      <c r="BF87" s="249">
        <f>IF(V87="základní",N87,0)</f>
        <v>0</v>
      </c>
      <c r="BG87" s="249">
        <f>IF(V87="snížená",N87,0)</f>
        <v>0</v>
      </c>
      <c r="BH87" s="249">
        <f>IF(V87="zákl. přenesená",N87,0)</f>
        <v>0</v>
      </c>
      <c r="BI87" s="249">
        <f>IF(V87="sníž. přenesená",N87,0)</f>
        <v>0</v>
      </c>
      <c r="BJ87" s="249">
        <f>IF(V87="nulová",N87,0)</f>
        <v>0</v>
      </c>
      <c r="BK87" s="192" t="s">
        <v>65</v>
      </c>
      <c r="BL87" s="249">
        <f>ROUND(L87*K87,2)</f>
        <v>0</v>
      </c>
      <c r="BM87" s="192" t="s">
        <v>113</v>
      </c>
      <c r="BN87" s="192" t="s">
        <v>3112</v>
      </c>
    </row>
    <row r="88" spans="2:52" s="270" customFormat="1" ht="42.75" customHeight="1">
      <c r="B88" s="265"/>
      <c r="C88" s="365"/>
      <c r="D88" s="365"/>
      <c r="E88" s="267" t="s">
        <v>5</v>
      </c>
      <c r="F88" s="625" t="s">
        <v>3530</v>
      </c>
      <c r="G88" s="622"/>
      <c r="H88" s="622"/>
      <c r="I88" s="622"/>
      <c r="J88" s="365"/>
      <c r="K88" s="380"/>
      <c r="L88" s="365"/>
      <c r="M88" s="365"/>
      <c r="N88" s="365"/>
      <c r="O88" s="365"/>
      <c r="P88" s="365"/>
      <c r="Q88" s="365"/>
      <c r="R88" s="365"/>
      <c r="S88" s="172"/>
      <c r="U88" s="387"/>
      <c r="V88" s="365"/>
      <c r="W88" s="365"/>
      <c r="X88" s="365"/>
      <c r="Y88" s="365"/>
      <c r="Z88" s="365"/>
      <c r="AA88" s="365"/>
      <c r="AB88" s="388"/>
      <c r="AU88" s="271" t="s">
        <v>205</v>
      </c>
      <c r="AV88" s="271" t="s">
        <v>65</v>
      </c>
      <c r="AW88" s="270" t="s">
        <v>65</v>
      </c>
      <c r="AX88" s="270" t="s">
        <v>25</v>
      </c>
      <c r="AY88" s="270" t="s">
        <v>58</v>
      </c>
      <c r="AZ88" s="271" t="s">
        <v>198</v>
      </c>
    </row>
    <row r="89" spans="2:66" s="198" customFormat="1" ht="22.5" customHeight="1">
      <c r="B89" s="168"/>
      <c r="C89" s="240" t="s">
        <v>116</v>
      </c>
      <c r="D89" s="240" t="s">
        <v>199</v>
      </c>
      <c r="E89" s="241" t="s">
        <v>3113</v>
      </c>
      <c r="F89" s="593" t="s">
        <v>3114</v>
      </c>
      <c r="G89" s="593"/>
      <c r="H89" s="593"/>
      <c r="I89" s="593"/>
      <c r="J89" s="242" t="s">
        <v>268</v>
      </c>
      <c r="K89" s="358">
        <v>1</v>
      </c>
      <c r="L89" s="694"/>
      <c r="M89" s="694"/>
      <c r="N89" s="594">
        <f>ROUND(L89*K89,2)</f>
        <v>0</v>
      </c>
      <c r="O89" s="594"/>
      <c r="P89" s="594"/>
      <c r="Q89" s="594"/>
      <c r="R89" s="244" t="s">
        <v>3319</v>
      </c>
      <c r="S89" s="221"/>
      <c r="U89" s="354" t="s">
        <v>5</v>
      </c>
      <c r="V89" s="275" t="s">
        <v>29</v>
      </c>
      <c r="W89" s="277">
        <v>0</v>
      </c>
      <c r="X89" s="277">
        <f>W89*K89</f>
        <v>0</v>
      </c>
      <c r="Y89" s="277">
        <v>0</v>
      </c>
      <c r="Z89" s="277">
        <f>Y89*K89</f>
        <v>0</v>
      </c>
      <c r="AA89" s="277">
        <v>0</v>
      </c>
      <c r="AB89" s="356">
        <f>AA89*K89</f>
        <v>0</v>
      </c>
      <c r="AS89" s="192" t="s">
        <v>113</v>
      </c>
      <c r="AU89" s="192" t="s">
        <v>199</v>
      </c>
      <c r="AV89" s="192" t="s">
        <v>65</v>
      </c>
      <c r="AZ89" s="192" t="s">
        <v>198</v>
      </c>
      <c r="BF89" s="249">
        <f>IF(V89="základní",N89,0)</f>
        <v>0</v>
      </c>
      <c r="BG89" s="249">
        <f>IF(V89="snížená",N89,0)</f>
        <v>0</v>
      </c>
      <c r="BH89" s="249">
        <f>IF(V89="zákl. přenesená",N89,0)</f>
        <v>0</v>
      </c>
      <c r="BI89" s="249">
        <f>IF(V89="sníž. přenesená",N89,0)</f>
        <v>0</v>
      </c>
      <c r="BJ89" s="249">
        <f>IF(V89="nulová",N89,0)</f>
        <v>0</v>
      </c>
      <c r="BK89" s="192" t="s">
        <v>65</v>
      </c>
      <c r="BL89" s="249">
        <f>ROUND(L89*K89,2)</f>
        <v>0</v>
      </c>
      <c r="BM89" s="192" t="s">
        <v>113</v>
      </c>
      <c r="BN89" s="192" t="s">
        <v>3115</v>
      </c>
    </row>
    <row r="90" spans="2:52" s="270" customFormat="1" ht="42.75" customHeight="1">
      <c r="B90" s="265"/>
      <c r="C90" s="365"/>
      <c r="D90" s="365"/>
      <c r="E90" s="267" t="s">
        <v>5</v>
      </c>
      <c r="F90" s="625" t="s">
        <v>3531</v>
      </c>
      <c r="G90" s="622"/>
      <c r="H90" s="622"/>
      <c r="I90" s="622"/>
      <c r="J90" s="365"/>
      <c r="K90" s="380"/>
      <c r="L90" s="365"/>
      <c r="M90" s="365"/>
      <c r="N90" s="365"/>
      <c r="O90" s="365"/>
      <c r="P90" s="365"/>
      <c r="Q90" s="365"/>
      <c r="R90" s="365"/>
      <c r="S90" s="221"/>
      <c r="U90" s="387"/>
      <c r="V90" s="365"/>
      <c r="W90" s="365"/>
      <c r="X90" s="365"/>
      <c r="Y90" s="365"/>
      <c r="Z90" s="365"/>
      <c r="AA90" s="365"/>
      <c r="AB90" s="388"/>
      <c r="AU90" s="271" t="s">
        <v>205</v>
      </c>
      <c r="AV90" s="271" t="s">
        <v>65</v>
      </c>
      <c r="AW90" s="270" t="s">
        <v>65</v>
      </c>
      <c r="AX90" s="270" t="s">
        <v>25</v>
      </c>
      <c r="AY90" s="270" t="s">
        <v>58</v>
      </c>
      <c r="AZ90" s="271" t="s">
        <v>198</v>
      </c>
    </row>
    <row r="91" spans="2:52" s="270" customFormat="1" ht="42.75" customHeight="1">
      <c r="B91" s="265"/>
      <c r="C91" s="365"/>
      <c r="D91" s="365"/>
      <c r="E91" s="267" t="s">
        <v>5</v>
      </c>
      <c r="F91" s="625" t="s">
        <v>3532</v>
      </c>
      <c r="G91" s="622"/>
      <c r="H91" s="622"/>
      <c r="I91" s="622"/>
      <c r="J91" s="365"/>
      <c r="K91" s="380"/>
      <c r="L91" s="365"/>
      <c r="M91" s="365"/>
      <c r="N91" s="365"/>
      <c r="O91" s="365"/>
      <c r="P91" s="365"/>
      <c r="Q91" s="365"/>
      <c r="R91" s="365"/>
      <c r="S91" s="172"/>
      <c r="U91" s="387"/>
      <c r="V91" s="365"/>
      <c r="W91" s="365"/>
      <c r="X91" s="365"/>
      <c r="Y91" s="365"/>
      <c r="Z91" s="365"/>
      <c r="AA91" s="365"/>
      <c r="AB91" s="388"/>
      <c r="AU91" s="271" t="s">
        <v>205</v>
      </c>
      <c r="AV91" s="271" t="s">
        <v>65</v>
      </c>
      <c r="AW91" s="270" t="s">
        <v>65</v>
      </c>
      <c r="AX91" s="270" t="s">
        <v>25</v>
      </c>
      <c r="AY91" s="270" t="s">
        <v>58</v>
      </c>
      <c r="AZ91" s="271" t="s">
        <v>198</v>
      </c>
    </row>
    <row r="92" spans="2:19" s="198" customFormat="1" ht="6.95" customHeight="1">
      <c r="B92" s="201"/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467"/>
    </row>
    <row r="93" ht="13.5">
      <c r="S93" s="363"/>
    </row>
    <row r="94" ht="13.5">
      <c r="S94" s="359"/>
    </row>
    <row r="95" ht="13.5">
      <c r="S95" s="363"/>
    </row>
    <row r="96" ht="13.5">
      <c r="S96" s="363"/>
    </row>
    <row r="97" ht="13.5">
      <c r="S97" s="359"/>
    </row>
    <row r="98" ht="13.5">
      <c r="S98" s="359"/>
    </row>
    <row r="99" ht="13.5">
      <c r="S99" s="359"/>
    </row>
    <row r="100" ht="13.5">
      <c r="S100" s="363"/>
    </row>
    <row r="101" ht="13.5">
      <c r="S101" s="363"/>
    </row>
    <row r="102" ht="13.5">
      <c r="S102" s="359"/>
    </row>
    <row r="103" ht="13.5">
      <c r="S103" s="363"/>
    </row>
    <row r="104" ht="13.5">
      <c r="S104" s="363"/>
    </row>
    <row r="105" ht="13.5">
      <c r="S105" s="359"/>
    </row>
    <row r="106" ht="13.5">
      <c r="S106" s="363"/>
    </row>
    <row r="107" ht="13.5">
      <c r="S107" s="359"/>
    </row>
    <row r="108" ht="13.5">
      <c r="S108" s="363"/>
    </row>
    <row r="109" ht="13.5">
      <c r="S109" s="363"/>
    </row>
    <row r="110" ht="13.5">
      <c r="S110" s="359"/>
    </row>
    <row r="111" spans="3:19" ht="13.5">
      <c r="S111" s="359"/>
    </row>
    <row r="112" ht="13.5">
      <c r="S112" s="359"/>
    </row>
    <row r="113" ht="13.5">
      <c r="S113" s="363"/>
    </row>
    <row r="114" ht="13.5">
      <c r="S114" s="363"/>
    </row>
    <row r="115" ht="13.5">
      <c r="S115" s="363"/>
    </row>
    <row r="116" ht="13.5">
      <c r="S116" s="359"/>
    </row>
    <row r="117" ht="13.5">
      <c r="S117" s="363"/>
    </row>
    <row r="118" ht="13.5">
      <c r="S118" s="363"/>
    </row>
    <row r="119" ht="13.5">
      <c r="S119" s="363"/>
    </row>
    <row r="120" ht="13.5">
      <c r="S120" s="363"/>
    </row>
    <row r="121" ht="13.5">
      <c r="S121" s="359"/>
    </row>
    <row r="122" ht="13.5">
      <c r="S122" s="363"/>
    </row>
    <row r="123" ht="13.5">
      <c r="S123" s="363"/>
    </row>
    <row r="124" ht="13.5">
      <c r="S124" s="363"/>
    </row>
    <row r="125" ht="13.5">
      <c r="S125" s="363"/>
    </row>
    <row r="126" ht="13.5">
      <c r="S126" s="359"/>
    </row>
    <row r="127" ht="13.5">
      <c r="S127" s="363"/>
    </row>
    <row r="128" ht="13.5">
      <c r="S128" s="363"/>
    </row>
    <row r="129" ht="13.5">
      <c r="S129" s="359"/>
    </row>
    <row r="130" ht="13.5">
      <c r="S130" s="363"/>
    </row>
    <row r="131" ht="13.5">
      <c r="S131" s="363"/>
    </row>
    <row r="132" ht="13.5">
      <c r="S132" s="363"/>
    </row>
    <row r="133" ht="13.5">
      <c r="S133" s="232"/>
    </row>
    <row r="134" ht="13.5">
      <c r="S134" s="359"/>
    </row>
    <row r="135" ht="13.5">
      <c r="S135" s="363"/>
    </row>
    <row r="136" ht="13.5">
      <c r="S136" s="363"/>
    </row>
    <row r="137" ht="13.5">
      <c r="S137" s="232"/>
    </row>
    <row r="138" ht="13.5">
      <c r="S138" s="359"/>
    </row>
    <row r="139" ht="13.5">
      <c r="S139" s="363"/>
    </row>
    <row r="140" ht="13.5">
      <c r="S140" s="365"/>
    </row>
    <row r="141" ht="13.5">
      <c r="S141" s="363"/>
    </row>
    <row r="142" ht="13.5">
      <c r="S142" s="359"/>
    </row>
    <row r="143" ht="13.5">
      <c r="S143" s="363"/>
    </row>
    <row r="144" ht="13.5">
      <c r="S144" s="359"/>
    </row>
    <row r="145" ht="13.5">
      <c r="S145" s="363"/>
    </row>
    <row r="146" ht="13.5">
      <c r="S146" s="359"/>
    </row>
    <row r="147" ht="13.5">
      <c r="S147" s="363"/>
    </row>
    <row r="148" ht="13.5">
      <c r="S148" s="359"/>
    </row>
    <row r="149" ht="13.5">
      <c r="S149" s="363"/>
    </row>
    <row r="150" ht="13.5">
      <c r="S150" s="359"/>
    </row>
    <row r="151" ht="13.5">
      <c r="S151" s="363"/>
    </row>
    <row r="152" ht="13.5">
      <c r="S152" s="359"/>
    </row>
    <row r="153" ht="13.5">
      <c r="S153" s="363"/>
    </row>
    <row r="154" ht="13.5">
      <c r="S154" s="232"/>
    </row>
    <row r="155" ht="13.5">
      <c r="S155" s="359"/>
    </row>
    <row r="156" ht="13.5">
      <c r="S156" s="359"/>
    </row>
    <row r="157" ht="13.5">
      <c r="S157" s="232"/>
    </row>
    <row r="158" ht="13.5">
      <c r="S158" s="359"/>
    </row>
    <row r="159" ht="13.5">
      <c r="S159" s="363"/>
    </row>
    <row r="160" ht="13.5">
      <c r="S160" s="365"/>
    </row>
    <row r="161" ht="13.5">
      <c r="S161" s="363"/>
    </row>
    <row r="162" ht="13.5">
      <c r="S162" s="359"/>
    </row>
    <row r="163" ht="13.5">
      <c r="S163" s="363"/>
    </row>
    <row r="164" ht="13.5">
      <c r="S164" s="365"/>
    </row>
    <row r="165" ht="13.5">
      <c r="S165" s="363"/>
    </row>
    <row r="166" ht="13.5">
      <c r="S166" s="359"/>
    </row>
    <row r="167" ht="13.5">
      <c r="S167" s="363"/>
    </row>
    <row r="168" ht="13.5">
      <c r="S168" s="359"/>
    </row>
    <row r="169" ht="13.5">
      <c r="S169" s="363"/>
    </row>
    <row r="170" ht="13.5">
      <c r="S170" s="359"/>
    </row>
    <row r="171" ht="13.5">
      <c r="S171" s="369"/>
    </row>
    <row r="172" ht="13.5">
      <c r="S172" s="369"/>
    </row>
    <row r="173" ht="13.5">
      <c r="S173" s="369"/>
    </row>
    <row r="174" ht="13.5">
      <c r="S174" s="369"/>
    </row>
    <row r="175" ht="13.5">
      <c r="S175" s="369"/>
    </row>
    <row r="176" ht="13.5">
      <c r="S176" s="369"/>
    </row>
    <row r="177" ht="13.5">
      <c r="S177" s="369"/>
    </row>
    <row r="178" ht="13.5">
      <c r="S178" s="369"/>
    </row>
    <row r="179" ht="13.5">
      <c r="S179" s="369"/>
    </row>
    <row r="180" ht="13.5">
      <c r="S180" s="369"/>
    </row>
    <row r="181" ht="13.5">
      <c r="S181" s="369"/>
    </row>
    <row r="182" ht="13.5">
      <c r="S182" s="369"/>
    </row>
    <row r="183" ht="13.5">
      <c r="S183" s="369"/>
    </row>
    <row r="184" ht="13.5">
      <c r="S184" s="369"/>
    </row>
    <row r="185" ht="13.5">
      <c r="S185" s="369"/>
    </row>
    <row r="186" ht="13.5">
      <c r="S186" s="369"/>
    </row>
    <row r="187" ht="13.5">
      <c r="S187" s="369"/>
    </row>
    <row r="188" ht="13.5">
      <c r="S188" s="369"/>
    </row>
    <row r="189" ht="13.5">
      <c r="S189" s="369"/>
    </row>
    <row r="190" ht="13.5">
      <c r="S190" s="369"/>
    </row>
    <row r="191" ht="13.5">
      <c r="S191" s="369"/>
    </row>
  </sheetData>
  <sheetProtection password="CDE4" sheet="1" objects="1" scenarios="1"/>
  <mergeCells count="78">
    <mergeCell ref="M68:Q68"/>
    <mergeCell ref="M69:Q69"/>
    <mergeCell ref="O18:P18"/>
    <mergeCell ref="O19:P19"/>
    <mergeCell ref="C60:R60"/>
    <mergeCell ref="C51:G51"/>
    <mergeCell ref="N51:Q51"/>
    <mergeCell ref="N53:Q53"/>
    <mergeCell ref="N54:Q54"/>
    <mergeCell ref="M49:Q49"/>
    <mergeCell ref="M29:P29"/>
    <mergeCell ref="H30:J30"/>
    <mergeCell ref="M30:P30"/>
    <mergeCell ref="H31:J31"/>
    <mergeCell ref="M31:P31"/>
    <mergeCell ref="M46:P46"/>
    <mergeCell ref="M48:Q48"/>
    <mergeCell ref="O10:P10"/>
    <mergeCell ref="O12:P12"/>
    <mergeCell ref="O13:P13"/>
    <mergeCell ref="O15:P15"/>
    <mergeCell ref="O16:P16"/>
    <mergeCell ref="F43:P43"/>
    <mergeCell ref="F44:P44"/>
    <mergeCell ref="H32:J32"/>
    <mergeCell ref="M32:P32"/>
    <mergeCell ref="L34:P34"/>
    <mergeCell ref="F42:P42"/>
    <mergeCell ref="C40:R40"/>
    <mergeCell ref="H29:J29"/>
    <mergeCell ref="M25:P25"/>
    <mergeCell ref="H28:J28"/>
    <mergeCell ref="H1:K1"/>
    <mergeCell ref="T2:AD2"/>
    <mergeCell ref="F89:I89"/>
    <mergeCell ref="L89:M89"/>
    <mergeCell ref="N89:Q89"/>
    <mergeCell ref="N72:Q72"/>
    <mergeCell ref="N73:Q73"/>
    <mergeCell ref="F85:I85"/>
    <mergeCell ref="L85:M85"/>
    <mergeCell ref="N85:Q85"/>
    <mergeCell ref="F87:I87"/>
    <mergeCell ref="L87:M87"/>
    <mergeCell ref="N87:Q87"/>
    <mergeCell ref="F74:I74"/>
    <mergeCell ref="L74:M74"/>
    <mergeCell ref="N74:Q74"/>
    <mergeCell ref="L83:M83"/>
    <mergeCell ref="N83:Q83"/>
    <mergeCell ref="F62:P62"/>
    <mergeCell ref="F63:P63"/>
    <mergeCell ref="F64:P64"/>
    <mergeCell ref="F71:I71"/>
    <mergeCell ref="L71:M71"/>
    <mergeCell ref="N71:Q71"/>
    <mergeCell ref="F75:I75"/>
    <mergeCell ref="F76:I76"/>
    <mergeCell ref="F77:I77"/>
    <mergeCell ref="F78:I78"/>
    <mergeCell ref="F79:I79"/>
    <mergeCell ref="F80:I80"/>
    <mergeCell ref="F81:I81"/>
    <mergeCell ref="M66:P66"/>
    <mergeCell ref="M28:P28"/>
    <mergeCell ref="C2:Q2"/>
    <mergeCell ref="F6:P6"/>
    <mergeCell ref="F7:P7"/>
    <mergeCell ref="F8:P8"/>
    <mergeCell ref="C4:R4"/>
    <mergeCell ref="E22:L22"/>
    <mergeCell ref="F91:I91"/>
    <mergeCell ref="F82:I82"/>
    <mergeCell ref="F84:I84"/>
    <mergeCell ref="F86:I86"/>
    <mergeCell ref="F88:I88"/>
    <mergeCell ref="F90:I90"/>
    <mergeCell ref="F83:I83"/>
  </mergeCells>
  <hyperlinks>
    <hyperlink ref="F1:G1" location="C2" display="1) Krycí list rozpočtu"/>
    <hyperlink ref="H1:K1" location="C87" display="2) Rekapitulace rozpočtu"/>
    <hyperlink ref="L1" location="C111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5" r:id="rId2"/>
  <headerFooter>
    <oddFooter>&amp;CStrana &amp;P z &amp;N</oddFooter>
  </headerFooter>
  <rowBreaks count="2" manualBreakCount="2">
    <brk id="37" min="1" max="16383" man="1"/>
    <brk id="57" min="1" max="16383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O191"/>
  <sheetViews>
    <sheetView showGridLines="0" workbookViewId="0" topLeftCell="A1">
      <pane ySplit="1" topLeftCell="A5" activePane="bottomLeft" state="frozen"/>
      <selection pane="bottomLeft" activeCell="M25" sqref="M25:P25 M28:P29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5.16015625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8.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1" style="362" customWidth="1"/>
    <col min="31" max="31" width="15" style="362" customWidth="1"/>
    <col min="32" max="32" width="16.33203125" style="362" customWidth="1"/>
    <col min="33" max="44" width="9.33203125" style="362" customWidth="1"/>
    <col min="45" max="66" width="9.33203125" style="362" hidden="1" customWidth="1"/>
    <col min="67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4" t="s">
        <v>168</v>
      </c>
      <c r="I1" s="604"/>
      <c r="J1" s="604"/>
      <c r="K1" s="604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0" t="s">
        <v>7</v>
      </c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T2" s="671" t="s">
        <v>8</v>
      </c>
      <c r="U2" s="668"/>
      <c r="V2" s="668"/>
      <c r="W2" s="668"/>
      <c r="X2" s="668"/>
      <c r="Y2" s="668"/>
      <c r="Z2" s="668"/>
      <c r="AA2" s="668"/>
      <c r="AB2" s="668"/>
      <c r="AC2" s="668"/>
      <c r="AD2" s="668"/>
      <c r="AU2" s="192" t="s">
        <v>157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2" t="s">
        <v>3734</v>
      </c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53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34" t="str">
        <f>'Rekapitulace stavby'!K6</f>
        <v>Bezbariérové bydlení a centrum denních aktivit v Lednici - Srdce v domě, příspěvková organizace</v>
      </c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34" t="s">
        <v>3091</v>
      </c>
      <c r="G7" s="636"/>
      <c r="H7" s="636"/>
      <c r="I7" s="636"/>
      <c r="J7" s="636"/>
      <c r="K7" s="636"/>
      <c r="L7" s="636"/>
      <c r="M7" s="636"/>
      <c r="N7" s="636"/>
      <c r="O7" s="636"/>
      <c r="P7" s="636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2" t="s">
        <v>3116</v>
      </c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359"/>
      <c r="R8" s="359"/>
      <c r="S8" s="172"/>
    </row>
    <row r="9" spans="2:19" s="1" customFormat="1" ht="14.45" customHeight="1">
      <c r="B9" s="32"/>
      <c r="C9" s="482"/>
      <c r="D9" s="481" t="s">
        <v>17</v>
      </c>
      <c r="E9" s="482"/>
      <c r="F9" s="480" t="s">
        <v>5</v>
      </c>
      <c r="G9" s="482"/>
      <c r="H9" s="482"/>
      <c r="I9" s="482"/>
      <c r="J9" s="482"/>
      <c r="K9" s="482"/>
      <c r="L9" s="482"/>
      <c r="M9" s="481" t="s">
        <v>18</v>
      </c>
      <c r="N9" s="482"/>
      <c r="O9" s="480" t="s">
        <v>5</v>
      </c>
      <c r="P9" s="482"/>
      <c r="Q9" s="482"/>
      <c r="R9" s="482"/>
      <c r="S9" s="34"/>
    </row>
    <row r="10" spans="2:19" s="1" customFormat="1" ht="14.45" customHeight="1">
      <c r="B10" s="32"/>
      <c r="C10" s="482"/>
      <c r="D10" s="481" t="s">
        <v>19</v>
      </c>
      <c r="E10" s="482"/>
      <c r="F10" s="480" t="s">
        <v>20</v>
      </c>
      <c r="G10" s="482"/>
      <c r="H10" s="482"/>
      <c r="I10" s="482"/>
      <c r="J10" s="482"/>
      <c r="K10" s="482"/>
      <c r="L10" s="482"/>
      <c r="M10" s="481" t="s">
        <v>21</v>
      </c>
      <c r="N10" s="482"/>
      <c r="O10" s="576">
        <f>'Rekapitulace stavby'!AM8</f>
        <v>0</v>
      </c>
      <c r="P10" s="576"/>
      <c r="Q10" s="482"/>
      <c r="R10" s="482"/>
      <c r="S10" s="34"/>
    </row>
    <row r="11" spans="2:19" s="1" customFormat="1" ht="10.9" customHeight="1">
      <c r="B11" s="3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34"/>
    </row>
    <row r="12" spans="2:19" s="1" customFormat="1" ht="14.45" customHeight="1">
      <c r="B12" s="32"/>
      <c r="C12" s="482"/>
      <c r="D12" s="481" t="s">
        <v>3741</v>
      </c>
      <c r="E12" s="482"/>
      <c r="F12" s="482"/>
      <c r="G12" s="482"/>
      <c r="H12" s="482"/>
      <c r="I12" s="482"/>
      <c r="J12" s="482"/>
      <c r="K12" s="482"/>
      <c r="L12" s="482"/>
      <c r="M12" s="481" t="s">
        <v>22</v>
      </c>
      <c r="N12" s="482"/>
      <c r="O12" s="523" t="str">
        <f>IF('Rekapitulace stavby'!AN11="","",'Rekapitulace stavby'!AN11)</f>
        <v/>
      </c>
      <c r="P12" s="523"/>
      <c r="Q12" s="482"/>
      <c r="R12" s="482"/>
      <c r="S12" s="34"/>
    </row>
    <row r="13" spans="2:19" s="1" customFormat="1" ht="18" customHeight="1">
      <c r="B13" s="32"/>
      <c r="C13" s="482"/>
      <c r="D13" s="482"/>
      <c r="E13" s="480" t="str">
        <f>IF('Rekapitulace stavby'!E12="","",'Rekapitulace stavby'!E12)</f>
        <v/>
      </c>
      <c r="F13" s="482"/>
      <c r="G13" s="482"/>
      <c r="H13" s="482"/>
      <c r="I13" s="482"/>
      <c r="J13" s="482"/>
      <c r="K13" s="482"/>
      <c r="L13" s="482"/>
      <c r="M13" s="481" t="s">
        <v>23</v>
      </c>
      <c r="N13" s="482"/>
      <c r="O13" s="523" t="str">
        <f>IF('Rekapitulace stavby'!AN12="","",'Rekapitulace stavby'!AN12)</f>
        <v/>
      </c>
      <c r="P13" s="523"/>
      <c r="Q13" s="482"/>
      <c r="R13" s="482"/>
      <c r="S13" s="34"/>
    </row>
    <row r="14" spans="2:19" s="1" customFormat="1" ht="6.95" customHeight="1">
      <c r="B14" s="32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482"/>
      <c r="S14" s="34"/>
    </row>
    <row r="15" spans="2:19" s="1" customFormat="1" ht="14.45" customHeight="1">
      <c r="B15" s="32"/>
      <c r="C15" s="482"/>
      <c r="D15" s="481" t="s">
        <v>3742</v>
      </c>
      <c r="E15" s="482"/>
      <c r="F15" s="482"/>
      <c r="G15" s="482"/>
      <c r="H15" s="482"/>
      <c r="I15" s="482"/>
      <c r="J15" s="482"/>
      <c r="K15" s="482"/>
      <c r="L15" s="482"/>
      <c r="M15" s="481" t="s">
        <v>22</v>
      </c>
      <c r="N15" s="482"/>
      <c r="O15" s="523" t="str">
        <f>IF('Rekapitulace stavby'!AM13="","",'Rekapitulace stavby'!AM13)</f>
        <v/>
      </c>
      <c r="P15" s="523"/>
      <c r="Q15" s="482"/>
      <c r="R15" s="482"/>
      <c r="S15" s="34"/>
    </row>
    <row r="16" spans="2:19" s="1" customFormat="1" ht="18" customHeight="1">
      <c r="B16" s="32"/>
      <c r="C16" s="482"/>
      <c r="D16" s="482"/>
      <c r="E16" s="480" t="str">
        <f>IF('Rekapitulace stavby'!E14="","",'Rekapitulace stavby'!E14)</f>
        <v/>
      </c>
      <c r="F16" s="482"/>
      <c r="G16" s="482"/>
      <c r="H16" s="482"/>
      <c r="I16" s="482"/>
      <c r="J16" s="482"/>
      <c r="K16" s="482"/>
      <c r="L16" s="482"/>
      <c r="M16" s="481" t="s">
        <v>23</v>
      </c>
      <c r="N16" s="482"/>
      <c r="O16" s="523" t="str">
        <f>IF('Rekapitulace stavby'!AM14="","",'Rekapitulace stavby'!AM14)</f>
        <v/>
      </c>
      <c r="P16" s="523"/>
      <c r="Q16" s="482"/>
      <c r="R16" s="482"/>
      <c r="S16" s="34"/>
    </row>
    <row r="17" spans="2:19" s="1" customFormat="1" ht="6.95" customHeight="1">
      <c r="B17" s="32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34"/>
    </row>
    <row r="18" spans="2:19" s="1" customFormat="1" ht="14.45" customHeight="1">
      <c r="B18" s="32"/>
      <c r="C18" s="482"/>
      <c r="D18" s="481" t="s">
        <v>24</v>
      </c>
      <c r="E18" s="482"/>
      <c r="F18" s="482"/>
      <c r="G18" s="482"/>
      <c r="H18" s="482"/>
      <c r="I18" s="482"/>
      <c r="J18" s="482"/>
      <c r="K18" s="482"/>
      <c r="L18" s="482"/>
      <c r="M18" s="481" t="s">
        <v>22</v>
      </c>
      <c r="N18" s="482"/>
      <c r="O18" s="523" t="str">
        <f>IF('Rekapitulace stavby'!AN17="","",'Rekapitulace stavby'!AN17)</f>
        <v/>
      </c>
      <c r="P18" s="523"/>
      <c r="Q18" s="482"/>
      <c r="R18" s="482"/>
      <c r="S18" s="34"/>
    </row>
    <row r="19" spans="2:19" s="1" customFormat="1" ht="18" customHeight="1">
      <c r="B19" s="32"/>
      <c r="C19" s="482"/>
      <c r="D19" s="482"/>
      <c r="E19" s="480" t="str">
        <f>IF('Rekapitulace stavby'!E18="","",'Rekapitulace stavby'!E18)</f>
        <v/>
      </c>
      <c r="F19" s="482"/>
      <c r="G19" s="482"/>
      <c r="H19" s="482"/>
      <c r="I19" s="482"/>
      <c r="J19" s="482"/>
      <c r="K19" s="482"/>
      <c r="L19" s="482"/>
      <c r="M19" s="481" t="s">
        <v>23</v>
      </c>
      <c r="N19" s="482"/>
      <c r="O19" s="523" t="str">
        <f>IF('Rekapitulace stavby'!AN18="","",'Rekapitulace stavby'!AN18)</f>
        <v/>
      </c>
      <c r="P19" s="523"/>
      <c r="Q19" s="482"/>
      <c r="R19" s="482"/>
      <c r="S19" s="34"/>
    </row>
    <row r="20" spans="2:19" s="1" customFormat="1" ht="6.95" customHeight="1">
      <c r="B20" s="3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34"/>
    </row>
    <row r="21" spans="2:19" s="1" customFormat="1" ht="14.45" customHeight="1">
      <c r="B21" s="32"/>
      <c r="C21" s="482"/>
      <c r="D21" s="481" t="s">
        <v>26</v>
      </c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34"/>
    </row>
    <row r="22" spans="2:19" s="1" customFormat="1" ht="22.5" customHeight="1">
      <c r="B22" s="32"/>
      <c r="C22" s="482"/>
      <c r="D22" s="482"/>
      <c r="E22" s="526" t="s">
        <v>5</v>
      </c>
      <c r="F22" s="526"/>
      <c r="G22" s="526"/>
      <c r="H22" s="526"/>
      <c r="I22" s="526"/>
      <c r="J22" s="526"/>
      <c r="K22" s="526"/>
      <c r="L22" s="526"/>
      <c r="M22" s="482"/>
      <c r="N22" s="482"/>
      <c r="O22" s="482"/>
      <c r="P22" s="482"/>
      <c r="Q22" s="482"/>
      <c r="R22" s="48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31">
        <f>ROUND(N53,2)</f>
        <v>0</v>
      </c>
      <c r="N25" s="632"/>
      <c r="O25" s="632"/>
      <c r="P25" s="632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56">
        <v>0</v>
      </c>
      <c r="I28" s="638"/>
      <c r="J28" s="638"/>
      <c r="K28" s="359"/>
      <c r="L28" s="359"/>
      <c r="M28" s="656">
        <f>ROUND(H28*0.21,2)</f>
        <v>0</v>
      </c>
      <c r="N28" s="638"/>
      <c r="O28" s="638"/>
      <c r="P28" s="638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56">
        <f>ROUND((SUM($M$25)),2)</f>
        <v>0</v>
      </c>
      <c r="I29" s="656"/>
      <c r="J29" s="656"/>
      <c r="K29" s="359"/>
      <c r="L29" s="359"/>
      <c r="M29" s="656">
        <f>ROUND(H29*0.15,2)</f>
        <v>0</v>
      </c>
      <c r="N29" s="638"/>
      <c r="O29" s="638"/>
      <c r="P29" s="638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56" t="e">
        <f>ROUND((SUM(#REF!)+SUM(BH72:BH79)),2)</f>
        <v>#REF!</v>
      </c>
      <c r="I30" s="638"/>
      <c r="J30" s="638"/>
      <c r="K30" s="359"/>
      <c r="L30" s="359"/>
      <c r="M30" s="656">
        <v>0</v>
      </c>
      <c r="N30" s="638"/>
      <c r="O30" s="638"/>
      <c r="P30" s="638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56" t="e">
        <f>ROUND((SUM(#REF!)+SUM(BI72:BI79)),2)</f>
        <v>#REF!</v>
      </c>
      <c r="I31" s="638"/>
      <c r="J31" s="638"/>
      <c r="K31" s="359"/>
      <c r="L31" s="359"/>
      <c r="M31" s="656">
        <v>0</v>
      </c>
      <c r="N31" s="638"/>
      <c r="O31" s="638"/>
      <c r="P31" s="638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56" t="e">
        <f>ROUND((SUM(#REF!)+SUM(BJ72:BJ79)),2)</f>
        <v>#REF!</v>
      </c>
      <c r="I32" s="638"/>
      <c r="J32" s="638"/>
      <c r="K32" s="359"/>
      <c r="L32" s="359"/>
      <c r="M32" s="656">
        <v>0</v>
      </c>
      <c r="N32" s="638"/>
      <c r="O32" s="638"/>
      <c r="P32" s="638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4">
        <f>M28+M25+M29</f>
        <v>0</v>
      </c>
      <c r="M34" s="654"/>
      <c r="N34" s="654"/>
      <c r="O34" s="654"/>
      <c r="P34" s="655"/>
      <c r="Q34" s="371"/>
      <c r="R34" s="359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2" t="s">
        <v>3735</v>
      </c>
      <c r="D40" s="643"/>
      <c r="E40" s="643"/>
      <c r="F40" s="643"/>
      <c r="G40" s="643"/>
      <c r="H40" s="643"/>
      <c r="I40" s="643"/>
      <c r="J40" s="643"/>
      <c r="K40" s="643"/>
      <c r="L40" s="643"/>
      <c r="M40" s="643"/>
      <c r="N40" s="643"/>
      <c r="O40" s="643"/>
      <c r="P40" s="643"/>
      <c r="Q40" s="643"/>
      <c r="R40" s="644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34" t="str">
        <f>F6</f>
        <v>Bezbariérové bydlení a centrum denních aktivit v Lednici - Srdce v domě, příspěvková organizace</v>
      </c>
      <c r="G42" s="635"/>
      <c r="H42" s="635"/>
      <c r="I42" s="635"/>
      <c r="J42" s="635"/>
      <c r="K42" s="635"/>
      <c r="L42" s="635"/>
      <c r="M42" s="635"/>
      <c r="N42" s="635"/>
      <c r="O42" s="635"/>
      <c r="P42" s="635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34" t="s">
        <v>3091</v>
      </c>
      <c r="G43" s="636"/>
      <c r="H43" s="636"/>
      <c r="I43" s="636"/>
      <c r="J43" s="636"/>
      <c r="K43" s="636"/>
      <c r="L43" s="636"/>
      <c r="M43" s="636"/>
      <c r="N43" s="636"/>
      <c r="O43" s="636"/>
      <c r="P43" s="636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37" t="str">
        <f>F8</f>
        <v>SO 10.3 - Areálový rozvod VO</v>
      </c>
      <c r="G44" s="638"/>
      <c r="H44" s="638"/>
      <c r="I44" s="638"/>
      <c r="J44" s="638"/>
      <c r="K44" s="638"/>
      <c r="L44" s="638"/>
      <c r="M44" s="638"/>
      <c r="N44" s="638"/>
      <c r="O44" s="638"/>
      <c r="P44" s="638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485" t="s">
        <v>19</v>
      </c>
      <c r="D46" s="483"/>
      <c r="E46" s="483"/>
      <c r="F46" s="484"/>
      <c r="G46" s="483"/>
      <c r="H46" s="483"/>
      <c r="I46" s="483"/>
      <c r="J46" s="483"/>
      <c r="K46" s="485" t="s">
        <v>21</v>
      </c>
      <c r="L46" s="483"/>
      <c r="M46" s="576">
        <f>IF(O10="","",O10)</f>
        <v>0</v>
      </c>
      <c r="N46" s="576"/>
      <c r="O46" s="576"/>
      <c r="P46" s="576"/>
      <c r="Q46" s="483"/>
      <c r="R46" s="483"/>
      <c r="S46" s="172"/>
    </row>
    <row r="47" spans="2:19" s="198" customFormat="1" ht="6.95" customHeight="1">
      <c r="B47" s="168"/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172"/>
    </row>
    <row r="48" spans="2:19" s="198" customFormat="1" ht="15">
      <c r="B48" s="168"/>
      <c r="C48" s="485" t="s">
        <v>3741</v>
      </c>
      <c r="D48" s="483"/>
      <c r="E48" s="483"/>
      <c r="F48" s="484"/>
      <c r="G48" s="483"/>
      <c r="H48" s="483"/>
      <c r="I48" s="483"/>
      <c r="J48" s="483"/>
      <c r="K48" s="485" t="s">
        <v>24</v>
      </c>
      <c r="L48" s="483"/>
      <c r="M48" s="639"/>
      <c r="N48" s="639"/>
      <c r="O48" s="639"/>
      <c r="P48" s="639"/>
      <c r="Q48" s="639"/>
      <c r="R48" s="483"/>
      <c r="S48" s="172"/>
    </row>
    <row r="49" spans="2:19" s="198" customFormat="1" ht="14.45" customHeight="1">
      <c r="B49" s="168"/>
      <c r="C49" s="485" t="s">
        <v>3743</v>
      </c>
      <c r="D49" s="483"/>
      <c r="E49" s="483"/>
      <c r="F49" s="480" t="str">
        <f>IF(E16="","",E16)</f>
        <v/>
      </c>
      <c r="G49" s="483"/>
      <c r="H49" s="483"/>
      <c r="I49" s="483"/>
      <c r="J49" s="483"/>
      <c r="K49" s="485"/>
      <c r="L49" s="483"/>
      <c r="M49" s="639"/>
      <c r="N49" s="639"/>
      <c r="O49" s="639"/>
      <c r="P49" s="639"/>
      <c r="Q49" s="639"/>
      <c r="R49" s="483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40" t="s">
        <v>176</v>
      </c>
      <c r="D51" s="641"/>
      <c r="E51" s="641"/>
      <c r="F51" s="641"/>
      <c r="G51" s="641"/>
      <c r="H51" s="371"/>
      <c r="I51" s="371"/>
      <c r="J51" s="371"/>
      <c r="K51" s="371"/>
      <c r="L51" s="371"/>
      <c r="M51" s="371"/>
      <c r="N51" s="640" t="s">
        <v>177</v>
      </c>
      <c r="O51" s="641"/>
      <c r="P51" s="641"/>
      <c r="Q51" s="641"/>
      <c r="R51" s="359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31">
        <f>N54</f>
        <v>0</v>
      </c>
      <c r="O53" s="645"/>
      <c r="P53" s="645"/>
      <c r="Q53" s="645"/>
      <c r="R53" s="35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1288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75">
        <f>N73</f>
        <v>0</v>
      </c>
      <c r="O54" s="676"/>
      <c r="P54" s="676"/>
      <c r="Q54" s="676"/>
      <c r="R54" s="378"/>
      <c r="S54" s="210"/>
    </row>
    <row r="55" spans="2:19" s="198" customFormat="1" ht="6.95" customHeight="1">
      <c r="B55" s="201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3"/>
    </row>
    <row r="56" ht="13.5">
      <c r="S56" s="205"/>
    </row>
    <row r="57" ht="13.5">
      <c r="S57" s="359"/>
    </row>
    <row r="58" ht="13.5">
      <c r="S58" s="202"/>
    </row>
    <row r="59" spans="2:19" s="198" customFormat="1" ht="6.95" customHeight="1">
      <c r="B59" s="204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6"/>
    </row>
    <row r="60" spans="2:19" s="198" customFormat="1" ht="36.95" customHeight="1">
      <c r="B60" s="168"/>
      <c r="C60" s="642" t="s">
        <v>3736</v>
      </c>
      <c r="D60" s="638"/>
      <c r="E60" s="638"/>
      <c r="F60" s="638"/>
      <c r="G60" s="638"/>
      <c r="H60" s="638"/>
      <c r="I60" s="638"/>
      <c r="J60" s="638"/>
      <c r="K60" s="638"/>
      <c r="L60" s="638"/>
      <c r="M60" s="638"/>
      <c r="N60" s="638"/>
      <c r="O60" s="638"/>
      <c r="P60" s="638"/>
      <c r="Q60" s="638"/>
      <c r="R60" s="644"/>
      <c r="S60" s="176"/>
    </row>
    <row r="61" spans="2:19" s="198" customFormat="1" ht="6.95" customHeight="1">
      <c r="B61" s="168"/>
      <c r="C61" s="359"/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176"/>
    </row>
    <row r="62" spans="2:19" s="198" customFormat="1" ht="30" customHeight="1">
      <c r="B62" s="168"/>
      <c r="C62" s="368" t="s">
        <v>15</v>
      </c>
      <c r="D62" s="359"/>
      <c r="E62" s="359"/>
      <c r="F62" s="634" t="str">
        <f>F6</f>
        <v>Bezbariérové bydlení a centrum denních aktivit v Lednici - Srdce v domě, příspěvková organizace</v>
      </c>
      <c r="G62" s="635"/>
      <c r="H62" s="635"/>
      <c r="I62" s="635"/>
      <c r="J62" s="635"/>
      <c r="K62" s="635"/>
      <c r="L62" s="635"/>
      <c r="M62" s="635"/>
      <c r="N62" s="635"/>
      <c r="O62" s="635"/>
      <c r="P62" s="635"/>
      <c r="Q62" s="359"/>
      <c r="R62" s="359"/>
      <c r="S62" s="176"/>
    </row>
    <row r="63" spans="2:19" ht="30" customHeight="1">
      <c r="B63" s="174"/>
      <c r="C63" s="368" t="s">
        <v>173</v>
      </c>
      <c r="D63" s="369"/>
      <c r="E63" s="369"/>
      <c r="F63" s="634" t="s">
        <v>3091</v>
      </c>
      <c r="G63" s="636"/>
      <c r="H63" s="636"/>
      <c r="I63" s="636"/>
      <c r="J63" s="636"/>
      <c r="K63" s="636"/>
      <c r="L63" s="636"/>
      <c r="M63" s="636"/>
      <c r="N63" s="636"/>
      <c r="O63" s="636"/>
      <c r="P63" s="636"/>
      <c r="Q63" s="369"/>
      <c r="R63" s="369"/>
      <c r="S63" s="172"/>
    </row>
    <row r="64" spans="2:19" s="198" customFormat="1" ht="36.95" customHeight="1">
      <c r="B64" s="168"/>
      <c r="C64" s="207" t="s">
        <v>245</v>
      </c>
      <c r="D64" s="359"/>
      <c r="E64" s="359"/>
      <c r="F64" s="637" t="str">
        <f>F8</f>
        <v>SO 10.3 - Areálový rozvod VO</v>
      </c>
      <c r="G64" s="638"/>
      <c r="H64" s="638"/>
      <c r="I64" s="638"/>
      <c r="J64" s="638"/>
      <c r="K64" s="638"/>
      <c r="L64" s="638"/>
      <c r="M64" s="638"/>
      <c r="N64" s="638"/>
      <c r="O64" s="638"/>
      <c r="P64" s="638"/>
      <c r="Q64" s="359"/>
      <c r="R64" s="359"/>
      <c r="S64" s="172"/>
    </row>
    <row r="65" spans="2:19" s="198" customFormat="1" ht="6.95" customHeight="1">
      <c r="B65" s="168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172"/>
    </row>
    <row r="66" spans="2:19" s="1" customFormat="1" ht="18" customHeight="1">
      <c r="B66" s="32"/>
      <c r="C66" s="481" t="s">
        <v>19</v>
      </c>
      <c r="D66" s="482"/>
      <c r="E66" s="482"/>
      <c r="F66" s="480"/>
      <c r="G66" s="482"/>
      <c r="H66" s="482"/>
      <c r="I66" s="482"/>
      <c r="J66" s="482"/>
      <c r="K66" s="481" t="s">
        <v>21</v>
      </c>
      <c r="L66" s="482"/>
      <c r="M66" s="576">
        <f>IF(O10="","",O10)</f>
        <v>0</v>
      </c>
      <c r="N66" s="576"/>
      <c r="O66" s="576"/>
      <c r="P66" s="576"/>
      <c r="Q66" s="482"/>
      <c r="R66" s="482"/>
      <c r="S66" s="34"/>
    </row>
    <row r="67" spans="2:19" s="1" customFormat="1" ht="6.95" customHeight="1">
      <c r="B67" s="32"/>
      <c r="C67" s="482"/>
      <c r="D67" s="482"/>
      <c r="E67" s="482"/>
      <c r="F67" s="482"/>
      <c r="G67" s="482"/>
      <c r="H67" s="482"/>
      <c r="I67" s="482"/>
      <c r="J67" s="482"/>
      <c r="K67" s="482"/>
      <c r="L67" s="482"/>
      <c r="M67" s="487"/>
      <c r="N67" s="482"/>
      <c r="O67" s="482"/>
      <c r="P67" s="482"/>
      <c r="Q67" s="482"/>
      <c r="R67" s="482"/>
      <c r="S67" s="34"/>
    </row>
    <row r="68" spans="2:19" s="1" customFormat="1" ht="15">
      <c r="B68" s="32"/>
      <c r="C68" s="481" t="s">
        <v>3741</v>
      </c>
      <c r="D68" s="482"/>
      <c r="E68" s="482"/>
      <c r="F68" s="480"/>
      <c r="G68" s="482"/>
      <c r="H68" s="482"/>
      <c r="I68" s="482"/>
      <c r="J68" s="482"/>
      <c r="K68" s="481" t="s">
        <v>24</v>
      </c>
      <c r="L68" s="482"/>
      <c r="M68" s="523"/>
      <c r="N68" s="523"/>
      <c r="O68" s="523"/>
      <c r="P68" s="523"/>
      <c r="Q68" s="523"/>
      <c r="R68" s="482"/>
      <c r="S68" s="34"/>
    </row>
    <row r="69" spans="2:19" s="1" customFormat="1" ht="14.45" customHeight="1">
      <c r="B69" s="32"/>
      <c r="C69" s="481" t="s">
        <v>3743</v>
      </c>
      <c r="D69" s="482"/>
      <c r="E69" s="482"/>
      <c r="F69" s="480" t="str">
        <f>IF(E16="","",E16)</f>
        <v/>
      </c>
      <c r="G69" s="482"/>
      <c r="H69" s="482"/>
      <c r="I69" s="482"/>
      <c r="J69" s="482"/>
      <c r="K69" s="481"/>
      <c r="L69" s="482"/>
      <c r="M69" s="523"/>
      <c r="N69" s="523"/>
      <c r="O69" s="523"/>
      <c r="P69" s="523"/>
      <c r="Q69" s="523"/>
      <c r="R69" s="482"/>
      <c r="S69" s="34"/>
    </row>
    <row r="70" spans="2:19" s="198" customFormat="1" ht="10.35" customHeight="1">
      <c r="B70" s="168"/>
      <c r="C70" s="359"/>
      <c r="D70" s="359"/>
      <c r="E70" s="359"/>
      <c r="F70" s="359"/>
      <c r="G70" s="359"/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S70" s="172"/>
    </row>
    <row r="71" spans="2:28" s="228" customFormat="1" ht="29.25" customHeight="1">
      <c r="B71" s="222"/>
      <c r="C71" s="223" t="s">
        <v>185</v>
      </c>
      <c r="D71" s="367" t="s">
        <v>186</v>
      </c>
      <c r="E71" s="367" t="s">
        <v>40</v>
      </c>
      <c r="F71" s="657" t="s">
        <v>187</v>
      </c>
      <c r="G71" s="657"/>
      <c r="H71" s="657"/>
      <c r="I71" s="657"/>
      <c r="J71" s="367" t="s">
        <v>188</v>
      </c>
      <c r="K71" s="367" t="s">
        <v>189</v>
      </c>
      <c r="L71" s="658" t="s">
        <v>190</v>
      </c>
      <c r="M71" s="658"/>
      <c r="N71" s="657" t="s">
        <v>177</v>
      </c>
      <c r="O71" s="657"/>
      <c r="P71" s="657"/>
      <c r="Q71" s="657"/>
      <c r="R71" s="226" t="s">
        <v>3318</v>
      </c>
      <c r="S71" s="172"/>
      <c r="U71" s="381" t="s">
        <v>191</v>
      </c>
      <c r="V71" s="227" t="s">
        <v>28</v>
      </c>
      <c r="W71" s="227" t="s">
        <v>192</v>
      </c>
      <c r="X71" s="227" t="s">
        <v>193</v>
      </c>
      <c r="Y71" s="227" t="s">
        <v>194</v>
      </c>
      <c r="Z71" s="227" t="s">
        <v>195</v>
      </c>
      <c r="AA71" s="227" t="s">
        <v>196</v>
      </c>
      <c r="AB71" s="382" t="s">
        <v>197</v>
      </c>
    </row>
    <row r="72" spans="2:64" s="198" customFormat="1" ht="29.25" customHeight="1">
      <c r="B72" s="168"/>
      <c r="C72" s="209" t="s">
        <v>3737</v>
      </c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666">
        <f>N73</f>
        <v>0</v>
      </c>
      <c r="O72" s="667"/>
      <c r="P72" s="667"/>
      <c r="Q72" s="667"/>
      <c r="R72" s="359"/>
      <c r="S72" s="172"/>
      <c r="U72" s="383"/>
      <c r="V72" s="361"/>
      <c r="W72" s="361"/>
      <c r="X72" s="229">
        <f>X73</f>
        <v>0</v>
      </c>
      <c r="Y72" s="361"/>
      <c r="Z72" s="229">
        <f>Z73</f>
        <v>0</v>
      </c>
      <c r="AA72" s="361"/>
      <c r="AB72" s="384">
        <f>AB73</f>
        <v>0</v>
      </c>
      <c r="AU72" s="192" t="s">
        <v>57</v>
      </c>
      <c r="AV72" s="192" t="s">
        <v>172</v>
      </c>
      <c r="BL72" s="230">
        <f>BL73</f>
        <v>0</v>
      </c>
    </row>
    <row r="73" spans="2:64" s="235" customFormat="1" ht="37.35" customHeight="1">
      <c r="B73" s="231"/>
      <c r="C73" s="232"/>
      <c r="D73" s="233" t="s">
        <v>1288</v>
      </c>
      <c r="E73" s="233"/>
      <c r="F73" s="233"/>
      <c r="G73" s="233"/>
      <c r="H73" s="233"/>
      <c r="I73" s="233"/>
      <c r="J73" s="233"/>
      <c r="K73" s="233"/>
      <c r="L73" s="233"/>
      <c r="M73" s="233"/>
      <c r="N73" s="609">
        <f>SUM(N74:Q80)</f>
        <v>0</v>
      </c>
      <c r="O73" s="610"/>
      <c r="P73" s="610"/>
      <c r="Q73" s="610"/>
      <c r="R73" s="232"/>
      <c r="S73" s="172"/>
      <c r="U73" s="348"/>
      <c r="V73" s="232"/>
      <c r="W73" s="232"/>
      <c r="X73" s="234">
        <f>SUM(X74:X79)</f>
        <v>0</v>
      </c>
      <c r="Y73" s="232"/>
      <c r="Z73" s="234">
        <f>SUM(Z74:Z79)</f>
        <v>0</v>
      </c>
      <c r="AA73" s="232"/>
      <c r="AB73" s="349">
        <f>SUM(AB74:AB79)</f>
        <v>0</v>
      </c>
      <c r="AS73" s="237" t="s">
        <v>113</v>
      </c>
      <c r="AU73" s="238" t="s">
        <v>57</v>
      </c>
      <c r="AV73" s="238" t="s">
        <v>58</v>
      </c>
      <c r="AZ73" s="237" t="s">
        <v>198</v>
      </c>
      <c r="BL73" s="239">
        <f>SUM(BL74:BL79)</f>
        <v>0</v>
      </c>
    </row>
    <row r="74" spans="2:66" s="198" customFormat="1" ht="44.25" customHeight="1">
      <c r="B74" s="168"/>
      <c r="C74" s="240" t="s">
        <v>65</v>
      </c>
      <c r="D74" s="240" t="s">
        <v>199</v>
      </c>
      <c r="E74" s="241" t="s">
        <v>3117</v>
      </c>
      <c r="F74" s="593" t="s">
        <v>3118</v>
      </c>
      <c r="G74" s="593"/>
      <c r="H74" s="593"/>
      <c r="I74" s="593"/>
      <c r="J74" s="253" t="s">
        <v>3325</v>
      </c>
      <c r="K74" s="358">
        <v>1</v>
      </c>
      <c r="L74" s="694"/>
      <c r="M74" s="694"/>
      <c r="N74" s="594">
        <f>ROUND(L74*K74,2)</f>
        <v>0</v>
      </c>
      <c r="O74" s="594"/>
      <c r="P74" s="594"/>
      <c r="Q74" s="594"/>
      <c r="R74" s="244" t="s">
        <v>3319</v>
      </c>
      <c r="S74" s="172"/>
      <c r="U74" s="354" t="s">
        <v>5</v>
      </c>
      <c r="V74" s="246" t="s">
        <v>29</v>
      </c>
      <c r="W74" s="248">
        <v>0</v>
      </c>
      <c r="X74" s="248">
        <f>W74*K74</f>
        <v>0</v>
      </c>
      <c r="Y74" s="248">
        <v>0</v>
      </c>
      <c r="Z74" s="248">
        <f>Y74*K74</f>
        <v>0</v>
      </c>
      <c r="AA74" s="248">
        <v>0</v>
      </c>
      <c r="AB74" s="355">
        <f>AA74*K74</f>
        <v>0</v>
      </c>
      <c r="AS74" s="192" t="s">
        <v>113</v>
      </c>
      <c r="AU74" s="192" t="s">
        <v>199</v>
      </c>
      <c r="AV74" s="192" t="s">
        <v>65</v>
      </c>
      <c r="AZ74" s="192" t="s">
        <v>198</v>
      </c>
      <c r="BF74" s="249">
        <f>IF(V74="základní",N74,0)</f>
        <v>0</v>
      </c>
      <c r="BG74" s="249">
        <f>IF(V74="snížená",N74,0)</f>
        <v>0</v>
      </c>
      <c r="BH74" s="249">
        <f>IF(V74="zákl. přenesená",N74,0)</f>
        <v>0</v>
      </c>
      <c r="BI74" s="249">
        <f>IF(V74="sníž. přenesená",N74,0)</f>
        <v>0</v>
      </c>
      <c r="BJ74" s="249">
        <f>IF(V74="nulová",N74,0)</f>
        <v>0</v>
      </c>
      <c r="BK74" s="192" t="s">
        <v>65</v>
      </c>
      <c r="BL74" s="249">
        <f>ROUND(L74*K74,2)</f>
        <v>0</v>
      </c>
      <c r="BM74" s="192" t="s">
        <v>113</v>
      </c>
      <c r="BN74" s="192" t="s">
        <v>3119</v>
      </c>
    </row>
    <row r="75" spans="2:52" s="270" customFormat="1" ht="30" customHeight="1">
      <c r="B75" s="265"/>
      <c r="C75" s="365"/>
      <c r="D75" s="365"/>
      <c r="E75" s="267" t="s">
        <v>5</v>
      </c>
      <c r="F75" s="625" t="s">
        <v>3524</v>
      </c>
      <c r="G75" s="622"/>
      <c r="H75" s="622"/>
      <c r="I75" s="622"/>
      <c r="J75" s="365"/>
      <c r="K75" s="380"/>
      <c r="L75" s="365"/>
      <c r="M75" s="365"/>
      <c r="N75" s="365"/>
      <c r="O75" s="365"/>
      <c r="P75" s="365"/>
      <c r="Q75" s="365"/>
      <c r="R75" s="365"/>
      <c r="S75" s="290"/>
      <c r="U75" s="387"/>
      <c r="V75" s="365"/>
      <c r="W75" s="365"/>
      <c r="X75" s="365"/>
      <c r="Y75" s="365"/>
      <c r="Z75" s="365"/>
      <c r="AA75" s="365"/>
      <c r="AB75" s="388"/>
      <c r="AU75" s="271" t="s">
        <v>205</v>
      </c>
      <c r="AV75" s="271" t="s">
        <v>65</v>
      </c>
      <c r="AW75" s="270" t="s">
        <v>65</v>
      </c>
      <c r="AX75" s="270" t="s">
        <v>25</v>
      </c>
      <c r="AY75" s="270" t="s">
        <v>58</v>
      </c>
      <c r="AZ75" s="271" t="s">
        <v>198</v>
      </c>
    </row>
    <row r="76" spans="2:52" s="270" customFormat="1" ht="14.25" customHeight="1">
      <c r="B76" s="265"/>
      <c r="C76" s="365"/>
      <c r="D76" s="365"/>
      <c r="E76" s="267" t="s">
        <v>5</v>
      </c>
      <c r="F76" s="625" t="s">
        <v>3525</v>
      </c>
      <c r="G76" s="622"/>
      <c r="H76" s="622"/>
      <c r="I76" s="622"/>
      <c r="J76" s="365"/>
      <c r="K76" s="380"/>
      <c r="L76" s="365"/>
      <c r="M76" s="365"/>
      <c r="N76" s="365"/>
      <c r="O76" s="365"/>
      <c r="P76" s="365"/>
      <c r="Q76" s="365"/>
      <c r="R76" s="365"/>
      <c r="S76" s="172"/>
      <c r="U76" s="387"/>
      <c r="V76" s="365"/>
      <c r="W76" s="365"/>
      <c r="X76" s="365"/>
      <c r="Y76" s="365"/>
      <c r="Z76" s="365"/>
      <c r="AA76" s="365"/>
      <c r="AB76" s="388"/>
      <c r="AU76" s="271" t="s">
        <v>205</v>
      </c>
      <c r="AV76" s="271" t="s">
        <v>65</v>
      </c>
      <c r="AW76" s="270" t="s">
        <v>65</v>
      </c>
      <c r="AX76" s="270" t="s">
        <v>25</v>
      </c>
      <c r="AY76" s="270" t="s">
        <v>58</v>
      </c>
      <c r="AZ76" s="271" t="s">
        <v>198</v>
      </c>
    </row>
    <row r="77" spans="2:52" s="270" customFormat="1" ht="14.25" customHeight="1">
      <c r="B77" s="265"/>
      <c r="C77" s="365"/>
      <c r="D77" s="365"/>
      <c r="E77" s="267" t="s">
        <v>5</v>
      </c>
      <c r="F77" s="625" t="s">
        <v>3526</v>
      </c>
      <c r="G77" s="622"/>
      <c r="H77" s="622"/>
      <c r="I77" s="622"/>
      <c r="J77" s="365"/>
      <c r="K77" s="380"/>
      <c r="L77" s="365"/>
      <c r="M77" s="365"/>
      <c r="N77" s="365"/>
      <c r="O77" s="365"/>
      <c r="P77" s="365"/>
      <c r="Q77" s="365"/>
      <c r="R77" s="365"/>
      <c r="S77" s="219"/>
      <c r="U77" s="387"/>
      <c r="V77" s="365"/>
      <c r="W77" s="365"/>
      <c r="X77" s="365"/>
      <c r="Y77" s="365"/>
      <c r="Z77" s="365"/>
      <c r="AA77" s="365"/>
      <c r="AB77" s="388"/>
      <c r="AU77" s="271" t="s">
        <v>205</v>
      </c>
      <c r="AV77" s="271" t="s">
        <v>65</v>
      </c>
      <c r="AW77" s="270" t="s">
        <v>65</v>
      </c>
      <c r="AX77" s="270" t="s">
        <v>25</v>
      </c>
      <c r="AY77" s="270" t="s">
        <v>58</v>
      </c>
      <c r="AZ77" s="271" t="s">
        <v>198</v>
      </c>
    </row>
    <row r="78" spans="2:52" s="270" customFormat="1" ht="14.25" customHeight="1">
      <c r="B78" s="265"/>
      <c r="C78" s="365"/>
      <c r="D78" s="365"/>
      <c r="E78" s="267" t="s">
        <v>5</v>
      </c>
      <c r="F78" s="625" t="s">
        <v>3527</v>
      </c>
      <c r="G78" s="622"/>
      <c r="H78" s="622"/>
      <c r="I78" s="622"/>
      <c r="J78" s="365"/>
      <c r="K78" s="380"/>
      <c r="L78" s="365"/>
      <c r="M78" s="365"/>
      <c r="N78" s="365"/>
      <c r="O78" s="365"/>
      <c r="P78" s="365"/>
      <c r="Q78" s="365"/>
      <c r="R78" s="365"/>
      <c r="S78" s="172"/>
      <c r="U78" s="387"/>
      <c r="V78" s="365"/>
      <c r="W78" s="365"/>
      <c r="X78" s="365"/>
      <c r="Y78" s="365"/>
      <c r="Z78" s="365"/>
      <c r="AA78" s="365"/>
      <c r="AB78" s="388"/>
      <c r="AU78" s="271" t="s">
        <v>205</v>
      </c>
      <c r="AV78" s="271" t="s">
        <v>65</v>
      </c>
      <c r="AW78" s="270" t="s">
        <v>65</v>
      </c>
      <c r="AX78" s="270" t="s">
        <v>25</v>
      </c>
      <c r="AY78" s="270" t="s">
        <v>58</v>
      </c>
      <c r="AZ78" s="271" t="s">
        <v>198</v>
      </c>
    </row>
    <row r="79" spans="2:66" s="198" customFormat="1" ht="31.5" customHeight="1">
      <c r="B79" s="168"/>
      <c r="C79" s="240" t="s">
        <v>71</v>
      </c>
      <c r="D79" s="240" t="s">
        <v>199</v>
      </c>
      <c r="E79" s="241" t="s">
        <v>3120</v>
      </c>
      <c r="F79" s="593" t="s">
        <v>3121</v>
      </c>
      <c r="G79" s="593"/>
      <c r="H79" s="593"/>
      <c r="I79" s="593"/>
      <c r="J79" s="242" t="s">
        <v>1318</v>
      </c>
      <c r="K79" s="358">
        <v>5</v>
      </c>
      <c r="L79" s="694"/>
      <c r="M79" s="694"/>
      <c r="N79" s="594">
        <f>ROUND(L79*K79,2)</f>
        <v>0</v>
      </c>
      <c r="O79" s="594"/>
      <c r="P79" s="594"/>
      <c r="Q79" s="594"/>
      <c r="R79" s="244" t="s">
        <v>3319</v>
      </c>
      <c r="S79" s="172"/>
      <c r="U79" s="354" t="s">
        <v>5</v>
      </c>
      <c r="V79" s="275" t="s">
        <v>29</v>
      </c>
      <c r="W79" s="277">
        <v>0</v>
      </c>
      <c r="X79" s="277">
        <f>W79*K79</f>
        <v>0</v>
      </c>
      <c r="Y79" s="277">
        <v>0</v>
      </c>
      <c r="Z79" s="277">
        <f>Y79*K79</f>
        <v>0</v>
      </c>
      <c r="AA79" s="277">
        <v>0</v>
      </c>
      <c r="AB79" s="356">
        <f>AA79*K79</f>
        <v>0</v>
      </c>
      <c r="AS79" s="192" t="s">
        <v>113</v>
      </c>
      <c r="AU79" s="192" t="s">
        <v>199</v>
      </c>
      <c r="AV79" s="192" t="s">
        <v>65</v>
      </c>
      <c r="AZ79" s="192" t="s">
        <v>198</v>
      </c>
      <c r="BF79" s="249">
        <f>IF(V79="základní",N79,0)</f>
        <v>0</v>
      </c>
      <c r="BG79" s="249">
        <f>IF(V79="snížená",N79,0)</f>
        <v>0</v>
      </c>
      <c r="BH79" s="249">
        <f>IF(V79="zákl. přenesená",N79,0)</f>
        <v>0</v>
      </c>
      <c r="BI79" s="249">
        <f>IF(V79="sníž. přenesená",N79,0)</f>
        <v>0</v>
      </c>
      <c r="BJ79" s="249">
        <f>IF(V79="nulová",N79,0)</f>
        <v>0</v>
      </c>
      <c r="BK79" s="192" t="s">
        <v>65</v>
      </c>
      <c r="BL79" s="249">
        <f>ROUND(L79*K79,2)</f>
        <v>0</v>
      </c>
      <c r="BM79" s="192" t="s">
        <v>113</v>
      </c>
      <c r="BN79" s="192" t="s">
        <v>3122</v>
      </c>
    </row>
    <row r="80" spans="2:52" s="270" customFormat="1" ht="27" customHeight="1">
      <c r="B80" s="265"/>
      <c r="C80" s="365"/>
      <c r="D80" s="365"/>
      <c r="E80" s="267" t="s">
        <v>5</v>
      </c>
      <c r="F80" s="625" t="s">
        <v>3528</v>
      </c>
      <c r="G80" s="622"/>
      <c r="H80" s="622"/>
      <c r="I80" s="622"/>
      <c r="J80" s="365"/>
      <c r="K80" s="380"/>
      <c r="L80" s="365"/>
      <c r="M80" s="365"/>
      <c r="N80" s="365"/>
      <c r="O80" s="365"/>
      <c r="P80" s="365"/>
      <c r="Q80" s="365"/>
      <c r="R80" s="365"/>
      <c r="S80" s="172"/>
      <c r="U80" s="387"/>
      <c r="V80" s="365"/>
      <c r="W80" s="365"/>
      <c r="X80" s="365"/>
      <c r="Y80" s="365"/>
      <c r="Z80" s="365"/>
      <c r="AA80" s="365"/>
      <c r="AB80" s="388"/>
      <c r="AU80" s="271" t="s">
        <v>205</v>
      </c>
      <c r="AV80" s="271" t="s">
        <v>65</v>
      </c>
      <c r="AW80" s="270" t="s">
        <v>65</v>
      </c>
      <c r="AX80" s="270" t="s">
        <v>25</v>
      </c>
      <c r="AY80" s="270" t="s">
        <v>58</v>
      </c>
      <c r="AZ80" s="271" t="s">
        <v>198</v>
      </c>
    </row>
    <row r="81" spans="2:19" s="198" customFormat="1" ht="6.95" customHeight="1">
      <c r="B81" s="201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3"/>
    </row>
    <row r="82" ht="13.5">
      <c r="S82" s="359"/>
    </row>
    <row r="83" ht="13.5">
      <c r="S83" s="363"/>
    </row>
    <row r="84" ht="13.5">
      <c r="S84" s="363"/>
    </row>
    <row r="85" ht="13.5">
      <c r="S85" s="359"/>
    </row>
    <row r="86" ht="13.5">
      <c r="S86" s="363"/>
    </row>
    <row r="87" spans="3:19" ht="13.5">
      <c r="S87" s="363"/>
    </row>
    <row r="88" ht="13.5">
      <c r="S88" s="359"/>
    </row>
    <row r="89" ht="13.5">
      <c r="S89" s="363"/>
    </row>
    <row r="90" ht="13.5">
      <c r="S90" s="363"/>
    </row>
    <row r="91" ht="13.5">
      <c r="S91" s="359"/>
    </row>
    <row r="92" ht="13.5">
      <c r="S92" s="363"/>
    </row>
    <row r="93" ht="13.5">
      <c r="S93" s="363"/>
    </row>
    <row r="94" ht="13.5">
      <c r="S94" s="359"/>
    </row>
    <row r="95" ht="13.5">
      <c r="S95" s="363"/>
    </row>
    <row r="96" ht="13.5">
      <c r="S96" s="363"/>
    </row>
    <row r="97" ht="13.5">
      <c r="S97" s="359"/>
    </row>
    <row r="98" ht="13.5">
      <c r="S98" s="359"/>
    </row>
    <row r="99" ht="13.5">
      <c r="S99" s="359"/>
    </row>
    <row r="100" ht="13.5">
      <c r="S100" s="363"/>
    </row>
    <row r="101" ht="13.5">
      <c r="S101" s="363"/>
    </row>
    <row r="102" ht="13.5">
      <c r="S102" s="359"/>
    </row>
    <row r="103" ht="13.5">
      <c r="S103" s="363"/>
    </row>
    <row r="104" ht="13.5">
      <c r="S104" s="363"/>
    </row>
    <row r="105" ht="13.5">
      <c r="S105" s="359"/>
    </row>
    <row r="106" ht="13.5">
      <c r="S106" s="363"/>
    </row>
    <row r="107" ht="13.5">
      <c r="S107" s="359"/>
    </row>
    <row r="108" ht="13.5">
      <c r="S108" s="363"/>
    </row>
    <row r="109" ht="13.5">
      <c r="S109" s="363"/>
    </row>
    <row r="110" ht="13.5">
      <c r="S110" s="359"/>
    </row>
    <row r="111" spans="3:19" ht="13.5">
      <c r="S111" s="359"/>
    </row>
    <row r="112" ht="13.5">
      <c r="S112" s="359"/>
    </row>
    <row r="113" ht="13.5">
      <c r="S113" s="363"/>
    </row>
    <row r="114" ht="13.5">
      <c r="S114" s="363"/>
    </row>
    <row r="115" ht="13.5">
      <c r="S115" s="363"/>
    </row>
    <row r="116" ht="13.5">
      <c r="S116" s="359"/>
    </row>
    <row r="117" ht="13.5">
      <c r="S117" s="363"/>
    </row>
    <row r="118" ht="13.5">
      <c r="S118" s="363"/>
    </row>
    <row r="119" ht="13.5">
      <c r="S119" s="363"/>
    </row>
    <row r="120" ht="13.5">
      <c r="S120" s="363"/>
    </row>
    <row r="121" ht="13.5">
      <c r="S121" s="359"/>
    </row>
    <row r="122" ht="13.5">
      <c r="S122" s="363"/>
    </row>
    <row r="123" ht="13.5">
      <c r="S123" s="363"/>
    </row>
    <row r="124" ht="13.5">
      <c r="S124" s="363"/>
    </row>
    <row r="125" ht="13.5">
      <c r="S125" s="363"/>
    </row>
    <row r="126" ht="13.5">
      <c r="S126" s="359"/>
    </row>
    <row r="127" ht="13.5">
      <c r="S127" s="363"/>
    </row>
    <row r="128" ht="13.5">
      <c r="S128" s="363"/>
    </row>
    <row r="129" ht="13.5">
      <c r="S129" s="359"/>
    </row>
    <row r="130" ht="13.5">
      <c r="S130" s="363"/>
    </row>
    <row r="131" ht="13.5">
      <c r="S131" s="363"/>
    </row>
    <row r="132" ht="13.5">
      <c r="S132" s="363"/>
    </row>
    <row r="133" ht="13.5">
      <c r="S133" s="232"/>
    </row>
    <row r="134" ht="13.5">
      <c r="S134" s="359"/>
    </row>
    <row r="135" ht="13.5">
      <c r="S135" s="363"/>
    </row>
    <row r="136" ht="13.5">
      <c r="S136" s="363"/>
    </row>
    <row r="137" ht="13.5">
      <c r="S137" s="232"/>
    </row>
    <row r="138" ht="13.5">
      <c r="S138" s="359"/>
    </row>
    <row r="139" ht="13.5">
      <c r="S139" s="363"/>
    </row>
    <row r="140" ht="13.5">
      <c r="S140" s="365"/>
    </row>
    <row r="141" ht="13.5">
      <c r="S141" s="363"/>
    </row>
    <row r="142" ht="13.5">
      <c r="S142" s="359"/>
    </row>
    <row r="143" ht="13.5">
      <c r="S143" s="363"/>
    </row>
    <row r="144" ht="13.5">
      <c r="S144" s="359"/>
    </row>
    <row r="145" ht="13.5">
      <c r="S145" s="363"/>
    </row>
    <row r="146" ht="13.5">
      <c r="S146" s="359"/>
    </row>
    <row r="147" ht="13.5">
      <c r="S147" s="363"/>
    </row>
    <row r="148" ht="13.5">
      <c r="S148" s="359"/>
    </row>
    <row r="149" ht="13.5">
      <c r="S149" s="363"/>
    </row>
    <row r="150" ht="13.5">
      <c r="S150" s="359"/>
    </row>
    <row r="151" ht="13.5">
      <c r="S151" s="363"/>
    </row>
    <row r="152" ht="13.5">
      <c r="S152" s="359"/>
    </row>
    <row r="153" ht="13.5">
      <c r="S153" s="363"/>
    </row>
    <row r="154" ht="13.5">
      <c r="S154" s="232"/>
    </row>
    <row r="155" ht="13.5">
      <c r="S155" s="359"/>
    </row>
    <row r="156" ht="13.5">
      <c r="S156" s="359"/>
    </row>
    <row r="157" ht="13.5">
      <c r="S157" s="232"/>
    </row>
    <row r="158" ht="13.5">
      <c r="S158" s="359"/>
    </row>
    <row r="159" ht="13.5">
      <c r="S159" s="363"/>
    </row>
    <row r="160" ht="13.5">
      <c r="S160" s="365"/>
    </row>
    <row r="161" ht="13.5">
      <c r="S161" s="363"/>
    </row>
    <row r="162" ht="13.5">
      <c r="S162" s="359"/>
    </row>
    <row r="163" ht="13.5">
      <c r="S163" s="363"/>
    </row>
    <row r="164" ht="13.5">
      <c r="S164" s="365"/>
    </row>
    <row r="165" ht="13.5">
      <c r="S165" s="363"/>
    </row>
    <row r="166" ht="13.5">
      <c r="S166" s="359"/>
    </row>
    <row r="167" ht="13.5">
      <c r="S167" s="363"/>
    </row>
    <row r="168" ht="13.5">
      <c r="S168" s="359"/>
    </row>
    <row r="169" ht="13.5">
      <c r="S169" s="363"/>
    </row>
    <row r="170" ht="13.5">
      <c r="S170" s="359"/>
    </row>
    <row r="171" ht="13.5">
      <c r="S171" s="369"/>
    </row>
    <row r="172" ht="13.5">
      <c r="S172" s="369"/>
    </row>
    <row r="173" ht="13.5">
      <c r="S173" s="369"/>
    </row>
    <row r="174" ht="13.5">
      <c r="S174" s="369"/>
    </row>
    <row r="175" ht="13.5">
      <c r="S175" s="369"/>
    </row>
    <row r="176" ht="13.5">
      <c r="S176" s="369"/>
    </row>
    <row r="177" ht="13.5">
      <c r="S177" s="369"/>
    </row>
    <row r="178" ht="13.5">
      <c r="S178" s="369"/>
    </row>
    <row r="179" ht="13.5">
      <c r="S179" s="369"/>
    </row>
    <row r="180" ht="13.5">
      <c r="S180" s="369"/>
    </row>
    <row r="181" ht="13.5">
      <c r="S181" s="369"/>
    </row>
    <row r="182" ht="13.5">
      <c r="S182" s="369"/>
    </row>
    <row r="183" ht="13.5">
      <c r="S183" s="369"/>
    </row>
    <row r="184" ht="13.5">
      <c r="S184" s="369"/>
    </row>
    <row r="185" ht="13.5">
      <c r="S185" s="369"/>
    </row>
    <row r="186" ht="13.5">
      <c r="S186" s="369"/>
    </row>
    <row r="187" ht="13.5">
      <c r="S187" s="369"/>
    </row>
    <row r="188" ht="13.5">
      <c r="S188" s="369"/>
    </row>
    <row r="189" ht="13.5">
      <c r="S189" s="369"/>
    </row>
    <row r="190" ht="13.5">
      <c r="S190" s="369"/>
    </row>
    <row r="191" ht="13.5">
      <c r="S191" s="369"/>
    </row>
  </sheetData>
  <sheetProtection password="CDE4" sheet="1" objects="1" scenarios="1"/>
  <mergeCells count="61">
    <mergeCell ref="O18:P18"/>
    <mergeCell ref="O19:P19"/>
    <mergeCell ref="M32:P32"/>
    <mergeCell ref="L34:P34"/>
    <mergeCell ref="F42:P42"/>
    <mergeCell ref="H31:J31"/>
    <mergeCell ref="M31:P31"/>
    <mergeCell ref="H32:J32"/>
    <mergeCell ref="M49:Q49"/>
    <mergeCell ref="M66:P66"/>
    <mergeCell ref="M68:Q68"/>
    <mergeCell ref="M69:Q69"/>
    <mergeCell ref="C60:R60"/>
    <mergeCell ref="C4:R4"/>
    <mergeCell ref="E22:L22"/>
    <mergeCell ref="M46:P46"/>
    <mergeCell ref="M48:Q48"/>
    <mergeCell ref="O10:P10"/>
    <mergeCell ref="O12:P12"/>
    <mergeCell ref="O13:P13"/>
    <mergeCell ref="O15:P15"/>
    <mergeCell ref="O16:P16"/>
    <mergeCell ref="C40:R40"/>
    <mergeCell ref="H28:J28"/>
    <mergeCell ref="M28:P28"/>
    <mergeCell ref="H29:J29"/>
    <mergeCell ref="M29:P29"/>
    <mergeCell ref="H30:J30"/>
    <mergeCell ref="M30:P30"/>
    <mergeCell ref="F78:I78"/>
    <mergeCell ref="H1:K1"/>
    <mergeCell ref="T2:AD2"/>
    <mergeCell ref="F74:I74"/>
    <mergeCell ref="L74:M74"/>
    <mergeCell ref="N74:Q74"/>
    <mergeCell ref="F62:P62"/>
    <mergeCell ref="F63:P63"/>
    <mergeCell ref="F64:P64"/>
    <mergeCell ref="C51:G51"/>
    <mergeCell ref="N51:Q51"/>
    <mergeCell ref="N53:Q53"/>
    <mergeCell ref="N54:Q54"/>
    <mergeCell ref="F43:P43"/>
    <mergeCell ref="F44:P44"/>
    <mergeCell ref="M25:P25"/>
    <mergeCell ref="F80:I80"/>
    <mergeCell ref="C2:Q2"/>
    <mergeCell ref="F6:P6"/>
    <mergeCell ref="F7:P7"/>
    <mergeCell ref="F8:P8"/>
    <mergeCell ref="F79:I79"/>
    <mergeCell ref="L79:M79"/>
    <mergeCell ref="N79:Q79"/>
    <mergeCell ref="F71:I71"/>
    <mergeCell ref="L71:M71"/>
    <mergeCell ref="N71:Q71"/>
    <mergeCell ref="N72:Q72"/>
    <mergeCell ref="N73:Q73"/>
    <mergeCell ref="F75:I75"/>
    <mergeCell ref="F76:I76"/>
    <mergeCell ref="F77:I77"/>
  </mergeCells>
  <hyperlinks>
    <hyperlink ref="F1:G1" location="C2" display="1) Krycí list rozpočtu"/>
    <hyperlink ref="H1:K1" location="C87" display="2) Rekapitulace rozpočtu"/>
    <hyperlink ref="L1" location="C111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5" r:id="rId2"/>
  <headerFooter>
    <oddFooter>&amp;CStrana &amp;P z &amp;N</oddFooter>
  </headerFooter>
  <rowBreaks count="2" manualBreakCount="2">
    <brk id="37" min="1" max="16383" man="1"/>
    <brk id="57" min="1" max="16383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O184"/>
  <sheetViews>
    <sheetView showGridLines="0" workbookViewId="0" topLeftCell="A1">
      <pane ySplit="1" topLeftCell="A2" activePane="bottomLeft" state="frozen"/>
      <selection pane="bottomLeft" activeCell="M24" sqref="M24:P24 M27:P28"/>
    </sheetView>
  </sheetViews>
  <sheetFormatPr defaultColWidth="9.33203125" defaultRowHeight="13.5"/>
  <cols>
    <col min="1" max="1" width="8.33203125" style="501" customWidth="1"/>
    <col min="2" max="2" width="1.66796875" style="501" customWidth="1"/>
    <col min="3" max="3" width="4.16015625" style="501" customWidth="1"/>
    <col min="4" max="4" width="4.33203125" style="501" customWidth="1"/>
    <col min="5" max="5" width="17.16015625" style="501" customWidth="1"/>
    <col min="6" max="7" width="11.16015625" style="501" customWidth="1"/>
    <col min="8" max="8" width="12.5" style="501" customWidth="1"/>
    <col min="9" max="9" width="7" style="501" customWidth="1"/>
    <col min="10" max="10" width="5.16015625" style="501" customWidth="1"/>
    <col min="11" max="11" width="11.5" style="501" customWidth="1"/>
    <col min="12" max="12" width="12" style="501" customWidth="1"/>
    <col min="13" max="14" width="6" style="501" customWidth="1"/>
    <col min="15" max="15" width="2" style="501" customWidth="1"/>
    <col min="16" max="16" width="12.5" style="501" customWidth="1"/>
    <col min="17" max="17" width="4.16015625" style="501" customWidth="1"/>
    <col min="18" max="18" width="18.5" style="501" customWidth="1"/>
    <col min="19" max="19" width="1.66796875" style="501" customWidth="1"/>
    <col min="20" max="20" width="8.16015625" style="501" customWidth="1"/>
    <col min="21" max="21" width="29.66015625" style="501" hidden="1" customWidth="1"/>
    <col min="22" max="22" width="16.33203125" style="501" hidden="1" customWidth="1"/>
    <col min="23" max="23" width="12.33203125" style="501" hidden="1" customWidth="1"/>
    <col min="24" max="24" width="16.33203125" style="501" hidden="1" customWidth="1"/>
    <col min="25" max="25" width="12.16015625" style="501" hidden="1" customWidth="1"/>
    <col min="26" max="26" width="15" style="501" hidden="1" customWidth="1"/>
    <col min="27" max="27" width="11" style="501" hidden="1" customWidth="1"/>
    <col min="28" max="28" width="15" style="501" hidden="1" customWidth="1"/>
    <col min="29" max="29" width="16.33203125" style="501" hidden="1" customWidth="1"/>
    <col min="30" max="30" width="11" style="501" customWidth="1"/>
    <col min="31" max="31" width="15" style="501" customWidth="1"/>
    <col min="32" max="32" width="16.33203125" style="501" customWidth="1"/>
    <col min="33" max="44" width="9.33203125" style="501" customWidth="1"/>
    <col min="45" max="66" width="9.33203125" style="501" hidden="1" customWidth="1"/>
    <col min="67" max="16384" width="9.33203125" style="501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4" t="s">
        <v>168</v>
      </c>
      <c r="I1" s="604"/>
      <c r="J1" s="604"/>
      <c r="K1" s="604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0" t="s">
        <v>7</v>
      </c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T2" s="671" t="s">
        <v>8</v>
      </c>
      <c r="U2" s="668"/>
      <c r="V2" s="668"/>
      <c r="W2" s="668"/>
      <c r="X2" s="668"/>
      <c r="Y2" s="668"/>
      <c r="Z2" s="668"/>
      <c r="AA2" s="668"/>
      <c r="AB2" s="668"/>
      <c r="AC2" s="668"/>
      <c r="AD2" s="668"/>
      <c r="AU2" s="192" t="s">
        <v>160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2" t="s">
        <v>3734</v>
      </c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53"/>
      <c r="S4" s="176"/>
      <c r="U4" s="196" t="s">
        <v>13</v>
      </c>
      <c r="AU4" s="192" t="s">
        <v>6</v>
      </c>
    </row>
    <row r="5" spans="2:19" ht="6.95" customHeight="1">
      <c r="B5" s="174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176"/>
    </row>
    <row r="6" spans="2:19" ht="25.35" customHeight="1">
      <c r="B6" s="174"/>
      <c r="C6" s="495"/>
      <c r="D6" s="494" t="s">
        <v>15</v>
      </c>
      <c r="E6" s="495"/>
      <c r="F6" s="634" t="str">
        <f>'Rekapitulace stavby'!K6</f>
        <v>Bezbariérové bydlení a centrum denních aktivit v Lednici - Srdce v domě, příspěvková organizace</v>
      </c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495"/>
      <c r="R6" s="495"/>
      <c r="S6" s="176"/>
    </row>
    <row r="7" spans="2:19" s="198" customFormat="1" ht="32.85" customHeight="1">
      <c r="B7" s="168"/>
      <c r="C7" s="496"/>
      <c r="D7" s="199" t="s">
        <v>173</v>
      </c>
      <c r="E7" s="496"/>
      <c r="F7" s="652" t="s">
        <v>3123</v>
      </c>
      <c r="G7" s="638"/>
      <c r="H7" s="638"/>
      <c r="I7" s="638"/>
      <c r="J7" s="638"/>
      <c r="K7" s="638"/>
      <c r="L7" s="638"/>
      <c r="M7" s="638"/>
      <c r="N7" s="638"/>
      <c r="O7" s="638"/>
      <c r="P7" s="638"/>
      <c r="Q7" s="496"/>
      <c r="R7" s="496"/>
      <c r="S7" s="176"/>
    </row>
    <row r="8" spans="2:19" s="198" customFormat="1" ht="14.45" customHeight="1">
      <c r="B8" s="168"/>
      <c r="C8" s="496"/>
      <c r="D8" s="494" t="s">
        <v>17</v>
      </c>
      <c r="E8" s="496"/>
      <c r="F8" s="497" t="s">
        <v>5</v>
      </c>
      <c r="G8" s="496"/>
      <c r="H8" s="496"/>
      <c r="I8" s="496"/>
      <c r="J8" s="496"/>
      <c r="K8" s="496"/>
      <c r="L8" s="496"/>
      <c r="M8" s="494" t="s">
        <v>18</v>
      </c>
      <c r="N8" s="496"/>
      <c r="O8" s="497" t="s">
        <v>5</v>
      </c>
      <c r="P8" s="496"/>
      <c r="Q8" s="496"/>
      <c r="R8" s="496"/>
      <c r="S8" s="172"/>
    </row>
    <row r="9" spans="2:19" s="198" customFormat="1" ht="14.45" customHeight="1">
      <c r="B9" s="168"/>
      <c r="C9" s="496"/>
      <c r="D9" s="494" t="s">
        <v>19</v>
      </c>
      <c r="E9" s="496"/>
      <c r="F9" s="497" t="s">
        <v>20</v>
      </c>
      <c r="G9" s="496"/>
      <c r="H9" s="496"/>
      <c r="I9" s="496"/>
      <c r="J9" s="496"/>
      <c r="K9" s="496"/>
      <c r="L9" s="496"/>
      <c r="M9" s="494" t="s">
        <v>21</v>
      </c>
      <c r="N9" s="496"/>
      <c r="O9" s="736">
        <f>'Rekapitulace stavby'!AM8</f>
        <v>0</v>
      </c>
      <c r="P9" s="736"/>
      <c r="Q9" s="496"/>
      <c r="R9" s="496"/>
      <c r="S9" s="172"/>
    </row>
    <row r="10" spans="2:19" s="198" customFormat="1" ht="10.9" customHeight="1">
      <c r="B10" s="168"/>
      <c r="C10" s="496"/>
      <c r="D10" s="496"/>
      <c r="E10" s="496"/>
      <c r="F10" s="496"/>
      <c r="G10" s="496"/>
      <c r="H10" s="496"/>
      <c r="I10" s="496"/>
      <c r="J10" s="496"/>
      <c r="K10" s="496"/>
      <c r="L10" s="496"/>
      <c r="M10" s="496"/>
      <c r="N10" s="496"/>
      <c r="O10" s="496"/>
      <c r="P10" s="496"/>
      <c r="Q10" s="496"/>
      <c r="R10" s="496"/>
      <c r="S10" s="172"/>
    </row>
    <row r="11" spans="2:19" s="198" customFormat="1" ht="14.45" customHeight="1">
      <c r="B11" s="168"/>
      <c r="C11" s="496"/>
      <c r="D11" s="494" t="s">
        <v>3741</v>
      </c>
      <c r="E11" s="496"/>
      <c r="F11" s="496"/>
      <c r="G11" s="496"/>
      <c r="H11" s="496"/>
      <c r="I11" s="496"/>
      <c r="J11" s="496"/>
      <c r="K11" s="496"/>
      <c r="L11" s="496"/>
      <c r="M11" s="494" t="s">
        <v>22</v>
      </c>
      <c r="N11" s="496"/>
      <c r="O11" s="639" t="str">
        <f>IF('Rekapitulace stavby'!AN10="","",'Rekapitulace stavby'!AN10)</f>
        <v/>
      </c>
      <c r="P11" s="639"/>
      <c r="Q11" s="496"/>
      <c r="R11" s="496"/>
      <c r="S11" s="172"/>
    </row>
    <row r="12" spans="2:19" s="198" customFormat="1" ht="18" customHeight="1">
      <c r="B12" s="168"/>
      <c r="C12" s="496"/>
      <c r="D12" s="496"/>
      <c r="E12" s="497" t="str">
        <f>IF('Rekapitulace stavby'!E11="","",'Rekapitulace stavby'!E11)</f>
        <v/>
      </c>
      <c r="F12" s="496"/>
      <c r="G12" s="496"/>
      <c r="H12" s="496"/>
      <c r="I12" s="496"/>
      <c r="J12" s="496"/>
      <c r="K12" s="496"/>
      <c r="L12" s="496"/>
      <c r="M12" s="494" t="s">
        <v>23</v>
      </c>
      <c r="N12" s="496"/>
      <c r="O12" s="639" t="str">
        <f>IF('Rekapitulace stavby'!AN11="","",'Rekapitulace stavby'!AN11)</f>
        <v/>
      </c>
      <c r="P12" s="639"/>
      <c r="Q12" s="496"/>
      <c r="R12" s="496"/>
      <c r="S12" s="172"/>
    </row>
    <row r="13" spans="2:19" s="198" customFormat="1" ht="6.95" customHeight="1">
      <c r="B13" s="168"/>
      <c r="C13" s="496"/>
      <c r="D13" s="496"/>
      <c r="E13" s="496"/>
      <c r="F13" s="496"/>
      <c r="G13" s="496"/>
      <c r="H13" s="496"/>
      <c r="I13" s="496"/>
      <c r="J13" s="496"/>
      <c r="K13" s="496"/>
      <c r="L13" s="496"/>
      <c r="M13" s="496"/>
      <c r="N13" s="496"/>
      <c r="O13" s="496"/>
      <c r="P13" s="496"/>
      <c r="Q13" s="496"/>
      <c r="R13" s="496"/>
      <c r="S13" s="172"/>
    </row>
    <row r="14" spans="2:19" s="198" customFormat="1" ht="14.45" customHeight="1">
      <c r="B14" s="168"/>
      <c r="C14" s="496"/>
      <c r="D14" s="494" t="s">
        <v>3742</v>
      </c>
      <c r="E14" s="496"/>
      <c r="F14" s="496"/>
      <c r="G14" s="496"/>
      <c r="H14" s="496"/>
      <c r="I14" s="496"/>
      <c r="J14" s="496"/>
      <c r="K14" s="496"/>
      <c r="L14" s="496"/>
      <c r="M14" s="494" t="s">
        <v>22</v>
      </c>
      <c r="N14" s="496"/>
      <c r="O14" s="639" t="str">
        <f>IF('Rekapitulace stavby'!AM13="","",'Rekapitulace stavby'!AM13)</f>
        <v/>
      </c>
      <c r="P14" s="639"/>
      <c r="Q14" s="496"/>
      <c r="R14" s="496"/>
      <c r="S14" s="172"/>
    </row>
    <row r="15" spans="2:19" s="198" customFormat="1" ht="18" customHeight="1">
      <c r="B15" s="168"/>
      <c r="C15" s="496"/>
      <c r="D15" s="496"/>
      <c r="E15" s="497" t="str">
        <f>IF('Rekapitulace stavby'!E14="","",'Rekapitulace stavby'!E14)</f>
        <v/>
      </c>
      <c r="F15" s="496"/>
      <c r="G15" s="496"/>
      <c r="H15" s="496"/>
      <c r="I15" s="496"/>
      <c r="J15" s="496"/>
      <c r="K15" s="496"/>
      <c r="L15" s="496"/>
      <c r="M15" s="494" t="s">
        <v>23</v>
      </c>
      <c r="N15" s="496"/>
      <c r="O15" s="639" t="str">
        <f>IF('Rekapitulace stavby'!AM14="","",'Rekapitulace stavby'!AM14)</f>
        <v/>
      </c>
      <c r="P15" s="639"/>
      <c r="Q15" s="496"/>
      <c r="R15" s="496"/>
      <c r="S15" s="172"/>
    </row>
    <row r="16" spans="2:19" s="198" customFormat="1" ht="6.95" customHeight="1">
      <c r="B16" s="168"/>
      <c r="C16" s="496"/>
      <c r="D16" s="496"/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496"/>
      <c r="Q16" s="496"/>
      <c r="R16" s="496"/>
      <c r="S16" s="172"/>
    </row>
    <row r="17" spans="2:19" s="198" customFormat="1" ht="14.45" customHeight="1">
      <c r="B17" s="168"/>
      <c r="C17" s="496"/>
      <c r="D17" s="494" t="s">
        <v>24</v>
      </c>
      <c r="E17" s="496"/>
      <c r="F17" s="496"/>
      <c r="G17" s="496"/>
      <c r="H17" s="496"/>
      <c r="I17" s="496"/>
      <c r="J17" s="496"/>
      <c r="K17" s="496"/>
      <c r="L17" s="496"/>
      <c r="M17" s="494" t="s">
        <v>22</v>
      </c>
      <c r="N17" s="496"/>
      <c r="O17" s="639" t="str">
        <f>IF('Rekapitulace stavby'!AN16="","",'Rekapitulace stavby'!AN16)</f>
        <v/>
      </c>
      <c r="P17" s="639"/>
      <c r="Q17" s="496"/>
      <c r="R17" s="496"/>
      <c r="S17" s="172"/>
    </row>
    <row r="18" spans="2:19" s="198" customFormat="1" ht="18" customHeight="1">
      <c r="B18" s="168"/>
      <c r="C18" s="496"/>
      <c r="D18" s="496"/>
      <c r="E18" s="497" t="str">
        <f>IF('Rekapitulace stavby'!E17="","",'Rekapitulace stavby'!E17)</f>
        <v/>
      </c>
      <c r="F18" s="496"/>
      <c r="G18" s="496"/>
      <c r="H18" s="496"/>
      <c r="I18" s="496"/>
      <c r="J18" s="496"/>
      <c r="K18" s="496"/>
      <c r="L18" s="496"/>
      <c r="M18" s="494" t="s">
        <v>23</v>
      </c>
      <c r="N18" s="496"/>
      <c r="O18" s="639" t="str">
        <f>IF('Rekapitulace stavby'!AN17="","",'Rekapitulace stavby'!AN17)</f>
        <v/>
      </c>
      <c r="P18" s="639"/>
      <c r="Q18" s="496"/>
      <c r="R18" s="496"/>
      <c r="S18" s="172"/>
    </row>
    <row r="19" spans="2:19" s="198" customFormat="1" ht="6.95" customHeight="1">
      <c r="B19" s="168"/>
      <c r="C19" s="496"/>
      <c r="D19" s="496"/>
      <c r="E19" s="496"/>
      <c r="F19" s="496"/>
      <c r="G19" s="496"/>
      <c r="H19" s="496"/>
      <c r="I19" s="496"/>
      <c r="J19" s="496"/>
      <c r="K19" s="496"/>
      <c r="L19" s="496"/>
      <c r="M19" s="496"/>
      <c r="N19" s="496"/>
      <c r="O19" s="496"/>
      <c r="P19" s="496"/>
      <c r="Q19" s="496"/>
      <c r="R19" s="496"/>
      <c r="S19" s="172"/>
    </row>
    <row r="20" spans="2:19" s="198" customFormat="1" ht="14.45" customHeight="1">
      <c r="B20" s="168"/>
      <c r="C20" s="496"/>
      <c r="D20" s="494" t="s">
        <v>26</v>
      </c>
      <c r="E20" s="496"/>
      <c r="F20" s="496"/>
      <c r="G20" s="496"/>
      <c r="H20" s="496"/>
      <c r="I20" s="496"/>
      <c r="J20" s="496"/>
      <c r="K20" s="496"/>
      <c r="L20" s="496"/>
      <c r="M20" s="496"/>
      <c r="N20" s="496"/>
      <c r="O20" s="496"/>
      <c r="P20" s="496"/>
      <c r="Q20" s="496"/>
      <c r="R20" s="496"/>
      <c r="S20" s="172"/>
    </row>
    <row r="21" spans="2:19" s="198" customFormat="1" ht="22.5" customHeight="1">
      <c r="B21" s="168"/>
      <c r="C21" s="496"/>
      <c r="D21" s="496"/>
      <c r="E21" s="737" t="s">
        <v>5</v>
      </c>
      <c r="F21" s="737"/>
      <c r="G21" s="737"/>
      <c r="H21" s="737"/>
      <c r="I21" s="737"/>
      <c r="J21" s="737"/>
      <c r="K21" s="737"/>
      <c r="L21" s="737"/>
      <c r="M21" s="496"/>
      <c r="N21" s="496"/>
      <c r="O21" s="496"/>
      <c r="P21" s="496"/>
      <c r="Q21" s="496"/>
      <c r="R21" s="496"/>
      <c r="S21" s="172"/>
    </row>
    <row r="22" spans="2:19" s="198" customFormat="1" ht="6.95" customHeight="1">
      <c r="B22" s="168"/>
      <c r="C22" s="496"/>
      <c r="D22" s="496"/>
      <c r="E22" s="496"/>
      <c r="F22" s="496"/>
      <c r="G22" s="496"/>
      <c r="H22" s="496"/>
      <c r="I22" s="496"/>
      <c r="J22" s="496"/>
      <c r="K22" s="496"/>
      <c r="L22" s="496"/>
      <c r="M22" s="496"/>
      <c r="N22" s="496"/>
      <c r="O22" s="496"/>
      <c r="P22" s="496"/>
      <c r="Q22" s="496"/>
      <c r="R22" s="496"/>
      <c r="S22" s="172"/>
    </row>
    <row r="23" spans="2:19" s="198" customFormat="1" ht="6.95" customHeight="1">
      <c r="B23" s="168"/>
      <c r="C23" s="496"/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6"/>
      <c r="R23" s="496"/>
      <c r="S23" s="172"/>
    </row>
    <row r="24" spans="2:19" s="198" customFormat="1" ht="25.35" customHeight="1">
      <c r="B24" s="168"/>
      <c r="C24" s="496"/>
      <c r="D24" s="183" t="s">
        <v>27</v>
      </c>
      <c r="E24" s="496"/>
      <c r="F24" s="496"/>
      <c r="G24" s="496"/>
      <c r="H24" s="496"/>
      <c r="I24" s="496"/>
      <c r="J24" s="496"/>
      <c r="K24" s="496"/>
      <c r="L24" s="496"/>
      <c r="M24" s="631">
        <f>ROUND(N51,2)</f>
        <v>0</v>
      </c>
      <c r="N24" s="632"/>
      <c r="O24" s="632"/>
      <c r="P24" s="632"/>
      <c r="Q24" s="496"/>
      <c r="R24" s="496"/>
      <c r="S24" s="172"/>
    </row>
    <row r="25" spans="2:19" s="198" customFormat="1" ht="6.95" customHeight="1">
      <c r="B25" s="168"/>
      <c r="C25" s="496"/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6"/>
      <c r="R25" s="496"/>
      <c r="S25" s="172"/>
    </row>
    <row r="26" spans="2:19" s="198" customFormat="1" ht="14.45" customHeight="1">
      <c r="B26" s="168"/>
      <c r="C26" s="496"/>
      <c r="D26" s="496"/>
      <c r="E26" s="496"/>
      <c r="F26" s="170" t="s">
        <v>3740</v>
      </c>
      <c r="G26" s="496"/>
      <c r="J26" s="170" t="s">
        <v>3738</v>
      </c>
      <c r="K26" s="170"/>
      <c r="P26" s="170" t="s">
        <v>3739</v>
      </c>
      <c r="S26" s="172"/>
    </row>
    <row r="27" spans="2:19" s="198" customFormat="1" ht="14.45" customHeight="1">
      <c r="B27" s="168"/>
      <c r="C27" s="496"/>
      <c r="D27" s="184" t="s">
        <v>28</v>
      </c>
      <c r="E27" s="184" t="s">
        <v>29</v>
      </c>
      <c r="F27" s="200">
        <v>0.21</v>
      </c>
      <c r="G27" s="170" t="s">
        <v>30</v>
      </c>
      <c r="H27" s="656">
        <f>ROUND((SUM($M$24)),2)</f>
        <v>0</v>
      </c>
      <c r="I27" s="656"/>
      <c r="J27" s="656"/>
      <c r="K27" s="496"/>
      <c r="L27" s="496"/>
      <c r="M27" s="656">
        <f>ROUND(H27*0.21,2)</f>
        <v>0</v>
      </c>
      <c r="N27" s="638"/>
      <c r="O27" s="638"/>
      <c r="P27" s="638"/>
      <c r="Q27" s="496"/>
      <c r="R27" s="496"/>
      <c r="S27" s="172"/>
    </row>
    <row r="28" spans="2:19" s="198" customFormat="1" ht="14.45" customHeight="1">
      <c r="B28" s="168"/>
      <c r="C28" s="496"/>
      <c r="D28" s="496"/>
      <c r="E28" s="184" t="s">
        <v>31</v>
      </c>
      <c r="F28" s="200">
        <v>0.15</v>
      </c>
      <c r="G28" s="170" t="s">
        <v>30</v>
      </c>
      <c r="H28" s="656">
        <v>0</v>
      </c>
      <c r="I28" s="638"/>
      <c r="J28" s="638"/>
      <c r="K28" s="496"/>
      <c r="L28" s="496"/>
      <c r="M28" s="656">
        <f>ROUND(H28*0.15,2)</f>
        <v>0</v>
      </c>
      <c r="N28" s="638"/>
      <c r="O28" s="638"/>
      <c r="P28" s="638"/>
      <c r="Q28" s="496"/>
      <c r="R28" s="496"/>
      <c r="S28" s="172"/>
    </row>
    <row r="29" spans="2:19" s="198" customFormat="1" ht="14.45" customHeight="1" hidden="1">
      <c r="B29" s="168"/>
      <c r="C29" s="496"/>
      <c r="D29" s="496"/>
      <c r="E29" s="184" t="s">
        <v>32</v>
      </c>
      <c r="F29" s="200">
        <v>0.21</v>
      </c>
      <c r="G29" s="170" t="s">
        <v>30</v>
      </c>
      <c r="H29" s="656" t="e">
        <f>ROUND((SUM(#REF!)+SUM(BH71:BH133)),2)</f>
        <v>#REF!</v>
      </c>
      <c r="I29" s="638"/>
      <c r="J29" s="638"/>
      <c r="K29" s="496"/>
      <c r="L29" s="496"/>
      <c r="M29" s="656">
        <v>0</v>
      </c>
      <c r="N29" s="638"/>
      <c r="O29" s="638"/>
      <c r="P29" s="638"/>
      <c r="Q29" s="496"/>
      <c r="R29" s="496"/>
      <c r="S29" s="172"/>
    </row>
    <row r="30" spans="2:19" s="198" customFormat="1" ht="14.45" customHeight="1" hidden="1">
      <c r="B30" s="168"/>
      <c r="C30" s="496"/>
      <c r="D30" s="496"/>
      <c r="E30" s="184" t="s">
        <v>33</v>
      </c>
      <c r="F30" s="200">
        <v>0.15</v>
      </c>
      <c r="G30" s="170" t="s">
        <v>30</v>
      </c>
      <c r="H30" s="656" t="e">
        <f>ROUND((SUM(#REF!)+SUM(BI71:BI133)),2)</f>
        <v>#REF!</v>
      </c>
      <c r="I30" s="638"/>
      <c r="J30" s="638"/>
      <c r="K30" s="496"/>
      <c r="L30" s="496"/>
      <c r="M30" s="656">
        <v>0</v>
      </c>
      <c r="N30" s="638"/>
      <c r="O30" s="638"/>
      <c r="P30" s="638"/>
      <c r="Q30" s="496"/>
      <c r="R30" s="496"/>
      <c r="S30" s="172"/>
    </row>
    <row r="31" spans="2:19" s="198" customFormat="1" ht="14.45" customHeight="1" hidden="1">
      <c r="B31" s="168"/>
      <c r="C31" s="496"/>
      <c r="D31" s="496"/>
      <c r="E31" s="184" t="s">
        <v>34</v>
      </c>
      <c r="F31" s="200">
        <v>0</v>
      </c>
      <c r="G31" s="170" t="s">
        <v>30</v>
      </c>
      <c r="H31" s="656" t="e">
        <f>ROUND((SUM(#REF!)+SUM(BJ71:BJ133)),2)</f>
        <v>#REF!</v>
      </c>
      <c r="I31" s="638"/>
      <c r="J31" s="638"/>
      <c r="K31" s="496"/>
      <c r="L31" s="496"/>
      <c r="M31" s="656">
        <v>0</v>
      </c>
      <c r="N31" s="638"/>
      <c r="O31" s="638"/>
      <c r="P31" s="638"/>
      <c r="Q31" s="496"/>
      <c r="R31" s="496"/>
      <c r="S31" s="172"/>
    </row>
    <row r="32" spans="2:19" s="198" customFormat="1" ht="6.95" customHeight="1">
      <c r="B32" s="168"/>
      <c r="C32" s="496"/>
      <c r="D32" s="496"/>
      <c r="E32" s="496"/>
      <c r="F32" s="496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96"/>
      <c r="R32" s="496"/>
      <c r="S32" s="172"/>
    </row>
    <row r="33" spans="2:19" s="198" customFormat="1" ht="25.35" customHeight="1">
      <c r="B33" s="168"/>
      <c r="C33" s="498"/>
      <c r="D33" s="186" t="s">
        <v>35</v>
      </c>
      <c r="E33" s="187"/>
      <c r="F33" s="187"/>
      <c r="G33" s="188" t="s">
        <v>36</v>
      </c>
      <c r="H33" s="189" t="s">
        <v>37</v>
      </c>
      <c r="I33" s="187"/>
      <c r="J33" s="187"/>
      <c r="K33" s="187"/>
      <c r="L33" s="654">
        <f>M24+M28+M27</f>
        <v>0</v>
      </c>
      <c r="M33" s="654"/>
      <c r="N33" s="654"/>
      <c r="O33" s="654"/>
      <c r="P33" s="655"/>
      <c r="Q33" s="498"/>
      <c r="R33" s="496"/>
      <c r="S33" s="172"/>
    </row>
    <row r="34" spans="2:19" s="198" customFormat="1" ht="14.45" customHeight="1">
      <c r="B34" s="201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3"/>
    </row>
    <row r="38" spans="2:19" s="198" customFormat="1" ht="6.95" customHeight="1">
      <c r="B38" s="204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6"/>
    </row>
    <row r="39" spans="2:19" s="198" customFormat="1" ht="36.95" customHeight="1">
      <c r="B39" s="168"/>
      <c r="C39" s="642" t="s">
        <v>3735</v>
      </c>
      <c r="D39" s="643"/>
      <c r="E39" s="643"/>
      <c r="F39" s="643"/>
      <c r="G39" s="643"/>
      <c r="H39" s="643"/>
      <c r="I39" s="643"/>
      <c r="J39" s="643"/>
      <c r="K39" s="643"/>
      <c r="L39" s="643"/>
      <c r="M39" s="643"/>
      <c r="N39" s="643"/>
      <c r="O39" s="643"/>
      <c r="P39" s="643"/>
      <c r="Q39" s="643"/>
      <c r="R39" s="644"/>
      <c r="S39" s="172"/>
    </row>
    <row r="40" spans="2:19" s="198" customFormat="1" ht="6.95" customHeight="1">
      <c r="B40" s="168"/>
      <c r="C40" s="496"/>
      <c r="D40" s="496"/>
      <c r="E40" s="496"/>
      <c r="F40" s="496"/>
      <c r="G40" s="496"/>
      <c r="H40" s="496"/>
      <c r="I40" s="496"/>
      <c r="J40" s="496"/>
      <c r="K40" s="496"/>
      <c r="L40" s="496"/>
      <c r="M40" s="496"/>
      <c r="N40" s="496"/>
      <c r="O40" s="496"/>
      <c r="P40" s="496"/>
      <c r="Q40" s="496"/>
      <c r="R40" s="496"/>
      <c r="S40" s="172"/>
    </row>
    <row r="41" spans="2:19" s="198" customFormat="1" ht="30" customHeight="1">
      <c r="B41" s="168"/>
      <c r="C41" s="494" t="s">
        <v>15</v>
      </c>
      <c r="D41" s="496"/>
      <c r="E41" s="496"/>
      <c r="F41" s="634" t="str">
        <f>F6</f>
        <v>Bezbariérové bydlení a centrum denních aktivit v Lednici - Srdce v domě, příspěvková organizace</v>
      </c>
      <c r="G41" s="635"/>
      <c r="H41" s="635"/>
      <c r="I41" s="635"/>
      <c r="J41" s="635"/>
      <c r="K41" s="635"/>
      <c r="L41" s="635"/>
      <c r="M41" s="635"/>
      <c r="N41" s="635"/>
      <c r="O41" s="635"/>
      <c r="P41" s="635"/>
      <c r="Q41" s="496"/>
      <c r="R41" s="496"/>
      <c r="S41" s="172"/>
    </row>
    <row r="42" spans="2:19" s="198" customFormat="1" ht="36.95" customHeight="1">
      <c r="B42" s="168"/>
      <c r="C42" s="207" t="s">
        <v>173</v>
      </c>
      <c r="D42" s="496"/>
      <c r="E42" s="496"/>
      <c r="F42" s="637" t="str">
        <f>F7</f>
        <v>9 - SO 11 - Příprava území</v>
      </c>
      <c r="G42" s="638"/>
      <c r="H42" s="638"/>
      <c r="I42" s="638"/>
      <c r="J42" s="638"/>
      <c r="K42" s="638"/>
      <c r="L42" s="638"/>
      <c r="M42" s="638"/>
      <c r="N42" s="638"/>
      <c r="O42" s="638"/>
      <c r="P42" s="638"/>
      <c r="Q42" s="496"/>
      <c r="R42" s="496"/>
      <c r="S42" s="176"/>
    </row>
    <row r="43" spans="2:19" s="198" customFormat="1" ht="6.95" customHeight="1">
      <c r="B43" s="168"/>
      <c r="C43" s="496"/>
      <c r="D43" s="496"/>
      <c r="E43" s="496"/>
      <c r="F43" s="496"/>
      <c r="G43" s="496"/>
      <c r="H43" s="496"/>
      <c r="I43" s="496"/>
      <c r="J43" s="496"/>
      <c r="K43" s="496"/>
      <c r="L43" s="496"/>
      <c r="M43" s="496"/>
      <c r="N43" s="496"/>
      <c r="O43" s="496"/>
      <c r="P43" s="496"/>
      <c r="Q43" s="496"/>
      <c r="R43" s="496"/>
      <c r="S43" s="172"/>
    </row>
    <row r="44" spans="2:19" s="198" customFormat="1" ht="18" customHeight="1">
      <c r="B44" s="168"/>
      <c r="C44" s="494" t="s">
        <v>19</v>
      </c>
      <c r="D44" s="496"/>
      <c r="E44" s="496"/>
      <c r="F44" s="497"/>
      <c r="G44" s="496"/>
      <c r="H44" s="496"/>
      <c r="I44" s="496"/>
      <c r="J44" s="496"/>
      <c r="K44" s="494" t="s">
        <v>21</v>
      </c>
      <c r="L44" s="496"/>
      <c r="M44" s="736">
        <f>IF(O9="","",O9)</f>
        <v>0</v>
      </c>
      <c r="N44" s="736"/>
      <c r="O44" s="736"/>
      <c r="P44" s="736"/>
      <c r="Q44" s="496"/>
      <c r="R44" s="496"/>
      <c r="S44" s="172"/>
    </row>
    <row r="45" spans="2:19" s="198" customFormat="1" ht="6.95" customHeight="1">
      <c r="B45" s="168"/>
      <c r="C45" s="496"/>
      <c r="D45" s="496"/>
      <c r="E45" s="496"/>
      <c r="F45" s="496"/>
      <c r="G45" s="496"/>
      <c r="H45" s="496"/>
      <c r="I45" s="496"/>
      <c r="J45" s="496"/>
      <c r="K45" s="496"/>
      <c r="L45" s="496"/>
      <c r="M45" s="496"/>
      <c r="N45" s="496"/>
      <c r="O45" s="496"/>
      <c r="P45" s="496"/>
      <c r="Q45" s="496"/>
      <c r="R45" s="496"/>
      <c r="S45" s="172"/>
    </row>
    <row r="46" spans="2:19" s="198" customFormat="1" ht="15">
      <c r="B46" s="168"/>
      <c r="C46" s="494" t="s">
        <v>3741</v>
      </c>
      <c r="D46" s="496"/>
      <c r="E46" s="496"/>
      <c r="F46" s="497"/>
      <c r="G46" s="496"/>
      <c r="H46" s="496"/>
      <c r="I46" s="496"/>
      <c r="J46" s="496"/>
      <c r="K46" s="494" t="s">
        <v>24</v>
      </c>
      <c r="L46" s="496"/>
      <c r="M46" s="639"/>
      <c r="N46" s="639"/>
      <c r="O46" s="639"/>
      <c r="P46" s="639"/>
      <c r="Q46" s="639"/>
      <c r="R46" s="496"/>
      <c r="S46" s="172"/>
    </row>
    <row r="47" spans="2:19" s="198" customFormat="1" ht="14.45" customHeight="1">
      <c r="B47" s="168"/>
      <c r="C47" s="494" t="s">
        <v>3743</v>
      </c>
      <c r="D47" s="496"/>
      <c r="E47" s="496"/>
      <c r="F47" s="497" t="str">
        <f>IF(E15="","",E15)</f>
        <v/>
      </c>
      <c r="G47" s="496"/>
      <c r="H47" s="496"/>
      <c r="I47" s="496"/>
      <c r="J47" s="496"/>
      <c r="K47" s="494"/>
      <c r="L47" s="496"/>
      <c r="M47" s="639"/>
      <c r="N47" s="639"/>
      <c r="O47" s="639"/>
      <c r="P47" s="639"/>
      <c r="Q47" s="639"/>
      <c r="R47" s="496"/>
      <c r="S47" s="172"/>
    </row>
    <row r="48" spans="2:19" s="198" customFormat="1" ht="10.35" customHeight="1">
      <c r="B48" s="168"/>
      <c r="C48" s="496"/>
      <c r="D48" s="496"/>
      <c r="E48" s="496"/>
      <c r="F48" s="496"/>
      <c r="G48" s="496"/>
      <c r="H48" s="496"/>
      <c r="I48" s="496"/>
      <c r="J48" s="496"/>
      <c r="K48" s="496"/>
      <c r="L48" s="496"/>
      <c r="M48" s="496"/>
      <c r="N48" s="496"/>
      <c r="O48" s="496"/>
      <c r="P48" s="496"/>
      <c r="Q48" s="496"/>
      <c r="R48" s="496"/>
      <c r="S48" s="172"/>
    </row>
    <row r="49" spans="2:19" s="198" customFormat="1" ht="29.25" customHeight="1">
      <c r="B49" s="168"/>
      <c r="C49" s="640" t="s">
        <v>176</v>
      </c>
      <c r="D49" s="641"/>
      <c r="E49" s="641"/>
      <c r="F49" s="641"/>
      <c r="G49" s="641"/>
      <c r="H49" s="498"/>
      <c r="I49" s="498"/>
      <c r="J49" s="498"/>
      <c r="K49" s="498"/>
      <c r="L49" s="498"/>
      <c r="M49" s="498"/>
      <c r="N49" s="640" t="s">
        <v>177</v>
      </c>
      <c r="O49" s="641"/>
      <c r="P49" s="641"/>
      <c r="Q49" s="641"/>
      <c r="R49" s="496"/>
      <c r="S49" s="172"/>
    </row>
    <row r="50" spans="2:19" s="198" customFormat="1" ht="10.35" customHeight="1">
      <c r="B50" s="168"/>
      <c r="C50" s="496"/>
      <c r="D50" s="496"/>
      <c r="E50" s="496"/>
      <c r="F50" s="496"/>
      <c r="G50" s="496"/>
      <c r="H50" s="496"/>
      <c r="I50" s="496"/>
      <c r="J50" s="496"/>
      <c r="K50" s="496"/>
      <c r="L50" s="496"/>
      <c r="M50" s="496"/>
      <c r="N50" s="496"/>
      <c r="O50" s="496"/>
      <c r="P50" s="496"/>
      <c r="Q50" s="496"/>
      <c r="R50" s="496"/>
      <c r="S50" s="172"/>
    </row>
    <row r="51" spans="2:48" s="198" customFormat="1" ht="29.25" customHeight="1">
      <c r="B51" s="168"/>
      <c r="C51" s="209" t="s">
        <v>3737</v>
      </c>
      <c r="D51" s="496"/>
      <c r="E51" s="496"/>
      <c r="F51" s="496"/>
      <c r="G51" s="496"/>
      <c r="H51" s="496"/>
      <c r="I51" s="496"/>
      <c r="J51" s="496"/>
      <c r="K51" s="496"/>
      <c r="L51" s="496"/>
      <c r="M51" s="496"/>
      <c r="N51" s="631">
        <f>N52+N53+N54</f>
        <v>0</v>
      </c>
      <c r="O51" s="645"/>
      <c r="P51" s="645"/>
      <c r="Q51" s="645"/>
      <c r="R51" s="496"/>
      <c r="S51" s="172"/>
      <c r="AV51" s="192" t="s">
        <v>172</v>
      </c>
    </row>
    <row r="52" spans="2:19" s="215" customFormat="1" ht="24.95" customHeight="1">
      <c r="B52" s="211"/>
      <c r="C52" s="502"/>
      <c r="D52" s="283" t="s">
        <v>248</v>
      </c>
      <c r="E52" s="502"/>
      <c r="F52" s="502"/>
      <c r="G52" s="502"/>
      <c r="H52" s="502"/>
      <c r="I52" s="502"/>
      <c r="J52" s="502"/>
      <c r="K52" s="502"/>
      <c r="L52" s="502"/>
      <c r="M52" s="502"/>
      <c r="N52" s="675">
        <f>N72</f>
        <v>0</v>
      </c>
      <c r="O52" s="676"/>
      <c r="P52" s="676"/>
      <c r="Q52" s="676"/>
      <c r="R52" s="502"/>
      <c r="S52" s="172"/>
    </row>
    <row r="53" spans="2:19" s="215" customFormat="1" ht="24.95" customHeight="1">
      <c r="B53" s="211"/>
      <c r="C53" s="502"/>
      <c r="D53" s="283" t="s">
        <v>263</v>
      </c>
      <c r="E53" s="502"/>
      <c r="F53" s="502"/>
      <c r="G53" s="502"/>
      <c r="H53" s="502"/>
      <c r="I53" s="502"/>
      <c r="J53" s="502"/>
      <c r="K53" s="502"/>
      <c r="L53" s="502"/>
      <c r="M53" s="502"/>
      <c r="N53" s="675">
        <f>N122</f>
        <v>0</v>
      </c>
      <c r="O53" s="676"/>
      <c r="P53" s="676"/>
      <c r="Q53" s="676"/>
      <c r="R53" s="502"/>
      <c r="S53" s="210"/>
    </row>
    <row r="54" spans="2:19" s="215" customFormat="1" ht="24.95" customHeight="1">
      <c r="B54" s="211"/>
      <c r="C54" s="502"/>
      <c r="D54" s="283" t="s">
        <v>2291</v>
      </c>
      <c r="E54" s="502"/>
      <c r="F54" s="502"/>
      <c r="G54" s="502"/>
      <c r="H54" s="502"/>
      <c r="I54" s="502"/>
      <c r="J54" s="502"/>
      <c r="K54" s="502"/>
      <c r="L54" s="502"/>
      <c r="M54" s="502"/>
      <c r="N54" s="675">
        <f>N127</f>
        <v>0</v>
      </c>
      <c r="O54" s="676"/>
      <c r="P54" s="676"/>
      <c r="Q54" s="676"/>
      <c r="R54" s="502"/>
      <c r="S54" s="210"/>
    </row>
    <row r="55" spans="2:19" s="198" customFormat="1" ht="6.95" customHeight="1">
      <c r="B55" s="201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3"/>
    </row>
    <row r="56" ht="13.5">
      <c r="S56" s="205"/>
    </row>
    <row r="57" ht="13.5">
      <c r="S57" s="496"/>
    </row>
    <row r="58" ht="13.5">
      <c r="S58" s="496"/>
    </row>
    <row r="59" spans="2:19" s="198" customFormat="1" ht="6.95" customHeight="1">
      <c r="B59" s="204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468"/>
    </row>
    <row r="60" spans="2:19" s="198" customFormat="1" ht="36.95" customHeight="1">
      <c r="B60" s="168"/>
      <c r="C60" s="642" t="s">
        <v>3736</v>
      </c>
      <c r="D60" s="638"/>
      <c r="E60" s="638"/>
      <c r="F60" s="638"/>
      <c r="G60" s="638"/>
      <c r="H60" s="638"/>
      <c r="I60" s="638"/>
      <c r="J60" s="638"/>
      <c r="K60" s="638"/>
      <c r="L60" s="638"/>
      <c r="M60" s="638"/>
      <c r="N60" s="638"/>
      <c r="O60" s="638"/>
      <c r="P60" s="638"/>
      <c r="Q60" s="638"/>
      <c r="R60" s="644"/>
      <c r="S60" s="469"/>
    </row>
    <row r="61" spans="2:19" s="198" customFormat="1" ht="6.95" customHeight="1">
      <c r="B61" s="168"/>
      <c r="C61" s="496"/>
      <c r="D61" s="496"/>
      <c r="E61" s="496"/>
      <c r="F61" s="496"/>
      <c r="G61" s="496"/>
      <c r="H61" s="496"/>
      <c r="I61" s="496"/>
      <c r="J61" s="496"/>
      <c r="K61" s="496"/>
      <c r="L61" s="496"/>
      <c r="M61" s="496"/>
      <c r="N61" s="496"/>
      <c r="O61" s="496"/>
      <c r="P61" s="496"/>
      <c r="Q61" s="496"/>
      <c r="R61" s="496"/>
      <c r="S61" s="469"/>
    </row>
    <row r="62" spans="2:19" s="198" customFormat="1" ht="30" customHeight="1">
      <c r="B62" s="168"/>
      <c r="C62" s="494" t="s">
        <v>15</v>
      </c>
      <c r="D62" s="496"/>
      <c r="E62" s="496"/>
      <c r="F62" s="634" t="str">
        <f>F6</f>
        <v>Bezbariérové bydlení a centrum denních aktivit v Lednici - Srdce v domě, příspěvková organizace</v>
      </c>
      <c r="G62" s="635"/>
      <c r="H62" s="635"/>
      <c r="I62" s="635"/>
      <c r="J62" s="635"/>
      <c r="K62" s="635"/>
      <c r="L62" s="635"/>
      <c r="M62" s="635"/>
      <c r="N62" s="635"/>
      <c r="O62" s="635"/>
      <c r="P62" s="635"/>
      <c r="Q62" s="496"/>
      <c r="R62" s="496"/>
      <c r="S62" s="470"/>
    </row>
    <row r="63" spans="2:19" s="198" customFormat="1" ht="36.95" customHeight="1">
      <c r="B63" s="168"/>
      <c r="C63" s="207" t="s">
        <v>173</v>
      </c>
      <c r="D63" s="496"/>
      <c r="E63" s="496"/>
      <c r="F63" s="637" t="str">
        <f>F7</f>
        <v>9 - SO 11 - Příprava území</v>
      </c>
      <c r="G63" s="638"/>
      <c r="H63" s="638"/>
      <c r="I63" s="638"/>
      <c r="J63" s="638"/>
      <c r="K63" s="638"/>
      <c r="L63" s="638"/>
      <c r="M63" s="638"/>
      <c r="N63" s="638"/>
      <c r="O63" s="638"/>
      <c r="P63" s="638"/>
      <c r="Q63" s="496"/>
      <c r="R63" s="496"/>
      <c r="S63" s="470"/>
    </row>
    <row r="64" spans="2:19" s="198" customFormat="1" ht="6.95" customHeight="1">
      <c r="B64" s="168"/>
      <c r="C64" s="496"/>
      <c r="D64" s="496"/>
      <c r="E64" s="496"/>
      <c r="F64" s="496"/>
      <c r="G64" s="496"/>
      <c r="H64" s="496"/>
      <c r="I64" s="496"/>
      <c r="J64" s="496"/>
      <c r="K64" s="496"/>
      <c r="L64" s="496"/>
      <c r="M64" s="496"/>
      <c r="N64" s="496"/>
      <c r="O64" s="496"/>
      <c r="P64" s="496"/>
      <c r="Q64" s="496"/>
      <c r="R64" s="496"/>
      <c r="S64" s="470"/>
    </row>
    <row r="65" spans="2:19" s="198" customFormat="1" ht="18" customHeight="1">
      <c r="B65" s="168"/>
      <c r="C65" s="494" t="s">
        <v>19</v>
      </c>
      <c r="D65" s="496"/>
      <c r="E65" s="496"/>
      <c r="F65" s="497"/>
      <c r="G65" s="496"/>
      <c r="H65" s="496"/>
      <c r="I65" s="496"/>
      <c r="J65" s="496"/>
      <c r="K65" s="494" t="s">
        <v>21</v>
      </c>
      <c r="L65" s="496"/>
      <c r="M65" s="736">
        <f>IF(O9="","",O9)</f>
        <v>0</v>
      </c>
      <c r="N65" s="736"/>
      <c r="O65" s="736"/>
      <c r="P65" s="736"/>
      <c r="Q65" s="496"/>
      <c r="R65" s="496"/>
      <c r="S65" s="172"/>
    </row>
    <row r="66" spans="2:19" s="198" customFormat="1" ht="6.95" customHeight="1">
      <c r="B66" s="168"/>
      <c r="C66" s="496"/>
      <c r="D66" s="496"/>
      <c r="E66" s="496"/>
      <c r="F66" s="496"/>
      <c r="G66" s="496"/>
      <c r="H66" s="496"/>
      <c r="I66" s="496"/>
      <c r="J66" s="496"/>
      <c r="K66" s="496"/>
      <c r="L66" s="496"/>
      <c r="M66" s="505"/>
      <c r="N66" s="496"/>
      <c r="O66" s="496"/>
      <c r="P66" s="496"/>
      <c r="Q66" s="496"/>
      <c r="R66" s="496"/>
      <c r="S66" s="172"/>
    </row>
    <row r="67" spans="2:19" s="198" customFormat="1" ht="15">
      <c r="B67" s="168"/>
      <c r="C67" s="494" t="s">
        <v>3741</v>
      </c>
      <c r="D67" s="496"/>
      <c r="E67" s="496"/>
      <c r="F67" s="497"/>
      <c r="G67" s="496"/>
      <c r="H67" s="496"/>
      <c r="I67" s="496"/>
      <c r="J67" s="496"/>
      <c r="K67" s="494" t="s">
        <v>24</v>
      </c>
      <c r="L67" s="496"/>
      <c r="M67" s="639"/>
      <c r="N67" s="639"/>
      <c r="O67" s="639"/>
      <c r="P67" s="639"/>
      <c r="Q67" s="639"/>
      <c r="R67" s="496"/>
      <c r="S67" s="172"/>
    </row>
    <row r="68" spans="2:19" s="198" customFormat="1" ht="14.45" customHeight="1">
      <c r="B68" s="168"/>
      <c r="C68" s="494" t="s">
        <v>3743</v>
      </c>
      <c r="D68" s="496"/>
      <c r="E68" s="496"/>
      <c r="F68" s="497" t="str">
        <f>IF(E15="","",E15)</f>
        <v/>
      </c>
      <c r="G68" s="496"/>
      <c r="H68" s="496"/>
      <c r="I68" s="496"/>
      <c r="J68" s="496"/>
      <c r="K68" s="494"/>
      <c r="L68" s="496"/>
      <c r="M68" s="639"/>
      <c r="N68" s="639"/>
      <c r="O68" s="639"/>
      <c r="P68" s="639"/>
      <c r="Q68" s="639"/>
      <c r="R68" s="496"/>
      <c r="S68" s="172"/>
    </row>
    <row r="69" spans="2:19" s="198" customFormat="1" ht="10.35" customHeight="1">
      <c r="B69" s="168"/>
      <c r="C69" s="496"/>
      <c r="D69" s="496"/>
      <c r="E69" s="496"/>
      <c r="F69" s="496"/>
      <c r="G69" s="496"/>
      <c r="H69" s="496"/>
      <c r="I69" s="496"/>
      <c r="J69" s="496"/>
      <c r="K69" s="496"/>
      <c r="L69" s="496"/>
      <c r="M69" s="496"/>
      <c r="N69" s="496"/>
      <c r="O69" s="496"/>
      <c r="P69" s="496"/>
      <c r="Q69" s="496"/>
      <c r="R69" s="496"/>
      <c r="S69" s="470"/>
    </row>
    <row r="70" spans="2:28" s="228" customFormat="1" ht="29.25" customHeight="1">
      <c r="B70" s="222"/>
      <c r="C70" s="223" t="s">
        <v>185</v>
      </c>
      <c r="D70" s="499" t="s">
        <v>186</v>
      </c>
      <c r="E70" s="499" t="s">
        <v>40</v>
      </c>
      <c r="F70" s="657" t="s">
        <v>187</v>
      </c>
      <c r="G70" s="657"/>
      <c r="H70" s="657"/>
      <c r="I70" s="657"/>
      <c r="J70" s="499" t="s">
        <v>188</v>
      </c>
      <c r="K70" s="499" t="s">
        <v>189</v>
      </c>
      <c r="L70" s="658" t="s">
        <v>190</v>
      </c>
      <c r="M70" s="658"/>
      <c r="N70" s="657" t="s">
        <v>177</v>
      </c>
      <c r="O70" s="657"/>
      <c r="P70" s="657"/>
      <c r="Q70" s="657"/>
      <c r="R70" s="226" t="s">
        <v>3318</v>
      </c>
      <c r="S70" s="470"/>
      <c r="U70" s="381"/>
      <c r="V70" s="227"/>
      <c r="W70" s="227"/>
      <c r="X70" s="227"/>
      <c r="Y70" s="227"/>
      <c r="Z70" s="227"/>
      <c r="AA70" s="227"/>
      <c r="AB70" s="382"/>
    </row>
    <row r="71" spans="2:64" s="198" customFormat="1" ht="29.25" customHeight="1">
      <c r="B71" s="168"/>
      <c r="C71" s="209" t="s">
        <v>3737</v>
      </c>
      <c r="D71" s="496"/>
      <c r="E71" s="496"/>
      <c r="F71" s="496"/>
      <c r="G71" s="496"/>
      <c r="H71" s="496"/>
      <c r="I71" s="496"/>
      <c r="J71" s="496"/>
      <c r="K71" s="496"/>
      <c r="L71" s="496"/>
      <c r="M71" s="496"/>
      <c r="N71" s="666">
        <f>N72+N122+N127</f>
        <v>0</v>
      </c>
      <c r="O71" s="667"/>
      <c r="P71" s="667"/>
      <c r="Q71" s="667"/>
      <c r="R71" s="496"/>
      <c r="S71" s="470"/>
      <c r="U71" s="383"/>
      <c r="V71" s="491"/>
      <c r="W71" s="491"/>
      <c r="X71" s="229"/>
      <c r="Y71" s="491"/>
      <c r="Z71" s="229"/>
      <c r="AA71" s="491"/>
      <c r="AB71" s="384"/>
      <c r="AU71" s="192" t="s">
        <v>57</v>
      </c>
      <c r="AV71" s="192" t="s">
        <v>172</v>
      </c>
      <c r="BL71" s="230">
        <f>BL72+BL122+BL127</f>
        <v>0</v>
      </c>
    </row>
    <row r="72" spans="2:64" s="235" customFormat="1" ht="37.35" customHeight="1">
      <c r="B72" s="231"/>
      <c r="C72" s="232"/>
      <c r="D72" s="233" t="s">
        <v>248</v>
      </c>
      <c r="E72" s="233"/>
      <c r="F72" s="233"/>
      <c r="G72" s="233"/>
      <c r="H72" s="233"/>
      <c r="I72" s="233"/>
      <c r="J72" s="233"/>
      <c r="K72" s="233"/>
      <c r="L72" s="233"/>
      <c r="M72" s="233"/>
      <c r="N72" s="609">
        <f>SUM(N73:Q121)</f>
        <v>0</v>
      </c>
      <c r="O72" s="610"/>
      <c r="P72" s="610"/>
      <c r="Q72" s="610"/>
      <c r="R72" s="232"/>
      <c r="S72" s="470"/>
      <c r="U72" s="348"/>
      <c r="V72" s="232"/>
      <c r="W72" s="232"/>
      <c r="X72" s="234"/>
      <c r="Y72" s="232"/>
      <c r="Z72" s="234"/>
      <c r="AA72" s="232"/>
      <c r="AB72" s="349"/>
      <c r="AS72" s="237" t="s">
        <v>113</v>
      </c>
      <c r="AU72" s="238" t="s">
        <v>57</v>
      </c>
      <c r="AV72" s="238" t="s">
        <v>58</v>
      </c>
      <c r="AZ72" s="237" t="s">
        <v>198</v>
      </c>
      <c r="BL72" s="239">
        <f>SUM(BL73:BL121)</f>
        <v>0</v>
      </c>
    </row>
    <row r="73" spans="2:66" s="198" customFormat="1" ht="31.5" customHeight="1">
      <c r="B73" s="168"/>
      <c r="C73" s="240" t="s">
        <v>65</v>
      </c>
      <c r="D73" s="240" t="s">
        <v>199</v>
      </c>
      <c r="E73" s="241" t="s">
        <v>3124</v>
      </c>
      <c r="F73" s="593" t="s">
        <v>3125</v>
      </c>
      <c r="G73" s="593"/>
      <c r="H73" s="593"/>
      <c r="I73" s="593"/>
      <c r="J73" s="242" t="s">
        <v>377</v>
      </c>
      <c r="K73" s="504">
        <v>4044</v>
      </c>
      <c r="L73" s="572"/>
      <c r="M73" s="572"/>
      <c r="N73" s="594">
        <f>ROUND(L73*K73,2)</f>
        <v>0</v>
      </c>
      <c r="O73" s="594"/>
      <c r="P73" s="594"/>
      <c r="Q73" s="594"/>
      <c r="R73" s="256" t="s">
        <v>3765</v>
      </c>
      <c r="S73" s="470"/>
      <c r="T73" s="287"/>
      <c r="U73" s="354"/>
      <c r="V73" s="246"/>
      <c r="W73" s="248"/>
      <c r="X73" s="248"/>
      <c r="Y73" s="248"/>
      <c r="Z73" s="248"/>
      <c r="AA73" s="248"/>
      <c r="AB73" s="355"/>
      <c r="AS73" s="192" t="s">
        <v>113</v>
      </c>
      <c r="AU73" s="192" t="s">
        <v>199</v>
      </c>
      <c r="AV73" s="192" t="s">
        <v>65</v>
      </c>
      <c r="AZ73" s="192" t="s">
        <v>198</v>
      </c>
      <c r="BF73" s="249">
        <f>IF(V73="základní",N73,0)</f>
        <v>0</v>
      </c>
      <c r="BG73" s="249">
        <f>IF(V73="snížená",N73,0)</f>
        <v>0</v>
      </c>
      <c r="BH73" s="249">
        <f>IF(V73="zákl. přenesená",N73,0)</f>
        <v>0</v>
      </c>
      <c r="BI73" s="249">
        <f>IF(V73="sníž. přenesená",N73,0)</f>
        <v>0</v>
      </c>
      <c r="BJ73" s="249">
        <f>IF(V73="nulová",N73,0)</f>
        <v>0</v>
      </c>
      <c r="BK73" s="192" t="s">
        <v>65</v>
      </c>
      <c r="BL73" s="249">
        <f>ROUND(L73*K73,2)</f>
        <v>0</v>
      </c>
      <c r="BM73" s="192" t="s">
        <v>113</v>
      </c>
      <c r="BN73" s="192" t="s">
        <v>3126</v>
      </c>
    </row>
    <row r="74" spans="2:66" s="198" customFormat="1" ht="31.5" customHeight="1">
      <c r="B74" s="168"/>
      <c r="C74" s="240" t="s">
        <v>71</v>
      </c>
      <c r="D74" s="240" t="s">
        <v>199</v>
      </c>
      <c r="E74" s="241" t="s">
        <v>2298</v>
      </c>
      <c r="F74" s="593" t="s">
        <v>2299</v>
      </c>
      <c r="G74" s="593"/>
      <c r="H74" s="593"/>
      <c r="I74" s="593"/>
      <c r="J74" s="242" t="s">
        <v>377</v>
      </c>
      <c r="K74" s="488">
        <v>4</v>
      </c>
      <c r="L74" s="572"/>
      <c r="M74" s="572"/>
      <c r="N74" s="594">
        <f>ROUND(L74*K74,2)</f>
        <v>0</v>
      </c>
      <c r="O74" s="594"/>
      <c r="P74" s="594"/>
      <c r="Q74" s="594"/>
      <c r="R74" s="256" t="s">
        <v>3765</v>
      </c>
      <c r="S74" s="471"/>
      <c r="T74" s="287"/>
      <c r="U74" s="354"/>
      <c r="V74" s="246"/>
      <c r="W74" s="248"/>
      <c r="X74" s="248"/>
      <c r="Y74" s="248"/>
      <c r="Z74" s="248"/>
      <c r="AA74" s="248"/>
      <c r="AB74" s="355"/>
      <c r="AS74" s="192" t="s">
        <v>113</v>
      </c>
      <c r="AU74" s="192" t="s">
        <v>199</v>
      </c>
      <c r="AV74" s="192" t="s">
        <v>65</v>
      </c>
      <c r="AZ74" s="192" t="s">
        <v>198</v>
      </c>
      <c r="BF74" s="249">
        <f>IF(V74="základní",N74,0)</f>
        <v>0</v>
      </c>
      <c r="BG74" s="249">
        <f>IF(V74="snížená",N74,0)</f>
        <v>0</v>
      </c>
      <c r="BH74" s="249">
        <f>IF(V74="zákl. přenesená",N74,0)</f>
        <v>0</v>
      </c>
      <c r="BI74" s="249">
        <f>IF(V74="sníž. přenesená",N74,0)</f>
        <v>0</v>
      </c>
      <c r="BJ74" s="249">
        <f>IF(V74="nulová",N74,0)</f>
        <v>0</v>
      </c>
      <c r="BK74" s="192" t="s">
        <v>65</v>
      </c>
      <c r="BL74" s="249">
        <f>ROUND(L74*K74,2)</f>
        <v>0</v>
      </c>
      <c r="BM74" s="192" t="s">
        <v>113</v>
      </c>
      <c r="BN74" s="192" t="s">
        <v>3127</v>
      </c>
    </row>
    <row r="75" spans="2:66" s="198" customFormat="1" ht="31.5" customHeight="1">
      <c r="B75" s="168"/>
      <c r="C75" s="240" t="s">
        <v>213</v>
      </c>
      <c r="D75" s="240" t="s">
        <v>199</v>
      </c>
      <c r="E75" s="241" t="s">
        <v>3128</v>
      </c>
      <c r="F75" s="593" t="s">
        <v>3129</v>
      </c>
      <c r="G75" s="593"/>
      <c r="H75" s="593"/>
      <c r="I75" s="593"/>
      <c r="J75" s="242" t="s">
        <v>377</v>
      </c>
      <c r="K75" s="488">
        <v>4</v>
      </c>
      <c r="L75" s="572"/>
      <c r="M75" s="572"/>
      <c r="N75" s="594">
        <f>ROUND(L75*K75,2)</f>
        <v>0</v>
      </c>
      <c r="O75" s="594"/>
      <c r="P75" s="594"/>
      <c r="Q75" s="594"/>
      <c r="R75" s="256" t="s">
        <v>3765</v>
      </c>
      <c r="S75" s="470"/>
      <c r="T75" s="287"/>
      <c r="U75" s="354"/>
      <c r="V75" s="246"/>
      <c r="W75" s="248"/>
      <c r="X75" s="248"/>
      <c r="Y75" s="248"/>
      <c r="Z75" s="248"/>
      <c r="AA75" s="248"/>
      <c r="AB75" s="355"/>
      <c r="AS75" s="192" t="s">
        <v>113</v>
      </c>
      <c r="AU75" s="192" t="s">
        <v>199</v>
      </c>
      <c r="AV75" s="192" t="s">
        <v>65</v>
      </c>
      <c r="AZ75" s="192" t="s">
        <v>198</v>
      </c>
      <c r="BF75" s="249">
        <f>IF(V75="základní",N75,0)</f>
        <v>0</v>
      </c>
      <c r="BG75" s="249">
        <f>IF(V75="snížená",N75,0)</f>
        <v>0</v>
      </c>
      <c r="BH75" s="249">
        <f>IF(V75="zákl. přenesená",N75,0)</f>
        <v>0</v>
      </c>
      <c r="BI75" s="249">
        <f>IF(V75="sníž. přenesená",N75,0)</f>
        <v>0</v>
      </c>
      <c r="BJ75" s="249">
        <f>IF(V75="nulová",N75,0)</f>
        <v>0</v>
      </c>
      <c r="BK75" s="192" t="s">
        <v>65</v>
      </c>
      <c r="BL75" s="249">
        <f>ROUND(L75*K75,2)</f>
        <v>0</v>
      </c>
      <c r="BM75" s="192" t="s">
        <v>113</v>
      </c>
      <c r="BN75" s="192" t="s">
        <v>3130</v>
      </c>
    </row>
    <row r="76" spans="2:66" s="198" customFormat="1" ht="22.5" customHeight="1">
      <c r="B76" s="168"/>
      <c r="C76" s="240" t="s">
        <v>113</v>
      </c>
      <c r="D76" s="240" t="s">
        <v>199</v>
      </c>
      <c r="E76" s="241" t="s">
        <v>3131</v>
      </c>
      <c r="F76" s="593" t="s">
        <v>3132</v>
      </c>
      <c r="G76" s="593"/>
      <c r="H76" s="593"/>
      <c r="I76" s="593"/>
      <c r="J76" s="242" t="s">
        <v>353</v>
      </c>
      <c r="K76" s="488">
        <v>6</v>
      </c>
      <c r="L76" s="572"/>
      <c r="M76" s="572"/>
      <c r="N76" s="594">
        <f>ROUND(L76*K76,2)</f>
        <v>0</v>
      </c>
      <c r="O76" s="594"/>
      <c r="P76" s="594"/>
      <c r="Q76" s="594"/>
      <c r="R76" s="256" t="s">
        <v>3765</v>
      </c>
      <c r="S76" s="472"/>
      <c r="T76" s="287"/>
      <c r="U76" s="354"/>
      <c r="V76" s="246"/>
      <c r="W76" s="248"/>
      <c r="X76" s="248"/>
      <c r="Y76" s="248"/>
      <c r="Z76" s="248"/>
      <c r="AA76" s="248"/>
      <c r="AB76" s="355"/>
      <c r="AS76" s="192" t="s">
        <v>113</v>
      </c>
      <c r="AU76" s="192" t="s">
        <v>199</v>
      </c>
      <c r="AV76" s="192" t="s">
        <v>65</v>
      </c>
      <c r="AZ76" s="192" t="s">
        <v>198</v>
      </c>
      <c r="BF76" s="249">
        <f>IF(V76="základní",N76,0)</f>
        <v>0</v>
      </c>
      <c r="BG76" s="249">
        <f>IF(V76="snížená",N76,0)</f>
        <v>0</v>
      </c>
      <c r="BH76" s="249">
        <f>IF(V76="zákl. přenesená",N76,0)</f>
        <v>0</v>
      </c>
      <c r="BI76" s="249">
        <f>IF(V76="sníž. přenesená",N76,0)</f>
        <v>0</v>
      </c>
      <c r="BJ76" s="249">
        <f>IF(V76="nulová",N76,0)</f>
        <v>0</v>
      </c>
      <c r="BK76" s="192" t="s">
        <v>65</v>
      </c>
      <c r="BL76" s="249">
        <f>ROUND(L76*K76,2)</f>
        <v>0</v>
      </c>
      <c r="BM76" s="192" t="s">
        <v>113</v>
      </c>
      <c r="BN76" s="192" t="s">
        <v>3133</v>
      </c>
    </row>
    <row r="77" spans="2:48" s="198" customFormat="1" ht="30" customHeight="1">
      <c r="B77" s="168"/>
      <c r="C77" s="496"/>
      <c r="D77" s="496"/>
      <c r="E77" s="496"/>
      <c r="F77" s="619" t="s">
        <v>3134</v>
      </c>
      <c r="G77" s="620"/>
      <c r="H77" s="620"/>
      <c r="I77" s="620"/>
      <c r="J77" s="496"/>
      <c r="K77" s="496"/>
      <c r="L77" s="496"/>
      <c r="M77" s="496"/>
      <c r="N77" s="496"/>
      <c r="O77" s="496"/>
      <c r="P77" s="496"/>
      <c r="Q77" s="496"/>
      <c r="R77" s="496"/>
      <c r="S77" s="470"/>
      <c r="U77" s="331"/>
      <c r="V77" s="496"/>
      <c r="W77" s="496"/>
      <c r="X77" s="496"/>
      <c r="Y77" s="496"/>
      <c r="Z77" s="496"/>
      <c r="AA77" s="496"/>
      <c r="AB77" s="332"/>
      <c r="AU77" s="192" t="s">
        <v>271</v>
      </c>
      <c r="AV77" s="192" t="s">
        <v>65</v>
      </c>
    </row>
    <row r="78" spans="2:66" s="198" customFormat="1" ht="31.5" customHeight="1">
      <c r="B78" s="168"/>
      <c r="C78" s="240" t="s">
        <v>116</v>
      </c>
      <c r="D78" s="240" t="s">
        <v>199</v>
      </c>
      <c r="E78" s="241" t="s">
        <v>343</v>
      </c>
      <c r="F78" s="593" t="s">
        <v>344</v>
      </c>
      <c r="G78" s="593"/>
      <c r="H78" s="593"/>
      <c r="I78" s="593"/>
      <c r="J78" s="242" t="s">
        <v>345</v>
      </c>
      <c r="K78" s="504">
        <v>280</v>
      </c>
      <c r="L78" s="572"/>
      <c r="M78" s="572"/>
      <c r="N78" s="594">
        <f>ROUND(L78*K78,2)</f>
        <v>0</v>
      </c>
      <c r="O78" s="594"/>
      <c r="P78" s="594"/>
      <c r="Q78" s="594"/>
      <c r="R78" s="256" t="s">
        <v>3765</v>
      </c>
      <c r="S78" s="470"/>
      <c r="T78" s="264"/>
      <c r="U78" s="354"/>
      <c r="V78" s="246"/>
      <c r="W78" s="248"/>
      <c r="X78" s="248"/>
      <c r="Y78" s="248"/>
      <c r="Z78" s="248"/>
      <c r="AA78" s="248"/>
      <c r="AB78" s="355"/>
      <c r="AS78" s="192" t="s">
        <v>113</v>
      </c>
      <c r="AU78" s="192" t="s">
        <v>199</v>
      </c>
      <c r="AV78" s="192" t="s">
        <v>65</v>
      </c>
      <c r="AZ78" s="192" t="s">
        <v>198</v>
      </c>
      <c r="BF78" s="249">
        <f>IF(V78="základní",N78,0)</f>
        <v>0</v>
      </c>
      <c r="BG78" s="249">
        <f>IF(V78="snížená",N78,0)</f>
        <v>0</v>
      </c>
      <c r="BH78" s="249">
        <f>IF(V78="zákl. přenesená",N78,0)</f>
        <v>0</v>
      </c>
      <c r="BI78" s="249">
        <f>IF(V78="sníž. přenesená",N78,0)</f>
        <v>0</v>
      </c>
      <c r="BJ78" s="249">
        <f>IF(V78="nulová",N78,0)</f>
        <v>0</v>
      </c>
      <c r="BK78" s="192" t="s">
        <v>65</v>
      </c>
      <c r="BL78" s="249">
        <f>ROUND(L78*K78,2)</f>
        <v>0</v>
      </c>
      <c r="BM78" s="192" t="s">
        <v>113</v>
      </c>
      <c r="BN78" s="192" t="s">
        <v>3135</v>
      </c>
    </row>
    <row r="79" spans="2:52" s="270" customFormat="1" ht="22.5" customHeight="1">
      <c r="B79" s="265"/>
      <c r="C79" s="492"/>
      <c r="D79" s="492"/>
      <c r="E79" s="267" t="s">
        <v>5</v>
      </c>
      <c r="F79" s="595" t="s">
        <v>3136</v>
      </c>
      <c r="G79" s="596"/>
      <c r="H79" s="596"/>
      <c r="I79" s="596"/>
      <c r="J79" s="492"/>
      <c r="K79" s="269" t="s">
        <v>5</v>
      </c>
      <c r="L79" s="492"/>
      <c r="M79" s="492"/>
      <c r="N79" s="492"/>
      <c r="O79" s="492"/>
      <c r="P79" s="492"/>
      <c r="Q79" s="492"/>
      <c r="R79" s="492"/>
      <c r="S79" s="470"/>
      <c r="U79" s="387"/>
      <c r="V79" s="492"/>
      <c r="W79" s="492"/>
      <c r="X79" s="492"/>
      <c r="Y79" s="492"/>
      <c r="Z79" s="492"/>
      <c r="AA79" s="492"/>
      <c r="AB79" s="388"/>
      <c r="AU79" s="271" t="s">
        <v>205</v>
      </c>
      <c r="AV79" s="271" t="s">
        <v>65</v>
      </c>
      <c r="AW79" s="270" t="s">
        <v>65</v>
      </c>
      <c r="AX79" s="270" t="s">
        <v>25</v>
      </c>
      <c r="AY79" s="270" t="s">
        <v>58</v>
      </c>
      <c r="AZ79" s="271" t="s">
        <v>198</v>
      </c>
    </row>
    <row r="80" spans="2:52" s="261" customFormat="1" ht="22.5" customHeight="1">
      <c r="B80" s="257"/>
      <c r="C80" s="493"/>
      <c r="D80" s="493"/>
      <c r="E80" s="259" t="s">
        <v>2167</v>
      </c>
      <c r="F80" s="600" t="s">
        <v>3137</v>
      </c>
      <c r="G80" s="601"/>
      <c r="H80" s="601"/>
      <c r="I80" s="601"/>
      <c r="J80" s="493"/>
      <c r="K80" s="260">
        <v>280</v>
      </c>
      <c r="L80" s="493"/>
      <c r="M80" s="493"/>
      <c r="N80" s="493"/>
      <c r="O80" s="493"/>
      <c r="P80" s="493"/>
      <c r="Q80" s="493"/>
      <c r="R80" s="493"/>
      <c r="S80" s="470"/>
      <c r="U80" s="385"/>
      <c r="V80" s="493"/>
      <c r="W80" s="493"/>
      <c r="X80" s="493"/>
      <c r="Y80" s="493"/>
      <c r="Z80" s="493"/>
      <c r="AA80" s="493"/>
      <c r="AB80" s="386"/>
      <c r="AU80" s="262" t="s">
        <v>205</v>
      </c>
      <c r="AV80" s="262" t="s">
        <v>65</v>
      </c>
      <c r="AW80" s="261" t="s">
        <v>71</v>
      </c>
      <c r="AX80" s="261" t="s">
        <v>25</v>
      </c>
      <c r="AY80" s="261" t="s">
        <v>58</v>
      </c>
      <c r="AZ80" s="262" t="s">
        <v>198</v>
      </c>
    </row>
    <row r="81" spans="2:52" s="261" customFormat="1" ht="22.5" customHeight="1">
      <c r="B81" s="257"/>
      <c r="C81" s="493"/>
      <c r="D81" s="493"/>
      <c r="E81" s="259" t="s">
        <v>2168</v>
      </c>
      <c r="F81" s="600" t="s">
        <v>3138</v>
      </c>
      <c r="G81" s="601"/>
      <c r="H81" s="601"/>
      <c r="I81" s="601"/>
      <c r="J81" s="493"/>
      <c r="K81" s="260">
        <v>280</v>
      </c>
      <c r="L81" s="493"/>
      <c r="M81" s="493"/>
      <c r="N81" s="493"/>
      <c r="O81" s="493"/>
      <c r="P81" s="493"/>
      <c r="Q81" s="493"/>
      <c r="R81" s="493"/>
      <c r="S81" s="470"/>
      <c r="U81" s="385"/>
      <c r="V81" s="493"/>
      <c r="W81" s="493"/>
      <c r="X81" s="493"/>
      <c r="Y81" s="493"/>
      <c r="Z81" s="493"/>
      <c r="AA81" s="493"/>
      <c r="AB81" s="386"/>
      <c r="AU81" s="262" t="s">
        <v>205</v>
      </c>
      <c r="AV81" s="262" t="s">
        <v>65</v>
      </c>
      <c r="AW81" s="261" t="s">
        <v>71</v>
      </c>
      <c r="AX81" s="261" t="s">
        <v>25</v>
      </c>
      <c r="AY81" s="261" t="s">
        <v>65</v>
      </c>
      <c r="AZ81" s="262" t="s">
        <v>198</v>
      </c>
    </row>
    <row r="82" spans="2:66" s="198" customFormat="1" ht="31.5" customHeight="1">
      <c r="B82" s="168"/>
      <c r="C82" s="240" t="s">
        <v>128</v>
      </c>
      <c r="D82" s="240" t="s">
        <v>199</v>
      </c>
      <c r="E82" s="241" t="s">
        <v>347</v>
      </c>
      <c r="F82" s="593" t="s">
        <v>348</v>
      </c>
      <c r="G82" s="593"/>
      <c r="H82" s="593"/>
      <c r="I82" s="593"/>
      <c r="J82" s="242" t="s">
        <v>349</v>
      </c>
      <c r="K82" s="504">
        <v>35</v>
      </c>
      <c r="L82" s="572"/>
      <c r="M82" s="572"/>
      <c r="N82" s="594">
        <f>ROUND(L82*K82,2)</f>
        <v>0</v>
      </c>
      <c r="O82" s="594"/>
      <c r="P82" s="594"/>
      <c r="Q82" s="594"/>
      <c r="R82" s="256" t="s">
        <v>3765</v>
      </c>
      <c r="S82" s="473"/>
      <c r="T82" s="264"/>
      <c r="U82" s="354"/>
      <c r="V82" s="246"/>
      <c r="W82" s="248"/>
      <c r="X82" s="248"/>
      <c r="Y82" s="248"/>
      <c r="Z82" s="248"/>
      <c r="AA82" s="248"/>
      <c r="AB82" s="355"/>
      <c r="AS82" s="192" t="s">
        <v>113</v>
      </c>
      <c r="AU82" s="192" t="s">
        <v>199</v>
      </c>
      <c r="AV82" s="192" t="s">
        <v>65</v>
      </c>
      <c r="AZ82" s="192" t="s">
        <v>198</v>
      </c>
      <c r="BF82" s="249">
        <f>IF(V82="základní",N82,0)</f>
        <v>0</v>
      </c>
      <c r="BG82" s="249">
        <f>IF(V82="snížená",N82,0)</f>
        <v>0</v>
      </c>
      <c r="BH82" s="249">
        <f>IF(V82="zákl. přenesená",N82,0)</f>
        <v>0</v>
      </c>
      <c r="BI82" s="249">
        <f>IF(V82="sníž. přenesená",N82,0)</f>
        <v>0</v>
      </c>
      <c r="BJ82" s="249">
        <f>IF(V82="nulová",N82,0)</f>
        <v>0</v>
      </c>
      <c r="BK82" s="192" t="s">
        <v>65</v>
      </c>
      <c r="BL82" s="249">
        <f>ROUND(L82*K82,2)</f>
        <v>0</v>
      </c>
      <c r="BM82" s="192" t="s">
        <v>113</v>
      </c>
      <c r="BN82" s="192" t="s">
        <v>3139</v>
      </c>
    </row>
    <row r="83" spans="2:52" s="270" customFormat="1" ht="22.5" customHeight="1">
      <c r="B83" s="265"/>
      <c r="C83" s="492"/>
      <c r="D83" s="492"/>
      <c r="E83" s="267" t="s">
        <v>5</v>
      </c>
      <c r="F83" s="595" t="s">
        <v>3136</v>
      </c>
      <c r="G83" s="596"/>
      <c r="H83" s="596"/>
      <c r="I83" s="596"/>
      <c r="J83" s="492"/>
      <c r="K83" s="269" t="s">
        <v>5</v>
      </c>
      <c r="L83" s="492"/>
      <c r="M83" s="492"/>
      <c r="N83" s="492"/>
      <c r="O83" s="492"/>
      <c r="P83" s="492"/>
      <c r="Q83" s="492"/>
      <c r="R83" s="492"/>
      <c r="S83" s="473"/>
      <c r="U83" s="387"/>
      <c r="V83" s="492"/>
      <c r="W83" s="492"/>
      <c r="X83" s="492"/>
      <c r="Y83" s="492"/>
      <c r="Z83" s="492"/>
      <c r="AA83" s="492"/>
      <c r="AB83" s="388"/>
      <c r="AU83" s="271" t="s">
        <v>205</v>
      </c>
      <c r="AV83" s="271" t="s">
        <v>65</v>
      </c>
      <c r="AW83" s="270" t="s">
        <v>65</v>
      </c>
      <c r="AX83" s="270" t="s">
        <v>25</v>
      </c>
      <c r="AY83" s="270" t="s">
        <v>58</v>
      </c>
      <c r="AZ83" s="271" t="s">
        <v>198</v>
      </c>
    </row>
    <row r="84" spans="2:52" s="261" customFormat="1" ht="22.5" customHeight="1">
      <c r="B84" s="257"/>
      <c r="C84" s="493"/>
      <c r="D84" s="493"/>
      <c r="E84" s="259" t="s">
        <v>2179</v>
      </c>
      <c r="F84" s="600" t="s">
        <v>527</v>
      </c>
      <c r="G84" s="601"/>
      <c r="H84" s="601"/>
      <c r="I84" s="601"/>
      <c r="J84" s="493"/>
      <c r="K84" s="260">
        <v>35</v>
      </c>
      <c r="L84" s="493"/>
      <c r="M84" s="493"/>
      <c r="N84" s="493"/>
      <c r="O84" s="493"/>
      <c r="P84" s="493"/>
      <c r="Q84" s="493"/>
      <c r="R84" s="493"/>
      <c r="S84" s="470"/>
      <c r="U84" s="385"/>
      <c r="V84" s="493"/>
      <c r="W84" s="493"/>
      <c r="X84" s="493"/>
      <c r="Y84" s="493"/>
      <c r="Z84" s="493"/>
      <c r="AA84" s="493"/>
      <c r="AB84" s="386"/>
      <c r="AU84" s="262" t="s">
        <v>205</v>
      </c>
      <c r="AV84" s="262" t="s">
        <v>65</v>
      </c>
      <c r="AW84" s="261" t="s">
        <v>71</v>
      </c>
      <c r="AX84" s="261" t="s">
        <v>25</v>
      </c>
      <c r="AY84" s="261" t="s">
        <v>58</v>
      </c>
      <c r="AZ84" s="262" t="s">
        <v>198</v>
      </c>
    </row>
    <row r="85" spans="2:52" s="261" customFormat="1" ht="22.5" customHeight="1">
      <c r="B85" s="257"/>
      <c r="C85" s="493"/>
      <c r="D85" s="493"/>
      <c r="E85" s="259" t="s">
        <v>2180</v>
      </c>
      <c r="F85" s="600" t="s">
        <v>3140</v>
      </c>
      <c r="G85" s="601"/>
      <c r="H85" s="601"/>
      <c r="I85" s="601"/>
      <c r="J85" s="493"/>
      <c r="K85" s="260">
        <v>35</v>
      </c>
      <c r="L85" s="493"/>
      <c r="M85" s="493"/>
      <c r="N85" s="493"/>
      <c r="O85" s="493"/>
      <c r="P85" s="493"/>
      <c r="Q85" s="493"/>
      <c r="R85" s="493"/>
      <c r="S85" s="473"/>
      <c r="U85" s="385"/>
      <c r="V85" s="493"/>
      <c r="W85" s="493"/>
      <c r="X85" s="493"/>
      <c r="Y85" s="493"/>
      <c r="Z85" s="493"/>
      <c r="AA85" s="493"/>
      <c r="AB85" s="386"/>
      <c r="AU85" s="262" t="s">
        <v>205</v>
      </c>
      <c r="AV85" s="262" t="s">
        <v>65</v>
      </c>
      <c r="AW85" s="261" t="s">
        <v>71</v>
      </c>
      <c r="AX85" s="261" t="s">
        <v>25</v>
      </c>
      <c r="AY85" s="261" t="s">
        <v>65</v>
      </c>
      <c r="AZ85" s="262" t="s">
        <v>198</v>
      </c>
    </row>
    <row r="86" spans="2:66" s="198" customFormat="1" ht="31.5" customHeight="1">
      <c r="B86" s="168"/>
      <c r="C86" s="240" t="s">
        <v>137</v>
      </c>
      <c r="D86" s="240" t="s">
        <v>199</v>
      </c>
      <c r="E86" s="241" t="s">
        <v>351</v>
      </c>
      <c r="F86" s="593" t="s">
        <v>352</v>
      </c>
      <c r="G86" s="593"/>
      <c r="H86" s="593"/>
      <c r="I86" s="593"/>
      <c r="J86" s="242" t="s">
        <v>353</v>
      </c>
      <c r="K86" s="488">
        <v>6</v>
      </c>
      <c r="L86" s="572"/>
      <c r="M86" s="572"/>
      <c r="N86" s="594">
        <f>ROUND(L86*K86,2)</f>
        <v>0</v>
      </c>
      <c r="O86" s="594"/>
      <c r="P86" s="594"/>
      <c r="Q86" s="594"/>
      <c r="R86" s="256" t="s">
        <v>3765</v>
      </c>
      <c r="S86" s="473"/>
      <c r="U86" s="354"/>
      <c r="V86" s="246"/>
      <c r="W86" s="248"/>
      <c r="X86" s="248"/>
      <c r="Y86" s="248"/>
      <c r="Z86" s="248"/>
      <c r="AA86" s="248"/>
      <c r="AB86" s="355"/>
      <c r="AS86" s="192" t="s">
        <v>113</v>
      </c>
      <c r="AU86" s="192" t="s">
        <v>199</v>
      </c>
      <c r="AV86" s="192" t="s">
        <v>65</v>
      </c>
      <c r="AZ86" s="192" t="s">
        <v>198</v>
      </c>
      <c r="BF86" s="249">
        <f>IF(V86="základní",N86,0)</f>
        <v>0</v>
      </c>
      <c r="BG86" s="249">
        <f>IF(V86="snížená",N86,0)</f>
        <v>0</v>
      </c>
      <c r="BH86" s="249">
        <f>IF(V86="zákl. přenesená",N86,0)</f>
        <v>0</v>
      </c>
      <c r="BI86" s="249">
        <f>IF(V86="sníž. přenesená",N86,0)</f>
        <v>0</v>
      </c>
      <c r="BJ86" s="249">
        <f>IF(V86="nulová",N86,0)</f>
        <v>0</v>
      </c>
      <c r="BK86" s="192" t="s">
        <v>65</v>
      </c>
      <c r="BL86" s="249">
        <f>ROUND(L86*K86,2)</f>
        <v>0</v>
      </c>
      <c r="BM86" s="192" t="s">
        <v>113</v>
      </c>
      <c r="BN86" s="192" t="s">
        <v>3141</v>
      </c>
    </row>
    <row r="87" spans="2:66" s="198" customFormat="1" ht="31.5" customHeight="1">
      <c r="B87" s="168"/>
      <c r="C87" s="240" t="s">
        <v>146</v>
      </c>
      <c r="D87" s="240" t="s">
        <v>199</v>
      </c>
      <c r="E87" s="241" t="s">
        <v>355</v>
      </c>
      <c r="F87" s="593" t="s">
        <v>356</v>
      </c>
      <c r="G87" s="593"/>
      <c r="H87" s="593"/>
      <c r="I87" s="593"/>
      <c r="J87" s="242" t="s">
        <v>353</v>
      </c>
      <c r="K87" s="488">
        <v>9</v>
      </c>
      <c r="L87" s="572"/>
      <c r="M87" s="572"/>
      <c r="N87" s="594">
        <f>ROUND(L87*K87,2)</f>
        <v>0</v>
      </c>
      <c r="O87" s="594"/>
      <c r="P87" s="594"/>
      <c r="Q87" s="594"/>
      <c r="R87" s="256" t="s">
        <v>3765</v>
      </c>
      <c r="S87" s="470"/>
      <c r="U87" s="354"/>
      <c r="V87" s="246"/>
      <c r="W87" s="248"/>
      <c r="X87" s="248"/>
      <c r="Y87" s="248"/>
      <c r="Z87" s="248"/>
      <c r="AA87" s="248"/>
      <c r="AB87" s="355"/>
      <c r="AS87" s="192" t="s">
        <v>113</v>
      </c>
      <c r="AU87" s="192" t="s">
        <v>199</v>
      </c>
      <c r="AV87" s="192" t="s">
        <v>65</v>
      </c>
      <c r="AZ87" s="192" t="s">
        <v>198</v>
      </c>
      <c r="BF87" s="249">
        <f>IF(V87="základní",N87,0)</f>
        <v>0</v>
      </c>
      <c r="BG87" s="249">
        <f>IF(V87="snížená",N87,0)</f>
        <v>0</v>
      </c>
      <c r="BH87" s="249">
        <f>IF(V87="zákl. přenesená",N87,0)</f>
        <v>0</v>
      </c>
      <c r="BI87" s="249">
        <f>IF(V87="sníž. přenesená",N87,0)</f>
        <v>0</v>
      </c>
      <c r="BJ87" s="249">
        <f>IF(V87="nulová",N87,0)</f>
        <v>0</v>
      </c>
      <c r="BK87" s="192" t="s">
        <v>65</v>
      </c>
      <c r="BL87" s="249">
        <f>ROUND(L87*K87,2)</f>
        <v>0</v>
      </c>
      <c r="BM87" s="192" t="s">
        <v>113</v>
      </c>
      <c r="BN87" s="192" t="s">
        <v>3142</v>
      </c>
    </row>
    <row r="88" spans="2:66" s="198" customFormat="1" ht="31.5" customHeight="1">
      <c r="B88" s="168"/>
      <c r="C88" s="240" t="s">
        <v>158</v>
      </c>
      <c r="D88" s="240" t="s">
        <v>199</v>
      </c>
      <c r="E88" s="241" t="s">
        <v>3143</v>
      </c>
      <c r="F88" s="593" t="s">
        <v>3144</v>
      </c>
      <c r="G88" s="593"/>
      <c r="H88" s="593"/>
      <c r="I88" s="593"/>
      <c r="J88" s="242" t="s">
        <v>360</v>
      </c>
      <c r="K88" s="504">
        <v>808.8</v>
      </c>
      <c r="L88" s="572"/>
      <c r="M88" s="572"/>
      <c r="N88" s="594">
        <f>ROUND(L88*K88,2)</f>
        <v>0</v>
      </c>
      <c r="O88" s="594"/>
      <c r="P88" s="594"/>
      <c r="Q88" s="594"/>
      <c r="R88" s="256" t="s">
        <v>3765</v>
      </c>
      <c r="S88" s="473"/>
      <c r="T88" s="287"/>
      <c r="U88" s="354"/>
      <c r="V88" s="246"/>
      <c r="W88" s="248"/>
      <c r="X88" s="248"/>
      <c r="Y88" s="248"/>
      <c r="Z88" s="248"/>
      <c r="AA88" s="248"/>
      <c r="AB88" s="355"/>
      <c r="AS88" s="192" t="s">
        <v>113</v>
      </c>
      <c r="AU88" s="192" t="s">
        <v>199</v>
      </c>
      <c r="AV88" s="192" t="s">
        <v>65</v>
      </c>
      <c r="AZ88" s="192" t="s">
        <v>198</v>
      </c>
      <c r="BF88" s="249">
        <f>IF(V88="základní",N88,0)</f>
        <v>0</v>
      </c>
      <c r="BG88" s="249">
        <f>IF(V88="snížená",N88,0)</f>
        <v>0</v>
      </c>
      <c r="BH88" s="249">
        <f>IF(V88="zákl. přenesená",N88,0)</f>
        <v>0</v>
      </c>
      <c r="BI88" s="249">
        <f>IF(V88="sníž. přenesená",N88,0)</f>
        <v>0</v>
      </c>
      <c r="BJ88" s="249">
        <f>IF(V88="nulová",N88,0)</f>
        <v>0</v>
      </c>
      <c r="BK88" s="192" t="s">
        <v>65</v>
      </c>
      <c r="BL88" s="249">
        <f>ROUND(L88*K88,2)</f>
        <v>0</v>
      </c>
      <c r="BM88" s="192" t="s">
        <v>113</v>
      </c>
      <c r="BN88" s="192" t="s">
        <v>3145</v>
      </c>
    </row>
    <row r="89" spans="2:52" s="261" customFormat="1" ht="22.5" customHeight="1">
      <c r="B89" s="257"/>
      <c r="C89" s="493"/>
      <c r="D89" s="493"/>
      <c r="E89" s="259" t="s">
        <v>2323</v>
      </c>
      <c r="F89" s="602" t="s">
        <v>3746</v>
      </c>
      <c r="G89" s="603"/>
      <c r="H89" s="603"/>
      <c r="I89" s="603"/>
      <c r="J89" s="493"/>
      <c r="K89" s="260">
        <f>4044*0.2</f>
        <v>808.8000000000001</v>
      </c>
      <c r="L89" s="493"/>
      <c r="M89" s="493"/>
      <c r="N89" s="493"/>
      <c r="O89" s="493"/>
      <c r="P89" s="493"/>
      <c r="Q89" s="493"/>
      <c r="R89" s="493"/>
      <c r="S89" s="473"/>
      <c r="U89" s="385"/>
      <c r="V89" s="493"/>
      <c r="W89" s="493"/>
      <c r="X89" s="493"/>
      <c r="Y89" s="493"/>
      <c r="Z89" s="493"/>
      <c r="AA89" s="493"/>
      <c r="AB89" s="386"/>
      <c r="AU89" s="262" t="s">
        <v>205</v>
      </c>
      <c r="AV89" s="262" t="s">
        <v>65</v>
      </c>
      <c r="AW89" s="261" t="s">
        <v>71</v>
      </c>
      <c r="AX89" s="261" t="s">
        <v>25</v>
      </c>
      <c r="AY89" s="261" t="s">
        <v>58</v>
      </c>
      <c r="AZ89" s="262" t="s">
        <v>198</v>
      </c>
    </row>
    <row r="90" spans="2:66" s="198" customFormat="1" ht="31.5" customHeight="1">
      <c r="B90" s="168"/>
      <c r="C90" s="240" t="s">
        <v>161</v>
      </c>
      <c r="D90" s="240" t="s">
        <v>199</v>
      </c>
      <c r="E90" s="241" t="s">
        <v>3146</v>
      </c>
      <c r="F90" s="593" t="s">
        <v>3147</v>
      </c>
      <c r="G90" s="593"/>
      <c r="H90" s="593"/>
      <c r="I90" s="593"/>
      <c r="J90" s="242" t="s">
        <v>360</v>
      </c>
      <c r="K90" s="504">
        <v>1436.1</v>
      </c>
      <c r="L90" s="572"/>
      <c r="M90" s="572"/>
      <c r="N90" s="594">
        <f>ROUND(L90*K90,2)</f>
        <v>0</v>
      </c>
      <c r="O90" s="594"/>
      <c r="P90" s="594"/>
      <c r="Q90" s="594"/>
      <c r="R90" s="256" t="s">
        <v>3765</v>
      </c>
      <c r="S90" s="473"/>
      <c r="T90" s="287"/>
      <c r="U90" s="354"/>
      <c r="V90" s="246"/>
      <c r="W90" s="248"/>
      <c r="X90" s="248"/>
      <c r="Y90" s="248"/>
      <c r="Z90" s="248"/>
      <c r="AA90" s="248"/>
      <c r="AB90" s="355"/>
      <c r="AS90" s="192" t="s">
        <v>113</v>
      </c>
      <c r="AU90" s="192" t="s">
        <v>199</v>
      </c>
      <c r="AV90" s="192" t="s">
        <v>65</v>
      </c>
      <c r="AZ90" s="192" t="s">
        <v>198</v>
      </c>
      <c r="BF90" s="249">
        <f>IF(V90="základní",N90,0)</f>
        <v>0</v>
      </c>
      <c r="BG90" s="249">
        <f>IF(V90="snížená",N90,0)</f>
        <v>0</v>
      </c>
      <c r="BH90" s="249">
        <f>IF(V90="zákl. přenesená",N90,0)</f>
        <v>0</v>
      </c>
      <c r="BI90" s="249">
        <f>IF(V90="sníž. přenesená",N90,0)</f>
        <v>0</v>
      </c>
      <c r="BJ90" s="249">
        <f>IF(V90="nulová",N90,0)</f>
        <v>0</v>
      </c>
      <c r="BK90" s="192" t="s">
        <v>65</v>
      </c>
      <c r="BL90" s="249">
        <f>ROUND(L90*K90,2)</f>
        <v>0</v>
      </c>
      <c r="BM90" s="192" t="s">
        <v>113</v>
      </c>
      <c r="BN90" s="192" t="s">
        <v>3148</v>
      </c>
    </row>
    <row r="91" spans="2:52" s="270" customFormat="1" ht="31.5" customHeight="1">
      <c r="B91" s="265"/>
      <c r="C91" s="492"/>
      <c r="D91" s="492"/>
      <c r="E91" s="267" t="s">
        <v>5</v>
      </c>
      <c r="F91" s="595" t="s">
        <v>3149</v>
      </c>
      <c r="G91" s="596"/>
      <c r="H91" s="596"/>
      <c r="I91" s="596"/>
      <c r="J91" s="492"/>
      <c r="K91" s="269"/>
      <c r="L91" s="492"/>
      <c r="M91" s="492"/>
      <c r="N91" s="492"/>
      <c r="O91" s="492"/>
      <c r="P91" s="492"/>
      <c r="Q91" s="492"/>
      <c r="R91" s="492"/>
      <c r="S91" s="473"/>
      <c r="U91" s="387"/>
      <c r="V91" s="492"/>
      <c r="W91" s="492"/>
      <c r="X91" s="492"/>
      <c r="Y91" s="492"/>
      <c r="Z91" s="492"/>
      <c r="AA91" s="492"/>
      <c r="AB91" s="388"/>
      <c r="AU91" s="271" t="s">
        <v>205</v>
      </c>
      <c r="AV91" s="271" t="s">
        <v>65</v>
      </c>
      <c r="AW91" s="270" t="s">
        <v>65</v>
      </c>
      <c r="AX91" s="270" t="s">
        <v>25</v>
      </c>
      <c r="AY91" s="270" t="s">
        <v>58</v>
      </c>
      <c r="AZ91" s="271" t="s">
        <v>198</v>
      </c>
    </row>
    <row r="92" spans="2:52" s="261" customFormat="1" ht="22.5" customHeight="1">
      <c r="B92" s="257"/>
      <c r="C92" s="493"/>
      <c r="D92" s="493"/>
      <c r="E92" s="259" t="s">
        <v>2330</v>
      </c>
      <c r="F92" s="600" t="s">
        <v>3747</v>
      </c>
      <c r="G92" s="601"/>
      <c r="H92" s="601"/>
      <c r="I92" s="601"/>
      <c r="J92" s="493"/>
      <c r="K92" s="260">
        <f>306.2+464.1+385.9+279.9</f>
        <v>1436.1</v>
      </c>
      <c r="L92" s="493"/>
      <c r="M92" s="493"/>
      <c r="N92" s="493"/>
      <c r="O92" s="493"/>
      <c r="P92" s="493"/>
      <c r="Q92" s="493"/>
      <c r="R92" s="493"/>
      <c r="S92" s="470"/>
      <c r="U92" s="385"/>
      <c r="V92" s="493"/>
      <c r="W92" s="493"/>
      <c r="X92" s="493"/>
      <c r="Y92" s="493"/>
      <c r="Z92" s="493"/>
      <c r="AA92" s="493"/>
      <c r="AB92" s="386"/>
      <c r="AU92" s="262" t="s">
        <v>205</v>
      </c>
      <c r="AV92" s="262" t="s">
        <v>65</v>
      </c>
      <c r="AW92" s="261" t="s">
        <v>71</v>
      </c>
      <c r="AX92" s="261" t="s">
        <v>25</v>
      </c>
      <c r="AY92" s="261" t="s">
        <v>58</v>
      </c>
      <c r="AZ92" s="262" t="s">
        <v>198</v>
      </c>
    </row>
    <row r="93" spans="2:66" s="198" customFormat="1" ht="31.5" customHeight="1">
      <c r="B93" s="168"/>
      <c r="C93" s="240" t="s">
        <v>164</v>
      </c>
      <c r="D93" s="240" t="s">
        <v>199</v>
      </c>
      <c r="E93" s="241" t="s">
        <v>3150</v>
      </c>
      <c r="F93" s="593" t="s">
        <v>3151</v>
      </c>
      <c r="G93" s="593"/>
      <c r="H93" s="593"/>
      <c r="I93" s="593"/>
      <c r="J93" s="242" t="s">
        <v>360</v>
      </c>
      <c r="K93" s="504">
        <v>430.83</v>
      </c>
      <c r="L93" s="572"/>
      <c r="M93" s="572"/>
      <c r="N93" s="594">
        <f>ROUND(L93*K93,2)</f>
        <v>0</v>
      </c>
      <c r="O93" s="594"/>
      <c r="P93" s="594"/>
      <c r="Q93" s="594"/>
      <c r="R93" s="256" t="s">
        <v>3765</v>
      </c>
      <c r="S93" s="473"/>
      <c r="T93" s="287"/>
      <c r="U93" s="354"/>
      <c r="V93" s="246"/>
      <c r="W93" s="248"/>
      <c r="X93" s="248"/>
      <c r="Y93" s="248"/>
      <c r="Z93" s="248"/>
      <c r="AA93" s="248"/>
      <c r="AB93" s="355"/>
      <c r="AS93" s="192" t="s">
        <v>113</v>
      </c>
      <c r="AU93" s="192" t="s">
        <v>199</v>
      </c>
      <c r="AV93" s="192" t="s">
        <v>65</v>
      </c>
      <c r="AZ93" s="192" t="s">
        <v>198</v>
      </c>
      <c r="BF93" s="249">
        <f>IF(V93="základní",N93,0)</f>
        <v>0</v>
      </c>
      <c r="BG93" s="249">
        <f>IF(V93="snížená",N93,0)</f>
        <v>0</v>
      </c>
      <c r="BH93" s="249">
        <f>IF(V93="zákl. přenesená",N93,0)</f>
        <v>0</v>
      </c>
      <c r="BI93" s="249">
        <f>IF(V93="sníž. přenesená",N93,0)</f>
        <v>0</v>
      </c>
      <c r="BJ93" s="249">
        <f>IF(V93="nulová",N93,0)</f>
        <v>0</v>
      </c>
      <c r="BK93" s="192" t="s">
        <v>65</v>
      </c>
      <c r="BL93" s="249">
        <f>ROUND(L93*K93,2)</f>
        <v>0</v>
      </c>
      <c r="BM93" s="192" t="s">
        <v>113</v>
      </c>
      <c r="BN93" s="192" t="s">
        <v>3152</v>
      </c>
    </row>
    <row r="94" spans="2:52" s="261" customFormat="1" ht="22.5" customHeight="1">
      <c r="B94" s="257"/>
      <c r="C94" s="493"/>
      <c r="D94" s="493"/>
      <c r="E94" s="259" t="s">
        <v>2341</v>
      </c>
      <c r="F94" s="602" t="s">
        <v>3748</v>
      </c>
      <c r="G94" s="603"/>
      <c r="H94" s="603"/>
      <c r="I94" s="603"/>
      <c r="J94" s="493"/>
      <c r="K94" s="260">
        <f>1436.1*0.3</f>
        <v>430.83</v>
      </c>
      <c r="L94" s="493"/>
      <c r="M94" s="493"/>
      <c r="N94" s="493"/>
      <c r="O94" s="493"/>
      <c r="P94" s="493"/>
      <c r="Q94" s="493"/>
      <c r="R94" s="493"/>
      <c r="S94" s="470"/>
      <c r="U94" s="385"/>
      <c r="V94" s="493"/>
      <c r="W94" s="493"/>
      <c r="X94" s="493"/>
      <c r="Y94" s="493"/>
      <c r="Z94" s="493"/>
      <c r="AA94" s="493"/>
      <c r="AB94" s="386"/>
      <c r="AU94" s="262" t="s">
        <v>205</v>
      </c>
      <c r="AV94" s="262" t="s">
        <v>65</v>
      </c>
      <c r="AW94" s="261" t="s">
        <v>71</v>
      </c>
      <c r="AX94" s="261" t="s">
        <v>25</v>
      </c>
      <c r="AY94" s="261" t="s">
        <v>58</v>
      </c>
      <c r="AZ94" s="262" t="s">
        <v>198</v>
      </c>
    </row>
    <row r="95" spans="2:66" s="198" customFormat="1" ht="31.5" customHeight="1">
      <c r="B95" s="168"/>
      <c r="C95" s="240" t="s">
        <v>397</v>
      </c>
      <c r="D95" s="240" t="s">
        <v>199</v>
      </c>
      <c r="E95" s="241" t="s">
        <v>369</v>
      </c>
      <c r="F95" s="593" t="s">
        <v>370</v>
      </c>
      <c r="G95" s="593"/>
      <c r="H95" s="593"/>
      <c r="I95" s="593"/>
      <c r="J95" s="242" t="s">
        <v>360</v>
      </c>
      <c r="K95" s="504">
        <v>1436.1</v>
      </c>
      <c r="L95" s="572"/>
      <c r="M95" s="572"/>
      <c r="N95" s="594">
        <f>ROUND(L95*K95,2)</f>
        <v>0</v>
      </c>
      <c r="O95" s="594"/>
      <c r="P95" s="594"/>
      <c r="Q95" s="594"/>
      <c r="R95" s="256" t="s">
        <v>3765</v>
      </c>
      <c r="S95" s="470"/>
      <c r="T95" s="287"/>
      <c r="U95" s="354"/>
      <c r="V95" s="246"/>
      <c r="W95" s="248"/>
      <c r="X95" s="248"/>
      <c r="Y95" s="248"/>
      <c r="Z95" s="248"/>
      <c r="AA95" s="248"/>
      <c r="AB95" s="355"/>
      <c r="AS95" s="192" t="s">
        <v>113</v>
      </c>
      <c r="AU95" s="192" t="s">
        <v>199</v>
      </c>
      <c r="AV95" s="192" t="s">
        <v>65</v>
      </c>
      <c r="AZ95" s="192" t="s">
        <v>198</v>
      </c>
      <c r="BF95" s="249">
        <f>IF(V95="základní",N95,0)</f>
        <v>0</v>
      </c>
      <c r="BG95" s="249">
        <f>IF(V95="snížená",N95,0)</f>
        <v>0</v>
      </c>
      <c r="BH95" s="249">
        <f>IF(V95="zákl. přenesená",N95,0)</f>
        <v>0</v>
      </c>
      <c r="BI95" s="249">
        <f>IF(V95="sníž. přenesená",N95,0)</f>
        <v>0</v>
      </c>
      <c r="BJ95" s="249">
        <f>IF(V95="nulová",N95,0)</f>
        <v>0</v>
      </c>
      <c r="BK95" s="192" t="s">
        <v>65</v>
      </c>
      <c r="BL95" s="249">
        <f>ROUND(L95*K95,2)</f>
        <v>0</v>
      </c>
      <c r="BM95" s="192" t="s">
        <v>113</v>
      </c>
      <c r="BN95" s="192" t="s">
        <v>3153</v>
      </c>
    </row>
    <row r="96" spans="2:52" s="261" customFormat="1" ht="31.5" customHeight="1">
      <c r="B96" s="257"/>
      <c r="C96" s="493"/>
      <c r="D96" s="493"/>
      <c r="E96" s="259" t="s">
        <v>2348</v>
      </c>
      <c r="F96" s="602" t="s">
        <v>3749</v>
      </c>
      <c r="G96" s="603"/>
      <c r="H96" s="603"/>
      <c r="I96" s="603"/>
      <c r="J96" s="493"/>
      <c r="K96" s="260">
        <v>1436.1</v>
      </c>
      <c r="L96" s="493"/>
      <c r="M96" s="493"/>
      <c r="N96" s="493"/>
      <c r="O96" s="493"/>
      <c r="P96" s="493"/>
      <c r="Q96" s="493"/>
      <c r="R96" s="493"/>
      <c r="S96" s="473"/>
      <c r="U96" s="385"/>
      <c r="V96" s="493"/>
      <c r="W96" s="493"/>
      <c r="X96" s="493"/>
      <c r="Y96" s="493"/>
      <c r="Z96" s="493"/>
      <c r="AA96" s="493"/>
      <c r="AB96" s="386"/>
      <c r="AU96" s="262" t="s">
        <v>205</v>
      </c>
      <c r="AV96" s="262" t="s">
        <v>65</v>
      </c>
      <c r="AW96" s="261" t="s">
        <v>71</v>
      </c>
      <c r="AX96" s="261" t="s">
        <v>25</v>
      </c>
      <c r="AY96" s="261" t="s">
        <v>58</v>
      </c>
      <c r="AZ96" s="262" t="s">
        <v>198</v>
      </c>
    </row>
    <row r="97" spans="2:66" s="198" customFormat="1" ht="31.5" customHeight="1">
      <c r="B97" s="168"/>
      <c r="C97" s="240" t="s">
        <v>403</v>
      </c>
      <c r="D97" s="240" t="s">
        <v>199</v>
      </c>
      <c r="E97" s="241" t="s">
        <v>3154</v>
      </c>
      <c r="F97" s="593" t="s">
        <v>3155</v>
      </c>
      <c r="G97" s="593"/>
      <c r="H97" s="593"/>
      <c r="I97" s="593"/>
      <c r="J97" s="242" t="s">
        <v>377</v>
      </c>
      <c r="K97" s="504">
        <v>4044</v>
      </c>
      <c r="L97" s="572"/>
      <c r="M97" s="572"/>
      <c r="N97" s="594">
        <f>ROUND(L97*K97,2)</f>
        <v>0</v>
      </c>
      <c r="O97" s="594"/>
      <c r="P97" s="594"/>
      <c r="Q97" s="594"/>
      <c r="R97" s="256" t="s">
        <v>3765</v>
      </c>
      <c r="S97" s="470"/>
      <c r="T97" s="287"/>
      <c r="U97" s="354"/>
      <c r="V97" s="246"/>
      <c r="W97" s="248"/>
      <c r="X97" s="248"/>
      <c r="Y97" s="248"/>
      <c r="Z97" s="248"/>
      <c r="AA97" s="248"/>
      <c r="AB97" s="355"/>
      <c r="AS97" s="192" t="s">
        <v>113</v>
      </c>
      <c r="AU97" s="192" t="s">
        <v>199</v>
      </c>
      <c r="AV97" s="192" t="s">
        <v>65</v>
      </c>
      <c r="AZ97" s="192" t="s">
        <v>198</v>
      </c>
      <c r="BF97" s="249">
        <f>IF(V97="základní",N97,0)</f>
        <v>0</v>
      </c>
      <c r="BG97" s="249">
        <f>IF(V97="snížená",N97,0)</f>
        <v>0</v>
      </c>
      <c r="BH97" s="249">
        <f>IF(V97="zákl. přenesená",N97,0)</f>
        <v>0</v>
      </c>
      <c r="BI97" s="249">
        <f>IF(V97="sníž. přenesená",N97,0)</f>
        <v>0</v>
      </c>
      <c r="BJ97" s="249">
        <f>IF(V97="nulová",N97,0)</f>
        <v>0</v>
      </c>
      <c r="BK97" s="192" t="s">
        <v>65</v>
      </c>
      <c r="BL97" s="249">
        <f>ROUND(L97*K97,2)</f>
        <v>0</v>
      </c>
      <c r="BM97" s="192" t="s">
        <v>113</v>
      </c>
      <c r="BN97" s="192" t="s">
        <v>3156</v>
      </c>
    </row>
    <row r="98" spans="2:66" s="198" customFormat="1" ht="31.5" customHeight="1">
      <c r="B98" s="168"/>
      <c r="C98" s="240" t="s">
        <v>410</v>
      </c>
      <c r="D98" s="240" t="s">
        <v>199</v>
      </c>
      <c r="E98" s="241" t="s">
        <v>2375</v>
      </c>
      <c r="F98" s="593" t="s">
        <v>2376</v>
      </c>
      <c r="G98" s="593"/>
      <c r="H98" s="593"/>
      <c r="I98" s="593"/>
      <c r="J98" s="242" t="s">
        <v>360</v>
      </c>
      <c r="K98" s="504">
        <v>1533.38</v>
      </c>
      <c r="L98" s="572"/>
      <c r="M98" s="572"/>
      <c r="N98" s="594">
        <f>ROUND(L98*K98,2)</f>
        <v>0</v>
      </c>
      <c r="O98" s="594"/>
      <c r="P98" s="594"/>
      <c r="Q98" s="594"/>
      <c r="R98" s="256" t="s">
        <v>3765</v>
      </c>
      <c r="S98" s="473"/>
      <c r="T98" s="287"/>
      <c r="U98" s="354"/>
      <c r="V98" s="246"/>
      <c r="W98" s="248"/>
      <c r="X98" s="248"/>
      <c r="Y98" s="248"/>
      <c r="Z98" s="248"/>
      <c r="AA98" s="248"/>
      <c r="AB98" s="355"/>
      <c r="AS98" s="192" t="s">
        <v>113</v>
      </c>
      <c r="AU98" s="192" t="s">
        <v>199</v>
      </c>
      <c r="AV98" s="192" t="s">
        <v>65</v>
      </c>
      <c r="AZ98" s="192" t="s">
        <v>198</v>
      </c>
      <c r="BF98" s="249">
        <f>IF(V98="základní",N98,0)</f>
        <v>0</v>
      </c>
      <c r="BG98" s="249">
        <f>IF(V98="snížená",N98,0)</f>
        <v>0</v>
      </c>
      <c r="BH98" s="249">
        <f>IF(V98="zákl. přenesená",N98,0)</f>
        <v>0</v>
      </c>
      <c r="BI98" s="249">
        <f>IF(V98="sníž. přenesená",N98,0)</f>
        <v>0</v>
      </c>
      <c r="BJ98" s="249">
        <f>IF(V98="nulová",N98,0)</f>
        <v>0</v>
      </c>
      <c r="BK98" s="192" t="s">
        <v>65</v>
      </c>
      <c r="BL98" s="249">
        <f>ROUND(L98*K98,2)</f>
        <v>0</v>
      </c>
      <c r="BM98" s="192" t="s">
        <v>113</v>
      </c>
      <c r="BN98" s="192" t="s">
        <v>3157</v>
      </c>
    </row>
    <row r="99" spans="2:52" s="261" customFormat="1" ht="22.5" customHeight="1">
      <c r="B99" s="257"/>
      <c r="C99" s="493"/>
      <c r="D99" s="493"/>
      <c r="E99" s="259" t="s">
        <v>2148</v>
      </c>
      <c r="F99" s="699" t="s">
        <v>3750</v>
      </c>
      <c r="G99" s="628"/>
      <c r="H99" s="628"/>
      <c r="I99" s="628"/>
      <c r="J99" s="493"/>
      <c r="K99" s="260">
        <v>1436.1</v>
      </c>
      <c r="L99" s="493"/>
      <c r="M99" s="493"/>
      <c r="N99" s="493"/>
      <c r="O99" s="493"/>
      <c r="P99" s="493"/>
      <c r="Q99" s="493"/>
      <c r="R99" s="493"/>
      <c r="S99" s="473"/>
      <c r="U99" s="385"/>
      <c r="V99" s="493"/>
      <c r="W99" s="493"/>
      <c r="X99" s="493"/>
      <c r="Y99" s="493"/>
      <c r="Z99" s="493"/>
      <c r="AA99" s="493"/>
      <c r="AB99" s="386"/>
      <c r="AU99" s="262" t="s">
        <v>205</v>
      </c>
      <c r="AV99" s="262" t="s">
        <v>65</v>
      </c>
      <c r="AW99" s="261" t="s">
        <v>71</v>
      </c>
      <c r="AX99" s="261" t="s">
        <v>25</v>
      </c>
      <c r="AY99" s="261" t="s">
        <v>65</v>
      </c>
      <c r="AZ99" s="262" t="s">
        <v>198</v>
      </c>
    </row>
    <row r="100" spans="2:52" s="270" customFormat="1" ht="13.5" customHeight="1">
      <c r="B100" s="265"/>
      <c r="C100" s="492"/>
      <c r="D100" s="492"/>
      <c r="E100" s="269" t="s">
        <v>5</v>
      </c>
      <c r="F100" s="625" t="s">
        <v>3751</v>
      </c>
      <c r="G100" s="622"/>
      <c r="H100" s="622"/>
      <c r="I100" s="622"/>
      <c r="J100" s="492"/>
      <c r="K100" s="380">
        <f>808.8-711.52</f>
        <v>97.27999999999997</v>
      </c>
      <c r="L100" s="492"/>
      <c r="M100" s="492"/>
      <c r="N100" s="492"/>
      <c r="O100" s="492"/>
      <c r="P100" s="492"/>
      <c r="Q100" s="492"/>
      <c r="R100" s="492"/>
      <c r="S100" s="470"/>
      <c r="T100" s="287"/>
      <c r="U100" s="387"/>
      <c r="V100" s="492"/>
      <c r="W100" s="492"/>
      <c r="X100" s="492"/>
      <c r="Y100" s="492"/>
      <c r="Z100" s="492"/>
      <c r="AA100" s="492"/>
      <c r="AB100" s="388"/>
      <c r="AU100" s="271" t="s">
        <v>205</v>
      </c>
      <c r="AV100" s="271" t="s">
        <v>65</v>
      </c>
      <c r="AW100" s="270" t="s">
        <v>65</v>
      </c>
      <c r="AX100" s="270" t="s">
        <v>25</v>
      </c>
      <c r="AY100" s="270" t="s">
        <v>58</v>
      </c>
      <c r="AZ100" s="271" t="s">
        <v>198</v>
      </c>
    </row>
    <row r="101" spans="2:66" s="198" customFormat="1" ht="44.25" customHeight="1">
      <c r="B101" s="168"/>
      <c r="C101" s="240" t="s">
        <v>11</v>
      </c>
      <c r="D101" s="240" t="s">
        <v>199</v>
      </c>
      <c r="E101" s="241" t="s">
        <v>2379</v>
      </c>
      <c r="F101" s="593" t="s">
        <v>2380</v>
      </c>
      <c r="G101" s="593"/>
      <c r="H101" s="593"/>
      <c r="I101" s="593"/>
      <c r="J101" s="242" t="s">
        <v>360</v>
      </c>
      <c r="K101" s="504">
        <v>12267.04</v>
      </c>
      <c r="L101" s="572"/>
      <c r="M101" s="572"/>
      <c r="N101" s="594">
        <f>ROUND(L101*K101,2)</f>
        <v>0</v>
      </c>
      <c r="O101" s="594"/>
      <c r="P101" s="594"/>
      <c r="Q101" s="594"/>
      <c r="R101" s="256" t="s">
        <v>3765</v>
      </c>
      <c r="S101" s="473"/>
      <c r="T101" s="287"/>
      <c r="U101" s="354"/>
      <c r="V101" s="246"/>
      <c r="W101" s="248"/>
      <c r="X101" s="248"/>
      <c r="Y101" s="248"/>
      <c r="Z101" s="248"/>
      <c r="AA101" s="248"/>
      <c r="AB101" s="355"/>
      <c r="AS101" s="192" t="s">
        <v>113</v>
      </c>
      <c r="AU101" s="192" t="s">
        <v>199</v>
      </c>
      <c r="AV101" s="192" t="s">
        <v>65</v>
      </c>
      <c r="AZ101" s="192" t="s">
        <v>198</v>
      </c>
      <c r="BF101" s="249">
        <f>IF(V101="základní",N101,0)</f>
        <v>0</v>
      </c>
      <c r="BG101" s="249">
        <f>IF(V101="snížená",N101,0)</f>
        <v>0</v>
      </c>
      <c r="BH101" s="249">
        <f>IF(V101="zákl. přenesená",N101,0)</f>
        <v>0</v>
      </c>
      <c r="BI101" s="249">
        <f>IF(V101="sníž. přenesená",N101,0)</f>
        <v>0</v>
      </c>
      <c r="BJ101" s="249">
        <f>IF(V101="nulová",N101,0)</f>
        <v>0</v>
      </c>
      <c r="BK101" s="192" t="s">
        <v>65</v>
      </c>
      <c r="BL101" s="249">
        <f>ROUND(L101*K101,2)</f>
        <v>0</v>
      </c>
      <c r="BM101" s="192" t="s">
        <v>113</v>
      </c>
      <c r="BN101" s="192" t="s">
        <v>3158</v>
      </c>
    </row>
    <row r="102" spans="2:52" s="261" customFormat="1" ht="22.5" customHeight="1">
      <c r="B102" s="257"/>
      <c r="C102" s="493"/>
      <c r="D102" s="493"/>
      <c r="E102" s="259" t="s">
        <v>2699</v>
      </c>
      <c r="F102" s="699" t="s">
        <v>3752</v>
      </c>
      <c r="G102" s="628"/>
      <c r="H102" s="628"/>
      <c r="I102" s="628"/>
      <c r="J102" s="493"/>
      <c r="K102" s="260">
        <f>1436.1*8</f>
        <v>11488.8</v>
      </c>
      <c r="L102" s="493"/>
      <c r="M102" s="493"/>
      <c r="N102" s="493"/>
      <c r="O102" s="493"/>
      <c r="P102" s="493"/>
      <c r="Q102" s="493"/>
      <c r="R102" s="493"/>
      <c r="S102" s="473"/>
      <c r="U102" s="385"/>
      <c r="V102" s="493"/>
      <c r="W102" s="493"/>
      <c r="X102" s="493"/>
      <c r="Y102" s="493"/>
      <c r="Z102" s="493"/>
      <c r="AA102" s="493"/>
      <c r="AB102" s="386"/>
      <c r="AU102" s="262" t="s">
        <v>205</v>
      </c>
      <c r="AV102" s="262" t="s">
        <v>65</v>
      </c>
      <c r="AW102" s="261" t="s">
        <v>71</v>
      </c>
      <c r="AX102" s="261" t="s">
        <v>25</v>
      </c>
      <c r="AY102" s="261" t="s">
        <v>65</v>
      </c>
      <c r="AZ102" s="262" t="s">
        <v>198</v>
      </c>
    </row>
    <row r="103" spans="2:52" s="270" customFormat="1" ht="13.5" customHeight="1">
      <c r="B103" s="265"/>
      <c r="C103" s="492"/>
      <c r="D103" s="492"/>
      <c r="E103" s="269" t="s">
        <v>5</v>
      </c>
      <c r="F103" s="625" t="s">
        <v>3753</v>
      </c>
      <c r="G103" s="622"/>
      <c r="H103" s="622"/>
      <c r="I103" s="622"/>
      <c r="J103" s="492"/>
      <c r="K103" s="380">
        <f>(808.8-711.52)*8</f>
        <v>778.2399999999998</v>
      </c>
      <c r="L103" s="492"/>
      <c r="M103" s="492"/>
      <c r="N103" s="492"/>
      <c r="O103" s="492"/>
      <c r="P103" s="492"/>
      <c r="Q103" s="492"/>
      <c r="R103" s="492"/>
      <c r="S103" s="473"/>
      <c r="T103" s="287"/>
      <c r="U103" s="387"/>
      <c r="V103" s="492"/>
      <c r="W103" s="492"/>
      <c r="X103" s="492"/>
      <c r="Y103" s="492"/>
      <c r="Z103" s="492"/>
      <c r="AA103" s="492"/>
      <c r="AB103" s="388"/>
      <c r="AU103" s="271" t="s">
        <v>205</v>
      </c>
      <c r="AV103" s="271" t="s">
        <v>65</v>
      </c>
      <c r="AW103" s="270" t="s">
        <v>65</v>
      </c>
      <c r="AX103" s="270" t="s">
        <v>25</v>
      </c>
      <c r="AY103" s="270" t="s">
        <v>58</v>
      </c>
      <c r="AZ103" s="271" t="s">
        <v>198</v>
      </c>
    </row>
    <row r="104" spans="2:66" s="198" customFormat="1" ht="22.5" customHeight="1">
      <c r="B104" s="168"/>
      <c r="C104" s="240" t="s">
        <v>421</v>
      </c>
      <c r="D104" s="240" t="s">
        <v>199</v>
      </c>
      <c r="E104" s="241" t="s">
        <v>372</v>
      </c>
      <c r="F104" s="593" t="s">
        <v>373</v>
      </c>
      <c r="G104" s="593"/>
      <c r="H104" s="593"/>
      <c r="I104" s="593"/>
      <c r="J104" s="242" t="s">
        <v>360</v>
      </c>
      <c r="K104" s="504">
        <v>2244.9</v>
      </c>
      <c r="L104" s="572"/>
      <c r="M104" s="572"/>
      <c r="N104" s="594">
        <f>ROUND(L104*K104,2)</f>
        <v>0</v>
      </c>
      <c r="O104" s="594"/>
      <c r="P104" s="594"/>
      <c r="Q104" s="594"/>
      <c r="R104" s="256" t="s">
        <v>3765</v>
      </c>
      <c r="S104" s="470"/>
      <c r="T104" s="287"/>
      <c r="U104" s="354"/>
      <c r="V104" s="246"/>
      <c r="W104" s="248"/>
      <c r="X104" s="248"/>
      <c r="Y104" s="248"/>
      <c r="Z104" s="248"/>
      <c r="AA104" s="248"/>
      <c r="AB104" s="355"/>
      <c r="AS104" s="192" t="s">
        <v>113</v>
      </c>
      <c r="AU104" s="192" t="s">
        <v>199</v>
      </c>
      <c r="AV104" s="192" t="s">
        <v>65</v>
      </c>
      <c r="AZ104" s="192" t="s">
        <v>198</v>
      </c>
      <c r="BF104" s="249">
        <f>IF(V104="základní",N104,0)</f>
        <v>0</v>
      </c>
      <c r="BG104" s="249">
        <f>IF(V104="snížená",N104,0)</f>
        <v>0</v>
      </c>
      <c r="BH104" s="249">
        <f>IF(V104="zákl. přenesená",N104,0)</f>
        <v>0</v>
      </c>
      <c r="BI104" s="249">
        <f>IF(V104="sníž. přenesená",N104,0)</f>
        <v>0</v>
      </c>
      <c r="BJ104" s="249">
        <f>IF(V104="nulová",N104,0)</f>
        <v>0</v>
      </c>
      <c r="BK104" s="192" t="s">
        <v>65</v>
      </c>
      <c r="BL104" s="249">
        <f>ROUND(L104*K104,2)</f>
        <v>0</v>
      </c>
      <c r="BM104" s="192" t="s">
        <v>113</v>
      </c>
      <c r="BN104" s="192" t="s">
        <v>3159</v>
      </c>
    </row>
    <row r="105" spans="2:52" s="261" customFormat="1" ht="22.5" customHeight="1">
      <c r="B105" s="257"/>
      <c r="C105" s="493"/>
      <c r="D105" s="493"/>
      <c r="E105" s="259" t="s">
        <v>2226</v>
      </c>
      <c r="F105" s="602" t="s">
        <v>3754</v>
      </c>
      <c r="G105" s="603"/>
      <c r="H105" s="603"/>
      <c r="I105" s="603"/>
      <c r="J105" s="493"/>
      <c r="K105" s="260">
        <v>808.8</v>
      </c>
      <c r="L105" s="493"/>
      <c r="M105" s="493"/>
      <c r="N105" s="493"/>
      <c r="O105" s="493"/>
      <c r="P105" s="493"/>
      <c r="Q105" s="493"/>
      <c r="R105" s="493"/>
      <c r="S105" s="470"/>
      <c r="T105" s="287"/>
      <c r="U105" s="385"/>
      <c r="V105" s="493"/>
      <c r="W105" s="493"/>
      <c r="X105" s="493"/>
      <c r="Y105" s="493"/>
      <c r="Z105" s="493"/>
      <c r="AA105" s="493"/>
      <c r="AB105" s="386"/>
      <c r="AU105" s="262" t="s">
        <v>205</v>
      </c>
      <c r="AV105" s="262" t="s">
        <v>65</v>
      </c>
      <c r="AW105" s="261" t="s">
        <v>71</v>
      </c>
      <c r="AX105" s="261" t="s">
        <v>25</v>
      </c>
      <c r="AY105" s="261" t="s">
        <v>58</v>
      </c>
      <c r="AZ105" s="262" t="s">
        <v>198</v>
      </c>
    </row>
    <row r="106" spans="2:52" s="261" customFormat="1" ht="31.5" customHeight="1">
      <c r="B106" s="257"/>
      <c r="C106" s="493"/>
      <c r="D106" s="493"/>
      <c r="E106" s="259" t="s">
        <v>3054</v>
      </c>
      <c r="F106" s="600" t="s">
        <v>3755</v>
      </c>
      <c r="G106" s="601"/>
      <c r="H106" s="601"/>
      <c r="I106" s="601"/>
      <c r="J106" s="493"/>
      <c r="K106" s="260">
        <v>1436.1</v>
      </c>
      <c r="L106" s="493"/>
      <c r="M106" s="493"/>
      <c r="N106" s="493"/>
      <c r="O106" s="493"/>
      <c r="P106" s="493"/>
      <c r="Q106" s="493"/>
      <c r="R106" s="493"/>
      <c r="S106" s="470"/>
      <c r="T106" s="287"/>
      <c r="U106" s="385"/>
      <c r="V106" s="493"/>
      <c r="W106" s="493"/>
      <c r="X106" s="493"/>
      <c r="Y106" s="493"/>
      <c r="Z106" s="493"/>
      <c r="AA106" s="493"/>
      <c r="AB106" s="386"/>
      <c r="AU106" s="262" t="s">
        <v>205</v>
      </c>
      <c r="AV106" s="262" t="s">
        <v>65</v>
      </c>
      <c r="AW106" s="261" t="s">
        <v>71</v>
      </c>
      <c r="AX106" s="261" t="s">
        <v>25</v>
      </c>
      <c r="AY106" s="261" t="s">
        <v>58</v>
      </c>
      <c r="AZ106" s="262" t="s">
        <v>198</v>
      </c>
    </row>
    <row r="107" spans="2:52" s="270" customFormat="1" ht="13.5" customHeight="1">
      <c r="B107" s="265"/>
      <c r="C107" s="492"/>
      <c r="D107" s="492"/>
      <c r="E107" s="269"/>
      <c r="F107" s="625" t="s">
        <v>3522</v>
      </c>
      <c r="G107" s="622"/>
      <c r="H107" s="622"/>
      <c r="I107" s="622"/>
      <c r="J107" s="492"/>
      <c r="K107" s="380"/>
      <c r="L107" s="492"/>
      <c r="M107" s="492"/>
      <c r="N107" s="492"/>
      <c r="O107" s="492"/>
      <c r="P107" s="492"/>
      <c r="Q107" s="492"/>
      <c r="R107" s="492"/>
      <c r="S107" s="473"/>
      <c r="U107" s="387"/>
      <c r="V107" s="492"/>
      <c r="W107" s="492"/>
      <c r="X107" s="492"/>
      <c r="Y107" s="492"/>
      <c r="Z107" s="492"/>
      <c r="AA107" s="492"/>
      <c r="AB107" s="388"/>
      <c r="AU107" s="271" t="s">
        <v>205</v>
      </c>
      <c r="AV107" s="271" t="s">
        <v>65</v>
      </c>
      <c r="AW107" s="270" t="s">
        <v>71</v>
      </c>
      <c r="AX107" s="270" t="s">
        <v>25</v>
      </c>
      <c r="AY107" s="270" t="s">
        <v>65</v>
      </c>
      <c r="AZ107" s="271" t="s">
        <v>198</v>
      </c>
    </row>
    <row r="108" spans="2:66" s="198" customFormat="1" ht="22.5" customHeight="1">
      <c r="B108" s="168"/>
      <c r="C108" s="240" t="s">
        <v>430</v>
      </c>
      <c r="D108" s="240" t="s">
        <v>199</v>
      </c>
      <c r="E108" s="241" t="s">
        <v>2384</v>
      </c>
      <c r="F108" s="593" t="s">
        <v>2385</v>
      </c>
      <c r="G108" s="593"/>
      <c r="H108" s="593"/>
      <c r="I108" s="593"/>
      <c r="J108" s="242" t="s">
        <v>360</v>
      </c>
      <c r="K108" s="504">
        <v>1533.38</v>
      </c>
      <c r="L108" s="572"/>
      <c r="M108" s="572"/>
      <c r="N108" s="594">
        <f>ROUND(L108*K108,2)</f>
        <v>0</v>
      </c>
      <c r="O108" s="594"/>
      <c r="P108" s="594"/>
      <c r="Q108" s="594"/>
      <c r="R108" s="256" t="s">
        <v>3765</v>
      </c>
      <c r="S108" s="473"/>
      <c r="T108" s="287"/>
      <c r="U108" s="354"/>
      <c r="V108" s="246"/>
      <c r="W108" s="248"/>
      <c r="X108" s="248"/>
      <c r="Y108" s="248"/>
      <c r="Z108" s="248"/>
      <c r="AA108" s="248"/>
      <c r="AB108" s="355"/>
      <c r="AS108" s="192" t="s">
        <v>113</v>
      </c>
      <c r="AU108" s="192" t="s">
        <v>199</v>
      </c>
      <c r="AV108" s="192" t="s">
        <v>65</v>
      </c>
      <c r="AZ108" s="192" t="s">
        <v>198</v>
      </c>
      <c r="BF108" s="249">
        <f>IF(V108="základní",N108,0)</f>
        <v>0</v>
      </c>
      <c r="BG108" s="249">
        <f>IF(V108="snížená",N108,0)</f>
        <v>0</v>
      </c>
      <c r="BH108" s="249">
        <f>IF(V108="zákl. přenesená",N108,0)</f>
        <v>0</v>
      </c>
      <c r="BI108" s="249">
        <f>IF(V108="sníž. přenesená",N108,0)</f>
        <v>0</v>
      </c>
      <c r="BJ108" s="249">
        <f>IF(V108="nulová",N108,0)</f>
        <v>0</v>
      </c>
      <c r="BK108" s="192" t="s">
        <v>65</v>
      </c>
      <c r="BL108" s="249">
        <f>ROUND(L108*K108,2)</f>
        <v>0</v>
      </c>
      <c r="BM108" s="192" t="s">
        <v>113</v>
      </c>
      <c r="BN108" s="192" t="s">
        <v>3160</v>
      </c>
    </row>
    <row r="109" spans="2:52" s="270" customFormat="1" ht="17.25" customHeight="1">
      <c r="B109" s="265"/>
      <c r="C109" s="492"/>
      <c r="D109" s="492"/>
      <c r="E109" s="269" t="s">
        <v>5</v>
      </c>
      <c r="F109" s="602" t="s">
        <v>3513</v>
      </c>
      <c r="G109" s="603"/>
      <c r="H109" s="603"/>
      <c r="I109" s="603"/>
      <c r="J109" s="493"/>
      <c r="K109" s="260">
        <v>1436.1</v>
      </c>
      <c r="L109" s="492"/>
      <c r="M109" s="492"/>
      <c r="N109" s="492"/>
      <c r="O109" s="492"/>
      <c r="P109" s="492"/>
      <c r="Q109" s="492"/>
      <c r="R109" s="492"/>
      <c r="S109" s="470"/>
      <c r="U109" s="387"/>
      <c r="V109" s="492"/>
      <c r="W109" s="492"/>
      <c r="X109" s="492"/>
      <c r="Y109" s="492"/>
      <c r="Z109" s="492"/>
      <c r="AA109" s="492"/>
      <c r="AB109" s="388"/>
      <c r="AU109" s="271" t="s">
        <v>205</v>
      </c>
      <c r="AV109" s="271" t="s">
        <v>65</v>
      </c>
      <c r="AW109" s="270" t="s">
        <v>65</v>
      </c>
      <c r="AX109" s="270" t="s">
        <v>25</v>
      </c>
      <c r="AY109" s="270" t="s">
        <v>58</v>
      </c>
      <c r="AZ109" s="271" t="s">
        <v>198</v>
      </c>
    </row>
    <row r="110" spans="2:52" s="270" customFormat="1" ht="13.5" customHeight="1">
      <c r="B110" s="265"/>
      <c r="C110" s="492"/>
      <c r="D110" s="492"/>
      <c r="E110" s="269" t="s">
        <v>5</v>
      </c>
      <c r="F110" s="625" t="s">
        <v>3756</v>
      </c>
      <c r="G110" s="622"/>
      <c r="H110" s="622"/>
      <c r="I110" s="622"/>
      <c r="J110" s="492"/>
      <c r="K110" s="380">
        <f>808.8-711.52</f>
        <v>97.27999999999997</v>
      </c>
      <c r="L110" s="492"/>
      <c r="M110" s="492"/>
      <c r="N110" s="492"/>
      <c r="O110" s="492"/>
      <c r="P110" s="492"/>
      <c r="Q110" s="492"/>
      <c r="R110" s="492"/>
      <c r="S110" s="473"/>
      <c r="T110" s="287"/>
      <c r="U110" s="387"/>
      <c r="V110" s="492"/>
      <c r="W110" s="492"/>
      <c r="X110" s="492"/>
      <c r="Y110" s="492"/>
      <c r="Z110" s="492"/>
      <c r="AA110" s="492"/>
      <c r="AB110" s="388"/>
      <c r="AU110" s="271" t="s">
        <v>205</v>
      </c>
      <c r="AV110" s="271" t="s">
        <v>65</v>
      </c>
      <c r="AW110" s="270" t="s">
        <v>65</v>
      </c>
      <c r="AX110" s="270" t="s">
        <v>25</v>
      </c>
      <c r="AY110" s="270" t="s">
        <v>58</v>
      </c>
      <c r="AZ110" s="271" t="s">
        <v>198</v>
      </c>
    </row>
    <row r="111" spans="2:66" s="198" customFormat="1" ht="31.5" customHeight="1">
      <c r="B111" s="168"/>
      <c r="C111" s="240" t="s">
        <v>437</v>
      </c>
      <c r="D111" s="240" t="s">
        <v>199</v>
      </c>
      <c r="E111" s="241" t="s">
        <v>2387</v>
      </c>
      <c r="F111" s="593" t="s">
        <v>2388</v>
      </c>
      <c r="G111" s="593"/>
      <c r="H111" s="593"/>
      <c r="I111" s="593"/>
      <c r="J111" s="242" t="s">
        <v>424</v>
      </c>
      <c r="K111" s="504">
        <v>3066.76</v>
      </c>
      <c r="L111" s="572"/>
      <c r="M111" s="572"/>
      <c r="N111" s="594">
        <f>ROUND(L111*K111,2)</f>
        <v>0</v>
      </c>
      <c r="O111" s="594"/>
      <c r="P111" s="594"/>
      <c r="Q111" s="594"/>
      <c r="R111" s="256" t="s">
        <v>3765</v>
      </c>
      <c r="S111" s="473"/>
      <c r="T111" s="287"/>
      <c r="U111" s="354"/>
      <c r="V111" s="246"/>
      <c r="W111" s="248"/>
      <c r="X111" s="248"/>
      <c r="Y111" s="248"/>
      <c r="Z111" s="248"/>
      <c r="AA111" s="248"/>
      <c r="AB111" s="355"/>
      <c r="AS111" s="192" t="s">
        <v>113</v>
      </c>
      <c r="AU111" s="192" t="s">
        <v>199</v>
      </c>
      <c r="AV111" s="192" t="s">
        <v>65</v>
      </c>
      <c r="AZ111" s="192" t="s">
        <v>198</v>
      </c>
      <c r="BF111" s="249">
        <f>IF(V111="základní",N111,0)</f>
        <v>0</v>
      </c>
      <c r="BG111" s="249">
        <f>IF(V111="snížená",N111,0)</f>
        <v>0</v>
      </c>
      <c r="BH111" s="249">
        <f>IF(V111="zákl. přenesená",N111,0)</f>
        <v>0</v>
      </c>
      <c r="BI111" s="249">
        <f>IF(V111="sníž. přenesená",N111,0)</f>
        <v>0</v>
      </c>
      <c r="BJ111" s="249">
        <f>IF(V111="nulová",N111,0)</f>
        <v>0</v>
      </c>
      <c r="BK111" s="192" t="s">
        <v>65</v>
      </c>
      <c r="BL111" s="249">
        <f>ROUND(L111*K111,2)</f>
        <v>0</v>
      </c>
      <c r="BM111" s="192" t="s">
        <v>113</v>
      </c>
      <c r="BN111" s="192" t="s">
        <v>3161</v>
      </c>
    </row>
    <row r="112" spans="2:52" s="261" customFormat="1" ht="22.5" customHeight="1">
      <c r="B112" s="257"/>
      <c r="C112" s="493"/>
      <c r="D112" s="493"/>
      <c r="E112" s="259" t="s">
        <v>2704</v>
      </c>
      <c r="F112" s="600" t="s">
        <v>3757</v>
      </c>
      <c r="G112" s="601"/>
      <c r="H112" s="601"/>
      <c r="I112" s="601"/>
      <c r="J112" s="493"/>
      <c r="K112" s="260">
        <f>1533.38*2</f>
        <v>3066.76</v>
      </c>
      <c r="L112" s="493"/>
      <c r="M112" s="493"/>
      <c r="N112" s="493"/>
      <c r="O112" s="493"/>
      <c r="P112" s="493"/>
      <c r="Q112" s="493"/>
      <c r="R112" s="493"/>
      <c r="S112" s="473"/>
      <c r="T112" s="287"/>
      <c r="U112" s="385"/>
      <c r="V112" s="493"/>
      <c r="W112" s="493"/>
      <c r="X112" s="493"/>
      <c r="Y112" s="493"/>
      <c r="Z112" s="493"/>
      <c r="AA112" s="493"/>
      <c r="AB112" s="386"/>
      <c r="AU112" s="262" t="s">
        <v>205</v>
      </c>
      <c r="AV112" s="262" t="s">
        <v>65</v>
      </c>
      <c r="AW112" s="261" t="s">
        <v>71</v>
      </c>
      <c r="AX112" s="261" t="s">
        <v>25</v>
      </c>
      <c r="AY112" s="261" t="s">
        <v>65</v>
      </c>
      <c r="AZ112" s="262" t="s">
        <v>198</v>
      </c>
    </row>
    <row r="113" spans="2:66" s="198" customFormat="1" ht="22.5" customHeight="1">
      <c r="B113" s="168"/>
      <c r="C113" s="240" t="s">
        <v>445</v>
      </c>
      <c r="D113" s="240" t="s">
        <v>199</v>
      </c>
      <c r="E113" s="241" t="s">
        <v>3162</v>
      </c>
      <c r="F113" s="593" t="s">
        <v>3163</v>
      </c>
      <c r="G113" s="593"/>
      <c r="H113" s="593"/>
      <c r="I113" s="593"/>
      <c r="J113" s="242" t="s">
        <v>424</v>
      </c>
      <c r="K113" s="504">
        <v>242.64</v>
      </c>
      <c r="L113" s="572"/>
      <c r="M113" s="572"/>
      <c r="N113" s="594">
        <f>ROUND(L113*K113,2)</f>
        <v>0</v>
      </c>
      <c r="O113" s="594"/>
      <c r="P113" s="594"/>
      <c r="Q113" s="594"/>
      <c r="R113" s="244" t="s">
        <v>3319</v>
      </c>
      <c r="S113" s="473"/>
      <c r="T113" s="287"/>
      <c r="U113" s="354"/>
      <c r="V113" s="246"/>
      <c r="W113" s="248"/>
      <c r="X113" s="248"/>
      <c r="Y113" s="248"/>
      <c r="Z113" s="248"/>
      <c r="AA113" s="248"/>
      <c r="AB113" s="355"/>
      <c r="AS113" s="192" t="s">
        <v>113</v>
      </c>
      <c r="AU113" s="192" t="s">
        <v>199</v>
      </c>
      <c r="AV113" s="192" t="s">
        <v>65</v>
      </c>
      <c r="AZ113" s="192" t="s">
        <v>198</v>
      </c>
      <c r="BF113" s="249">
        <f>IF(V113="základní",N113,0)</f>
        <v>0</v>
      </c>
      <c r="BG113" s="249">
        <f>IF(V113="snížená",N113,0)</f>
        <v>0</v>
      </c>
      <c r="BH113" s="249">
        <f>IF(V113="zákl. přenesená",N113,0)</f>
        <v>0</v>
      </c>
      <c r="BI113" s="249">
        <f>IF(V113="sníž. přenesená",N113,0)</f>
        <v>0</v>
      </c>
      <c r="BJ113" s="249">
        <f>IF(V113="nulová",N113,0)</f>
        <v>0</v>
      </c>
      <c r="BK113" s="192" t="s">
        <v>65</v>
      </c>
      <c r="BL113" s="249">
        <f>ROUND(L113*K113,2)</f>
        <v>0</v>
      </c>
      <c r="BM113" s="192" t="s">
        <v>113</v>
      </c>
      <c r="BN113" s="192" t="s">
        <v>3164</v>
      </c>
    </row>
    <row r="114" spans="2:52" s="261" customFormat="1" ht="22.5" customHeight="1">
      <c r="B114" s="257"/>
      <c r="C114" s="493"/>
      <c r="D114" s="493"/>
      <c r="E114" s="259" t="s">
        <v>2244</v>
      </c>
      <c r="F114" s="600" t="s">
        <v>3758</v>
      </c>
      <c r="G114" s="601"/>
      <c r="H114" s="601"/>
      <c r="I114" s="601"/>
      <c r="J114" s="493"/>
      <c r="K114" s="260">
        <f>4044*0.1*600/1000</f>
        <v>242.64000000000004</v>
      </c>
      <c r="L114" s="493"/>
      <c r="M114" s="493"/>
      <c r="N114" s="493"/>
      <c r="O114" s="493"/>
      <c r="P114" s="493"/>
      <c r="Q114" s="493"/>
      <c r="R114" s="493"/>
      <c r="S114" s="470"/>
      <c r="U114" s="385"/>
      <c r="V114" s="493"/>
      <c r="W114" s="493"/>
      <c r="X114" s="493"/>
      <c r="Y114" s="493"/>
      <c r="Z114" s="493"/>
      <c r="AA114" s="493"/>
      <c r="AB114" s="386"/>
      <c r="AU114" s="262" t="s">
        <v>205</v>
      </c>
      <c r="AV114" s="262" t="s">
        <v>65</v>
      </c>
      <c r="AW114" s="261" t="s">
        <v>71</v>
      </c>
      <c r="AX114" s="261" t="s">
        <v>25</v>
      </c>
      <c r="AY114" s="261" t="s">
        <v>65</v>
      </c>
      <c r="AZ114" s="262" t="s">
        <v>198</v>
      </c>
    </row>
    <row r="115" spans="2:66" s="198" customFormat="1" ht="44.25" customHeight="1">
      <c r="B115" s="168"/>
      <c r="C115" s="240" t="s">
        <v>452</v>
      </c>
      <c r="D115" s="240" t="s">
        <v>199</v>
      </c>
      <c r="E115" s="241" t="s">
        <v>3165</v>
      </c>
      <c r="F115" s="593" t="s">
        <v>3166</v>
      </c>
      <c r="G115" s="593"/>
      <c r="H115" s="593"/>
      <c r="I115" s="593"/>
      <c r="J115" s="242" t="s">
        <v>377</v>
      </c>
      <c r="K115" s="504">
        <v>1759.7</v>
      </c>
      <c r="L115" s="572"/>
      <c r="M115" s="572"/>
      <c r="N115" s="594">
        <f>ROUND(L115*K115,2)</f>
        <v>0</v>
      </c>
      <c r="O115" s="594"/>
      <c r="P115" s="594"/>
      <c r="Q115" s="594"/>
      <c r="R115" s="256" t="s">
        <v>3765</v>
      </c>
      <c r="S115" s="473"/>
      <c r="T115" s="264"/>
      <c r="U115" s="354"/>
      <c r="V115" s="246"/>
      <c r="W115" s="248"/>
      <c r="X115" s="248"/>
      <c r="Y115" s="248"/>
      <c r="Z115" s="248"/>
      <c r="AA115" s="248"/>
      <c r="AB115" s="355"/>
      <c r="AS115" s="192" t="s">
        <v>113</v>
      </c>
      <c r="AU115" s="192" t="s">
        <v>199</v>
      </c>
      <c r="AV115" s="192" t="s">
        <v>65</v>
      </c>
      <c r="AZ115" s="192" t="s">
        <v>198</v>
      </c>
      <c r="BF115" s="249">
        <f>IF(V115="základní",N115,0)</f>
        <v>0</v>
      </c>
      <c r="BG115" s="249">
        <f>IF(V115="snížená",N115,0)</f>
        <v>0</v>
      </c>
      <c r="BH115" s="249">
        <f>IF(V115="zákl. přenesená",N115,0)</f>
        <v>0</v>
      </c>
      <c r="BI115" s="249">
        <f>IF(V115="sníž. přenesená",N115,0)</f>
        <v>0</v>
      </c>
      <c r="BJ115" s="249">
        <f>IF(V115="nulová",N115,0)</f>
        <v>0</v>
      </c>
      <c r="BK115" s="192" t="s">
        <v>65</v>
      </c>
      <c r="BL115" s="249">
        <f>ROUND(L115*K115,2)</f>
        <v>0</v>
      </c>
      <c r="BM115" s="192" t="s">
        <v>113</v>
      </c>
      <c r="BN115" s="192" t="s">
        <v>3167</v>
      </c>
    </row>
    <row r="116" spans="2:52" s="270" customFormat="1" ht="30" customHeight="1">
      <c r="B116" s="265"/>
      <c r="C116" s="492"/>
      <c r="D116" s="492"/>
      <c r="E116" s="269" t="s">
        <v>5</v>
      </c>
      <c r="F116" s="625" t="s">
        <v>3759</v>
      </c>
      <c r="G116" s="622"/>
      <c r="H116" s="622"/>
      <c r="I116" s="622"/>
      <c r="J116" s="492"/>
      <c r="K116" s="380">
        <f>618.8+428.8+329.3+382.8</f>
        <v>1759.6999999999998</v>
      </c>
      <c r="L116" s="492"/>
      <c r="M116" s="492"/>
      <c r="N116" s="492"/>
      <c r="O116" s="492"/>
      <c r="P116" s="492"/>
      <c r="Q116" s="492"/>
      <c r="R116" s="492"/>
      <c r="S116" s="473"/>
      <c r="U116" s="387"/>
      <c r="V116" s="492"/>
      <c r="W116" s="492"/>
      <c r="X116" s="492"/>
      <c r="Y116" s="492"/>
      <c r="Z116" s="492"/>
      <c r="AA116" s="492"/>
      <c r="AB116" s="388"/>
      <c r="AU116" s="271" t="s">
        <v>205</v>
      </c>
      <c r="AV116" s="271" t="s">
        <v>65</v>
      </c>
      <c r="AW116" s="270" t="s">
        <v>65</v>
      </c>
      <c r="AX116" s="270" t="s">
        <v>25</v>
      </c>
      <c r="AY116" s="270" t="s">
        <v>58</v>
      </c>
      <c r="AZ116" s="271" t="s">
        <v>198</v>
      </c>
    </row>
    <row r="117" spans="2:66" s="198" customFormat="1" ht="22.5" customHeight="1">
      <c r="B117" s="168"/>
      <c r="C117" s="240" t="s">
        <v>10</v>
      </c>
      <c r="D117" s="240" t="s">
        <v>199</v>
      </c>
      <c r="E117" s="241" t="s">
        <v>3168</v>
      </c>
      <c r="F117" s="593" t="s">
        <v>3169</v>
      </c>
      <c r="G117" s="593"/>
      <c r="H117" s="593"/>
      <c r="I117" s="593"/>
      <c r="J117" s="242" t="s">
        <v>377</v>
      </c>
      <c r="K117" s="488">
        <v>24</v>
      </c>
      <c r="L117" s="572"/>
      <c r="M117" s="572"/>
      <c r="N117" s="594">
        <f>ROUND(L117*K117,2)</f>
        <v>0</v>
      </c>
      <c r="O117" s="594"/>
      <c r="P117" s="594"/>
      <c r="Q117" s="594"/>
      <c r="R117" s="256" t="s">
        <v>3765</v>
      </c>
      <c r="S117" s="473"/>
      <c r="T117" s="264"/>
      <c r="U117" s="354"/>
      <c r="V117" s="246"/>
      <c r="W117" s="248"/>
      <c r="X117" s="248"/>
      <c r="Y117" s="248"/>
      <c r="Z117" s="248"/>
      <c r="AA117" s="248"/>
      <c r="AB117" s="355"/>
      <c r="AS117" s="192" t="s">
        <v>113</v>
      </c>
      <c r="AU117" s="192" t="s">
        <v>199</v>
      </c>
      <c r="AV117" s="192" t="s">
        <v>65</v>
      </c>
      <c r="AZ117" s="192" t="s">
        <v>198</v>
      </c>
      <c r="BF117" s="249">
        <f>IF(V117="základní",N117,0)</f>
        <v>0</v>
      </c>
      <c r="BG117" s="249">
        <f>IF(V117="snížená",N117,0)</f>
        <v>0</v>
      </c>
      <c r="BH117" s="249">
        <f>IF(V117="zákl. přenesená",N117,0)</f>
        <v>0</v>
      </c>
      <c r="BI117" s="249">
        <f>IF(V117="sníž. přenesená",N117,0)</f>
        <v>0</v>
      </c>
      <c r="BJ117" s="249">
        <f>IF(V117="nulová",N117,0)</f>
        <v>0</v>
      </c>
      <c r="BK117" s="192" t="s">
        <v>65</v>
      </c>
      <c r="BL117" s="249">
        <f>ROUND(L117*K117,2)</f>
        <v>0</v>
      </c>
      <c r="BM117" s="192" t="s">
        <v>113</v>
      </c>
      <c r="BN117" s="192" t="s">
        <v>3170</v>
      </c>
    </row>
    <row r="118" spans="2:52" s="270" customFormat="1" ht="31.5" customHeight="1">
      <c r="B118" s="265"/>
      <c r="C118" s="492"/>
      <c r="D118" s="492"/>
      <c r="E118" s="267" t="s">
        <v>5</v>
      </c>
      <c r="F118" s="595" t="s">
        <v>3171</v>
      </c>
      <c r="G118" s="596"/>
      <c r="H118" s="596"/>
      <c r="I118" s="596"/>
      <c r="J118" s="492"/>
      <c r="K118" s="269" t="s">
        <v>5</v>
      </c>
      <c r="L118" s="492"/>
      <c r="M118" s="492"/>
      <c r="N118" s="492"/>
      <c r="O118" s="492"/>
      <c r="P118" s="492"/>
      <c r="Q118" s="492"/>
      <c r="R118" s="492"/>
      <c r="S118" s="473"/>
      <c r="U118" s="387"/>
      <c r="V118" s="492"/>
      <c r="W118" s="492"/>
      <c r="X118" s="492"/>
      <c r="Y118" s="492"/>
      <c r="Z118" s="492"/>
      <c r="AA118" s="492"/>
      <c r="AB118" s="388"/>
      <c r="AU118" s="271" t="s">
        <v>205</v>
      </c>
      <c r="AV118" s="271" t="s">
        <v>65</v>
      </c>
      <c r="AW118" s="270" t="s">
        <v>65</v>
      </c>
      <c r="AX118" s="270" t="s">
        <v>25</v>
      </c>
      <c r="AY118" s="270" t="s">
        <v>58</v>
      </c>
      <c r="AZ118" s="271" t="s">
        <v>198</v>
      </c>
    </row>
    <row r="119" spans="2:52" s="261" customFormat="1" ht="22.5" customHeight="1">
      <c r="B119" s="257"/>
      <c r="C119" s="493"/>
      <c r="D119" s="493"/>
      <c r="E119" s="259" t="s">
        <v>2390</v>
      </c>
      <c r="F119" s="600" t="s">
        <v>3172</v>
      </c>
      <c r="G119" s="601"/>
      <c r="H119" s="601"/>
      <c r="I119" s="601"/>
      <c r="J119" s="493"/>
      <c r="K119" s="260">
        <v>24</v>
      </c>
      <c r="L119" s="493"/>
      <c r="M119" s="493"/>
      <c r="N119" s="493"/>
      <c r="O119" s="493"/>
      <c r="P119" s="493"/>
      <c r="Q119" s="493"/>
      <c r="R119" s="493"/>
      <c r="S119" s="470"/>
      <c r="U119" s="385"/>
      <c r="V119" s="493"/>
      <c r="W119" s="493"/>
      <c r="X119" s="493"/>
      <c r="Y119" s="493"/>
      <c r="Z119" s="493"/>
      <c r="AA119" s="493"/>
      <c r="AB119" s="386"/>
      <c r="AU119" s="262" t="s">
        <v>205</v>
      </c>
      <c r="AV119" s="262" t="s">
        <v>65</v>
      </c>
      <c r="AW119" s="261" t="s">
        <v>71</v>
      </c>
      <c r="AX119" s="261" t="s">
        <v>25</v>
      </c>
      <c r="AY119" s="261" t="s">
        <v>58</v>
      </c>
      <c r="AZ119" s="262" t="s">
        <v>198</v>
      </c>
    </row>
    <row r="120" spans="2:52" s="261" customFormat="1" ht="22.5" customHeight="1">
      <c r="B120" s="257"/>
      <c r="C120" s="493"/>
      <c r="D120" s="493"/>
      <c r="E120" s="259" t="s">
        <v>2391</v>
      </c>
      <c r="F120" s="600" t="s">
        <v>3173</v>
      </c>
      <c r="G120" s="601"/>
      <c r="H120" s="601"/>
      <c r="I120" s="601"/>
      <c r="J120" s="493"/>
      <c r="K120" s="260">
        <v>24</v>
      </c>
      <c r="L120" s="493"/>
      <c r="M120" s="493"/>
      <c r="N120" s="493"/>
      <c r="O120" s="493"/>
      <c r="P120" s="493"/>
      <c r="Q120" s="493"/>
      <c r="R120" s="493"/>
      <c r="S120" s="473"/>
      <c r="U120" s="385"/>
      <c r="V120" s="493"/>
      <c r="W120" s="493"/>
      <c r="X120" s="493"/>
      <c r="Y120" s="493"/>
      <c r="Z120" s="493"/>
      <c r="AA120" s="493"/>
      <c r="AB120" s="386"/>
      <c r="AU120" s="262" t="s">
        <v>205</v>
      </c>
      <c r="AV120" s="262" t="s">
        <v>65</v>
      </c>
      <c r="AW120" s="261" t="s">
        <v>71</v>
      </c>
      <c r="AX120" s="261" t="s">
        <v>25</v>
      </c>
      <c r="AY120" s="261" t="s">
        <v>65</v>
      </c>
      <c r="AZ120" s="262" t="s">
        <v>198</v>
      </c>
    </row>
    <row r="121" spans="2:66" s="198" customFormat="1" ht="22.5" customHeight="1">
      <c r="B121" s="168"/>
      <c r="C121" s="240" t="s">
        <v>463</v>
      </c>
      <c r="D121" s="240" t="s">
        <v>199</v>
      </c>
      <c r="E121" s="241" t="s">
        <v>3174</v>
      </c>
      <c r="F121" s="593" t="s">
        <v>3175</v>
      </c>
      <c r="G121" s="593"/>
      <c r="H121" s="593"/>
      <c r="I121" s="593"/>
      <c r="J121" s="242" t="s">
        <v>377</v>
      </c>
      <c r="K121" s="488">
        <v>24</v>
      </c>
      <c r="L121" s="572"/>
      <c r="M121" s="572"/>
      <c r="N121" s="594">
        <f>ROUND(L121*K121,2)</f>
        <v>0</v>
      </c>
      <c r="O121" s="594"/>
      <c r="P121" s="594"/>
      <c r="Q121" s="594"/>
      <c r="R121" s="256" t="s">
        <v>3765</v>
      </c>
      <c r="S121" s="473"/>
      <c r="T121" s="264"/>
      <c r="U121" s="354"/>
      <c r="V121" s="246"/>
      <c r="W121" s="248"/>
      <c r="X121" s="248"/>
      <c r="Y121" s="248"/>
      <c r="Z121" s="248"/>
      <c r="AA121" s="248"/>
      <c r="AB121" s="355"/>
      <c r="AS121" s="192" t="s">
        <v>113</v>
      </c>
      <c r="AU121" s="192" t="s">
        <v>199</v>
      </c>
      <c r="AV121" s="192" t="s">
        <v>65</v>
      </c>
      <c r="AZ121" s="192" t="s">
        <v>198</v>
      </c>
      <c r="BF121" s="249">
        <f>IF(V121="základní",N121,0)</f>
        <v>0</v>
      </c>
      <c r="BG121" s="249">
        <f>IF(V121="snížená",N121,0)</f>
        <v>0</v>
      </c>
      <c r="BH121" s="249">
        <f>IF(V121="zákl. přenesená",N121,0)</f>
        <v>0</v>
      </c>
      <c r="BI121" s="249">
        <f>IF(V121="sníž. přenesená",N121,0)</f>
        <v>0</v>
      </c>
      <c r="BJ121" s="249">
        <f>IF(V121="nulová",N121,0)</f>
        <v>0</v>
      </c>
      <c r="BK121" s="192" t="s">
        <v>65</v>
      </c>
      <c r="BL121" s="249">
        <f>ROUND(L121*K121,2)</f>
        <v>0</v>
      </c>
      <c r="BM121" s="192" t="s">
        <v>113</v>
      </c>
      <c r="BN121" s="192" t="s">
        <v>3176</v>
      </c>
    </row>
    <row r="122" spans="2:64" s="235" customFormat="1" ht="37.35" customHeight="1">
      <c r="B122" s="231"/>
      <c r="C122" s="232"/>
      <c r="D122" s="233" t="s">
        <v>263</v>
      </c>
      <c r="E122" s="233"/>
      <c r="F122" s="233"/>
      <c r="G122" s="233"/>
      <c r="H122" s="233"/>
      <c r="I122" s="233"/>
      <c r="J122" s="233"/>
      <c r="K122" s="233"/>
      <c r="L122" s="233"/>
      <c r="M122" s="233"/>
      <c r="N122" s="611">
        <f>SUM(N123:Q125)</f>
        <v>0</v>
      </c>
      <c r="O122" s="612"/>
      <c r="P122" s="612"/>
      <c r="Q122" s="612"/>
      <c r="R122" s="232"/>
      <c r="S122" s="470"/>
      <c r="U122" s="348"/>
      <c r="V122" s="232"/>
      <c r="W122" s="232"/>
      <c r="X122" s="234"/>
      <c r="Y122" s="232"/>
      <c r="Z122" s="234"/>
      <c r="AA122" s="232"/>
      <c r="AB122" s="349"/>
      <c r="AS122" s="237" t="s">
        <v>113</v>
      </c>
      <c r="AU122" s="238" t="s">
        <v>57</v>
      </c>
      <c r="AV122" s="238" t="s">
        <v>58</v>
      </c>
      <c r="AZ122" s="237" t="s">
        <v>198</v>
      </c>
      <c r="BL122" s="239">
        <f>SUM(BL123:BL124)</f>
        <v>0</v>
      </c>
    </row>
    <row r="123" spans="2:66" s="198" customFormat="1" ht="22.5" customHeight="1">
      <c r="B123" s="168"/>
      <c r="C123" s="240" t="s">
        <v>471</v>
      </c>
      <c r="D123" s="240" t="s">
        <v>199</v>
      </c>
      <c r="E123" s="241" t="s">
        <v>2467</v>
      </c>
      <c r="F123" s="593" t="s">
        <v>2468</v>
      </c>
      <c r="G123" s="593"/>
      <c r="H123" s="593"/>
      <c r="I123" s="593"/>
      <c r="J123" s="242" t="s">
        <v>353</v>
      </c>
      <c r="K123" s="488">
        <v>8</v>
      </c>
      <c r="L123" s="572"/>
      <c r="M123" s="572"/>
      <c r="N123" s="594">
        <f>ROUND(L123*K123,2)</f>
        <v>0</v>
      </c>
      <c r="O123" s="594"/>
      <c r="P123" s="594"/>
      <c r="Q123" s="594"/>
      <c r="R123" s="256" t="s">
        <v>3765</v>
      </c>
      <c r="S123" s="473"/>
      <c r="T123" s="287"/>
      <c r="U123" s="354"/>
      <c r="V123" s="246"/>
      <c r="W123" s="248"/>
      <c r="X123" s="248"/>
      <c r="Y123" s="248"/>
      <c r="Z123" s="248"/>
      <c r="AA123" s="248"/>
      <c r="AB123" s="355"/>
      <c r="AS123" s="192" t="s">
        <v>113</v>
      </c>
      <c r="AU123" s="192" t="s">
        <v>199</v>
      </c>
      <c r="AV123" s="192" t="s">
        <v>65</v>
      </c>
      <c r="AZ123" s="192" t="s">
        <v>198</v>
      </c>
      <c r="BF123" s="249">
        <f>IF(V123="základní",N123,0)</f>
        <v>0</v>
      </c>
      <c r="BG123" s="249">
        <f>IF(V123="snížená",N123,0)</f>
        <v>0</v>
      </c>
      <c r="BH123" s="249">
        <f>IF(V123="zákl. přenesená",N123,0)</f>
        <v>0</v>
      </c>
      <c r="BI123" s="249">
        <f>IF(V123="sníž. přenesená",N123,0)</f>
        <v>0</v>
      </c>
      <c r="BJ123" s="249">
        <f>IF(V123="nulová",N123,0)</f>
        <v>0</v>
      </c>
      <c r="BK123" s="192" t="s">
        <v>65</v>
      </c>
      <c r="BL123" s="249">
        <f>ROUND(L123*K123,2)</f>
        <v>0</v>
      </c>
      <c r="BM123" s="192" t="s">
        <v>113</v>
      </c>
      <c r="BN123" s="192" t="s">
        <v>3177</v>
      </c>
    </row>
    <row r="124" spans="2:48" s="198" customFormat="1" ht="22.5" customHeight="1">
      <c r="B124" s="168"/>
      <c r="C124" s="496"/>
      <c r="D124" s="496"/>
      <c r="E124" s="496"/>
      <c r="F124" s="619" t="s">
        <v>3178</v>
      </c>
      <c r="G124" s="620"/>
      <c r="H124" s="620"/>
      <c r="I124" s="620"/>
      <c r="J124" s="496"/>
      <c r="K124" s="496"/>
      <c r="L124" s="496"/>
      <c r="M124" s="496"/>
      <c r="N124" s="496"/>
      <c r="O124" s="496"/>
      <c r="P124" s="496"/>
      <c r="Q124" s="496"/>
      <c r="R124" s="496"/>
      <c r="S124" s="473"/>
      <c r="U124" s="331"/>
      <c r="V124" s="496"/>
      <c r="W124" s="496"/>
      <c r="X124" s="496"/>
      <c r="Y124" s="496"/>
      <c r="Z124" s="496"/>
      <c r="AA124" s="496"/>
      <c r="AB124" s="332"/>
      <c r="AU124" s="192" t="s">
        <v>271</v>
      </c>
      <c r="AV124" s="192" t="s">
        <v>65</v>
      </c>
    </row>
    <row r="125" spans="2:66" s="198" customFormat="1" ht="30" customHeight="1">
      <c r="B125" s="168"/>
      <c r="C125" s="251" t="s">
        <v>3520</v>
      </c>
      <c r="D125" s="251" t="s">
        <v>199</v>
      </c>
      <c r="E125" s="252" t="s">
        <v>2470</v>
      </c>
      <c r="F125" s="624" t="s">
        <v>2471</v>
      </c>
      <c r="G125" s="624"/>
      <c r="H125" s="624"/>
      <c r="I125" s="624"/>
      <c r="J125" s="253" t="s">
        <v>353</v>
      </c>
      <c r="K125" s="490">
        <v>8</v>
      </c>
      <c r="L125" s="572"/>
      <c r="M125" s="572"/>
      <c r="N125" s="617">
        <f>ROUND(L125*K125,2)</f>
        <v>0</v>
      </c>
      <c r="O125" s="617"/>
      <c r="P125" s="617"/>
      <c r="Q125" s="617"/>
      <c r="R125" s="244" t="s">
        <v>3765</v>
      </c>
      <c r="S125" s="473"/>
      <c r="T125" s="287"/>
      <c r="U125" s="354"/>
      <c r="V125" s="246"/>
      <c r="W125" s="248"/>
      <c r="X125" s="248"/>
      <c r="Y125" s="248"/>
      <c r="Z125" s="248"/>
      <c r="AA125" s="248"/>
      <c r="AB125" s="355"/>
      <c r="AS125" s="192" t="s">
        <v>113</v>
      </c>
      <c r="AU125" s="192" t="s">
        <v>199</v>
      </c>
      <c r="AV125" s="192" t="s">
        <v>65</v>
      </c>
      <c r="AZ125" s="192" t="s">
        <v>198</v>
      </c>
      <c r="BF125" s="249">
        <f>IF(V125="základní",N125,0)</f>
        <v>0</v>
      </c>
      <c r="BG125" s="249">
        <f>IF(V125="snížená",N125,0)</f>
        <v>0</v>
      </c>
      <c r="BH125" s="249">
        <f>IF(V125="zákl. přenesená",N125,0)</f>
        <v>0</v>
      </c>
      <c r="BI125" s="249">
        <f>IF(V125="sníž. přenesená",N125,0)</f>
        <v>0</v>
      </c>
      <c r="BJ125" s="249">
        <f>IF(V125="nulová",N125,0)</f>
        <v>0</v>
      </c>
      <c r="BK125" s="192" t="s">
        <v>65</v>
      </c>
      <c r="BL125" s="249">
        <f>ROUND(L125*K125,2)</f>
        <v>0</v>
      </c>
      <c r="BM125" s="192" t="s">
        <v>113</v>
      </c>
      <c r="BN125" s="192" t="s">
        <v>3177</v>
      </c>
    </row>
    <row r="126" spans="2:48" s="198" customFormat="1" ht="22.5" customHeight="1">
      <c r="B126" s="168"/>
      <c r="C126" s="496"/>
      <c r="D126" s="496"/>
      <c r="E126" s="496"/>
      <c r="F126" s="619" t="s">
        <v>3521</v>
      </c>
      <c r="G126" s="620"/>
      <c r="H126" s="620"/>
      <c r="I126" s="620"/>
      <c r="J126" s="496"/>
      <c r="K126" s="496"/>
      <c r="L126" s="496"/>
      <c r="M126" s="496"/>
      <c r="N126" s="496"/>
      <c r="O126" s="496"/>
      <c r="P126" s="496"/>
      <c r="Q126" s="496"/>
      <c r="R126" s="496"/>
      <c r="S126" s="472"/>
      <c r="U126" s="331"/>
      <c r="V126" s="496"/>
      <c r="W126" s="496"/>
      <c r="X126" s="496"/>
      <c r="Y126" s="496"/>
      <c r="Z126" s="496"/>
      <c r="AA126" s="496"/>
      <c r="AB126" s="332"/>
      <c r="AU126" s="192" t="s">
        <v>271</v>
      </c>
      <c r="AV126" s="192" t="s">
        <v>65</v>
      </c>
    </row>
    <row r="127" spans="2:64" s="235" customFormat="1" ht="37.35" customHeight="1">
      <c r="B127" s="231"/>
      <c r="C127" s="232"/>
      <c r="D127" s="233" t="s">
        <v>2291</v>
      </c>
      <c r="E127" s="233"/>
      <c r="F127" s="233"/>
      <c r="G127" s="233"/>
      <c r="H127" s="233"/>
      <c r="I127" s="233"/>
      <c r="J127" s="233"/>
      <c r="K127" s="233"/>
      <c r="L127" s="233"/>
      <c r="M127" s="233"/>
      <c r="N127" s="609">
        <f>SUM(N128:Q134)</f>
        <v>0</v>
      </c>
      <c r="O127" s="610"/>
      <c r="P127" s="610"/>
      <c r="Q127" s="610"/>
      <c r="R127" s="232"/>
      <c r="S127" s="470"/>
      <c r="U127" s="348"/>
      <c r="V127" s="232"/>
      <c r="W127" s="232"/>
      <c r="X127" s="234"/>
      <c r="Y127" s="232"/>
      <c r="Z127" s="234"/>
      <c r="AA127" s="232"/>
      <c r="AB127" s="349"/>
      <c r="AS127" s="237" t="s">
        <v>113</v>
      </c>
      <c r="AU127" s="238" t="s">
        <v>57</v>
      </c>
      <c r="AV127" s="238" t="s">
        <v>58</v>
      </c>
      <c r="AZ127" s="237" t="s">
        <v>198</v>
      </c>
      <c r="BL127" s="239">
        <f>SUM(BL128:BL133)</f>
        <v>0</v>
      </c>
    </row>
    <row r="128" spans="2:66" s="198" customFormat="1" ht="31.5" customHeight="1">
      <c r="B128" s="168"/>
      <c r="C128" s="240" t="s">
        <v>475</v>
      </c>
      <c r="D128" s="240" t="s">
        <v>199</v>
      </c>
      <c r="E128" s="241" t="s">
        <v>2482</v>
      </c>
      <c r="F128" s="593" t="s">
        <v>2483</v>
      </c>
      <c r="G128" s="593"/>
      <c r="H128" s="593"/>
      <c r="I128" s="593"/>
      <c r="J128" s="242" t="s">
        <v>424</v>
      </c>
      <c r="K128" s="488">
        <v>2.83</v>
      </c>
      <c r="L128" s="572"/>
      <c r="M128" s="572"/>
      <c r="N128" s="594">
        <f aca="true" t="shared" si="0" ref="N128:N133">ROUND(L128*K128,2)</f>
        <v>0</v>
      </c>
      <c r="O128" s="594"/>
      <c r="P128" s="594"/>
      <c r="Q128" s="594"/>
      <c r="R128" s="256" t="s">
        <v>3765</v>
      </c>
      <c r="S128" s="473"/>
      <c r="T128" s="287"/>
      <c r="U128" s="354"/>
      <c r="V128" s="246"/>
      <c r="W128" s="248"/>
      <c r="X128" s="248"/>
      <c r="Y128" s="248"/>
      <c r="Z128" s="248"/>
      <c r="AA128" s="248"/>
      <c r="AB128" s="355"/>
      <c r="AS128" s="192" t="s">
        <v>113</v>
      </c>
      <c r="AU128" s="192" t="s">
        <v>199</v>
      </c>
      <c r="AV128" s="192" t="s">
        <v>65</v>
      </c>
      <c r="AZ128" s="192" t="s">
        <v>198</v>
      </c>
      <c r="BF128" s="249">
        <f aca="true" t="shared" si="1" ref="BF128:BF133">IF(V128="základní",N128,0)</f>
        <v>0</v>
      </c>
      <c r="BG128" s="249">
        <f aca="true" t="shared" si="2" ref="BG128:BG133">IF(V128="snížená",N128,0)</f>
        <v>0</v>
      </c>
      <c r="BH128" s="249">
        <f aca="true" t="shared" si="3" ref="BH128:BH133">IF(V128="zákl. přenesená",N128,0)</f>
        <v>0</v>
      </c>
      <c r="BI128" s="249">
        <f aca="true" t="shared" si="4" ref="BI128:BI133">IF(V128="sníž. přenesená",N128,0)</f>
        <v>0</v>
      </c>
      <c r="BJ128" s="249">
        <f aca="true" t="shared" si="5" ref="BJ128:BJ133">IF(V128="nulová",N128,0)</f>
        <v>0</v>
      </c>
      <c r="BK128" s="192" t="s">
        <v>65</v>
      </c>
      <c r="BL128" s="249">
        <f aca="true" t="shared" si="6" ref="BL128:BL133">ROUND(L128*K128,2)</f>
        <v>0</v>
      </c>
      <c r="BM128" s="192" t="s">
        <v>113</v>
      </c>
      <c r="BN128" s="192" t="s">
        <v>3179</v>
      </c>
    </row>
    <row r="129" spans="2:66" s="198" customFormat="1" ht="31.5" customHeight="1">
      <c r="B129" s="168"/>
      <c r="C129" s="240" t="s">
        <v>478</v>
      </c>
      <c r="D129" s="240" t="s">
        <v>199</v>
      </c>
      <c r="E129" s="241" t="s">
        <v>2485</v>
      </c>
      <c r="F129" s="593" t="s">
        <v>2486</v>
      </c>
      <c r="G129" s="593"/>
      <c r="H129" s="593"/>
      <c r="I129" s="593"/>
      <c r="J129" s="242" t="s">
        <v>424</v>
      </c>
      <c r="K129" s="488">
        <v>28.3</v>
      </c>
      <c r="L129" s="572"/>
      <c r="M129" s="572"/>
      <c r="N129" s="594">
        <f t="shared" si="0"/>
        <v>0</v>
      </c>
      <c r="O129" s="594"/>
      <c r="P129" s="594"/>
      <c r="Q129" s="594"/>
      <c r="R129" s="256" t="s">
        <v>3765</v>
      </c>
      <c r="S129" s="473"/>
      <c r="T129" s="287"/>
      <c r="U129" s="354"/>
      <c r="V129" s="246"/>
      <c r="W129" s="248"/>
      <c r="X129" s="248"/>
      <c r="Y129" s="248"/>
      <c r="Z129" s="248"/>
      <c r="AA129" s="248"/>
      <c r="AB129" s="355"/>
      <c r="AS129" s="192" t="s">
        <v>113</v>
      </c>
      <c r="AU129" s="192" t="s">
        <v>199</v>
      </c>
      <c r="AV129" s="192" t="s">
        <v>65</v>
      </c>
      <c r="AZ129" s="192" t="s">
        <v>198</v>
      </c>
      <c r="BF129" s="249">
        <f t="shared" si="1"/>
        <v>0</v>
      </c>
      <c r="BG129" s="249">
        <f t="shared" si="2"/>
        <v>0</v>
      </c>
      <c r="BH129" s="249">
        <f t="shared" si="3"/>
        <v>0</v>
      </c>
      <c r="BI129" s="249">
        <f t="shared" si="4"/>
        <v>0</v>
      </c>
      <c r="BJ129" s="249">
        <f t="shared" si="5"/>
        <v>0</v>
      </c>
      <c r="BK129" s="192" t="s">
        <v>65</v>
      </c>
      <c r="BL129" s="249">
        <f t="shared" si="6"/>
        <v>0</v>
      </c>
      <c r="BM129" s="192" t="s">
        <v>113</v>
      </c>
      <c r="BN129" s="192" t="s">
        <v>3180</v>
      </c>
    </row>
    <row r="130" spans="2:66" s="198" customFormat="1" ht="31.5" customHeight="1">
      <c r="B130" s="168"/>
      <c r="C130" s="240" t="s">
        <v>481</v>
      </c>
      <c r="D130" s="240" t="s">
        <v>199</v>
      </c>
      <c r="E130" s="241" t="s">
        <v>2488</v>
      </c>
      <c r="F130" s="593" t="s">
        <v>2489</v>
      </c>
      <c r="G130" s="593"/>
      <c r="H130" s="593"/>
      <c r="I130" s="593"/>
      <c r="J130" s="242" t="s">
        <v>424</v>
      </c>
      <c r="K130" s="488">
        <v>2.83</v>
      </c>
      <c r="L130" s="572"/>
      <c r="M130" s="572"/>
      <c r="N130" s="594">
        <f t="shared" si="0"/>
        <v>0</v>
      </c>
      <c r="O130" s="594"/>
      <c r="P130" s="594"/>
      <c r="Q130" s="594"/>
      <c r="R130" s="256" t="s">
        <v>3765</v>
      </c>
      <c r="S130" s="472"/>
      <c r="T130" s="287"/>
      <c r="U130" s="354"/>
      <c r="V130" s="246"/>
      <c r="W130" s="248"/>
      <c r="X130" s="248"/>
      <c r="Y130" s="248"/>
      <c r="Z130" s="248"/>
      <c r="AA130" s="248"/>
      <c r="AB130" s="355"/>
      <c r="AS130" s="192" t="s">
        <v>113</v>
      </c>
      <c r="AU130" s="192" t="s">
        <v>199</v>
      </c>
      <c r="AV130" s="192" t="s">
        <v>65</v>
      </c>
      <c r="AZ130" s="192" t="s">
        <v>198</v>
      </c>
      <c r="BF130" s="249">
        <f t="shared" si="1"/>
        <v>0</v>
      </c>
      <c r="BG130" s="249">
        <f t="shared" si="2"/>
        <v>0</v>
      </c>
      <c r="BH130" s="249">
        <f t="shared" si="3"/>
        <v>0</v>
      </c>
      <c r="BI130" s="249">
        <f t="shared" si="4"/>
        <v>0</v>
      </c>
      <c r="BJ130" s="249">
        <f t="shared" si="5"/>
        <v>0</v>
      </c>
      <c r="BK130" s="192" t="s">
        <v>65</v>
      </c>
      <c r="BL130" s="249">
        <f t="shared" si="6"/>
        <v>0</v>
      </c>
      <c r="BM130" s="192" t="s">
        <v>113</v>
      </c>
      <c r="BN130" s="192" t="s">
        <v>3181</v>
      </c>
    </row>
    <row r="131" spans="2:66" s="198" customFormat="1" ht="31.5" customHeight="1">
      <c r="B131" s="168"/>
      <c r="C131" s="240" t="s">
        <v>488</v>
      </c>
      <c r="D131" s="240" t="s">
        <v>199</v>
      </c>
      <c r="E131" s="241" t="s">
        <v>2494</v>
      </c>
      <c r="F131" s="593" t="s">
        <v>2495</v>
      </c>
      <c r="G131" s="593"/>
      <c r="H131" s="593"/>
      <c r="I131" s="593"/>
      <c r="J131" s="242" t="s">
        <v>424</v>
      </c>
      <c r="K131" s="488">
        <v>0.51</v>
      </c>
      <c r="L131" s="572"/>
      <c r="M131" s="572"/>
      <c r="N131" s="594">
        <f t="shared" si="0"/>
        <v>0</v>
      </c>
      <c r="O131" s="594"/>
      <c r="P131" s="594"/>
      <c r="Q131" s="594"/>
      <c r="R131" s="256" t="s">
        <v>3765</v>
      </c>
      <c r="S131" s="470"/>
      <c r="T131" s="287"/>
      <c r="U131" s="354"/>
      <c r="V131" s="246"/>
      <c r="W131" s="248"/>
      <c r="X131" s="248"/>
      <c r="Y131" s="248"/>
      <c r="Z131" s="248"/>
      <c r="AA131" s="248"/>
      <c r="AB131" s="355"/>
      <c r="AS131" s="192" t="s">
        <v>113</v>
      </c>
      <c r="AU131" s="192" t="s">
        <v>199</v>
      </c>
      <c r="AV131" s="192" t="s">
        <v>65</v>
      </c>
      <c r="AZ131" s="192" t="s">
        <v>198</v>
      </c>
      <c r="BF131" s="249">
        <f t="shared" si="1"/>
        <v>0</v>
      </c>
      <c r="BG131" s="249">
        <f t="shared" si="2"/>
        <v>0</v>
      </c>
      <c r="BH131" s="249">
        <f t="shared" si="3"/>
        <v>0</v>
      </c>
      <c r="BI131" s="249">
        <f t="shared" si="4"/>
        <v>0</v>
      </c>
      <c r="BJ131" s="249">
        <f t="shared" si="5"/>
        <v>0</v>
      </c>
      <c r="BK131" s="192" t="s">
        <v>65</v>
      </c>
      <c r="BL131" s="249">
        <f t="shared" si="6"/>
        <v>0</v>
      </c>
      <c r="BM131" s="192" t="s">
        <v>113</v>
      </c>
      <c r="BN131" s="192" t="s">
        <v>3182</v>
      </c>
    </row>
    <row r="132" spans="2:66" s="198" customFormat="1" ht="31.5" customHeight="1">
      <c r="B132" s="168"/>
      <c r="C132" s="240" t="s">
        <v>491</v>
      </c>
      <c r="D132" s="240" t="s">
        <v>199</v>
      </c>
      <c r="E132" s="241" t="s">
        <v>2497</v>
      </c>
      <c r="F132" s="593" t="s">
        <v>2498</v>
      </c>
      <c r="G132" s="593"/>
      <c r="H132" s="593"/>
      <c r="I132" s="593"/>
      <c r="J132" s="242" t="s">
        <v>424</v>
      </c>
      <c r="K132" s="488">
        <v>0.94</v>
      </c>
      <c r="L132" s="572"/>
      <c r="M132" s="572"/>
      <c r="N132" s="594">
        <f t="shared" si="0"/>
        <v>0</v>
      </c>
      <c r="O132" s="594"/>
      <c r="P132" s="594"/>
      <c r="Q132" s="594"/>
      <c r="R132" s="256" t="s">
        <v>3765</v>
      </c>
      <c r="S132" s="473"/>
      <c r="T132" s="287"/>
      <c r="U132" s="354"/>
      <c r="V132" s="246"/>
      <c r="W132" s="248"/>
      <c r="X132" s="248"/>
      <c r="Y132" s="248"/>
      <c r="Z132" s="248"/>
      <c r="AA132" s="248"/>
      <c r="AB132" s="355"/>
      <c r="AS132" s="192" t="s">
        <v>113</v>
      </c>
      <c r="AU132" s="192" t="s">
        <v>199</v>
      </c>
      <c r="AV132" s="192" t="s">
        <v>65</v>
      </c>
      <c r="AZ132" s="192" t="s">
        <v>198</v>
      </c>
      <c r="BF132" s="249">
        <f t="shared" si="1"/>
        <v>0</v>
      </c>
      <c r="BG132" s="249">
        <f t="shared" si="2"/>
        <v>0</v>
      </c>
      <c r="BH132" s="249">
        <f t="shared" si="3"/>
        <v>0</v>
      </c>
      <c r="BI132" s="249">
        <f t="shared" si="4"/>
        <v>0</v>
      </c>
      <c r="BJ132" s="249">
        <f t="shared" si="5"/>
        <v>0</v>
      </c>
      <c r="BK132" s="192" t="s">
        <v>65</v>
      </c>
      <c r="BL132" s="249">
        <f t="shared" si="6"/>
        <v>0</v>
      </c>
      <c r="BM132" s="192" t="s">
        <v>113</v>
      </c>
      <c r="BN132" s="192" t="s">
        <v>3183</v>
      </c>
    </row>
    <row r="133" spans="2:66" s="198" customFormat="1" ht="31.5" customHeight="1">
      <c r="B133" s="168"/>
      <c r="C133" s="240" t="s">
        <v>494</v>
      </c>
      <c r="D133" s="240" t="s">
        <v>199</v>
      </c>
      <c r="E133" s="241" t="s">
        <v>2491</v>
      </c>
      <c r="F133" s="593" t="s">
        <v>2492</v>
      </c>
      <c r="G133" s="593"/>
      <c r="H133" s="593"/>
      <c r="I133" s="593"/>
      <c r="J133" s="242" t="s">
        <v>424</v>
      </c>
      <c r="K133" s="488">
        <v>1.38</v>
      </c>
      <c r="L133" s="572"/>
      <c r="M133" s="572"/>
      <c r="N133" s="594">
        <f t="shared" si="0"/>
        <v>0</v>
      </c>
      <c r="O133" s="594"/>
      <c r="P133" s="594"/>
      <c r="Q133" s="594"/>
      <c r="R133" s="256" t="s">
        <v>3765</v>
      </c>
      <c r="S133" s="474"/>
      <c r="T133" s="287"/>
      <c r="U133" s="354"/>
      <c r="V133" s="275"/>
      <c r="W133" s="277"/>
      <c r="X133" s="277"/>
      <c r="Y133" s="277"/>
      <c r="Z133" s="277"/>
      <c r="AA133" s="277"/>
      <c r="AB133" s="356"/>
      <c r="AS133" s="192" t="s">
        <v>113</v>
      </c>
      <c r="AU133" s="192" t="s">
        <v>199</v>
      </c>
      <c r="AV133" s="192" t="s">
        <v>65</v>
      </c>
      <c r="AZ133" s="192" t="s">
        <v>198</v>
      </c>
      <c r="BF133" s="249">
        <f t="shared" si="1"/>
        <v>0</v>
      </c>
      <c r="BG133" s="249">
        <f t="shared" si="2"/>
        <v>0</v>
      </c>
      <c r="BH133" s="249">
        <f t="shared" si="3"/>
        <v>0</v>
      </c>
      <c r="BI133" s="249">
        <f t="shared" si="4"/>
        <v>0</v>
      </c>
      <c r="BJ133" s="249">
        <f t="shared" si="5"/>
        <v>0</v>
      </c>
      <c r="BK133" s="192" t="s">
        <v>65</v>
      </c>
      <c r="BL133" s="249">
        <f t="shared" si="6"/>
        <v>0</v>
      </c>
      <c r="BM133" s="192" t="s">
        <v>113</v>
      </c>
      <c r="BN133" s="192" t="s">
        <v>3184</v>
      </c>
    </row>
    <row r="134" spans="2:66" s="198" customFormat="1" ht="45" customHeight="1">
      <c r="B134" s="168"/>
      <c r="C134" s="251" t="s">
        <v>3523</v>
      </c>
      <c r="D134" s="251" t="s">
        <v>199</v>
      </c>
      <c r="E134" s="252" t="s">
        <v>2900</v>
      </c>
      <c r="F134" s="624" t="s">
        <v>2901</v>
      </c>
      <c r="G134" s="624"/>
      <c r="H134" s="624"/>
      <c r="I134" s="624"/>
      <c r="J134" s="253" t="s">
        <v>3325</v>
      </c>
      <c r="K134" s="490">
        <v>1</v>
      </c>
      <c r="L134" s="572"/>
      <c r="M134" s="572"/>
      <c r="N134" s="617">
        <f>ROUND(L134*K134,2)</f>
        <v>0</v>
      </c>
      <c r="O134" s="617"/>
      <c r="P134" s="617"/>
      <c r="Q134" s="617"/>
      <c r="R134" s="244" t="s">
        <v>3319</v>
      </c>
      <c r="S134" s="473"/>
      <c r="U134" s="354"/>
      <c r="V134" s="246"/>
      <c r="W134" s="248"/>
      <c r="X134" s="248"/>
      <c r="Y134" s="248"/>
      <c r="Z134" s="248"/>
      <c r="AA134" s="248"/>
      <c r="AB134" s="355"/>
      <c r="AE134" s="249"/>
      <c r="AS134" s="192" t="s">
        <v>113</v>
      </c>
      <c r="AU134" s="192" t="s">
        <v>199</v>
      </c>
      <c r="AV134" s="192" t="s">
        <v>65</v>
      </c>
      <c r="AZ134" s="192" t="s">
        <v>198</v>
      </c>
      <c r="BF134" s="249">
        <f>IF(V134="základní",N134,0)</f>
        <v>0</v>
      </c>
      <c r="BG134" s="249">
        <f>IF(V134="snížená",N134,0)</f>
        <v>0</v>
      </c>
      <c r="BH134" s="249">
        <f>IF(V134="zákl. přenesená",N134,0)</f>
        <v>0</v>
      </c>
      <c r="BI134" s="249">
        <f>IF(V134="sníž. přenesená",N134,0)</f>
        <v>0</v>
      </c>
      <c r="BJ134" s="249">
        <f>IF(V134="nulová",N134,0)</f>
        <v>0</v>
      </c>
      <c r="BK134" s="192" t="s">
        <v>65</v>
      </c>
      <c r="BL134" s="249">
        <f>ROUND(L134*K134,2)</f>
        <v>0</v>
      </c>
      <c r="BM134" s="192" t="s">
        <v>113</v>
      </c>
      <c r="BN134" s="192" t="s">
        <v>3296</v>
      </c>
    </row>
    <row r="135" spans="2:19" s="198" customFormat="1" ht="6.95" customHeight="1">
      <c r="B135" s="201"/>
      <c r="C135" s="202"/>
      <c r="D135" s="202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475"/>
    </row>
    <row r="136" ht="13.5">
      <c r="S136" s="476"/>
    </row>
    <row r="137" ht="13.5">
      <c r="S137" s="496"/>
    </row>
    <row r="138" ht="13.5">
      <c r="S138" s="493"/>
    </row>
    <row r="139" ht="13.5">
      <c r="S139" s="496"/>
    </row>
    <row r="140" ht="13.5">
      <c r="S140" s="493"/>
    </row>
    <row r="141" ht="13.5">
      <c r="S141" s="496"/>
    </row>
    <row r="142" ht="13.5">
      <c r="S142" s="493"/>
    </row>
    <row r="143" ht="13.5">
      <c r="S143" s="496"/>
    </row>
    <row r="144" ht="13.5">
      <c r="S144" s="493"/>
    </row>
    <row r="145" ht="13.5">
      <c r="S145" s="496"/>
    </row>
    <row r="146" ht="13.5">
      <c r="S146" s="493"/>
    </row>
    <row r="147" ht="13.5">
      <c r="S147" s="232"/>
    </row>
    <row r="148" ht="13.5">
      <c r="S148" s="496"/>
    </row>
    <row r="149" ht="13.5">
      <c r="S149" s="496"/>
    </row>
    <row r="150" ht="13.5">
      <c r="S150" s="232"/>
    </row>
    <row r="151" ht="13.5">
      <c r="S151" s="496"/>
    </row>
    <row r="152" ht="13.5">
      <c r="S152" s="493"/>
    </row>
    <row r="153" ht="13.5">
      <c r="S153" s="492"/>
    </row>
    <row r="154" ht="13.5">
      <c r="S154" s="493"/>
    </row>
    <row r="155" ht="13.5">
      <c r="S155" s="496"/>
    </row>
    <row r="156" ht="13.5">
      <c r="S156" s="493"/>
    </row>
    <row r="157" ht="13.5">
      <c r="S157" s="492"/>
    </row>
    <row r="158" ht="13.5">
      <c r="S158" s="493"/>
    </row>
    <row r="159" ht="13.5">
      <c r="S159" s="496"/>
    </row>
    <row r="160" ht="13.5">
      <c r="S160" s="493"/>
    </row>
    <row r="161" ht="13.5">
      <c r="S161" s="496"/>
    </row>
    <row r="162" ht="13.5">
      <c r="S162" s="493"/>
    </row>
    <row r="163" ht="13.5">
      <c r="S163" s="496"/>
    </row>
    <row r="164" ht="13.5">
      <c r="S164" s="495"/>
    </row>
    <row r="165" ht="13.5">
      <c r="S165" s="495"/>
    </row>
    <row r="166" ht="13.5">
      <c r="S166" s="495"/>
    </row>
    <row r="167" ht="13.5">
      <c r="S167" s="495"/>
    </row>
    <row r="168" ht="13.5">
      <c r="S168" s="495"/>
    </row>
    <row r="169" ht="13.5">
      <c r="S169" s="495"/>
    </row>
    <row r="170" ht="13.5">
      <c r="S170" s="495"/>
    </row>
    <row r="171" ht="13.5">
      <c r="S171" s="495"/>
    </row>
    <row r="172" ht="13.5">
      <c r="S172" s="495"/>
    </row>
    <row r="173" ht="13.5">
      <c r="S173" s="495"/>
    </row>
    <row r="174" ht="13.5">
      <c r="S174" s="495"/>
    </row>
    <row r="175" ht="13.5">
      <c r="S175" s="495"/>
    </row>
    <row r="176" ht="13.5">
      <c r="S176" s="495"/>
    </row>
    <row r="177" ht="13.5">
      <c r="S177" s="495"/>
    </row>
    <row r="178" ht="13.5">
      <c r="S178" s="495"/>
    </row>
    <row r="179" ht="13.5">
      <c r="S179" s="495"/>
    </row>
    <row r="180" ht="13.5">
      <c r="S180" s="495"/>
    </row>
    <row r="181" ht="13.5">
      <c r="S181" s="495"/>
    </row>
    <row r="182" ht="13.5">
      <c r="S182" s="495"/>
    </row>
    <row r="183" ht="13.5">
      <c r="S183" s="495"/>
    </row>
    <row r="184" ht="13.5">
      <c r="S184" s="495"/>
    </row>
  </sheetData>
  <sheetProtection password="CDE4" sheet="1" objects="1" scenarios="1"/>
  <mergeCells count="173">
    <mergeCell ref="H1:K1"/>
    <mergeCell ref="T2:AD2"/>
    <mergeCell ref="F132:I132"/>
    <mergeCell ref="L132:M132"/>
    <mergeCell ref="N132:Q132"/>
    <mergeCell ref="F133:I133"/>
    <mergeCell ref="L133:M133"/>
    <mergeCell ref="N133:Q133"/>
    <mergeCell ref="N71:Q71"/>
    <mergeCell ref="N72:Q72"/>
    <mergeCell ref="N122:Q122"/>
    <mergeCell ref="N127:Q127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11:I111"/>
    <mergeCell ref="L111:M111"/>
    <mergeCell ref="N111:Q111"/>
    <mergeCell ref="F113:I113"/>
    <mergeCell ref="L113:M113"/>
    <mergeCell ref="N113:Q113"/>
    <mergeCell ref="M65:P65"/>
    <mergeCell ref="M67:Q67"/>
    <mergeCell ref="M68:Q68"/>
    <mergeCell ref="F101:I101"/>
    <mergeCell ref="L101:M101"/>
    <mergeCell ref="N101:Q101"/>
    <mergeCell ref="F105:I105"/>
    <mergeCell ref="F102:I102"/>
    <mergeCell ref="F109:I109"/>
    <mergeCell ref="F110:I110"/>
    <mergeCell ref="F108:I108"/>
    <mergeCell ref="L108:M108"/>
    <mergeCell ref="N108:Q108"/>
    <mergeCell ref="F95:I95"/>
    <mergeCell ref="L95:M95"/>
    <mergeCell ref="N95:Q95"/>
    <mergeCell ref="F92:I92"/>
    <mergeCell ref="F97:I97"/>
    <mergeCell ref="L97:M97"/>
    <mergeCell ref="N97:Q97"/>
    <mergeCell ref="F98:I98"/>
    <mergeCell ref="F128:I128"/>
    <mergeCell ref="L128:M128"/>
    <mergeCell ref="N128:Q128"/>
    <mergeCell ref="F115:I115"/>
    <mergeCell ref="L115:M115"/>
    <mergeCell ref="N115:Q115"/>
    <mergeCell ref="F117:I117"/>
    <mergeCell ref="L117:M117"/>
    <mergeCell ref="N117:Q117"/>
    <mergeCell ref="F118:I118"/>
    <mergeCell ref="F119:I119"/>
    <mergeCell ref="F120:I120"/>
    <mergeCell ref="F126:I126"/>
    <mergeCell ref="F123:I123"/>
    <mergeCell ref="L123:M123"/>
    <mergeCell ref="N123:Q123"/>
    <mergeCell ref="F124:I124"/>
    <mergeCell ref="F121:I121"/>
    <mergeCell ref="L121:M121"/>
    <mergeCell ref="N121:Q121"/>
    <mergeCell ref="N98:Q98"/>
    <mergeCell ref="F88:I88"/>
    <mergeCell ref="L88:M88"/>
    <mergeCell ref="N88:Q88"/>
    <mergeCell ref="F90:I90"/>
    <mergeCell ref="L90:M90"/>
    <mergeCell ref="N90:Q90"/>
    <mergeCell ref="F89:I89"/>
    <mergeCell ref="F91:I91"/>
    <mergeCell ref="F94:I94"/>
    <mergeCell ref="F93:I93"/>
    <mergeCell ref="L93:M93"/>
    <mergeCell ref="N93:Q93"/>
    <mergeCell ref="F96:I96"/>
    <mergeCell ref="F134:I134"/>
    <mergeCell ref="L134:M134"/>
    <mergeCell ref="N134:Q134"/>
    <mergeCell ref="F112:I112"/>
    <mergeCell ref="F125:I125"/>
    <mergeCell ref="L125:M125"/>
    <mergeCell ref="N125:Q125"/>
    <mergeCell ref="F70:I70"/>
    <mergeCell ref="L70:M70"/>
    <mergeCell ref="N70:Q70"/>
    <mergeCell ref="F73:I73"/>
    <mergeCell ref="L73:M73"/>
    <mergeCell ref="N73:Q73"/>
    <mergeCell ref="F74:I74"/>
    <mergeCell ref="L74:M74"/>
    <mergeCell ref="N74:Q74"/>
    <mergeCell ref="F75:I75"/>
    <mergeCell ref="L75:M75"/>
    <mergeCell ref="N75:Q75"/>
    <mergeCell ref="F76:I76"/>
    <mergeCell ref="L76:M76"/>
    <mergeCell ref="N76:Q76"/>
    <mergeCell ref="F77:I77"/>
    <mergeCell ref="F78:I78"/>
    <mergeCell ref="C2:Q2"/>
    <mergeCell ref="F6:P6"/>
    <mergeCell ref="F7:P7"/>
    <mergeCell ref="C4:R4"/>
    <mergeCell ref="O9:P9"/>
    <mergeCell ref="O11:P11"/>
    <mergeCell ref="O12:P12"/>
    <mergeCell ref="O14:P14"/>
    <mergeCell ref="O15:P15"/>
    <mergeCell ref="M44:P44"/>
    <mergeCell ref="M46:Q46"/>
    <mergeCell ref="M47:Q47"/>
    <mergeCell ref="O17:P17"/>
    <mergeCell ref="O18:P18"/>
    <mergeCell ref="E21:L21"/>
    <mergeCell ref="C60:R60"/>
    <mergeCell ref="F106:I106"/>
    <mergeCell ref="M24:P24"/>
    <mergeCell ref="H27:J27"/>
    <mergeCell ref="M27:P27"/>
    <mergeCell ref="H28:J28"/>
    <mergeCell ref="M28:P28"/>
    <mergeCell ref="N53:Q53"/>
    <mergeCell ref="N54:Q54"/>
    <mergeCell ref="F62:P62"/>
    <mergeCell ref="F63:P63"/>
    <mergeCell ref="L78:M78"/>
    <mergeCell ref="N78:Q78"/>
    <mergeCell ref="F79:I79"/>
    <mergeCell ref="F80:I80"/>
    <mergeCell ref="F81:I81"/>
    <mergeCell ref="F104:I104"/>
    <mergeCell ref="L104:M104"/>
    <mergeCell ref="M29:P29"/>
    <mergeCell ref="H30:J30"/>
    <mergeCell ref="M30:P30"/>
    <mergeCell ref="H31:J31"/>
    <mergeCell ref="M31:P31"/>
    <mergeCell ref="L33:P33"/>
    <mergeCell ref="F41:P41"/>
    <mergeCell ref="F42:P42"/>
    <mergeCell ref="H29:J29"/>
    <mergeCell ref="C39:R39"/>
    <mergeCell ref="F99:I99"/>
    <mergeCell ref="F100:I100"/>
    <mergeCell ref="F103:I103"/>
    <mergeCell ref="F107:I107"/>
    <mergeCell ref="F114:I114"/>
    <mergeCell ref="F116:I116"/>
    <mergeCell ref="C49:G49"/>
    <mergeCell ref="N49:Q49"/>
    <mergeCell ref="N51:Q51"/>
    <mergeCell ref="N52:Q52"/>
    <mergeCell ref="N104:Q104"/>
    <mergeCell ref="F82:I82"/>
    <mergeCell ref="L82:M82"/>
    <mergeCell ref="N82:Q82"/>
    <mergeCell ref="F83:I83"/>
    <mergeCell ref="F84:I84"/>
    <mergeCell ref="F85:I85"/>
    <mergeCell ref="F86:I86"/>
    <mergeCell ref="L86:M86"/>
    <mergeCell ref="N86:Q86"/>
    <mergeCell ref="F87:I87"/>
    <mergeCell ref="L87:M87"/>
    <mergeCell ref="N87:Q87"/>
    <mergeCell ref="L98:M98"/>
  </mergeCells>
  <hyperlinks>
    <hyperlink ref="F1:G1" location="C2" display="1) Krycí list rozpočtu"/>
    <hyperlink ref="H1:K1" location="C86" display="2) Rekapitulace rozpočtu"/>
    <hyperlink ref="L1" location="C111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5" r:id="rId2"/>
  <headerFooter>
    <oddFooter>&amp;CStrana &amp;P z &amp;N</oddFooter>
  </headerFooter>
  <rowBreaks count="2" manualBreakCount="2">
    <brk id="36" min="1" max="16383" man="1"/>
    <brk id="57" min="1" max="16383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O190"/>
  <sheetViews>
    <sheetView showGridLines="0" workbookViewId="0" topLeftCell="A1">
      <pane ySplit="1" topLeftCell="A2" activePane="bottomLeft" state="frozen"/>
      <selection pane="bottomLeft" activeCell="M27" sqref="M27:P28 M24:P24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5.16015625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8.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1" style="362" customWidth="1"/>
    <col min="31" max="31" width="15" style="362" customWidth="1"/>
    <col min="32" max="32" width="16.33203125" style="362" customWidth="1"/>
    <col min="33" max="44" width="9.33203125" style="362" customWidth="1"/>
    <col min="45" max="66" width="9.33203125" style="362" hidden="1" customWidth="1"/>
    <col min="67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4" t="s">
        <v>168</v>
      </c>
      <c r="I1" s="604"/>
      <c r="J1" s="604"/>
      <c r="K1" s="604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0" t="s">
        <v>7</v>
      </c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T2" s="671" t="s">
        <v>8</v>
      </c>
      <c r="U2" s="668"/>
      <c r="V2" s="668"/>
      <c r="W2" s="668"/>
      <c r="X2" s="668"/>
      <c r="Y2" s="668"/>
      <c r="Z2" s="668"/>
      <c r="AA2" s="668"/>
      <c r="AB2" s="668"/>
      <c r="AC2" s="668"/>
      <c r="AD2" s="668"/>
      <c r="AU2" s="192" t="s">
        <v>163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2" t="s">
        <v>3734</v>
      </c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53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34" t="str">
        <f>'Rekapitulace stavby'!K6</f>
        <v>Bezbariérové bydlení a centrum denních aktivit v Lednici - Srdce v domě, příspěvková organizace</v>
      </c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369"/>
      <c r="R6" s="369"/>
      <c r="S6" s="176"/>
    </row>
    <row r="7" spans="2:19" s="198" customFormat="1" ht="32.85" customHeight="1">
      <c r="B7" s="168"/>
      <c r="C7" s="359"/>
      <c r="D7" s="199" t="s">
        <v>173</v>
      </c>
      <c r="E7" s="359"/>
      <c r="F7" s="652" t="s">
        <v>3185</v>
      </c>
      <c r="G7" s="638"/>
      <c r="H7" s="638"/>
      <c r="I7" s="638"/>
      <c r="J7" s="638"/>
      <c r="K7" s="638"/>
      <c r="L7" s="638"/>
      <c r="M7" s="638"/>
      <c r="N7" s="638"/>
      <c r="O7" s="638"/>
      <c r="P7" s="638"/>
      <c r="Q7" s="359"/>
      <c r="R7" s="359"/>
      <c r="S7" s="176"/>
    </row>
    <row r="8" spans="2:19" s="1" customFormat="1" ht="14.45" customHeight="1">
      <c r="B8" s="32"/>
      <c r="C8" s="482"/>
      <c r="D8" s="481" t="s">
        <v>17</v>
      </c>
      <c r="E8" s="482"/>
      <c r="F8" s="480" t="s">
        <v>5</v>
      </c>
      <c r="G8" s="482"/>
      <c r="H8" s="482"/>
      <c r="I8" s="482"/>
      <c r="J8" s="482"/>
      <c r="K8" s="482"/>
      <c r="L8" s="482"/>
      <c r="M8" s="481" t="s">
        <v>18</v>
      </c>
      <c r="N8" s="482"/>
      <c r="O8" s="480" t="s">
        <v>5</v>
      </c>
      <c r="P8" s="482"/>
      <c r="Q8" s="482"/>
      <c r="R8" s="482"/>
      <c r="S8" s="34"/>
    </row>
    <row r="9" spans="2:19" s="1" customFormat="1" ht="14.45" customHeight="1">
      <c r="B9" s="32"/>
      <c r="C9" s="482"/>
      <c r="D9" s="481" t="s">
        <v>19</v>
      </c>
      <c r="E9" s="482"/>
      <c r="F9" s="480" t="s">
        <v>20</v>
      </c>
      <c r="G9" s="482"/>
      <c r="H9" s="482"/>
      <c r="I9" s="482"/>
      <c r="J9" s="482"/>
      <c r="K9" s="482"/>
      <c r="L9" s="482"/>
      <c r="M9" s="481" t="s">
        <v>21</v>
      </c>
      <c r="N9" s="482"/>
      <c r="O9" s="576">
        <f>'Rekapitulace stavby'!AM8</f>
        <v>0</v>
      </c>
      <c r="P9" s="576"/>
      <c r="Q9" s="482"/>
      <c r="R9" s="482"/>
      <c r="S9" s="34"/>
    </row>
    <row r="10" spans="2:19" s="1" customFormat="1" ht="10.9" customHeight="1">
      <c r="B10" s="3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2"/>
      <c r="N10" s="482"/>
      <c r="O10" s="482"/>
      <c r="P10" s="482"/>
      <c r="Q10" s="482"/>
      <c r="R10" s="482"/>
      <c r="S10" s="34"/>
    </row>
    <row r="11" spans="2:19" s="1" customFormat="1" ht="14.45" customHeight="1">
      <c r="B11" s="32"/>
      <c r="C11" s="482"/>
      <c r="D11" s="481" t="s">
        <v>3741</v>
      </c>
      <c r="E11" s="482"/>
      <c r="F11" s="482"/>
      <c r="G11" s="482"/>
      <c r="H11" s="482"/>
      <c r="I11" s="482"/>
      <c r="J11" s="482"/>
      <c r="K11" s="482"/>
      <c r="L11" s="482"/>
      <c r="M11" s="481" t="s">
        <v>22</v>
      </c>
      <c r="N11" s="482"/>
      <c r="O11" s="523" t="str">
        <f>IF('Rekapitulace stavby'!AN10="","",'Rekapitulace stavby'!AN10)</f>
        <v/>
      </c>
      <c r="P11" s="523"/>
      <c r="Q11" s="482"/>
      <c r="R11" s="482"/>
      <c r="S11" s="34"/>
    </row>
    <row r="12" spans="2:19" s="1" customFormat="1" ht="18" customHeight="1">
      <c r="B12" s="32"/>
      <c r="C12" s="482"/>
      <c r="D12" s="482"/>
      <c r="E12" s="480" t="str">
        <f>IF('Rekapitulace stavby'!E11="","",'Rekapitulace stavby'!E11)</f>
        <v/>
      </c>
      <c r="F12" s="482"/>
      <c r="G12" s="482"/>
      <c r="H12" s="482"/>
      <c r="I12" s="482"/>
      <c r="J12" s="482"/>
      <c r="K12" s="482"/>
      <c r="L12" s="482"/>
      <c r="M12" s="481" t="s">
        <v>23</v>
      </c>
      <c r="N12" s="482"/>
      <c r="O12" s="523" t="str">
        <f>IF('Rekapitulace stavby'!AN11="","",'Rekapitulace stavby'!AN11)</f>
        <v/>
      </c>
      <c r="P12" s="523"/>
      <c r="Q12" s="482"/>
      <c r="R12" s="482"/>
      <c r="S12" s="34"/>
    </row>
    <row r="13" spans="2:19" s="1" customFormat="1" ht="6.95" customHeight="1">
      <c r="B13" s="32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2"/>
      <c r="P13" s="482"/>
      <c r="Q13" s="482"/>
      <c r="R13" s="482"/>
      <c r="S13" s="34"/>
    </row>
    <row r="14" spans="2:19" s="1" customFormat="1" ht="14.45" customHeight="1">
      <c r="B14" s="32"/>
      <c r="C14" s="482"/>
      <c r="D14" s="481" t="s">
        <v>3742</v>
      </c>
      <c r="E14" s="482"/>
      <c r="F14" s="482"/>
      <c r="G14" s="482"/>
      <c r="H14" s="482"/>
      <c r="I14" s="482"/>
      <c r="J14" s="482"/>
      <c r="K14" s="482"/>
      <c r="L14" s="482"/>
      <c r="M14" s="481" t="s">
        <v>22</v>
      </c>
      <c r="N14" s="482"/>
      <c r="O14" s="523" t="str">
        <f>IF('Rekapitulace stavby'!AM13="","",'Rekapitulace stavby'!AM13)</f>
        <v/>
      </c>
      <c r="P14" s="523"/>
      <c r="Q14" s="482"/>
      <c r="R14" s="482"/>
      <c r="S14" s="34"/>
    </row>
    <row r="15" spans="2:19" s="1" customFormat="1" ht="18" customHeight="1">
      <c r="B15" s="32"/>
      <c r="C15" s="482"/>
      <c r="D15" s="482"/>
      <c r="E15" s="480" t="str">
        <f>IF('Rekapitulace stavby'!E14="","",'Rekapitulace stavby'!E14)</f>
        <v/>
      </c>
      <c r="F15" s="482"/>
      <c r="G15" s="482"/>
      <c r="H15" s="482"/>
      <c r="I15" s="482"/>
      <c r="J15" s="482"/>
      <c r="K15" s="482"/>
      <c r="L15" s="482"/>
      <c r="M15" s="481" t="s">
        <v>23</v>
      </c>
      <c r="N15" s="482"/>
      <c r="O15" s="523" t="str">
        <f>IF('Rekapitulace stavby'!AM14="","",'Rekapitulace stavby'!AM14)</f>
        <v/>
      </c>
      <c r="P15" s="523"/>
      <c r="Q15" s="482"/>
      <c r="R15" s="482"/>
      <c r="S15" s="34"/>
    </row>
    <row r="16" spans="2:19" s="1" customFormat="1" ht="6.95" customHeight="1">
      <c r="B16" s="32"/>
      <c r="C16" s="482"/>
      <c r="D16" s="482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2"/>
      <c r="P16" s="482"/>
      <c r="Q16" s="482"/>
      <c r="R16" s="482"/>
      <c r="S16" s="34"/>
    </row>
    <row r="17" spans="2:19" s="1" customFormat="1" ht="14.45" customHeight="1">
      <c r="B17" s="32"/>
      <c r="C17" s="482"/>
      <c r="D17" s="481" t="s">
        <v>24</v>
      </c>
      <c r="E17" s="482"/>
      <c r="F17" s="482"/>
      <c r="G17" s="482"/>
      <c r="H17" s="482"/>
      <c r="I17" s="482"/>
      <c r="J17" s="482"/>
      <c r="K17" s="482"/>
      <c r="L17" s="482"/>
      <c r="M17" s="481" t="s">
        <v>22</v>
      </c>
      <c r="N17" s="482"/>
      <c r="O17" s="523" t="str">
        <f>IF('Rekapitulace stavby'!AN16="","",'Rekapitulace stavby'!AN16)</f>
        <v/>
      </c>
      <c r="P17" s="523"/>
      <c r="Q17" s="482"/>
      <c r="R17" s="482"/>
      <c r="S17" s="34"/>
    </row>
    <row r="18" spans="2:19" s="1" customFormat="1" ht="18" customHeight="1">
      <c r="B18" s="32"/>
      <c r="C18" s="482"/>
      <c r="D18" s="482"/>
      <c r="E18" s="480" t="str">
        <f>IF('Rekapitulace stavby'!E17="","",'Rekapitulace stavby'!E17)</f>
        <v/>
      </c>
      <c r="F18" s="482"/>
      <c r="G18" s="482"/>
      <c r="H18" s="482"/>
      <c r="I18" s="482"/>
      <c r="J18" s="482"/>
      <c r="K18" s="482"/>
      <c r="L18" s="482"/>
      <c r="M18" s="481" t="s">
        <v>23</v>
      </c>
      <c r="N18" s="482"/>
      <c r="O18" s="523" t="str">
        <f>IF('Rekapitulace stavby'!AN17="","",'Rekapitulace stavby'!AN17)</f>
        <v/>
      </c>
      <c r="P18" s="523"/>
      <c r="Q18" s="482"/>
      <c r="R18" s="482"/>
      <c r="S18" s="34"/>
    </row>
    <row r="19" spans="2:19" s="1" customFormat="1" ht="6.95" customHeight="1">
      <c r="B19" s="32"/>
      <c r="C19" s="482"/>
      <c r="D19" s="482"/>
      <c r="E19" s="482"/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482"/>
      <c r="Q19" s="482"/>
      <c r="R19" s="482"/>
      <c r="S19" s="34"/>
    </row>
    <row r="20" spans="2:19" s="1" customFormat="1" ht="14.45" customHeight="1">
      <c r="B20" s="32"/>
      <c r="C20" s="482"/>
      <c r="D20" s="481" t="s">
        <v>26</v>
      </c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34"/>
    </row>
    <row r="21" spans="2:19" s="1" customFormat="1" ht="22.5" customHeight="1">
      <c r="B21" s="32"/>
      <c r="C21" s="482"/>
      <c r="D21" s="482"/>
      <c r="E21" s="526" t="s">
        <v>5</v>
      </c>
      <c r="F21" s="526"/>
      <c r="G21" s="526"/>
      <c r="H21" s="526"/>
      <c r="I21" s="526"/>
      <c r="J21" s="526"/>
      <c r="K21" s="526"/>
      <c r="L21" s="526"/>
      <c r="M21" s="482"/>
      <c r="N21" s="482"/>
      <c r="O21" s="482"/>
      <c r="P21" s="482"/>
      <c r="Q21" s="482"/>
      <c r="R21" s="482"/>
      <c r="S21" s="34"/>
    </row>
    <row r="22" spans="2:19" s="198" customFormat="1" ht="6.95" customHeight="1">
      <c r="B22" s="168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172"/>
    </row>
    <row r="23" spans="2:19" s="198" customFormat="1" ht="6.95" customHeight="1">
      <c r="B23" s="168"/>
      <c r="C23" s="359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59"/>
      <c r="R23" s="359"/>
      <c r="S23" s="172"/>
    </row>
    <row r="24" spans="2:19" s="198" customFormat="1" ht="25.35" customHeight="1">
      <c r="B24" s="168"/>
      <c r="C24" s="359"/>
      <c r="D24" s="183" t="s">
        <v>27</v>
      </c>
      <c r="E24" s="359"/>
      <c r="F24" s="359"/>
      <c r="G24" s="359"/>
      <c r="H24" s="359"/>
      <c r="I24" s="359"/>
      <c r="J24" s="359"/>
      <c r="K24" s="359"/>
      <c r="L24" s="359"/>
      <c r="M24" s="631">
        <f>ROUND(N51,2)</f>
        <v>0</v>
      </c>
      <c r="N24" s="632"/>
      <c r="O24" s="632"/>
      <c r="P24" s="632"/>
      <c r="Q24" s="359"/>
      <c r="R24" s="359"/>
      <c r="S24" s="172"/>
    </row>
    <row r="25" spans="2:19" s="198" customFormat="1" ht="6.95" customHeight="1">
      <c r="B25" s="168"/>
      <c r="C25" s="359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59"/>
      <c r="R25" s="359"/>
      <c r="S25" s="172"/>
    </row>
    <row r="26" spans="2:19" s="198" customFormat="1" ht="14.45" customHeight="1">
      <c r="B26" s="168"/>
      <c r="C26" s="359"/>
      <c r="D26" s="359"/>
      <c r="E26" s="359"/>
      <c r="F26" s="170" t="s">
        <v>3740</v>
      </c>
      <c r="G26" s="359"/>
      <c r="J26" s="170" t="s">
        <v>3738</v>
      </c>
      <c r="K26" s="170"/>
      <c r="P26" s="170" t="s">
        <v>3739</v>
      </c>
      <c r="S26" s="172"/>
    </row>
    <row r="27" spans="2:19" s="198" customFormat="1" ht="14.45" customHeight="1">
      <c r="B27" s="168"/>
      <c r="C27" s="359"/>
      <c r="D27" s="184" t="s">
        <v>28</v>
      </c>
      <c r="E27" s="184" t="s">
        <v>29</v>
      </c>
      <c r="F27" s="200">
        <v>0.21</v>
      </c>
      <c r="G27" s="170" t="s">
        <v>30</v>
      </c>
      <c r="H27" s="656">
        <f>ROUND((SUM($M$24)),2)</f>
        <v>0</v>
      </c>
      <c r="I27" s="656"/>
      <c r="J27" s="656"/>
      <c r="K27" s="359"/>
      <c r="L27" s="359"/>
      <c r="M27" s="656">
        <f>ROUND(H27*0.21,2)</f>
        <v>0</v>
      </c>
      <c r="N27" s="638"/>
      <c r="O27" s="638"/>
      <c r="P27" s="638"/>
      <c r="Q27" s="359"/>
      <c r="R27" s="359"/>
      <c r="S27" s="172"/>
    </row>
    <row r="28" spans="2:19" s="198" customFormat="1" ht="14.45" customHeight="1">
      <c r="B28" s="168"/>
      <c r="C28" s="359"/>
      <c r="D28" s="359"/>
      <c r="E28" s="184" t="s">
        <v>31</v>
      </c>
      <c r="F28" s="200">
        <v>0.15</v>
      </c>
      <c r="G28" s="170" t="s">
        <v>30</v>
      </c>
      <c r="H28" s="656">
        <v>0</v>
      </c>
      <c r="I28" s="638"/>
      <c r="J28" s="638"/>
      <c r="K28" s="359"/>
      <c r="L28" s="359"/>
      <c r="M28" s="656">
        <f>ROUND(H28*0.15,2)</f>
        <v>0</v>
      </c>
      <c r="N28" s="638"/>
      <c r="O28" s="638"/>
      <c r="P28" s="638"/>
      <c r="Q28" s="359"/>
      <c r="R28" s="359"/>
      <c r="S28" s="172"/>
    </row>
    <row r="29" spans="2:19" s="198" customFormat="1" ht="14.45" customHeight="1" hidden="1">
      <c r="B29" s="168"/>
      <c r="C29" s="359"/>
      <c r="D29" s="359"/>
      <c r="E29" s="184" t="s">
        <v>32</v>
      </c>
      <c r="F29" s="200">
        <v>0.21</v>
      </c>
      <c r="G29" s="170" t="s">
        <v>30</v>
      </c>
      <c r="H29" s="656" t="e">
        <f>ROUND((SUM(#REF!)+SUM(BH70:BH115)),2)</f>
        <v>#REF!</v>
      </c>
      <c r="I29" s="638"/>
      <c r="J29" s="638"/>
      <c r="K29" s="359"/>
      <c r="L29" s="359"/>
      <c r="M29" s="656">
        <v>0</v>
      </c>
      <c r="N29" s="638"/>
      <c r="O29" s="638"/>
      <c r="P29" s="638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33</v>
      </c>
      <c r="F30" s="200">
        <v>0.15</v>
      </c>
      <c r="G30" s="170" t="s">
        <v>30</v>
      </c>
      <c r="H30" s="656" t="e">
        <f>ROUND((SUM(#REF!)+SUM(BI70:BI115)),2)</f>
        <v>#REF!</v>
      </c>
      <c r="I30" s="638"/>
      <c r="J30" s="638"/>
      <c r="K30" s="359"/>
      <c r="L30" s="359"/>
      <c r="M30" s="656">
        <v>0</v>
      </c>
      <c r="N30" s="638"/>
      <c r="O30" s="638"/>
      <c r="P30" s="638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34</v>
      </c>
      <c r="F31" s="200">
        <v>0</v>
      </c>
      <c r="G31" s="170" t="s">
        <v>30</v>
      </c>
      <c r="H31" s="656" t="e">
        <f>ROUND((SUM(#REF!)+SUM(BJ70:BJ115)),2)</f>
        <v>#REF!</v>
      </c>
      <c r="I31" s="638"/>
      <c r="J31" s="638"/>
      <c r="K31" s="359"/>
      <c r="L31" s="359"/>
      <c r="M31" s="656">
        <v>0</v>
      </c>
      <c r="N31" s="638"/>
      <c r="O31" s="638"/>
      <c r="P31" s="638"/>
      <c r="Q31" s="359"/>
      <c r="R31" s="359"/>
      <c r="S31" s="172"/>
    </row>
    <row r="32" spans="2:19" s="198" customFormat="1" ht="6.95" customHeight="1">
      <c r="B32" s="168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172"/>
    </row>
    <row r="33" spans="2:19" s="198" customFormat="1" ht="25.35" customHeight="1">
      <c r="B33" s="168"/>
      <c r="C33" s="371"/>
      <c r="D33" s="186" t="s">
        <v>35</v>
      </c>
      <c r="E33" s="187"/>
      <c r="F33" s="187"/>
      <c r="G33" s="188" t="s">
        <v>36</v>
      </c>
      <c r="H33" s="189" t="s">
        <v>37</v>
      </c>
      <c r="I33" s="187"/>
      <c r="J33" s="187"/>
      <c r="K33" s="187"/>
      <c r="L33" s="654">
        <f>M28+M27+M24</f>
        <v>0</v>
      </c>
      <c r="M33" s="654"/>
      <c r="N33" s="654"/>
      <c r="O33" s="654"/>
      <c r="P33" s="655"/>
      <c r="Q33" s="371"/>
      <c r="R33" s="359"/>
      <c r="S33" s="172"/>
    </row>
    <row r="34" spans="2:19" s="198" customFormat="1" ht="14.45" customHeight="1">
      <c r="B34" s="201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3"/>
    </row>
    <row r="38" spans="2:19" s="198" customFormat="1" ht="6.95" customHeight="1">
      <c r="B38" s="204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6"/>
    </row>
    <row r="39" spans="2:19" s="198" customFormat="1" ht="36.95" customHeight="1">
      <c r="B39" s="168"/>
      <c r="C39" s="642" t="s">
        <v>3735</v>
      </c>
      <c r="D39" s="643"/>
      <c r="E39" s="643"/>
      <c r="F39" s="643"/>
      <c r="G39" s="643"/>
      <c r="H39" s="643"/>
      <c r="I39" s="643"/>
      <c r="J39" s="643"/>
      <c r="K39" s="643"/>
      <c r="L39" s="643"/>
      <c r="M39" s="643"/>
      <c r="N39" s="643"/>
      <c r="O39" s="643"/>
      <c r="P39" s="643"/>
      <c r="Q39" s="643"/>
      <c r="R39" s="644"/>
      <c r="S39" s="172"/>
    </row>
    <row r="40" spans="2:19" s="198" customFormat="1" ht="6.95" customHeight="1">
      <c r="B40" s="168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172"/>
    </row>
    <row r="41" spans="2:19" s="198" customFormat="1" ht="30" customHeight="1">
      <c r="B41" s="168"/>
      <c r="C41" s="368" t="s">
        <v>15</v>
      </c>
      <c r="D41" s="359"/>
      <c r="E41" s="359"/>
      <c r="F41" s="634" t="str">
        <f>F6</f>
        <v>Bezbariérové bydlení a centrum denních aktivit v Lednici - Srdce v domě, příspěvková organizace</v>
      </c>
      <c r="G41" s="635"/>
      <c r="H41" s="635"/>
      <c r="I41" s="635"/>
      <c r="J41" s="635"/>
      <c r="K41" s="635"/>
      <c r="L41" s="635"/>
      <c r="M41" s="635"/>
      <c r="N41" s="635"/>
      <c r="O41" s="635"/>
      <c r="P41" s="635"/>
      <c r="Q41" s="359"/>
      <c r="R41" s="359"/>
      <c r="S41" s="172"/>
    </row>
    <row r="42" spans="2:19" s="198" customFormat="1" ht="36.95" customHeight="1">
      <c r="B42" s="168"/>
      <c r="C42" s="207" t="s">
        <v>173</v>
      </c>
      <c r="D42" s="359"/>
      <c r="E42" s="359"/>
      <c r="F42" s="637" t="str">
        <f>F7</f>
        <v>10 - SO 12 -  Oplocení</v>
      </c>
      <c r="G42" s="638"/>
      <c r="H42" s="638"/>
      <c r="I42" s="638"/>
      <c r="J42" s="638"/>
      <c r="K42" s="638"/>
      <c r="L42" s="638"/>
      <c r="M42" s="638"/>
      <c r="N42" s="638"/>
      <c r="O42" s="638"/>
      <c r="P42" s="638"/>
      <c r="Q42" s="359"/>
      <c r="R42" s="359"/>
      <c r="S42" s="176"/>
    </row>
    <row r="43" spans="2:19" s="198" customFormat="1" ht="6.95" customHeight="1">
      <c r="B43" s="168"/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359"/>
      <c r="S43" s="172"/>
    </row>
    <row r="44" spans="2:19" s="198" customFormat="1" ht="18" customHeight="1">
      <c r="B44" s="168"/>
      <c r="C44" s="485" t="s">
        <v>19</v>
      </c>
      <c r="D44" s="483"/>
      <c r="E44" s="483"/>
      <c r="F44" s="484"/>
      <c r="G44" s="483"/>
      <c r="H44" s="483"/>
      <c r="I44" s="483"/>
      <c r="J44" s="483"/>
      <c r="K44" s="485" t="s">
        <v>21</v>
      </c>
      <c r="L44" s="483"/>
      <c r="M44" s="576">
        <f>IF(O9="","",O9)</f>
        <v>0</v>
      </c>
      <c r="N44" s="576"/>
      <c r="O44" s="576"/>
      <c r="P44" s="576"/>
      <c r="Q44" s="483"/>
      <c r="R44" s="483"/>
      <c r="S44" s="172"/>
    </row>
    <row r="45" spans="2:19" s="198" customFormat="1" ht="6.95" customHeight="1">
      <c r="B45" s="168"/>
      <c r="C45" s="483"/>
      <c r="D45" s="483"/>
      <c r="E45" s="483"/>
      <c r="F45" s="483"/>
      <c r="G45" s="483"/>
      <c r="H45" s="483"/>
      <c r="I45" s="483"/>
      <c r="J45" s="483"/>
      <c r="K45" s="483"/>
      <c r="L45" s="483"/>
      <c r="M45" s="483"/>
      <c r="N45" s="483"/>
      <c r="O45" s="483"/>
      <c r="P45" s="483"/>
      <c r="Q45" s="483"/>
      <c r="R45" s="483"/>
      <c r="S45" s="172"/>
    </row>
    <row r="46" spans="2:19" s="198" customFormat="1" ht="15">
      <c r="B46" s="168"/>
      <c r="C46" s="485" t="s">
        <v>3741</v>
      </c>
      <c r="D46" s="483"/>
      <c r="E46" s="483"/>
      <c r="F46" s="484"/>
      <c r="G46" s="483"/>
      <c r="H46" s="483"/>
      <c r="I46" s="483"/>
      <c r="J46" s="483"/>
      <c r="K46" s="485" t="s">
        <v>24</v>
      </c>
      <c r="L46" s="483"/>
      <c r="M46" s="639"/>
      <c r="N46" s="639"/>
      <c r="O46" s="639"/>
      <c r="P46" s="639"/>
      <c r="Q46" s="639"/>
      <c r="R46" s="483"/>
      <c r="S46" s="172"/>
    </row>
    <row r="47" spans="2:19" s="198" customFormat="1" ht="14.45" customHeight="1">
      <c r="B47" s="168"/>
      <c r="C47" s="485" t="s">
        <v>3743</v>
      </c>
      <c r="D47" s="483"/>
      <c r="E47" s="483"/>
      <c r="F47" s="480" t="str">
        <f>IF(E15="","",E15)</f>
        <v/>
      </c>
      <c r="G47" s="483"/>
      <c r="H47" s="483"/>
      <c r="I47" s="483"/>
      <c r="J47" s="483"/>
      <c r="K47" s="485"/>
      <c r="L47" s="483"/>
      <c r="M47" s="639"/>
      <c r="N47" s="639"/>
      <c r="O47" s="639"/>
      <c r="P47" s="639"/>
      <c r="Q47" s="639"/>
      <c r="R47" s="483"/>
      <c r="S47" s="172"/>
    </row>
    <row r="48" spans="2:19" s="198" customFormat="1" ht="10.35" customHeight="1">
      <c r="B48" s="168"/>
      <c r="C48" s="359"/>
      <c r="D48" s="359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172"/>
    </row>
    <row r="49" spans="2:19" s="198" customFormat="1" ht="29.25" customHeight="1">
      <c r="B49" s="168"/>
      <c r="C49" s="640" t="s">
        <v>176</v>
      </c>
      <c r="D49" s="641"/>
      <c r="E49" s="641"/>
      <c r="F49" s="641"/>
      <c r="G49" s="641"/>
      <c r="H49" s="371"/>
      <c r="I49" s="371"/>
      <c r="J49" s="371"/>
      <c r="K49" s="371"/>
      <c r="L49" s="371"/>
      <c r="M49" s="371"/>
      <c r="N49" s="640" t="s">
        <v>177</v>
      </c>
      <c r="O49" s="641"/>
      <c r="P49" s="641"/>
      <c r="Q49" s="641"/>
      <c r="R49" s="359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48" s="198" customFormat="1" ht="29.25" customHeight="1">
      <c r="B51" s="168"/>
      <c r="C51" s="209" t="s">
        <v>3737</v>
      </c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631">
        <f>N52+N53</f>
        <v>0</v>
      </c>
      <c r="O51" s="645"/>
      <c r="P51" s="645"/>
      <c r="Q51" s="645"/>
      <c r="R51" s="359"/>
      <c r="S51" s="172"/>
      <c r="AV51" s="192" t="s">
        <v>172</v>
      </c>
    </row>
    <row r="52" spans="2:19" s="215" customFormat="1" ht="24.95" customHeight="1">
      <c r="B52" s="211"/>
      <c r="C52" s="378"/>
      <c r="D52" s="283" t="s">
        <v>250</v>
      </c>
      <c r="E52" s="378"/>
      <c r="F52" s="378"/>
      <c r="G52" s="378"/>
      <c r="H52" s="378"/>
      <c r="I52" s="378"/>
      <c r="J52" s="378"/>
      <c r="K52" s="378"/>
      <c r="L52" s="378"/>
      <c r="M52" s="378"/>
      <c r="N52" s="675">
        <f>N71</f>
        <v>0</v>
      </c>
      <c r="O52" s="676"/>
      <c r="P52" s="676"/>
      <c r="Q52" s="676"/>
      <c r="R52" s="378"/>
      <c r="S52" s="172"/>
    </row>
    <row r="53" spans="2:19" s="215" customFormat="1" ht="24.95" customHeight="1">
      <c r="B53" s="211"/>
      <c r="C53" s="378"/>
      <c r="D53" s="283" t="s">
        <v>264</v>
      </c>
      <c r="E53" s="378"/>
      <c r="F53" s="378"/>
      <c r="G53" s="378"/>
      <c r="H53" s="378"/>
      <c r="I53" s="378"/>
      <c r="J53" s="378"/>
      <c r="K53" s="378"/>
      <c r="L53" s="378"/>
      <c r="M53" s="378"/>
      <c r="N53" s="675">
        <f>N114</f>
        <v>0</v>
      </c>
      <c r="O53" s="676"/>
      <c r="P53" s="676"/>
      <c r="Q53" s="676"/>
      <c r="R53" s="378"/>
      <c r="S53" s="210"/>
    </row>
    <row r="54" spans="2:19" s="198" customFormat="1" ht="6.95" customHeight="1">
      <c r="B54" s="201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3"/>
    </row>
    <row r="55" ht="13.5">
      <c r="S55" s="205"/>
    </row>
    <row r="56" ht="13.5">
      <c r="S56" s="359"/>
    </row>
    <row r="57" ht="13.5">
      <c r="S57" s="359"/>
    </row>
    <row r="58" spans="2:19" s="198" customFormat="1" ht="6.95" customHeight="1">
      <c r="B58" s="204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477"/>
    </row>
    <row r="59" spans="2:19" s="198" customFormat="1" ht="36.95" customHeight="1">
      <c r="B59" s="168"/>
      <c r="C59" s="642" t="s">
        <v>3736</v>
      </c>
      <c r="D59" s="638"/>
      <c r="E59" s="638"/>
      <c r="F59" s="638"/>
      <c r="G59" s="638"/>
      <c r="H59" s="638"/>
      <c r="I59" s="638"/>
      <c r="J59" s="638"/>
      <c r="K59" s="638"/>
      <c r="L59" s="638"/>
      <c r="M59" s="638"/>
      <c r="N59" s="638"/>
      <c r="O59" s="638"/>
      <c r="P59" s="638"/>
      <c r="Q59" s="638"/>
      <c r="R59" s="644"/>
      <c r="S59" s="469"/>
    </row>
    <row r="60" spans="2:19" s="198" customFormat="1" ht="6.95" customHeight="1">
      <c r="B60" s="168"/>
      <c r="C60" s="359"/>
      <c r="D60" s="359"/>
      <c r="E60" s="359"/>
      <c r="F60" s="359"/>
      <c r="G60" s="359"/>
      <c r="H60" s="359"/>
      <c r="I60" s="359"/>
      <c r="J60" s="359"/>
      <c r="K60" s="359"/>
      <c r="L60" s="359"/>
      <c r="M60" s="359"/>
      <c r="N60" s="359"/>
      <c r="O60" s="359"/>
      <c r="P60" s="359"/>
      <c r="Q60" s="359"/>
      <c r="R60" s="359"/>
      <c r="S60" s="469"/>
    </row>
    <row r="61" spans="2:19" s="198" customFormat="1" ht="30" customHeight="1">
      <c r="B61" s="168"/>
      <c r="C61" s="368" t="s">
        <v>15</v>
      </c>
      <c r="D61" s="359"/>
      <c r="E61" s="359"/>
      <c r="F61" s="634" t="str">
        <f>F6</f>
        <v>Bezbariérové bydlení a centrum denních aktivit v Lednici - Srdce v domě, příspěvková organizace</v>
      </c>
      <c r="G61" s="635"/>
      <c r="H61" s="635"/>
      <c r="I61" s="635"/>
      <c r="J61" s="635"/>
      <c r="K61" s="635"/>
      <c r="L61" s="635"/>
      <c r="M61" s="635"/>
      <c r="N61" s="635"/>
      <c r="O61" s="635"/>
      <c r="P61" s="635"/>
      <c r="Q61" s="359"/>
      <c r="R61" s="359"/>
      <c r="S61" s="469"/>
    </row>
    <row r="62" spans="2:19" s="198" customFormat="1" ht="36.95" customHeight="1">
      <c r="B62" s="168"/>
      <c r="C62" s="207" t="s">
        <v>173</v>
      </c>
      <c r="D62" s="359"/>
      <c r="E62" s="359"/>
      <c r="F62" s="637" t="str">
        <f>F7</f>
        <v>10 - SO 12 -  Oplocení</v>
      </c>
      <c r="G62" s="638"/>
      <c r="H62" s="638"/>
      <c r="I62" s="638"/>
      <c r="J62" s="638"/>
      <c r="K62" s="638"/>
      <c r="L62" s="638"/>
      <c r="M62" s="638"/>
      <c r="N62" s="638"/>
      <c r="O62" s="638"/>
      <c r="P62" s="638"/>
      <c r="Q62" s="359"/>
      <c r="R62" s="359"/>
      <c r="S62" s="470"/>
    </row>
    <row r="63" spans="2:19" s="198" customFormat="1" ht="6.95" customHeight="1">
      <c r="B63" s="168"/>
      <c r="C63" s="359"/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470"/>
    </row>
    <row r="64" spans="2:19" s="1" customFormat="1" ht="18" customHeight="1">
      <c r="B64" s="32"/>
      <c r="C64" s="481" t="s">
        <v>19</v>
      </c>
      <c r="D64" s="482"/>
      <c r="E64" s="482"/>
      <c r="F64" s="480"/>
      <c r="G64" s="482"/>
      <c r="H64" s="482"/>
      <c r="I64" s="482"/>
      <c r="J64" s="482"/>
      <c r="K64" s="481" t="s">
        <v>21</v>
      </c>
      <c r="L64" s="482"/>
      <c r="M64" s="576">
        <f>IF(O9="","",O9)</f>
        <v>0</v>
      </c>
      <c r="N64" s="576"/>
      <c r="O64" s="576"/>
      <c r="P64" s="576"/>
      <c r="Q64" s="482"/>
      <c r="R64" s="482"/>
      <c r="S64" s="34"/>
    </row>
    <row r="65" spans="2:19" s="1" customFormat="1" ht="6.95" customHeight="1">
      <c r="B65" s="32"/>
      <c r="C65" s="482"/>
      <c r="D65" s="482"/>
      <c r="E65" s="482"/>
      <c r="F65" s="482"/>
      <c r="G65" s="482"/>
      <c r="H65" s="482"/>
      <c r="I65" s="482"/>
      <c r="J65" s="482"/>
      <c r="K65" s="482"/>
      <c r="L65" s="482"/>
      <c r="M65" s="487"/>
      <c r="N65" s="482"/>
      <c r="O65" s="482"/>
      <c r="P65" s="482"/>
      <c r="Q65" s="482"/>
      <c r="R65" s="482"/>
      <c r="S65" s="34"/>
    </row>
    <row r="66" spans="2:19" s="1" customFormat="1" ht="15">
      <c r="B66" s="32"/>
      <c r="C66" s="481" t="s">
        <v>3741</v>
      </c>
      <c r="D66" s="482"/>
      <c r="E66" s="482"/>
      <c r="F66" s="480"/>
      <c r="G66" s="482"/>
      <c r="H66" s="482"/>
      <c r="I66" s="482"/>
      <c r="J66" s="482"/>
      <c r="K66" s="481" t="s">
        <v>24</v>
      </c>
      <c r="L66" s="482"/>
      <c r="M66" s="523"/>
      <c r="N66" s="523"/>
      <c r="O66" s="523"/>
      <c r="P66" s="523"/>
      <c r="Q66" s="523"/>
      <c r="R66" s="482"/>
      <c r="S66" s="34"/>
    </row>
    <row r="67" spans="2:19" s="1" customFormat="1" ht="14.45" customHeight="1">
      <c r="B67" s="32"/>
      <c r="C67" s="481" t="s">
        <v>3743</v>
      </c>
      <c r="D67" s="482"/>
      <c r="E67" s="482"/>
      <c r="F67" s="480" t="str">
        <f>IF(E15="","",E15)</f>
        <v/>
      </c>
      <c r="G67" s="482"/>
      <c r="H67" s="482"/>
      <c r="I67" s="482"/>
      <c r="J67" s="482"/>
      <c r="K67" s="481"/>
      <c r="L67" s="482"/>
      <c r="M67" s="523"/>
      <c r="N67" s="523"/>
      <c r="O67" s="523"/>
      <c r="P67" s="523"/>
      <c r="Q67" s="523"/>
      <c r="R67" s="482"/>
      <c r="S67" s="34"/>
    </row>
    <row r="68" spans="2:19" s="198" customFormat="1" ht="10.35" customHeight="1">
      <c r="B68" s="168"/>
      <c r="C68" s="359"/>
      <c r="D68" s="359"/>
      <c r="E68" s="359"/>
      <c r="F68" s="359"/>
      <c r="G68" s="359"/>
      <c r="H68" s="359"/>
      <c r="I68" s="359"/>
      <c r="J68" s="359"/>
      <c r="K68" s="359"/>
      <c r="L68" s="359"/>
      <c r="M68" s="359"/>
      <c r="N68" s="359"/>
      <c r="O68" s="359"/>
      <c r="P68" s="359"/>
      <c r="Q68" s="359"/>
      <c r="R68" s="359"/>
      <c r="S68" s="470"/>
    </row>
    <row r="69" spans="2:28" s="228" customFormat="1" ht="29.25" customHeight="1">
      <c r="B69" s="222"/>
      <c r="C69" s="223" t="s">
        <v>185</v>
      </c>
      <c r="D69" s="367" t="s">
        <v>186</v>
      </c>
      <c r="E69" s="367" t="s">
        <v>40</v>
      </c>
      <c r="F69" s="657" t="s">
        <v>187</v>
      </c>
      <c r="G69" s="657"/>
      <c r="H69" s="657"/>
      <c r="I69" s="657"/>
      <c r="J69" s="367" t="s">
        <v>188</v>
      </c>
      <c r="K69" s="367" t="s">
        <v>189</v>
      </c>
      <c r="L69" s="658" t="s">
        <v>190</v>
      </c>
      <c r="M69" s="658"/>
      <c r="N69" s="657" t="s">
        <v>177</v>
      </c>
      <c r="O69" s="657"/>
      <c r="P69" s="657"/>
      <c r="Q69" s="657"/>
      <c r="R69" s="226" t="s">
        <v>3318</v>
      </c>
      <c r="S69" s="470"/>
      <c r="U69" s="381" t="s">
        <v>191</v>
      </c>
      <c r="V69" s="227" t="s">
        <v>28</v>
      </c>
      <c r="W69" s="227" t="s">
        <v>192</v>
      </c>
      <c r="X69" s="227" t="s">
        <v>193</v>
      </c>
      <c r="Y69" s="227" t="s">
        <v>194</v>
      </c>
      <c r="Z69" s="227" t="s">
        <v>195</v>
      </c>
      <c r="AA69" s="227" t="s">
        <v>196</v>
      </c>
      <c r="AB69" s="382" t="s">
        <v>197</v>
      </c>
    </row>
    <row r="70" spans="2:64" s="198" customFormat="1" ht="29.25" customHeight="1">
      <c r="B70" s="168"/>
      <c r="C70" s="209" t="s">
        <v>3737</v>
      </c>
      <c r="D70" s="359"/>
      <c r="E70" s="359"/>
      <c r="F70" s="359"/>
      <c r="G70" s="359"/>
      <c r="H70" s="359"/>
      <c r="I70" s="359"/>
      <c r="J70" s="359"/>
      <c r="K70" s="359"/>
      <c r="L70" s="359"/>
      <c r="M70" s="359"/>
      <c r="N70" s="666">
        <f>N71+N114</f>
        <v>0</v>
      </c>
      <c r="O70" s="667"/>
      <c r="P70" s="667"/>
      <c r="Q70" s="667"/>
      <c r="R70" s="359"/>
      <c r="S70" s="470"/>
      <c r="U70" s="383"/>
      <c r="V70" s="361"/>
      <c r="W70" s="361"/>
      <c r="X70" s="229">
        <f>X71+X114</f>
        <v>0</v>
      </c>
      <c r="Y70" s="361"/>
      <c r="Z70" s="229">
        <f>Z71+Z114</f>
        <v>0</v>
      </c>
      <c r="AA70" s="361"/>
      <c r="AB70" s="384">
        <f>AB71+AB114</f>
        <v>0</v>
      </c>
      <c r="AU70" s="192" t="s">
        <v>57</v>
      </c>
      <c r="AV70" s="192" t="s">
        <v>172</v>
      </c>
      <c r="BL70" s="230">
        <f>BL71+BL114</f>
        <v>0</v>
      </c>
    </row>
    <row r="71" spans="2:64" s="235" customFormat="1" ht="37.35" customHeight="1">
      <c r="B71" s="231"/>
      <c r="C71" s="232"/>
      <c r="D71" s="233" t="s">
        <v>250</v>
      </c>
      <c r="E71" s="233"/>
      <c r="F71" s="233"/>
      <c r="G71" s="233"/>
      <c r="H71" s="233"/>
      <c r="I71" s="233"/>
      <c r="J71" s="233"/>
      <c r="K71" s="233"/>
      <c r="L71" s="233"/>
      <c r="M71" s="233"/>
      <c r="N71" s="609">
        <f>SUM(N72:Q113)</f>
        <v>0</v>
      </c>
      <c r="O71" s="610"/>
      <c r="P71" s="610"/>
      <c r="Q71" s="610"/>
      <c r="R71" s="232"/>
      <c r="S71" s="470"/>
      <c r="U71" s="348"/>
      <c r="V71" s="232"/>
      <c r="W71" s="232"/>
      <c r="X71" s="234">
        <f>SUM(X72:X113)</f>
        <v>0</v>
      </c>
      <c r="Y71" s="232"/>
      <c r="Z71" s="234">
        <f>SUM(Z72:Z113)</f>
        <v>0</v>
      </c>
      <c r="AA71" s="232"/>
      <c r="AB71" s="349">
        <f>SUM(AB72:AB113)</f>
        <v>0</v>
      </c>
      <c r="AS71" s="237" t="s">
        <v>113</v>
      </c>
      <c r="AU71" s="238" t="s">
        <v>57</v>
      </c>
      <c r="AV71" s="238" t="s">
        <v>58</v>
      </c>
      <c r="AZ71" s="237" t="s">
        <v>198</v>
      </c>
      <c r="BL71" s="239">
        <f>SUM(BL72:BL113)</f>
        <v>0</v>
      </c>
    </row>
    <row r="72" spans="2:66" s="198" customFormat="1" ht="31.5" customHeight="1">
      <c r="B72" s="168"/>
      <c r="C72" s="240" t="s">
        <v>65</v>
      </c>
      <c r="D72" s="240" t="s">
        <v>199</v>
      </c>
      <c r="E72" s="241" t="s">
        <v>3186</v>
      </c>
      <c r="F72" s="593" t="s">
        <v>3187</v>
      </c>
      <c r="G72" s="593"/>
      <c r="H72" s="593"/>
      <c r="I72" s="593"/>
      <c r="J72" s="242" t="s">
        <v>353</v>
      </c>
      <c r="K72" s="358">
        <v>18.4</v>
      </c>
      <c r="L72" s="694"/>
      <c r="M72" s="694"/>
      <c r="N72" s="594">
        <f>ROUND(L72*K72,2)</f>
        <v>0</v>
      </c>
      <c r="O72" s="594"/>
      <c r="P72" s="594"/>
      <c r="Q72" s="594"/>
      <c r="R72" s="244" t="s">
        <v>3319</v>
      </c>
      <c r="S72" s="470"/>
      <c r="U72" s="354"/>
      <c r="V72" s="246"/>
      <c r="W72" s="248"/>
      <c r="X72" s="248"/>
      <c r="Y72" s="248"/>
      <c r="Z72" s="248"/>
      <c r="AA72" s="248"/>
      <c r="AB72" s="355"/>
      <c r="AS72" s="192" t="s">
        <v>113</v>
      </c>
      <c r="AU72" s="192" t="s">
        <v>199</v>
      </c>
      <c r="AV72" s="192" t="s">
        <v>65</v>
      </c>
      <c r="AZ72" s="192" t="s">
        <v>198</v>
      </c>
      <c r="BF72" s="249">
        <f>IF(V72="základní",N72,0)</f>
        <v>0</v>
      </c>
      <c r="BG72" s="249">
        <f>IF(V72="snížená",N72,0)</f>
        <v>0</v>
      </c>
      <c r="BH72" s="249">
        <f>IF(V72="zákl. přenesená",N72,0)</f>
        <v>0</v>
      </c>
      <c r="BI72" s="249">
        <f>IF(V72="sníž. přenesená",N72,0)</f>
        <v>0</v>
      </c>
      <c r="BJ72" s="249">
        <f>IF(V72="nulová",N72,0)</f>
        <v>0</v>
      </c>
      <c r="BK72" s="192" t="s">
        <v>65</v>
      </c>
      <c r="BL72" s="249">
        <f>ROUND(L72*K72,2)</f>
        <v>0</v>
      </c>
      <c r="BM72" s="192" t="s">
        <v>113</v>
      </c>
      <c r="BN72" s="192" t="s">
        <v>3188</v>
      </c>
    </row>
    <row r="73" spans="2:48" s="198" customFormat="1" ht="237.75" customHeight="1">
      <c r="B73" s="168"/>
      <c r="C73" s="359"/>
      <c r="D73" s="359"/>
      <c r="E73" s="359"/>
      <c r="F73" s="619" t="s">
        <v>3515</v>
      </c>
      <c r="G73" s="620"/>
      <c r="H73" s="620"/>
      <c r="I73" s="620"/>
      <c r="J73" s="359"/>
      <c r="K73" s="359"/>
      <c r="L73" s="359"/>
      <c r="M73" s="359"/>
      <c r="N73" s="359"/>
      <c r="O73" s="359"/>
      <c r="P73" s="359"/>
      <c r="Q73" s="359"/>
      <c r="R73" s="359"/>
      <c r="S73" s="470"/>
      <c r="U73" s="331"/>
      <c r="V73" s="359"/>
      <c r="W73" s="359"/>
      <c r="X73" s="359"/>
      <c r="Y73" s="359"/>
      <c r="Z73" s="359"/>
      <c r="AA73" s="359"/>
      <c r="AB73" s="332"/>
      <c r="AU73" s="192" t="s">
        <v>271</v>
      </c>
      <c r="AV73" s="192" t="s">
        <v>65</v>
      </c>
    </row>
    <row r="74" spans="2:52" s="261" customFormat="1" ht="22.5" customHeight="1">
      <c r="B74" s="257"/>
      <c r="C74" s="363"/>
      <c r="D74" s="363"/>
      <c r="E74" s="259" t="s">
        <v>2294</v>
      </c>
      <c r="F74" s="600" t="s">
        <v>3189</v>
      </c>
      <c r="G74" s="601"/>
      <c r="H74" s="601"/>
      <c r="I74" s="601"/>
      <c r="J74" s="363"/>
      <c r="K74" s="260">
        <v>18.4</v>
      </c>
      <c r="L74" s="363"/>
      <c r="M74" s="363"/>
      <c r="N74" s="363"/>
      <c r="O74" s="363"/>
      <c r="P74" s="363"/>
      <c r="Q74" s="363"/>
      <c r="R74" s="363"/>
      <c r="S74" s="471"/>
      <c r="U74" s="385"/>
      <c r="V74" s="363"/>
      <c r="W74" s="363"/>
      <c r="X74" s="363"/>
      <c r="Y74" s="363"/>
      <c r="Z74" s="363"/>
      <c r="AA74" s="363"/>
      <c r="AB74" s="386"/>
      <c r="AU74" s="262" t="s">
        <v>205</v>
      </c>
      <c r="AV74" s="262" t="s">
        <v>65</v>
      </c>
      <c r="AW74" s="261" t="s">
        <v>71</v>
      </c>
      <c r="AX74" s="261" t="s">
        <v>25</v>
      </c>
      <c r="AY74" s="261" t="s">
        <v>58</v>
      </c>
      <c r="AZ74" s="262" t="s">
        <v>198</v>
      </c>
    </row>
    <row r="75" spans="2:52" s="261" customFormat="1" ht="22.5" customHeight="1">
      <c r="B75" s="257"/>
      <c r="C75" s="363"/>
      <c r="D75" s="363"/>
      <c r="E75" s="259" t="s">
        <v>2296</v>
      </c>
      <c r="F75" s="600" t="s">
        <v>3190</v>
      </c>
      <c r="G75" s="601"/>
      <c r="H75" s="601"/>
      <c r="I75" s="601"/>
      <c r="J75" s="363"/>
      <c r="K75" s="260">
        <v>18.4</v>
      </c>
      <c r="L75" s="363"/>
      <c r="M75" s="363"/>
      <c r="N75" s="363"/>
      <c r="O75" s="363"/>
      <c r="P75" s="363"/>
      <c r="Q75" s="363"/>
      <c r="R75" s="363"/>
      <c r="S75" s="470"/>
      <c r="U75" s="385"/>
      <c r="V75" s="363"/>
      <c r="W75" s="363"/>
      <c r="X75" s="363"/>
      <c r="Y75" s="363"/>
      <c r="Z75" s="363"/>
      <c r="AA75" s="363"/>
      <c r="AB75" s="386"/>
      <c r="AU75" s="262" t="s">
        <v>205</v>
      </c>
      <c r="AV75" s="262" t="s">
        <v>65</v>
      </c>
      <c r="AW75" s="261" t="s">
        <v>71</v>
      </c>
      <c r="AX75" s="261" t="s">
        <v>25</v>
      </c>
      <c r="AY75" s="261" t="s">
        <v>65</v>
      </c>
      <c r="AZ75" s="262" t="s">
        <v>198</v>
      </c>
    </row>
    <row r="76" spans="2:66" s="198" customFormat="1" ht="31.5" customHeight="1">
      <c r="B76" s="168"/>
      <c r="C76" s="240" t="s">
        <v>71</v>
      </c>
      <c r="D76" s="240" t="s">
        <v>199</v>
      </c>
      <c r="E76" s="241" t="s">
        <v>3191</v>
      </c>
      <c r="F76" s="593" t="s">
        <v>3517</v>
      </c>
      <c r="G76" s="593"/>
      <c r="H76" s="593"/>
      <c r="I76" s="593"/>
      <c r="J76" s="242" t="s">
        <v>268</v>
      </c>
      <c r="K76" s="358">
        <v>1</v>
      </c>
      <c r="L76" s="694"/>
      <c r="M76" s="694"/>
      <c r="N76" s="594">
        <f>ROUND(L76*K76,2)</f>
        <v>0</v>
      </c>
      <c r="O76" s="594"/>
      <c r="P76" s="594"/>
      <c r="Q76" s="594"/>
      <c r="R76" s="244" t="s">
        <v>3319</v>
      </c>
      <c r="S76" s="472"/>
      <c r="T76" s="287"/>
      <c r="U76" s="354"/>
      <c r="V76" s="246"/>
      <c r="W76" s="248"/>
      <c r="X76" s="248"/>
      <c r="Y76" s="248"/>
      <c r="Z76" s="248"/>
      <c r="AA76" s="248"/>
      <c r="AB76" s="355"/>
      <c r="AS76" s="192" t="s">
        <v>113</v>
      </c>
      <c r="AU76" s="192" t="s">
        <v>199</v>
      </c>
      <c r="AV76" s="192" t="s">
        <v>65</v>
      </c>
      <c r="AZ76" s="192" t="s">
        <v>198</v>
      </c>
      <c r="BF76" s="249">
        <f>IF(V76="základní",N76,0)</f>
        <v>0</v>
      </c>
      <c r="BG76" s="249">
        <f>IF(V76="snížená",N76,0)</f>
        <v>0</v>
      </c>
      <c r="BH76" s="249">
        <f>IF(V76="zákl. přenesená",N76,0)</f>
        <v>0</v>
      </c>
      <c r="BI76" s="249">
        <f>IF(V76="sníž. přenesená",N76,0)</f>
        <v>0</v>
      </c>
      <c r="BJ76" s="249">
        <f>IF(V76="nulová",N76,0)</f>
        <v>0</v>
      </c>
      <c r="BK76" s="192" t="s">
        <v>65</v>
      </c>
      <c r="BL76" s="249">
        <f>ROUND(L76*K76,2)</f>
        <v>0</v>
      </c>
      <c r="BM76" s="192" t="s">
        <v>113</v>
      </c>
      <c r="BN76" s="192" t="s">
        <v>3192</v>
      </c>
    </row>
    <row r="77" spans="2:52" s="261" customFormat="1" ht="22.5" customHeight="1">
      <c r="B77" s="257"/>
      <c r="C77" s="363"/>
      <c r="D77" s="363"/>
      <c r="E77" s="259" t="s">
        <v>2301</v>
      </c>
      <c r="F77" s="602" t="s">
        <v>65</v>
      </c>
      <c r="G77" s="603"/>
      <c r="H77" s="603"/>
      <c r="I77" s="603"/>
      <c r="J77" s="363"/>
      <c r="K77" s="260">
        <v>1</v>
      </c>
      <c r="L77" s="363"/>
      <c r="M77" s="363"/>
      <c r="N77" s="363"/>
      <c r="O77" s="363"/>
      <c r="P77" s="363"/>
      <c r="Q77" s="363"/>
      <c r="R77" s="363"/>
      <c r="S77" s="470"/>
      <c r="U77" s="385"/>
      <c r="V77" s="363"/>
      <c r="W77" s="363"/>
      <c r="X77" s="363"/>
      <c r="Y77" s="363"/>
      <c r="Z77" s="363"/>
      <c r="AA77" s="363"/>
      <c r="AB77" s="386"/>
      <c r="AU77" s="262" t="s">
        <v>205</v>
      </c>
      <c r="AV77" s="262" t="s">
        <v>65</v>
      </c>
      <c r="AW77" s="261" t="s">
        <v>71</v>
      </c>
      <c r="AX77" s="261" t="s">
        <v>25</v>
      </c>
      <c r="AY77" s="261" t="s">
        <v>58</v>
      </c>
      <c r="AZ77" s="262" t="s">
        <v>198</v>
      </c>
    </row>
    <row r="78" spans="2:52" s="261" customFormat="1" ht="22.5" customHeight="1">
      <c r="B78" s="257"/>
      <c r="C78" s="363"/>
      <c r="D78" s="363"/>
      <c r="E78" s="259" t="s">
        <v>2303</v>
      </c>
      <c r="F78" s="600" t="s">
        <v>3193</v>
      </c>
      <c r="G78" s="601"/>
      <c r="H78" s="601"/>
      <c r="I78" s="601"/>
      <c r="J78" s="363"/>
      <c r="K78" s="260">
        <v>1</v>
      </c>
      <c r="L78" s="363"/>
      <c r="M78" s="363"/>
      <c r="N78" s="363"/>
      <c r="O78" s="363"/>
      <c r="P78" s="363"/>
      <c r="Q78" s="363"/>
      <c r="R78" s="363"/>
      <c r="S78" s="470"/>
      <c r="U78" s="385"/>
      <c r="V78" s="363"/>
      <c r="W78" s="363"/>
      <c r="X78" s="363"/>
      <c r="Y78" s="363"/>
      <c r="Z78" s="363"/>
      <c r="AA78" s="363"/>
      <c r="AB78" s="386"/>
      <c r="AU78" s="262" t="s">
        <v>205</v>
      </c>
      <c r="AV78" s="262" t="s">
        <v>65</v>
      </c>
      <c r="AW78" s="261" t="s">
        <v>71</v>
      </c>
      <c r="AX78" s="261" t="s">
        <v>25</v>
      </c>
      <c r="AY78" s="261" t="s">
        <v>65</v>
      </c>
      <c r="AZ78" s="262" t="s">
        <v>198</v>
      </c>
    </row>
    <row r="79" spans="2:66" s="198" customFormat="1" ht="31.5" customHeight="1">
      <c r="B79" s="168"/>
      <c r="C79" s="240" t="s">
        <v>213</v>
      </c>
      <c r="D79" s="240" t="s">
        <v>199</v>
      </c>
      <c r="E79" s="241" t="s">
        <v>3194</v>
      </c>
      <c r="F79" s="593" t="s">
        <v>3518</v>
      </c>
      <c r="G79" s="593"/>
      <c r="H79" s="593"/>
      <c r="I79" s="593"/>
      <c r="J79" s="242" t="s">
        <v>268</v>
      </c>
      <c r="K79" s="358">
        <v>1</v>
      </c>
      <c r="L79" s="694"/>
      <c r="M79" s="694"/>
      <c r="N79" s="594">
        <f>ROUND(L79*K79,2)</f>
        <v>0</v>
      </c>
      <c r="O79" s="594"/>
      <c r="P79" s="594"/>
      <c r="Q79" s="594"/>
      <c r="R79" s="244" t="s">
        <v>3319</v>
      </c>
      <c r="S79" s="470"/>
      <c r="T79" s="287"/>
      <c r="U79" s="354"/>
      <c r="V79" s="246"/>
      <c r="W79" s="248"/>
      <c r="X79" s="248"/>
      <c r="Y79" s="248"/>
      <c r="Z79" s="248"/>
      <c r="AA79" s="248"/>
      <c r="AB79" s="355"/>
      <c r="AS79" s="192" t="s">
        <v>113</v>
      </c>
      <c r="AU79" s="192" t="s">
        <v>199</v>
      </c>
      <c r="AV79" s="192" t="s">
        <v>65</v>
      </c>
      <c r="AZ79" s="192" t="s">
        <v>198</v>
      </c>
      <c r="BF79" s="249">
        <f>IF(V79="základní",N79,0)</f>
        <v>0</v>
      </c>
      <c r="BG79" s="249">
        <f>IF(V79="snížená",N79,0)</f>
        <v>0</v>
      </c>
      <c r="BH79" s="249">
        <f>IF(V79="zákl. přenesená",N79,0)</f>
        <v>0</v>
      </c>
      <c r="BI79" s="249">
        <f>IF(V79="sníž. přenesená",N79,0)</f>
        <v>0</v>
      </c>
      <c r="BJ79" s="249">
        <f>IF(V79="nulová",N79,0)</f>
        <v>0</v>
      </c>
      <c r="BK79" s="192" t="s">
        <v>65</v>
      </c>
      <c r="BL79" s="249">
        <f>ROUND(L79*K79,2)</f>
        <v>0</v>
      </c>
      <c r="BM79" s="192" t="s">
        <v>113</v>
      </c>
      <c r="BN79" s="192" t="s">
        <v>3195</v>
      </c>
    </row>
    <row r="80" spans="2:52" s="261" customFormat="1" ht="22.5" customHeight="1">
      <c r="B80" s="257"/>
      <c r="C80" s="363"/>
      <c r="D80" s="363"/>
      <c r="E80" s="259" t="s">
        <v>2158</v>
      </c>
      <c r="F80" s="602" t="s">
        <v>65</v>
      </c>
      <c r="G80" s="603"/>
      <c r="H80" s="603"/>
      <c r="I80" s="603"/>
      <c r="J80" s="363"/>
      <c r="K80" s="260">
        <v>1</v>
      </c>
      <c r="L80" s="363"/>
      <c r="M80" s="363"/>
      <c r="N80" s="363"/>
      <c r="O80" s="363"/>
      <c r="P80" s="363"/>
      <c r="Q80" s="363"/>
      <c r="R80" s="363"/>
      <c r="S80" s="470"/>
      <c r="U80" s="385"/>
      <c r="V80" s="363"/>
      <c r="W80" s="363"/>
      <c r="X80" s="363"/>
      <c r="Y80" s="363"/>
      <c r="Z80" s="363"/>
      <c r="AA80" s="363"/>
      <c r="AB80" s="386"/>
      <c r="AU80" s="262" t="s">
        <v>205</v>
      </c>
      <c r="AV80" s="262" t="s">
        <v>65</v>
      </c>
      <c r="AW80" s="261" t="s">
        <v>71</v>
      </c>
      <c r="AX80" s="261" t="s">
        <v>25</v>
      </c>
      <c r="AY80" s="261" t="s">
        <v>58</v>
      </c>
      <c r="AZ80" s="262" t="s">
        <v>198</v>
      </c>
    </row>
    <row r="81" spans="2:52" s="261" customFormat="1" ht="22.5" customHeight="1">
      <c r="B81" s="257"/>
      <c r="C81" s="363"/>
      <c r="D81" s="363"/>
      <c r="E81" s="259" t="s">
        <v>2308</v>
      </c>
      <c r="F81" s="600" t="s">
        <v>3193</v>
      </c>
      <c r="G81" s="601"/>
      <c r="H81" s="601"/>
      <c r="I81" s="601"/>
      <c r="J81" s="363"/>
      <c r="K81" s="260">
        <v>1</v>
      </c>
      <c r="L81" s="363"/>
      <c r="M81" s="363"/>
      <c r="N81" s="363"/>
      <c r="O81" s="363"/>
      <c r="P81" s="363"/>
      <c r="Q81" s="363"/>
      <c r="R81" s="363"/>
      <c r="S81" s="470"/>
      <c r="U81" s="385"/>
      <c r="V81" s="363"/>
      <c r="W81" s="363"/>
      <c r="X81" s="363"/>
      <c r="Y81" s="363"/>
      <c r="Z81" s="363"/>
      <c r="AA81" s="363"/>
      <c r="AB81" s="386"/>
      <c r="AU81" s="262" t="s">
        <v>205</v>
      </c>
      <c r="AV81" s="262" t="s">
        <v>65</v>
      </c>
      <c r="AW81" s="261" t="s">
        <v>71</v>
      </c>
      <c r="AX81" s="261" t="s">
        <v>25</v>
      </c>
      <c r="AY81" s="261" t="s">
        <v>65</v>
      </c>
      <c r="AZ81" s="262" t="s">
        <v>198</v>
      </c>
    </row>
    <row r="82" spans="2:66" s="198" customFormat="1" ht="31.5" customHeight="1">
      <c r="B82" s="168"/>
      <c r="C82" s="240" t="s">
        <v>113</v>
      </c>
      <c r="D82" s="240" t="s">
        <v>199</v>
      </c>
      <c r="E82" s="241" t="s">
        <v>3196</v>
      </c>
      <c r="F82" s="593" t="s">
        <v>3197</v>
      </c>
      <c r="G82" s="593"/>
      <c r="H82" s="593"/>
      <c r="I82" s="593"/>
      <c r="J82" s="242" t="s">
        <v>353</v>
      </c>
      <c r="K82" s="358">
        <v>300</v>
      </c>
      <c r="L82" s="694"/>
      <c r="M82" s="694"/>
      <c r="N82" s="594">
        <f>ROUND(L82*K82,2)</f>
        <v>0</v>
      </c>
      <c r="O82" s="594"/>
      <c r="P82" s="594"/>
      <c r="Q82" s="594"/>
      <c r="R82" s="244" t="s">
        <v>3319</v>
      </c>
      <c r="S82" s="473"/>
      <c r="U82" s="354"/>
      <c r="V82" s="246"/>
      <c r="W82" s="248"/>
      <c r="X82" s="248"/>
      <c r="Y82" s="248"/>
      <c r="Z82" s="248"/>
      <c r="AA82" s="248"/>
      <c r="AB82" s="355"/>
      <c r="AS82" s="192" t="s">
        <v>113</v>
      </c>
      <c r="AU82" s="192" t="s">
        <v>199</v>
      </c>
      <c r="AV82" s="192" t="s">
        <v>65</v>
      </c>
      <c r="AZ82" s="192" t="s">
        <v>198</v>
      </c>
      <c r="BF82" s="249">
        <f>IF(V82="základní",N82,0)</f>
        <v>0</v>
      </c>
      <c r="BG82" s="249">
        <f>IF(V82="snížená",N82,0)</f>
        <v>0</v>
      </c>
      <c r="BH82" s="249">
        <f>IF(V82="zákl. přenesená",N82,0)</f>
        <v>0</v>
      </c>
      <c r="BI82" s="249">
        <f>IF(V82="sníž. přenesená",N82,0)</f>
        <v>0</v>
      </c>
      <c r="BJ82" s="249">
        <f>IF(V82="nulová",N82,0)</f>
        <v>0</v>
      </c>
      <c r="BK82" s="192" t="s">
        <v>65</v>
      </c>
      <c r="BL82" s="249">
        <f>ROUND(L82*K82,2)</f>
        <v>0</v>
      </c>
      <c r="BM82" s="192" t="s">
        <v>113</v>
      </c>
      <c r="BN82" s="192" t="s">
        <v>3198</v>
      </c>
    </row>
    <row r="83" spans="2:48" s="198" customFormat="1" ht="178.5" customHeight="1">
      <c r="B83" s="168"/>
      <c r="C83" s="359"/>
      <c r="D83" s="359"/>
      <c r="E83" s="359"/>
      <c r="F83" s="619" t="s">
        <v>3199</v>
      </c>
      <c r="G83" s="620"/>
      <c r="H83" s="620"/>
      <c r="I83" s="620"/>
      <c r="J83" s="359"/>
      <c r="K83" s="359"/>
      <c r="L83" s="359"/>
      <c r="M83" s="359"/>
      <c r="N83" s="359"/>
      <c r="O83" s="359"/>
      <c r="P83" s="359"/>
      <c r="Q83" s="359"/>
      <c r="R83" s="359"/>
      <c r="S83" s="473"/>
      <c r="U83" s="331"/>
      <c r="V83" s="359"/>
      <c r="W83" s="359"/>
      <c r="X83" s="359"/>
      <c r="Y83" s="359"/>
      <c r="Z83" s="359"/>
      <c r="AA83" s="359"/>
      <c r="AB83" s="332"/>
      <c r="AU83" s="192" t="s">
        <v>271</v>
      </c>
      <c r="AV83" s="192" t="s">
        <v>65</v>
      </c>
    </row>
    <row r="84" spans="2:52" s="261" customFormat="1" ht="22.5" customHeight="1">
      <c r="B84" s="257"/>
      <c r="C84" s="363"/>
      <c r="D84" s="363"/>
      <c r="E84" s="259" t="s">
        <v>2163</v>
      </c>
      <c r="F84" s="600" t="s">
        <v>3200</v>
      </c>
      <c r="G84" s="601"/>
      <c r="H84" s="601"/>
      <c r="I84" s="601"/>
      <c r="J84" s="363"/>
      <c r="K84" s="260">
        <v>300</v>
      </c>
      <c r="L84" s="363"/>
      <c r="M84" s="363"/>
      <c r="N84" s="363"/>
      <c r="O84" s="363"/>
      <c r="P84" s="363"/>
      <c r="Q84" s="363"/>
      <c r="R84" s="363"/>
      <c r="S84" s="470"/>
      <c r="U84" s="385"/>
      <c r="V84" s="363"/>
      <c r="W84" s="363"/>
      <c r="X84" s="363"/>
      <c r="Y84" s="363"/>
      <c r="Z84" s="363"/>
      <c r="AA84" s="363"/>
      <c r="AB84" s="386"/>
      <c r="AU84" s="262" t="s">
        <v>205</v>
      </c>
      <c r="AV84" s="262" t="s">
        <v>65</v>
      </c>
      <c r="AW84" s="261" t="s">
        <v>71</v>
      </c>
      <c r="AX84" s="261" t="s">
        <v>25</v>
      </c>
      <c r="AY84" s="261" t="s">
        <v>58</v>
      </c>
      <c r="AZ84" s="262" t="s">
        <v>198</v>
      </c>
    </row>
    <row r="85" spans="2:52" s="261" customFormat="1" ht="22.5" customHeight="1">
      <c r="B85" s="257"/>
      <c r="C85" s="363"/>
      <c r="D85" s="363"/>
      <c r="E85" s="259" t="s">
        <v>2314</v>
      </c>
      <c r="F85" s="600" t="s">
        <v>3201</v>
      </c>
      <c r="G85" s="601"/>
      <c r="H85" s="601"/>
      <c r="I85" s="601"/>
      <c r="J85" s="363"/>
      <c r="K85" s="260">
        <v>300</v>
      </c>
      <c r="L85" s="363"/>
      <c r="M85" s="363"/>
      <c r="N85" s="363"/>
      <c r="O85" s="363"/>
      <c r="P85" s="363"/>
      <c r="Q85" s="363"/>
      <c r="R85" s="363"/>
      <c r="S85" s="473"/>
      <c r="U85" s="385"/>
      <c r="V85" s="363"/>
      <c r="W85" s="363"/>
      <c r="X85" s="363"/>
      <c r="Y85" s="363"/>
      <c r="Z85" s="363"/>
      <c r="AA85" s="363"/>
      <c r="AB85" s="386"/>
      <c r="AU85" s="262" t="s">
        <v>205</v>
      </c>
      <c r="AV85" s="262" t="s">
        <v>65</v>
      </c>
      <c r="AW85" s="261" t="s">
        <v>71</v>
      </c>
      <c r="AX85" s="261" t="s">
        <v>25</v>
      </c>
      <c r="AY85" s="261" t="s">
        <v>65</v>
      </c>
      <c r="AZ85" s="262" t="s">
        <v>198</v>
      </c>
    </row>
    <row r="86" spans="2:66" s="198" customFormat="1" ht="31.5" customHeight="1">
      <c r="B86" s="168"/>
      <c r="C86" s="240" t="s">
        <v>116</v>
      </c>
      <c r="D86" s="240" t="s">
        <v>199</v>
      </c>
      <c r="E86" s="241" t="s">
        <v>3202</v>
      </c>
      <c r="F86" s="593" t="s">
        <v>3203</v>
      </c>
      <c r="G86" s="593"/>
      <c r="H86" s="593"/>
      <c r="I86" s="593"/>
      <c r="J86" s="242" t="s">
        <v>353</v>
      </c>
      <c r="K86" s="506">
        <v>6.3</v>
      </c>
      <c r="L86" s="694"/>
      <c r="M86" s="694"/>
      <c r="N86" s="594">
        <f>ROUND(L86*K86,2)</f>
        <v>0</v>
      </c>
      <c r="O86" s="594"/>
      <c r="P86" s="594"/>
      <c r="Q86" s="594"/>
      <c r="R86" s="244" t="s">
        <v>3319</v>
      </c>
      <c r="S86" s="473"/>
      <c r="T86" s="264"/>
      <c r="U86" s="354"/>
      <c r="V86" s="246"/>
      <c r="W86" s="248"/>
      <c r="X86" s="248"/>
      <c r="Y86" s="248"/>
      <c r="Z86" s="248"/>
      <c r="AA86" s="248"/>
      <c r="AB86" s="355"/>
      <c r="AS86" s="192" t="s">
        <v>113</v>
      </c>
      <c r="AU86" s="192" t="s">
        <v>199</v>
      </c>
      <c r="AV86" s="192" t="s">
        <v>65</v>
      </c>
      <c r="AZ86" s="192" t="s">
        <v>198</v>
      </c>
      <c r="BF86" s="249">
        <f>IF(V86="základní",N86,0)</f>
        <v>0</v>
      </c>
      <c r="BG86" s="249">
        <f>IF(V86="snížená",N86,0)</f>
        <v>0</v>
      </c>
      <c r="BH86" s="249">
        <f>IF(V86="zákl. přenesená",N86,0)</f>
        <v>0</v>
      </c>
      <c r="BI86" s="249">
        <f>IF(V86="sníž. přenesená",N86,0)</f>
        <v>0</v>
      </c>
      <c r="BJ86" s="249">
        <f>IF(V86="nulová",N86,0)</f>
        <v>0</v>
      </c>
      <c r="BK86" s="192" t="s">
        <v>65</v>
      </c>
      <c r="BL86" s="249">
        <f>ROUND(L86*K86,2)</f>
        <v>0</v>
      </c>
      <c r="BM86" s="192" t="s">
        <v>113</v>
      </c>
      <c r="BN86" s="192" t="s">
        <v>3204</v>
      </c>
    </row>
    <row r="87" spans="2:48" s="198" customFormat="1" ht="179.25" customHeight="1">
      <c r="B87" s="168"/>
      <c r="C87" s="359"/>
      <c r="D87" s="359"/>
      <c r="E87" s="359"/>
      <c r="F87" s="619" t="s">
        <v>3516</v>
      </c>
      <c r="G87" s="620"/>
      <c r="H87" s="620"/>
      <c r="I87" s="620"/>
      <c r="J87" s="359"/>
      <c r="K87" s="359"/>
      <c r="L87" s="359"/>
      <c r="M87" s="359"/>
      <c r="N87" s="359"/>
      <c r="O87" s="359"/>
      <c r="P87" s="359"/>
      <c r="Q87" s="359"/>
      <c r="R87" s="359"/>
      <c r="S87" s="470"/>
      <c r="U87" s="331"/>
      <c r="V87" s="359"/>
      <c r="W87" s="359"/>
      <c r="X87" s="359"/>
      <c r="Y87" s="359"/>
      <c r="Z87" s="359"/>
      <c r="AA87" s="359"/>
      <c r="AB87" s="332"/>
      <c r="AU87" s="192" t="s">
        <v>271</v>
      </c>
      <c r="AV87" s="192" t="s">
        <v>65</v>
      </c>
    </row>
    <row r="88" spans="2:52" s="261" customFormat="1" ht="22.5" customHeight="1">
      <c r="B88" s="257"/>
      <c r="C88" s="363"/>
      <c r="D88" s="363"/>
      <c r="E88" s="259" t="s">
        <v>2167</v>
      </c>
      <c r="F88" s="600" t="s">
        <v>3205</v>
      </c>
      <c r="G88" s="601"/>
      <c r="H88" s="601"/>
      <c r="I88" s="601"/>
      <c r="J88" s="363"/>
      <c r="K88" s="260">
        <v>6.3</v>
      </c>
      <c r="L88" s="363"/>
      <c r="M88" s="363"/>
      <c r="N88" s="363"/>
      <c r="O88" s="363"/>
      <c r="P88" s="363"/>
      <c r="Q88" s="363"/>
      <c r="R88" s="363"/>
      <c r="S88" s="473"/>
      <c r="U88" s="385"/>
      <c r="V88" s="363"/>
      <c r="W88" s="363"/>
      <c r="X88" s="363"/>
      <c r="Y88" s="363"/>
      <c r="Z88" s="363"/>
      <c r="AA88" s="363"/>
      <c r="AB88" s="386"/>
      <c r="AU88" s="262" t="s">
        <v>205</v>
      </c>
      <c r="AV88" s="262" t="s">
        <v>65</v>
      </c>
      <c r="AW88" s="261" t="s">
        <v>71</v>
      </c>
      <c r="AX88" s="261" t="s">
        <v>25</v>
      </c>
      <c r="AY88" s="261" t="s">
        <v>58</v>
      </c>
      <c r="AZ88" s="262" t="s">
        <v>198</v>
      </c>
    </row>
    <row r="89" spans="2:52" s="261" customFormat="1" ht="22.5" customHeight="1">
      <c r="B89" s="257"/>
      <c r="C89" s="363"/>
      <c r="D89" s="363"/>
      <c r="E89" s="259" t="s">
        <v>2168</v>
      </c>
      <c r="F89" s="600" t="s">
        <v>3206</v>
      </c>
      <c r="G89" s="601"/>
      <c r="H89" s="601"/>
      <c r="I89" s="601"/>
      <c r="J89" s="363"/>
      <c r="K89" s="260">
        <v>6.3</v>
      </c>
      <c r="L89" s="363"/>
      <c r="M89" s="363"/>
      <c r="N89" s="363"/>
      <c r="O89" s="363"/>
      <c r="P89" s="363"/>
      <c r="Q89" s="363"/>
      <c r="R89" s="363"/>
      <c r="S89" s="473"/>
      <c r="U89" s="385"/>
      <c r="V89" s="363"/>
      <c r="W89" s="363"/>
      <c r="X89" s="363"/>
      <c r="Y89" s="363"/>
      <c r="Z89" s="363"/>
      <c r="AA89" s="363"/>
      <c r="AB89" s="386"/>
      <c r="AU89" s="262" t="s">
        <v>205</v>
      </c>
      <c r="AV89" s="262" t="s">
        <v>65</v>
      </c>
      <c r="AW89" s="261" t="s">
        <v>71</v>
      </c>
      <c r="AX89" s="261" t="s">
        <v>25</v>
      </c>
      <c r="AY89" s="261" t="s">
        <v>65</v>
      </c>
      <c r="AZ89" s="262" t="s">
        <v>198</v>
      </c>
    </row>
    <row r="90" spans="2:66" s="198" customFormat="1" ht="44.25" customHeight="1">
      <c r="B90" s="168"/>
      <c r="C90" s="240" t="s">
        <v>128</v>
      </c>
      <c r="D90" s="240" t="s">
        <v>199</v>
      </c>
      <c r="E90" s="241" t="s">
        <v>3207</v>
      </c>
      <c r="F90" s="593" t="s">
        <v>3208</v>
      </c>
      <c r="G90" s="593"/>
      <c r="H90" s="593"/>
      <c r="I90" s="593"/>
      <c r="J90" s="242" t="s">
        <v>2747</v>
      </c>
      <c r="K90" s="358">
        <v>1</v>
      </c>
      <c r="L90" s="694"/>
      <c r="M90" s="694"/>
      <c r="N90" s="594">
        <f>ROUND(L90*K90,2)</f>
        <v>0</v>
      </c>
      <c r="O90" s="594"/>
      <c r="P90" s="594"/>
      <c r="Q90" s="594"/>
      <c r="R90" s="244" t="s">
        <v>3319</v>
      </c>
      <c r="S90" s="470"/>
      <c r="U90" s="354"/>
      <c r="V90" s="246"/>
      <c r="W90" s="248"/>
      <c r="X90" s="248"/>
      <c r="Y90" s="248"/>
      <c r="Z90" s="248"/>
      <c r="AA90" s="248"/>
      <c r="AB90" s="355"/>
      <c r="AS90" s="192" t="s">
        <v>113</v>
      </c>
      <c r="AU90" s="192" t="s">
        <v>199</v>
      </c>
      <c r="AV90" s="192" t="s">
        <v>65</v>
      </c>
      <c r="AZ90" s="192" t="s">
        <v>198</v>
      </c>
      <c r="BF90" s="249">
        <f>IF(V90="základní",N90,0)</f>
        <v>0</v>
      </c>
      <c r="BG90" s="249">
        <f>IF(V90="snížená",N90,0)</f>
        <v>0</v>
      </c>
      <c r="BH90" s="249">
        <f>IF(V90="zákl. přenesená",N90,0)</f>
        <v>0</v>
      </c>
      <c r="BI90" s="249">
        <f>IF(V90="sníž. přenesená",N90,0)</f>
        <v>0</v>
      </c>
      <c r="BJ90" s="249">
        <f>IF(V90="nulová",N90,0)</f>
        <v>0</v>
      </c>
      <c r="BK90" s="192" t="s">
        <v>65</v>
      </c>
      <c r="BL90" s="249">
        <f>ROUND(L90*K90,2)</f>
        <v>0</v>
      </c>
      <c r="BM90" s="192" t="s">
        <v>113</v>
      </c>
      <c r="BN90" s="192" t="s">
        <v>3209</v>
      </c>
    </row>
    <row r="91" spans="2:48" s="198" customFormat="1" ht="198" customHeight="1">
      <c r="B91" s="168"/>
      <c r="C91" s="359"/>
      <c r="D91" s="359"/>
      <c r="E91" s="359"/>
      <c r="F91" s="619" t="s">
        <v>3210</v>
      </c>
      <c r="G91" s="620"/>
      <c r="H91" s="620"/>
      <c r="I91" s="620"/>
      <c r="J91" s="359"/>
      <c r="K91" s="359"/>
      <c r="L91" s="359"/>
      <c r="M91" s="359"/>
      <c r="N91" s="359"/>
      <c r="O91" s="359"/>
      <c r="P91" s="359"/>
      <c r="Q91" s="359"/>
      <c r="R91" s="359"/>
      <c r="S91" s="473"/>
      <c r="U91" s="331"/>
      <c r="V91" s="359"/>
      <c r="W91" s="359"/>
      <c r="X91" s="359"/>
      <c r="Y91" s="359"/>
      <c r="Z91" s="359"/>
      <c r="AA91" s="359"/>
      <c r="AB91" s="332"/>
      <c r="AU91" s="192" t="s">
        <v>271</v>
      </c>
      <c r="AV91" s="192" t="s">
        <v>65</v>
      </c>
    </row>
    <row r="92" spans="2:52" s="270" customFormat="1" ht="22.5" customHeight="1">
      <c r="B92" s="265"/>
      <c r="C92" s="365"/>
      <c r="D92" s="365"/>
      <c r="E92" s="267" t="s">
        <v>5</v>
      </c>
      <c r="F92" s="597" t="s">
        <v>3211</v>
      </c>
      <c r="G92" s="598"/>
      <c r="H92" s="598"/>
      <c r="I92" s="598"/>
      <c r="J92" s="365"/>
      <c r="K92" s="269" t="s">
        <v>5</v>
      </c>
      <c r="L92" s="365"/>
      <c r="M92" s="365"/>
      <c r="N92" s="365"/>
      <c r="O92" s="365"/>
      <c r="P92" s="365"/>
      <c r="Q92" s="365"/>
      <c r="R92" s="365"/>
      <c r="S92" s="473"/>
      <c r="U92" s="387"/>
      <c r="V92" s="365"/>
      <c r="W92" s="365"/>
      <c r="X92" s="365"/>
      <c r="Y92" s="365"/>
      <c r="Z92" s="365"/>
      <c r="AA92" s="365"/>
      <c r="AB92" s="388"/>
      <c r="AU92" s="271" t="s">
        <v>205</v>
      </c>
      <c r="AV92" s="271" t="s">
        <v>65</v>
      </c>
      <c r="AW92" s="270" t="s">
        <v>65</v>
      </c>
      <c r="AX92" s="270" t="s">
        <v>25</v>
      </c>
      <c r="AY92" s="270" t="s">
        <v>58</v>
      </c>
      <c r="AZ92" s="271" t="s">
        <v>198</v>
      </c>
    </row>
    <row r="93" spans="2:52" s="261" customFormat="1" ht="22.5" customHeight="1">
      <c r="B93" s="257"/>
      <c r="C93" s="363"/>
      <c r="D93" s="363"/>
      <c r="E93" s="259" t="s">
        <v>2179</v>
      </c>
      <c r="F93" s="600" t="s">
        <v>65</v>
      </c>
      <c r="G93" s="601"/>
      <c r="H93" s="601"/>
      <c r="I93" s="601"/>
      <c r="J93" s="363"/>
      <c r="K93" s="260">
        <v>1</v>
      </c>
      <c r="L93" s="363"/>
      <c r="M93" s="363"/>
      <c r="N93" s="363"/>
      <c r="O93" s="363"/>
      <c r="P93" s="363"/>
      <c r="Q93" s="363"/>
      <c r="R93" s="363"/>
      <c r="S93" s="470"/>
      <c r="U93" s="385"/>
      <c r="V93" s="363"/>
      <c r="W93" s="363"/>
      <c r="X93" s="363"/>
      <c r="Y93" s="363"/>
      <c r="Z93" s="363"/>
      <c r="AA93" s="363"/>
      <c r="AB93" s="386"/>
      <c r="AU93" s="262" t="s">
        <v>205</v>
      </c>
      <c r="AV93" s="262" t="s">
        <v>65</v>
      </c>
      <c r="AW93" s="261" t="s">
        <v>71</v>
      </c>
      <c r="AX93" s="261" t="s">
        <v>25</v>
      </c>
      <c r="AY93" s="261" t="s">
        <v>58</v>
      </c>
      <c r="AZ93" s="262" t="s">
        <v>198</v>
      </c>
    </row>
    <row r="94" spans="2:52" s="261" customFormat="1" ht="22.5" customHeight="1">
      <c r="B94" s="257"/>
      <c r="C94" s="363"/>
      <c r="D94" s="363"/>
      <c r="E94" s="259" t="s">
        <v>2180</v>
      </c>
      <c r="F94" s="600" t="s">
        <v>3193</v>
      </c>
      <c r="G94" s="601"/>
      <c r="H94" s="601"/>
      <c r="I94" s="601"/>
      <c r="J94" s="363"/>
      <c r="K94" s="260">
        <v>1</v>
      </c>
      <c r="L94" s="363"/>
      <c r="M94" s="363"/>
      <c r="N94" s="363"/>
      <c r="O94" s="363"/>
      <c r="P94" s="363"/>
      <c r="Q94" s="363"/>
      <c r="R94" s="363"/>
      <c r="S94" s="473"/>
      <c r="U94" s="385"/>
      <c r="V94" s="363"/>
      <c r="W94" s="363"/>
      <c r="X94" s="363"/>
      <c r="Y94" s="363"/>
      <c r="Z94" s="363"/>
      <c r="AA94" s="363"/>
      <c r="AB94" s="386"/>
      <c r="AU94" s="262" t="s">
        <v>205</v>
      </c>
      <c r="AV94" s="262" t="s">
        <v>65</v>
      </c>
      <c r="AW94" s="261" t="s">
        <v>71</v>
      </c>
      <c r="AX94" s="261" t="s">
        <v>25</v>
      </c>
      <c r="AY94" s="261" t="s">
        <v>65</v>
      </c>
      <c r="AZ94" s="262" t="s">
        <v>198</v>
      </c>
    </row>
    <row r="95" spans="2:66" s="198" customFormat="1" ht="44.25" customHeight="1">
      <c r="B95" s="168"/>
      <c r="C95" s="240" t="s">
        <v>137</v>
      </c>
      <c r="D95" s="240" t="s">
        <v>199</v>
      </c>
      <c r="E95" s="241" t="s">
        <v>3212</v>
      </c>
      <c r="F95" s="593" t="s">
        <v>3213</v>
      </c>
      <c r="G95" s="593"/>
      <c r="H95" s="593"/>
      <c r="I95" s="593"/>
      <c r="J95" s="242" t="s">
        <v>2747</v>
      </c>
      <c r="K95" s="358">
        <v>1</v>
      </c>
      <c r="L95" s="694"/>
      <c r="M95" s="694"/>
      <c r="N95" s="594">
        <f>ROUND(L95*K95,2)</f>
        <v>0</v>
      </c>
      <c r="O95" s="594"/>
      <c r="P95" s="594"/>
      <c r="Q95" s="594"/>
      <c r="R95" s="244" t="s">
        <v>3319</v>
      </c>
      <c r="S95" s="473"/>
      <c r="U95" s="354"/>
      <c r="V95" s="246"/>
      <c r="W95" s="248"/>
      <c r="X95" s="248"/>
      <c r="Y95" s="248"/>
      <c r="Z95" s="248"/>
      <c r="AA95" s="248"/>
      <c r="AB95" s="355"/>
      <c r="AS95" s="192" t="s">
        <v>113</v>
      </c>
      <c r="AU95" s="192" t="s">
        <v>199</v>
      </c>
      <c r="AV95" s="192" t="s">
        <v>65</v>
      </c>
      <c r="AZ95" s="192" t="s">
        <v>198</v>
      </c>
      <c r="BF95" s="249">
        <f>IF(V95="základní",N95,0)</f>
        <v>0</v>
      </c>
      <c r="BG95" s="249">
        <f>IF(V95="snížená",N95,0)</f>
        <v>0</v>
      </c>
      <c r="BH95" s="249">
        <f>IF(V95="zákl. přenesená",N95,0)</f>
        <v>0</v>
      </c>
      <c r="BI95" s="249">
        <f>IF(V95="sníž. přenesená",N95,0)</f>
        <v>0</v>
      </c>
      <c r="BJ95" s="249">
        <f>IF(V95="nulová",N95,0)</f>
        <v>0</v>
      </c>
      <c r="BK95" s="192" t="s">
        <v>65</v>
      </c>
      <c r="BL95" s="249">
        <f>ROUND(L95*K95,2)</f>
        <v>0</v>
      </c>
      <c r="BM95" s="192" t="s">
        <v>113</v>
      </c>
      <c r="BN95" s="192" t="s">
        <v>3214</v>
      </c>
    </row>
    <row r="96" spans="2:48" s="198" customFormat="1" ht="177.75" customHeight="1">
      <c r="B96" s="168"/>
      <c r="C96" s="359"/>
      <c r="D96" s="359"/>
      <c r="E96" s="359"/>
      <c r="F96" s="619" t="s">
        <v>3215</v>
      </c>
      <c r="G96" s="620"/>
      <c r="H96" s="620"/>
      <c r="I96" s="620"/>
      <c r="J96" s="359"/>
      <c r="K96" s="359"/>
      <c r="L96" s="359"/>
      <c r="M96" s="359"/>
      <c r="N96" s="359"/>
      <c r="O96" s="359"/>
      <c r="P96" s="359"/>
      <c r="Q96" s="359"/>
      <c r="R96" s="359"/>
      <c r="S96" s="470"/>
      <c r="U96" s="331"/>
      <c r="V96" s="359"/>
      <c r="W96" s="359"/>
      <c r="X96" s="359"/>
      <c r="Y96" s="359"/>
      <c r="Z96" s="359"/>
      <c r="AA96" s="359"/>
      <c r="AB96" s="332"/>
      <c r="AU96" s="192" t="s">
        <v>271</v>
      </c>
      <c r="AV96" s="192" t="s">
        <v>65</v>
      </c>
    </row>
    <row r="97" spans="2:52" s="261" customFormat="1" ht="22.5" customHeight="1">
      <c r="B97" s="257"/>
      <c r="C97" s="363"/>
      <c r="D97" s="363"/>
      <c r="E97" s="259" t="s">
        <v>2512</v>
      </c>
      <c r="F97" s="600" t="s">
        <v>65</v>
      </c>
      <c r="G97" s="601"/>
      <c r="H97" s="601"/>
      <c r="I97" s="601"/>
      <c r="J97" s="363"/>
      <c r="K97" s="260">
        <v>1</v>
      </c>
      <c r="L97" s="363"/>
      <c r="M97" s="363"/>
      <c r="N97" s="363"/>
      <c r="O97" s="363"/>
      <c r="P97" s="363"/>
      <c r="Q97" s="363"/>
      <c r="R97" s="363"/>
      <c r="S97" s="470"/>
      <c r="U97" s="385"/>
      <c r="V97" s="363"/>
      <c r="W97" s="363"/>
      <c r="X97" s="363"/>
      <c r="Y97" s="363"/>
      <c r="Z97" s="363"/>
      <c r="AA97" s="363"/>
      <c r="AB97" s="386"/>
      <c r="AU97" s="262" t="s">
        <v>205</v>
      </c>
      <c r="AV97" s="262" t="s">
        <v>65</v>
      </c>
      <c r="AW97" s="261" t="s">
        <v>71</v>
      </c>
      <c r="AX97" s="261" t="s">
        <v>25</v>
      </c>
      <c r="AY97" s="261" t="s">
        <v>58</v>
      </c>
      <c r="AZ97" s="262" t="s">
        <v>198</v>
      </c>
    </row>
    <row r="98" spans="2:52" s="261" customFormat="1" ht="22.5" customHeight="1">
      <c r="B98" s="257"/>
      <c r="C98" s="363"/>
      <c r="D98" s="363"/>
      <c r="E98" s="259" t="s">
        <v>2514</v>
      </c>
      <c r="F98" s="600" t="s">
        <v>3193</v>
      </c>
      <c r="G98" s="601"/>
      <c r="H98" s="601"/>
      <c r="I98" s="601"/>
      <c r="J98" s="363"/>
      <c r="K98" s="260">
        <v>1</v>
      </c>
      <c r="L98" s="363"/>
      <c r="M98" s="363"/>
      <c r="N98" s="363"/>
      <c r="O98" s="363"/>
      <c r="P98" s="363"/>
      <c r="Q98" s="363"/>
      <c r="R98" s="363"/>
      <c r="S98" s="470"/>
      <c r="U98" s="385"/>
      <c r="V98" s="363"/>
      <c r="W98" s="363"/>
      <c r="X98" s="363"/>
      <c r="Y98" s="363"/>
      <c r="Z98" s="363"/>
      <c r="AA98" s="363"/>
      <c r="AB98" s="386"/>
      <c r="AU98" s="262" t="s">
        <v>205</v>
      </c>
      <c r="AV98" s="262" t="s">
        <v>65</v>
      </c>
      <c r="AW98" s="261" t="s">
        <v>71</v>
      </c>
      <c r="AX98" s="261" t="s">
        <v>25</v>
      </c>
      <c r="AY98" s="261" t="s">
        <v>65</v>
      </c>
      <c r="AZ98" s="262" t="s">
        <v>198</v>
      </c>
    </row>
    <row r="99" spans="2:66" s="198" customFormat="1" ht="44.25" customHeight="1">
      <c r="B99" s="168"/>
      <c r="C99" s="240" t="s">
        <v>146</v>
      </c>
      <c r="D99" s="240" t="s">
        <v>199</v>
      </c>
      <c r="E99" s="241" t="s">
        <v>3216</v>
      </c>
      <c r="F99" s="593" t="s">
        <v>3217</v>
      </c>
      <c r="G99" s="593"/>
      <c r="H99" s="593"/>
      <c r="I99" s="593"/>
      <c r="J99" s="242" t="s">
        <v>2747</v>
      </c>
      <c r="K99" s="358">
        <v>1</v>
      </c>
      <c r="L99" s="694"/>
      <c r="M99" s="694"/>
      <c r="N99" s="594">
        <f>ROUND(L99*K99,2)</f>
        <v>0</v>
      </c>
      <c r="O99" s="594"/>
      <c r="P99" s="594"/>
      <c r="Q99" s="594"/>
      <c r="R99" s="244" t="s">
        <v>3319</v>
      </c>
      <c r="S99" s="473"/>
      <c r="U99" s="354"/>
      <c r="V99" s="246"/>
      <c r="W99" s="248"/>
      <c r="X99" s="248"/>
      <c r="Y99" s="248"/>
      <c r="Z99" s="248"/>
      <c r="AA99" s="248"/>
      <c r="AB99" s="355"/>
      <c r="AS99" s="192" t="s">
        <v>113</v>
      </c>
      <c r="AU99" s="192" t="s">
        <v>199</v>
      </c>
      <c r="AV99" s="192" t="s">
        <v>65</v>
      </c>
      <c r="AZ99" s="192" t="s">
        <v>198</v>
      </c>
      <c r="BF99" s="249">
        <f>IF(V99="základní",N99,0)</f>
        <v>0</v>
      </c>
      <c r="BG99" s="249">
        <f>IF(V99="snížená",N99,0)</f>
        <v>0</v>
      </c>
      <c r="BH99" s="249">
        <f>IF(V99="zákl. přenesená",N99,0)</f>
        <v>0</v>
      </c>
      <c r="BI99" s="249">
        <f>IF(V99="sníž. přenesená",N99,0)</f>
        <v>0</v>
      </c>
      <c r="BJ99" s="249">
        <f>IF(V99="nulová",N99,0)</f>
        <v>0</v>
      </c>
      <c r="BK99" s="192" t="s">
        <v>65</v>
      </c>
      <c r="BL99" s="249">
        <f>ROUND(L99*K99,2)</f>
        <v>0</v>
      </c>
      <c r="BM99" s="192" t="s">
        <v>113</v>
      </c>
      <c r="BN99" s="192" t="s">
        <v>3218</v>
      </c>
    </row>
    <row r="100" spans="2:48" s="198" customFormat="1" ht="168" customHeight="1">
      <c r="B100" s="168"/>
      <c r="C100" s="359"/>
      <c r="D100" s="359"/>
      <c r="E100" s="359"/>
      <c r="F100" s="619" t="s">
        <v>3215</v>
      </c>
      <c r="G100" s="620"/>
      <c r="H100" s="620"/>
      <c r="I100" s="620"/>
      <c r="J100" s="359"/>
      <c r="K100" s="359"/>
      <c r="L100" s="359"/>
      <c r="M100" s="359"/>
      <c r="N100" s="359"/>
      <c r="O100" s="359"/>
      <c r="P100" s="359"/>
      <c r="Q100" s="359"/>
      <c r="R100" s="359"/>
      <c r="S100" s="473"/>
      <c r="U100" s="331"/>
      <c r="V100" s="359"/>
      <c r="W100" s="359"/>
      <c r="X100" s="359"/>
      <c r="Y100" s="359"/>
      <c r="Z100" s="359"/>
      <c r="AA100" s="359"/>
      <c r="AB100" s="332"/>
      <c r="AU100" s="192" t="s">
        <v>271</v>
      </c>
      <c r="AV100" s="192" t="s">
        <v>65</v>
      </c>
    </row>
    <row r="101" spans="2:52" s="270" customFormat="1" ht="22.5" customHeight="1">
      <c r="B101" s="265"/>
      <c r="C101" s="365"/>
      <c r="D101" s="365"/>
      <c r="E101" s="267" t="s">
        <v>5</v>
      </c>
      <c r="F101" s="597" t="s">
        <v>3211</v>
      </c>
      <c r="G101" s="598"/>
      <c r="H101" s="598"/>
      <c r="I101" s="598"/>
      <c r="J101" s="365"/>
      <c r="K101" s="269" t="s">
        <v>5</v>
      </c>
      <c r="L101" s="365"/>
      <c r="M101" s="365"/>
      <c r="N101" s="365"/>
      <c r="O101" s="365"/>
      <c r="P101" s="365"/>
      <c r="Q101" s="365"/>
      <c r="R101" s="365"/>
      <c r="S101" s="470"/>
      <c r="U101" s="387"/>
      <c r="V101" s="365"/>
      <c r="W101" s="365"/>
      <c r="X101" s="365"/>
      <c r="Y101" s="365"/>
      <c r="Z101" s="365"/>
      <c r="AA101" s="365"/>
      <c r="AB101" s="388"/>
      <c r="AU101" s="271" t="s">
        <v>205</v>
      </c>
      <c r="AV101" s="271" t="s">
        <v>65</v>
      </c>
      <c r="AW101" s="270" t="s">
        <v>65</v>
      </c>
      <c r="AX101" s="270" t="s">
        <v>25</v>
      </c>
      <c r="AY101" s="270" t="s">
        <v>58</v>
      </c>
      <c r="AZ101" s="271" t="s">
        <v>198</v>
      </c>
    </row>
    <row r="102" spans="2:52" s="261" customFormat="1" ht="22.5" customHeight="1">
      <c r="B102" s="257"/>
      <c r="C102" s="363"/>
      <c r="D102" s="363"/>
      <c r="E102" s="259" t="s">
        <v>2191</v>
      </c>
      <c r="F102" s="600" t="s">
        <v>65</v>
      </c>
      <c r="G102" s="601"/>
      <c r="H102" s="601"/>
      <c r="I102" s="601"/>
      <c r="J102" s="363"/>
      <c r="K102" s="260">
        <v>1</v>
      </c>
      <c r="L102" s="363"/>
      <c r="M102" s="363"/>
      <c r="N102" s="363"/>
      <c r="O102" s="363"/>
      <c r="P102" s="363"/>
      <c r="Q102" s="363"/>
      <c r="R102" s="363"/>
      <c r="S102" s="473"/>
      <c r="U102" s="385"/>
      <c r="V102" s="363"/>
      <c r="W102" s="363"/>
      <c r="X102" s="363"/>
      <c r="Y102" s="363"/>
      <c r="Z102" s="363"/>
      <c r="AA102" s="363"/>
      <c r="AB102" s="386"/>
      <c r="AU102" s="262" t="s">
        <v>205</v>
      </c>
      <c r="AV102" s="262" t="s">
        <v>65</v>
      </c>
      <c r="AW102" s="261" t="s">
        <v>71</v>
      </c>
      <c r="AX102" s="261" t="s">
        <v>25</v>
      </c>
      <c r="AY102" s="261" t="s">
        <v>58</v>
      </c>
      <c r="AZ102" s="262" t="s">
        <v>198</v>
      </c>
    </row>
    <row r="103" spans="2:52" s="261" customFormat="1" ht="22.5" customHeight="1">
      <c r="B103" s="257"/>
      <c r="C103" s="363"/>
      <c r="D103" s="363"/>
      <c r="E103" s="259" t="s">
        <v>2146</v>
      </c>
      <c r="F103" s="600" t="s">
        <v>3193</v>
      </c>
      <c r="G103" s="601"/>
      <c r="H103" s="601"/>
      <c r="I103" s="601"/>
      <c r="J103" s="363"/>
      <c r="K103" s="260">
        <v>1</v>
      </c>
      <c r="L103" s="363"/>
      <c r="M103" s="363"/>
      <c r="N103" s="363"/>
      <c r="O103" s="363"/>
      <c r="P103" s="363"/>
      <c r="Q103" s="363"/>
      <c r="R103" s="363"/>
      <c r="S103" s="473"/>
      <c r="U103" s="385"/>
      <c r="V103" s="363"/>
      <c r="W103" s="363"/>
      <c r="X103" s="363"/>
      <c r="Y103" s="363"/>
      <c r="Z103" s="363"/>
      <c r="AA103" s="363"/>
      <c r="AB103" s="386"/>
      <c r="AU103" s="262" t="s">
        <v>205</v>
      </c>
      <c r="AV103" s="262" t="s">
        <v>65</v>
      </c>
      <c r="AW103" s="261" t="s">
        <v>71</v>
      </c>
      <c r="AX103" s="261" t="s">
        <v>25</v>
      </c>
      <c r="AY103" s="261" t="s">
        <v>65</v>
      </c>
      <c r="AZ103" s="262" t="s">
        <v>198</v>
      </c>
    </row>
    <row r="104" spans="2:66" s="198" customFormat="1" ht="31.5" customHeight="1">
      <c r="B104" s="168"/>
      <c r="C104" s="240" t="s">
        <v>158</v>
      </c>
      <c r="D104" s="240" t="s">
        <v>199</v>
      </c>
      <c r="E104" s="241" t="s">
        <v>3219</v>
      </c>
      <c r="F104" s="593" t="s">
        <v>3220</v>
      </c>
      <c r="G104" s="593"/>
      <c r="H104" s="593"/>
      <c r="I104" s="593"/>
      <c r="J104" s="242" t="s">
        <v>2747</v>
      </c>
      <c r="K104" s="358">
        <v>1</v>
      </c>
      <c r="L104" s="694"/>
      <c r="M104" s="694"/>
      <c r="N104" s="594">
        <f>ROUND(L104*K104,2)</f>
        <v>0</v>
      </c>
      <c r="O104" s="594"/>
      <c r="P104" s="594"/>
      <c r="Q104" s="594"/>
      <c r="R104" s="244" t="s">
        <v>3319</v>
      </c>
      <c r="S104" s="470"/>
      <c r="U104" s="354"/>
      <c r="V104" s="246"/>
      <c r="W104" s="248"/>
      <c r="X104" s="248"/>
      <c r="Y104" s="248"/>
      <c r="Z104" s="248"/>
      <c r="AA104" s="248"/>
      <c r="AB104" s="355"/>
      <c r="AS104" s="192" t="s">
        <v>113</v>
      </c>
      <c r="AU104" s="192" t="s">
        <v>199</v>
      </c>
      <c r="AV104" s="192" t="s">
        <v>65</v>
      </c>
      <c r="AZ104" s="192" t="s">
        <v>198</v>
      </c>
      <c r="BF104" s="249">
        <f>IF(V104="základní",N104,0)</f>
        <v>0</v>
      </c>
      <c r="BG104" s="249">
        <f>IF(V104="snížená",N104,0)</f>
        <v>0</v>
      </c>
      <c r="BH104" s="249">
        <f>IF(V104="zákl. přenesená",N104,0)</f>
        <v>0</v>
      </c>
      <c r="BI104" s="249">
        <f>IF(V104="sníž. přenesená",N104,0)</f>
        <v>0</v>
      </c>
      <c r="BJ104" s="249">
        <f>IF(V104="nulová",N104,0)</f>
        <v>0</v>
      </c>
      <c r="BK104" s="192" t="s">
        <v>65</v>
      </c>
      <c r="BL104" s="249">
        <f>ROUND(L104*K104,2)</f>
        <v>0</v>
      </c>
      <c r="BM104" s="192" t="s">
        <v>113</v>
      </c>
      <c r="BN104" s="192" t="s">
        <v>3221</v>
      </c>
    </row>
    <row r="105" spans="2:48" s="198" customFormat="1" ht="266.25" customHeight="1">
      <c r="B105" s="168"/>
      <c r="C105" s="359"/>
      <c r="D105" s="359"/>
      <c r="E105" s="359"/>
      <c r="F105" s="619" t="s">
        <v>3222</v>
      </c>
      <c r="G105" s="620"/>
      <c r="H105" s="620"/>
      <c r="I105" s="620"/>
      <c r="J105" s="359"/>
      <c r="K105" s="359"/>
      <c r="L105" s="359"/>
      <c r="M105" s="359"/>
      <c r="N105" s="359"/>
      <c r="O105" s="359"/>
      <c r="P105" s="359"/>
      <c r="Q105" s="359"/>
      <c r="R105" s="359"/>
      <c r="S105" s="473"/>
      <c r="U105" s="331"/>
      <c r="V105" s="359"/>
      <c r="W105" s="359"/>
      <c r="X105" s="359"/>
      <c r="Y105" s="359"/>
      <c r="Z105" s="359"/>
      <c r="AA105" s="359"/>
      <c r="AB105" s="332"/>
      <c r="AU105" s="192" t="s">
        <v>271</v>
      </c>
      <c r="AV105" s="192" t="s">
        <v>65</v>
      </c>
    </row>
    <row r="106" spans="2:52" s="270" customFormat="1" ht="22.5" customHeight="1">
      <c r="B106" s="265"/>
      <c r="C106" s="365"/>
      <c r="D106" s="365"/>
      <c r="E106" s="267" t="s">
        <v>5</v>
      </c>
      <c r="F106" s="597" t="s">
        <v>3223</v>
      </c>
      <c r="G106" s="598"/>
      <c r="H106" s="598"/>
      <c r="I106" s="598"/>
      <c r="J106" s="365"/>
      <c r="K106" s="269" t="s">
        <v>5</v>
      </c>
      <c r="L106" s="365"/>
      <c r="M106" s="365"/>
      <c r="N106" s="365"/>
      <c r="O106" s="365"/>
      <c r="P106" s="365"/>
      <c r="Q106" s="365"/>
      <c r="R106" s="365"/>
      <c r="S106" s="470"/>
      <c r="U106" s="387"/>
      <c r="V106" s="365"/>
      <c r="W106" s="365"/>
      <c r="X106" s="365"/>
      <c r="Y106" s="365"/>
      <c r="Z106" s="365"/>
      <c r="AA106" s="365"/>
      <c r="AB106" s="388"/>
      <c r="AU106" s="271" t="s">
        <v>205</v>
      </c>
      <c r="AV106" s="271" t="s">
        <v>65</v>
      </c>
      <c r="AW106" s="270" t="s">
        <v>65</v>
      </c>
      <c r="AX106" s="270" t="s">
        <v>25</v>
      </c>
      <c r="AY106" s="270" t="s">
        <v>58</v>
      </c>
      <c r="AZ106" s="271" t="s">
        <v>198</v>
      </c>
    </row>
    <row r="107" spans="2:52" s="261" customFormat="1" ht="22.5" customHeight="1">
      <c r="B107" s="257"/>
      <c r="C107" s="363"/>
      <c r="D107" s="363"/>
      <c r="E107" s="259" t="s">
        <v>2323</v>
      </c>
      <c r="F107" s="600" t="s">
        <v>65</v>
      </c>
      <c r="G107" s="601"/>
      <c r="H107" s="601"/>
      <c r="I107" s="601"/>
      <c r="J107" s="363"/>
      <c r="K107" s="260">
        <v>1</v>
      </c>
      <c r="L107" s="363"/>
      <c r="M107" s="363"/>
      <c r="N107" s="363"/>
      <c r="O107" s="363"/>
      <c r="P107" s="363"/>
      <c r="Q107" s="363"/>
      <c r="R107" s="363"/>
      <c r="S107" s="473"/>
      <c r="U107" s="385"/>
      <c r="V107" s="363"/>
      <c r="W107" s="363"/>
      <c r="X107" s="363"/>
      <c r="Y107" s="363"/>
      <c r="Z107" s="363"/>
      <c r="AA107" s="363"/>
      <c r="AB107" s="386"/>
      <c r="AU107" s="262" t="s">
        <v>205</v>
      </c>
      <c r="AV107" s="262" t="s">
        <v>65</v>
      </c>
      <c r="AW107" s="261" t="s">
        <v>71</v>
      </c>
      <c r="AX107" s="261" t="s">
        <v>25</v>
      </c>
      <c r="AY107" s="261" t="s">
        <v>58</v>
      </c>
      <c r="AZ107" s="262" t="s">
        <v>198</v>
      </c>
    </row>
    <row r="108" spans="2:52" s="261" customFormat="1" ht="22.5" customHeight="1">
      <c r="B108" s="257"/>
      <c r="C108" s="363"/>
      <c r="D108" s="363"/>
      <c r="E108" s="259" t="s">
        <v>2325</v>
      </c>
      <c r="F108" s="600" t="s">
        <v>3193</v>
      </c>
      <c r="G108" s="601"/>
      <c r="H108" s="601"/>
      <c r="I108" s="601"/>
      <c r="J108" s="363"/>
      <c r="K108" s="260">
        <v>1</v>
      </c>
      <c r="L108" s="363"/>
      <c r="M108" s="363"/>
      <c r="N108" s="363"/>
      <c r="O108" s="363"/>
      <c r="P108" s="363"/>
      <c r="Q108" s="363"/>
      <c r="R108" s="363"/>
      <c r="S108" s="473"/>
      <c r="U108" s="385"/>
      <c r="V108" s="363"/>
      <c r="W108" s="363"/>
      <c r="X108" s="363"/>
      <c r="Y108" s="363"/>
      <c r="Z108" s="363"/>
      <c r="AA108" s="363"/>
      <c r="AB108" s="386"/>
      <c r="AU108" s="262" t="s">
        <v>205</v>
      </c>
      <c r="AV108" s="262" t="s">
        <v>65</v>
      </c>
      <c r="AW108" s="261" t="s">
        <v>71</v>
      </c>
      <c r="AX108" s="261" t="s">
        <v>25</v>
      </c>
      <c r="AY108" s="261" t="s">
        <v>65</v>
      </c>
      <c r="AZ108" s="262" t="s">
        <v>198</v>
      </c>
    </row>
    <row r="109" spans="2:66" s="198" customFormat="1" ht="31.5" customHeight="1">
      <c r="B109" s="168"/>
      <c r="C109" s="240" t="s">
        <v>161</v>
      </c>
      <c r="D109" s="240" t="s">
        <v>199</v>
      </c>
      <c r="E109" s="241" t="s">
        <v>3224</v>
      </c>
      <c r="F109" s="593" t="s">
        <v>3225</v>
      </c>
      <c r="G109" s="593"/>
      <c r="H109" s="593"/>
      <c r="I109" s="593"/>
      <c r="J109" s="242" t="s">
        <v>2747</v>
      </c>
      <c r="K109" s="358">
        <v>2</v>
      </c>
      <c r="L109" s="694"/>
      <c r="M109" s="694"/>
      <c r="N109" s="594">
        <f>ROUND(L109*K109,2)</f>
        <v>0</v>
      </c>
      <c r="O109" s="594"/>
      <c r="P109" s="594"/>
      <c r="Q109" s="594"/>
      <c r="R109" s="244" t="s">
        <v>3319</v>
      </c>
      <c r="S109" s="470"/>
      <c r="U109" s="354"/>
      <c r="V109" s="246"/>
      <c r="W109" s="248"/>
      <c r="X109" s="248"/>
      <c r="Y109" s="248"/>
      <c r="Z109" s="248"/>
      <c r="AA109" s="248"/>
      <c r="AB109" s="355"/>
      <c r="AS109" s="192" t="s">
        <v>113</v>
      </c>
      <c r="AU109" s="192" t="s">
        <v>199</v>
      </c>
      <c r="AV109" s="192" t="s">
        <v>65</v>
      </c>
      <c r="AZ109" s="192" t="s">
        <v>198</v>
      </c>
      <c r="BF109" s="249">
        <f>IF(V109="základní",N109,0)</f>
        <v>0</v>
      </c>
      <c r="BG109" s="249">
        <f>IF(V109="snížená",N109,0)</f>
        <v>0</v>
      </c>
      <c r="BH109" s="249">
        <f>IF(V109="zákl. přenesená",N109,0)</f>
        <v>0</v>
      </c>
      <c r="BI109" s="249">
        <f>IF(V109="sníž. přenesená",N109,0)</f>
        <v>0</v>
      </c>
      <c r="BJ109" s="249">
        <f>IF(V109="nulová",N109,0)</f>
        <v>0</v>
      </c>
      <c r="BK109" s="192" t="s">
        <v>65</v>
      </c>
      <c r="BL109" s="249">
        <f>ROUND(L109*K109,2)</f>
        <v>0</v>
      </c>
      <c r="BM109" s="192" t="s">
        <v>113</v>
      </c>
      <c r="BN109" s="192" t="s">
        <v>3226</v>
      </c>
    </row>
    <row r="110" spans="2:48" s="198" customFormat="1" ht="112.5" customHeight="1">
      <c r="B110" s="168"/>
      <c r="C110" s="359"/>
      <c r="D110" s="359"/>
      <c r="E110" s="359"/>
      <c r="F110" s="619" t="s">
        <v>3227</v>
      </c>
      <c r="G110" s="620"/>
      <c r="H110" s="620"/>
      <c r="I110" s="620"/>
      <c r="J110" s="359"/>
      <c r="K110" s="359"/>
      <c r="L110" s="359"/>
      <c r="M110" s="359"/>
      <c r="N110" s="359"/>
      <c r="O110" s="359"/>
      <c r="P110" s="359"/>
      <c r="Q110" s="359"/>
      <c r="R110" s="359"/>
      <c r="S110" s="470"/>
      <c r="U110" s="331"/>
      <c r="V110" s="359"/>
      <c r="W110" s="359"/>
      <c r="X110" s="359"/>
      <c r="Y110" s="359"/>
      <c r="Z110" s="359"/>
      <c r="AA110" s="359"/>
      <c r="AB110" s="332"/>
      <c r="AU110" s="192" t="s">
        <v>271</v>
      </c>
      <c r="AV110" s="192" t="s">
        <v>65</v>
      </c>
    </row>
    <row r="111" spans="2:52" s="270" customFormat="1" ht="22.5" customHeight="1">
      <c r="B111" s="265"/>
      <c r="C111" s="365"/>
      <c r="D111" s="365"/>
      <c r="E111" s="267" t="s">
        <v>5</v>
      </c>
      <c r="F111" s="597" t="s">
        <v>3228</v>
      </c>
      <c r="G111" s="598"/>
      <c r="H111" s="598"/>
      <c r="I111" s="598"/>
      <c r="J111" s="365"/>
      <c r="K111" s="269" t="s">
        <v>5</v>
      </c>
      <c r="L111" s="365"/>
      <c r="M111" s="365"/>
      <c r="N111" s="365"/>
      <c r="O111" s="365"/>
      <c r="P111" s="365"/>
      <c r="Q111" s="365"/>
      <c r="R111" s="365"/>
      <c r="S111" s="470"/>
      <c r="U111" s="387"/>
      <c r="V111" s="365"/>
      <c r="W111" s="365"/>
      <c r="X111" s="365"/>
      <c r="Y111" s="365"/>
      <c r="Z111" s="365"/>
      <c r="AA111" s="365"/>
      <c r="AB111" s="388"/>
      <c r="AU111" s="271" t="s">
        <v>205</v>
      </c>
      <c r="AV111" s="271" t="s">
        <v>65</v>
      </c>
      <c r="AW111" s="270" t="s">
        <v>65</v>
      </c>
      <c r="AX111" s="270" t="s">
        <v>25</v>
      </c>
      <c r="AY111" s="270" t="s">
        <v>58</v>
      </c>
      <c r="AZ111" s="271" t="s">
        <v>198</v>
      </c>
    </row>
    <row r="112" spans="2:52" s="261" customFormat="1" ht="22.5" customHeight="1">
      <c r="B112" s="257"/>
      <c r="C112" s="363"/>
      <c r="D112" s="363"/>
      <c r="E112" s="259" t="s">
        <v>2330</v>
      </c>
      <c r="F112" s="600" t="s">
        <v>71</v>
      </c>
      <c r="G112" s="601"/>
      <c r="H112" s="601"/>
      <c r="I112" s="601"/>
      <c r="J112" s="363"/>
      <c r="K112" s="260">
        <v>2</v>
      </c>
      <c r="L112" s="363"/>
      <c r="M112" s="363"/>
      <c r="N112" s="363"/>
      <c r="O112" s="363"/>
      <c r="P112" s="363"/>
      <c r="Q112" s="363"/>
      <c r="R112" s="363"/>
      <c r="S112" s="473"/>
      <c r="U112" s="385"/>
      <c r="V112" s="363"/>
      <c r="W112" s="363"/>
      <c r="X112" s="363"/>
      <c r="Y112" s="363"/>
      <c r="Z112" s="363"/>
      <c r="AA112" s="363"/>
      <c r="AB112" s="386"/>
      <c r="AU112" s="262" t="s">
        <v>205</v>
      </c>
      <c r="AV112" s="262" t="s">
        <v>65</v>
      </c>
      <c r="AW112" s="261" t="s">
        <v>71</v>
      </c>
      <c r="AX112" s="261" t="s">
        <v>25</v>
      </c>
      <c r="AY112" s="261" t="s">
        <v>58</v>
      </c>
      <c r="AZ112" s="262" t="s">
        <v>198</v>
      </c>
    </row>
    <row r="113" spans="2:52" s="261" customFormat="1" ht="22.5" customHeight="1">
      <c r="B113" s="257"/>
      <c r="C113" s="363"/>
      <c r="D113" s="363"/>
      <c r="E113" s="259" t="s">
        <v>2332</v>
      </c>
      <c r="F113" s="600" t="s">
        <v>3229</v>
      </c>
      <c r="G113" s="601"/>
      <c r="H113" s="601"/>
      <c r="I113" s="601"/>
      <c r="J113" s="363"/>
      <c r="K113" s="260">
        <v>2</v>
      </c>
      <c r="L113" s="363"/>
      <c r="M113" s="363"/>
      <c r="N113" s="363"/>
      <c r="O113" s="363"/>
      <c r="P113" s="363"/>
      <c r="Q113" s="363"/>
      <c r="R113" s="363"/>
      <c r="S113" s="473"/>
      <c r="U113" s="385"/>
      <c r="V113" s="363"/>
      <c r="W113" s="363"/>
      <c r="X113" s="363"/>
      <c r="Y113" s="363"/>
      <c r="Z113" s="363"/>
      <c r="AA113" s="363"/>
      <c r="AB113" s="386"/>
      <c r="AU113" s="262" t="s">
        <v>205</v>
      </c>
      <c r="AV113" s="262" t="s">
        <v>65</v>
      </c>
      <c r="AW113" s="261" t="s">
        <v>71</v>
      </c>
      <c r="AX113" s="261" t="s">
        <v>25</v>
      </c>
      <c r="AY113" s="261" t="s">
        <v>65</v>
      </c>
      <c r="AZ113" s="262" t="s">
        <v>198</v>
      </c>
    </row>
    <row r="114" spans="2:64" s="235" customFormat="1" ht="37.35" customHeight="1">
      <c r="B114" s="231"/>
      <c r="C114" s="232"/>
      <c r="D114" s="233" t="s">
        <v>264</v>
      </c>
      <c r="E114" s="233"/>
      <c r="F114" s="233"/>
      <c r="G114" s="233"/>
      <c r="H114" s="233"/>
      <c r="I114" s="233"/>
      <c r="J114" s="233"/>
      <c r="K114" s="233"/>
      <c r="L114" s="233"/>
      <c r="M114" s="233"/>
      <c r="N114" s="609">
        <f>SUM(N115:Q116)</f>
        <v>0</v>
      </c>
      <c r="O114" s="610"/>
      <c r="P114" s="610"/>
      <c r="Q114" s="610"/>
      <c r="R114" s="232"/>
      <c r="S114" s="473"/>
      <c r="U114" s="348"/>
      <c r="V114" s="232"/>
      <c r="W114" s="232"/>
      <c r="X114" s="234"/>
      <c r="Y114" s="232"/>
      <c r="Z114" s="234"/>
      <c r="AA114" s="232"/>
      <c r="AB114" s="349"/>
      <c r="AS114" s="237" t="s">
        <v>113</v>
      </c>
      <c r="AU114" s="238" t="s">
        <v>57</v>
      </c>
      <c r="AV114" s="238" t="s">
        <v>58</v>
      </c>
      <c r="AZ114" s="237" t="s">
        <v>198</v>
      </c>
      <c r="BL114" s="239">
        <f>BL115</f>
        <v>0</v>
      </c>
    </row>
    <row r="115" spans="2:66" s="198" customFormat="1" ht="22.5" customHeight="1">
      <c r="B115" s="168"/>
      <c r="C115" s="240" t="s">
        <v>164</v>
      </c>
      <c r="D115" s="240" t="s">
        <v>199</v>
      </c>
      <c r="E115" s="241" t="s">
        <v>3230</v>
      </c>
      <c r="F115" s="593" t="s">
        <v>3231</v>
      </c>
      <c r="G115" s="593"/>
      <c r="H115" s="593"/>
      <c r="I115" s="593"/>
      <c r="J115" s="242" t="s">
        <v>424</v>
      </c>
      <c r="K115" s="358">
        <v>7.9</v>
      </c>
      <c r="L115" s="694"/>
      <c r="M115" s="694"/>
      <c r="N115" s="594">
        <f>ROUND(L115*K115,2)</f>
        <v>0</v>
      </c>
      <c r="O115" s="594"/>
      <c r="P115" s="594"/>
      <c r="Q115" s="594"/>
      <c r="R115" s="244" t="s">
        <v>3319</v>
      </c>
      <c r="S115" s="470"/>
      <c r="U115" s="354"/>
      <c r="V115" s="275"/>
      <c r="W115" s="277"/>
      <c r="X115" s="277"/>
      <c r="Y115" s="277"/>
      <c r="Z115" s="277"/>
      <c r="AA115" s="277"/>
      <c r="AB115" s="356"/>
      <c r="AS115" s="192" t="s">
        <v>113</v>
      </c>
      <c r="AU115" s="192" t="s">
        <v>199</v>
      </c>
      <c r="AV115" s="192" t="s">
        <v>65</v>
      </c>
      <c r="AZ115" s="192" t="s">
        <v>198</v>
      </c>
      <c r="BF115" s="249">
        <f>IF(V115="základní",N115,0)</f>
        <v>0</v>
      </c>
      <c r="BG115" s="249">
        <f>IF(V115="snížená",N115,0)</f>
        <v>0</v>
      </c>
      <c r="BH115" s="249">
        <f>IF(V115="zákl. přenesená",N115,0)</f>
        <v>0</v>
      </c>
      <c r="BI115" s="249">
        <f>IF(V115="sníž. přenesená",N115,0)</f>
        <v>0</v>
      </c>
      <c r="BJ115" s="249">
        <f>IF(V115="nulová",N115,0)</f>
        <v>0</v>
      </c>
      <c r="BK115" s="192" t="s">
        <v>65</v>
      </c>
      <c r="BL115" s="249">
        <f>ROUND(L115*K115,2)</f>
        <v>0</v>
      </c>
      <c r="BM115" s="192" t="s">
        <v>113</v>
      </c>
      <c r="BN115" s="192" t="s">
        <v>3232</v>
      </c>
    </row>
    <row r="116" spans="2:66" s="198" customFormat="1" ht="45" customHeight="1">
      <c r="B116" s="168"/>
      <c r="C116" s="251" t="s">
        <v>3519</v>
      </c>
      <c r="D116" s="251" t="s">
        <v>199</v>
      </c>
      <c r="E116" s="252" t="s">
        <v>2900</v>
      </c>
      <c r="F116" s="624" t="s">
        <v>2901</v>
      </c>
      <c r="G116" s="624"/>
      <c r="H116" s="624"/>
      <c r="I116" s="624"/>
      <c r="J116" s="253" t="s">
        <v>3325</v>
      </c>
      <c r="K116" s="360">
        <v>1</v>
      </c>
      <c r="L116" s="694"/>
      <c r="M116" s="694"/>
      <c r="N116" s="617">
        <f>ROUND(L116*K116,2)</f>
        <v>0</v>
      </c>
      <c r="O116" s="617"/>
      <c r="P116" s="617"/>
      <c r="Q116" s="617"/>
      <c r="R116" s="244" t="s">
        <v>3319</v>
      </c>
      <c r="S116" s="473"/>
      <c r="U116" s="354"/>
      <c r="V116" s="246"/>
      <c r="W116" s="248"/>
      <c r="X116" s="248"/>
      <c r="Y116" s="248"/>
      <c r="Z116" s="248"/>
      <c r="AA116" s="248"/>
      <c r="AB116" s="355"/>
      <c r="AS116" s="192" t="s">
        <v>113</v>
      </c>
      <c r="AU116" s="192" t="s">
        <v>199</v>
      </c>
      <c r="AV116" s="192" t="s">
        <v>65</v>
      </c>
      <c r="AZ116" s="192" t="s">
        <v>198</v>
      </c>
      <c r="BF116" s="249">
        <f>IF(V116="základní",N116,0)</f>
        <v>0</v>
      </c>
      <c r="BG116" s="249">
        <f>IF(V116="snížená",N116,0)</f>
        <v>0</v>
      </c>
      <c r="BH116" s="249">
        <f>IF(V116="zákl. přenesená",N116,0)</f>
        <v>0</v>
      </c>
      <c r="BI116" s="249">
        <f>IF(V116="sníž. přenesená",N116,0)</f>
        <v>0</v>
      </c>
      <c r="BJ116" s="249">
        <f>IF(V116="nulová",N116,0)</f>
        <v>0</v>
      </c>
      <c r="BK116" s="192" t="s">
        <v>65</v>
      </c>
      <c r="BL116" s="249">
        <f>ROUND(L116*K116,2)</f>
        <v>0</v>
      </c>
      <c r="BM116" s="192" t="s">
        <v>113</v>
      </c>
      <c r="BN116" s="192" t="s">
        <v>3296</v>
      </c>
    </row>
    <row r="117" spans="2:19" s="198" customFormat="1" ht="6.95" customHeight="1">
      <c r="B117" s="201"/>
      <c r="C117" s="202"/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478"/>
    </row>
    <row r="118" ht="13.5">
      <c r="S118" s="476"/>
    </row>
    <row r="119" ht="13.5">
      <c r="S119" s="363"/>
    </row>
    <row r="120" ht="13.5">
      <c r="S120" s="359"/>
    </row>
    <row r="121" ht="13.5">
      <c r="S121" s="363"/>
    </row>
    <row r="122" ht="13.5">
      <c r="S122" s="363"/>
    </row>
    <row r="123" ht="13.5">
      <c r="S123" s="363"/>
    </row>
    <row r="124" ht="13.5">
      <c r="S124" s="363"/>
    </row>
    <row r="125" ht="13.5">
      <c r="S125" s="359"/>
    </row>
    <row r="126" ht="13.5">
      <c r="S126" s="363"/>
    </row>
    <row r="127" ht="13.5">
      <c r="S127" s="363"/>
    </row>
    <row r="128" ht="13.5">
      <c r="S128" s="359"/>
    </row>
    <row r="129" ht="13.5">
      <c r="S129" s="363"/>
    </row>
    <row r="130" ht="13.5">
      <c r="S130" s="363"/>
    </row>
    <row r="131" ht="13.5">
      <c r="S131" s="363"/>
    </row>
    <row r="132" ht="13.5">
      <c r="S132" s="232"/>
    </row>
    <row r="133" ht="13.5">
      <c r="S133" s="359"/>
    </row>
    <row r="134" ht="13.5">
      <c r="S134" s="363"/>
    </row>
    <row r="135" ht="13.5">
      <c r="S135" s="363"/>
    </row>
    <row r="136" ht="13.5">
      <c r="S136" s="232"/>
    </row>
    <row r="137" ht="13.5">
      <c r="S137" s="359"/>
    </row>
    <row r="138" ht="13.5">
      <c r="S138" s="363"/>
    </row>
    <row r="139" ht="13.5">
      <c r="S139" s="365"/>
    </row>
    <row r="140" ht="13.5">
      <c r="S140" s="363"/>
    </row>
    <row r="141" ht="13.5">
      <c r="S141" s="359"/>
    </row>
    <row r="142" ht="13.5">
      <c r="S142" s="363"/>
    </row>
    <row r="143" ht="13.5">
      <c r="S143" s="359"/>
    </row>
    <row r="144" ht="13.5">
      <c r="S144" s="363"/>
    </row>
    <row r="145" ht="13.5">
      <c r="S145" s="359"/>
    </row>
    <row r="146" ht="13.5">
      <c r="S146" s="363"/>
    </row>
    <row r="147" ht="13.5">
      <c r="S147" s="359"/>
    </row>
    <row r="148" ht="13.5">
      <c r="S148" s="363"/>
    </row>
    <row r="149" ht="13.5">
      <c r="S149" s="359"/>
    </row>
    <row r="150" ht="13.5">
      <c r="S150" s="363"/>
    </row>
    <row r="151" ht="13.5">
      <c r="S151" s="359"/>
    </row>
    <row r="152" ht="13.5">
      <c r="S152" s="363"/>
    </row>
    <row r="153" ht="13.5">
      <c r="S153" s="232"/>
    </row>
    <row r="154" ht="13.5">
      <c r="S154" s="359"/>
    </row>
    <row r="155" ht="13.5">
      <c r="S155" s="359"/>
    </row>
    <row r="156" ht="13.5">
      <c r="S156" s="232"/>
    </row>
    <row r="157" ht="13.5">
      <c r="S157" s="359"/>
    </row>
    <row r="158" ht="13.5">
      <c r="S158" s="363"/>
    </row>
    <row r="159" ht="13.5">
      <c r="S159" s="365"/>
    </row>
    <row r="160" ht="13.5">
      <c r="S160" s="363"/>
    </row>
    <row r="161" ht="13.5">
      <c r="S161" s="359"/>
    </row>
    <row r="162" ht="13.5">
      <c r="S162" s="363"/>
    </row>
    <row r="163" ht="13.5">
      <c r="S163" s="365"/>
    </row>
    <row r="164" ht="13.5">
      <c r="S164" s="363"/>
    </row>
    <row r="165" ht="13.5">
      <c r="S165" s="359"/>
    </row>
    <row r="166" ht="13.5">
      <c r="S166" s="363"/>
    </row>
    <row r="167" ht="13.5">
      <c r="S167" s="359"/>
    </row>
    <row r="168" ht="13.5">
      <c r="S168" s="363"/>
    </row>
    <row r="169" ht="13.5">
      <c r="S169" s="359"/>
    </row>
    <row r="170" ht="13.5">
      <c r="S170" s="369"/>
    </row>
    <row r="171" ht="13.5">
      <c r="S171" s="369"/>
    </row>
    <row r="172" ht="13.5">
      <c r="S172" s="369"/>
    </row>
    <row r="173" ht="13.5">
      <c r="S173" s="369"/>
    </row>
    <row r="174" ht="13.5">
      <c r="S174" s="369"/>
    </row>
    <row r="175" ht="13.5">
      <c r="S175" s="369"/>
    </row>
    <row r="176" ht="13.5">
      <c r="S176" s="369"/>
    </row>
    <row r="177" ht="13.5">
      <c r="S177" s="369"/>
    </row>
    <row r="178" ht="13.5">
      <c r="S178" s="369"/>
    </row>
    <row r="179" ht="13.5">
      <c r="S179" s="369"/>
    </row>
    <row r="180" ht="13.5">
      <c r="S180" s="369"/>
    </row>
    <row r="181" ht="13.5">
      <c r="S181" s="369"/>
    </row>
    <row r="182" ht="13.5">
      <c r="S182" s="369"/>
    </row>
    <row r="183" ht="13.5">
      <c r="S183" s="369"/>
    </row>
    <row r="184" ht="13.5">
      <c r="S184" s="369"/>
    </row>
    <row r="185" ht="13.5">
      <c r="S185" s="369"/>
    </row>
    <row r="186" ht="13.5">
      <c r="S186" s="369"/>
    </row>
    <row r="187" ht="13.5">
      <c r="S187" s="369"/>
    </row>
    <row r="188" ht="13.5">
      <c r="S188" s="369"/>
    </row>
    <row r="189" ht="13.5">
      <c r="S189" s="369"/>
    </row>
    <row r="190" ht="13.5">
      <c r="S190" s="369"/>
    </row>
  </sheetData>
  <sheetProtection password="CDE4" sheet="1" objects="1" scenarios="1"/>
  <mergeCells count="117">
    <mergeCell ref="F115:I115"/>
    <mergeCell ref="L115:M115"/>
    <mergeCell ref="N115:Q115"/>
    <mergeCell ref="N70:Q70"/>
    <mergeCell ref="N71:Q71"/>
    <mergeCell ref="N114:Q114"/>
    <mergeCell ref="H1:K1"/>
    <mergeCell ref="F113:I113"/>
    <mergeCell ref="F98:I98"/>
    <mergeCell ref="F99:I99"/>
    <mergeCell ref="L99:M99"/>
    <mergeCell ref="N99:Q99"/>
    <mergeCell ref="F87:I87"/>
    <mergeCell ref="F88:I88"/>
    <mergeCell ref="F89:I89"/>
    <mergeCell ref="F90:I90"/>
    <mergeCell ref="L90:M90"/>
    <mergeCell ref="N90:Q90"/>
    <mergeCell ref="F91:I91"/>
    <mergeCell ref="F92:I92"/>
    <mergeCell ref="F93:I93"/>
    <mergeCell ref="F80:I80"/>
    <mergeCell ref="M46:Q46"/>
    <mergeCell ref="M47:Q47"/>
    <mergeCell ref="F110:I110"/>
    <mergeCell ref="F111:I111"/>
    <mergeCell ref="F112:I112"/>
    <mergeCell ref="F100:I100"/>
    <mergeCell ref="F101:I101"/>
    <mergeCell ref="F102:I102"/>
    <mergeCell ref="F103:I103"/>
    <mergeCell ref="F104:I104"/>
    <mergeCell ref="L104:M104"/>
    <mergeCell ref="F105:I105"/>
    <mergeCell ref="F106:I106"/>
    <mergeCell ref="T2:AD2"/>
    <mergeCell ref="F107:I107"/>
    <mergeCell ref="F108:I108"/>
    <mergeCell ref="F109:I109"/>
    <mergeCell ref="L109:M109"/>
    <mergeCell ref="N109:Q109"/>
    <mergeCell ref="N104:Q104"/>
    <mergeCell ref="F94:I94"/>
    <mergeCell ref="F95:I95"/>
    <mergeCell ref="L95:M95"/>
    <mergeCell ref="N95:Q95"/>
    <mergeCell ref="F96:I96"/>
    <mergeCell ref="F97:I97"/>
    <mergeCell ref="E21:L21"/>
    <mergeCell ref="M44:P44"/>
    <mergeCell ref="M64:P64"/>
    <mergeCell ref="M66:Q66"/>
    <mergeCell ref="M67:Q67"/>
    <mergeCell ref="O9:P9"/>
    <mergeCell ref="O11:P11"/>
    <mergeCell ref="O12:P12"/>
    <mergeCell ref="O14:P14"/>
    <mergeCell ref="O15:P15"/>
    <mergeCell ref="O17:P17"/>
    <mergeCell ref="F81:I81"/>
    <mergeCell ref="F82:I82"/>
    <mergeCell ref="L82:M82"/>
    <mergeCell ref="N82:Q82"/>
    <mergeCell ref="F83:I83"/>
    <mergeCell ref="F84:I84"/>
    <mergeCell ref="F85:I85"/>
    <mergeCell ref="F86:I86"/>
    <mergeCell ref="L86:M86"/>
    <mergeCell ref="N86:Q86"/>
    <mergeCell ref="F76:I76"/>
    <mergeCell ref="L76:M76"/>
    <mergeCell ref="N76:Q76"/>
    <mergeCell ref="F77:I77"/>
    <mergeCell ref="C4:R4"/>
    <mergeCell ref="C39:R39"/>
    <mergeCell ref="C59:R59"/>
    <mergeCell ref="F78:I78"/>
    <mergeCell ref="F79:I79"/>
    <mergeCell ref="L79:M79"/>
    <mergeCell ref="N79:Q79"/>
    <mergeCell ref="O18:P18"/>
    <mergeCell ref="F62:P62"/>
    <mergeCell ref="H29:J29"/>
    <mergeCell ref="M29:P29"/>
    <mergeCell ref="H30:J30"/>
    <mergeCell ref="M30:P30"/>
    <mergeCell ref="H31:J31"/>
    <mergeCell ref="M31:P31"/>
    <mergeCell ref="L33:P33"/>
    <mergeCell ref="F41:P41"/>
    <mergeCell ref="F42:P42"/>
    <mergeCell ref="N53:Q53"/>
    <mergeCell ref="F61:P61"/>
    <mergeCell ref="F116:I116"/>
    <mergeCell ref="L116:M116"/>
    <mergeCell ref="N116:Q116"/>
    <mergeCell ref="C2:Q2"/>
    <mergeCell ref="F6:P6"/>
    <mergeCell ref="F7:P7"/>
    <mergeCell ref="M24:P24"/>
    <mergeCell ref="H27:J27"/>
    <mergeCell ref="M27:P27"/>
    <mergeCell ref="H28:J28"/>
    <mergeCell ref="M28:P28"/>
    <mergeCell ref="F69:I69"/>
    <mergeCell ref="L69:M69"/>
    <mergeCell ref="N69:Q69"/>
    <mergeCell ref="F72:I72"/>
    <mergeCell ref="L72:M72"/>
    <mergeCell ref="N72:Q72"/>
    <mergeCell ref="C49:G49"/>
    <mergeCell ref="N49:Q49"/>
    <mergeCell ref="N51:Q51"/>
    <mergeCell ref="N52:Q52"/>
    <mergeCell ref="F73:I73"/>
    <mergeCell ref="F74:I74"/>
    <mergeCell ref="F75:I75"/>
  </mergeCells>
  <hyperlinks>
    <hyperlink ref="F1:G1" location="C2" display="1) Krycí list rozpočtu"/>
    <hyperlink ref="H1:K1" location="C86" display="2) Rekapitulace rozpočtu"/>
    <hyperlink ref="L1" location="C110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5" r:id="rId2"/>
  <headerFooter>
    <oddFooter>&amp;CStrana &amp;P z &amp;N</oddFooter>
  </headerFooter>
  <rowBreaks count="2" manualBreakCount="2">
    <brk id="36" min="1" max="16383" man="1"/>
    <brk id="56" min="1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K502"/>
  <sheetViews>
    <sheetView showGridLines="0" zoomScaleSheetLayoutView="70" workbookViewId="0" topLeftCell="A1">
      <pane ySplit="1" topLeftCell="A289" activePane="bottomLeft" state="frozen"/>
      <selection pane="topLeft" activeCell="AE39" sqref="AE39"/>
      <selection pane="bottomLeft" activeCell="K353" sqref="K353"/>
    </sheetView>
  </sheetViews>
  <sheetFormatPr defaultColWidth="9.33203125" defaultRowHeight="13.5"/>
  <cols>
    <col min="1" max="1" width="8.33203125" style="190" customWidth="1"/>
    <col min="2" max="2" width="1.66796875" style="190" customWidth="1"/>
    <col min="3" max="3" width="4.83203125" style="190" customWidth="1"/>
    <col min="4" max="4" width="4.66015625" style="190" customWidth="1"/>
    <col min="5" max="5" width="17.16015625" style="190" customWidth="1"/>
    <col min="6" max="7" width="11.16015625" style="190" customWidth="1"/>
    <col min="8" max="8" width="12.5" style="190" customWidth="1"/>
    <col min="9" max="9" width="7" style="190" customWidth="1"/>
    <col min="10" max="10" width="5.16015625" style="190" customWidth="1"/>
    <col min="11" max="11" width="11.5" style="190" customWidth="1"/>
    <col min="12" max="12" width="12" style="190" customWidth="1"/>
    <col min="13" max="14" width="6" style="190" customWidth="1"/>
    <col min="15" max="15" width="2" style="190" customWidth="1"/>
    <col min="16" max="16" width="12.5" style="190" customWidth="1"/>
    <col min="17" max="17" width="4.16015625" style="190" customWidth="1"/>
    <col min="18" max="18" width="18.5" style="190" customWidth="1"/>
    <col min="19" max="19" width="1.66796875" style="190" customWidth="1"/>
    <col min="20" max="20" width="29.66015625" style="190" hidden="1" customWidth="1"/>
    <col min="21" max="21" width="16.33203125" style="190" hidden="1" customWidth="1"/>
    <col min="22" max="22" width="12.33203125" style="190" hidden="1" customWidth="1"/>
    <col min="23" max="23" width="16.33203125" style="190" hidden="1" customWidth="1"/>
    <col min="24" max="24" width="12.16015625" style="190" hidden="1" customWidth="1"/>
    <col min="25" max="25" width="15" style="190" hidden="1" customWidth="1"/>
    <col min="26" max="26" width="11" style="190" hidden="1" customWidth="1"/>
    <col min="27" max="27" width="15" style="190" customWidth="1"/>
    <col min="28" max="28" width="16.33203125" style="190" customWidth="1"/>
    <col min="29" max="40" width="9.33203125" style="190" customWidth="1"/>
    <col min="41" max="62" width="9.33203125" style="190" hidden="1" customWidth="1"/>
    <col min="63" max="16384" width="9.33203125" style="190" customWidth="1"/>
  </cols>
  <sheetData>
    <row r="1" spans="1:63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4" t="s">
        <v>168</v>
      </c>
      <c r="I1" s="604"/>
      <c r="J1" s="604"/>
      <c r="K1" s="604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</row>
    <row r="2" spans="3:43" ht="36.95" customHeight="1">
      <c r="C2" s="650" t="s">
        <v>7</v>
      </c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T2" s="668"/>
      <c r="U2" s="668"/>
      <c r="V2" s="668"/>
      <c r="W2" s="668"/>
      <c r="X2" s="668"/>
      <c r="Y2" s="668"/>
      <c r="Z2" s="668"/>
      <c r="AQ2" s="192" t="s">
        <v>72</v>
      </c>
    </row>
    <row r="3" spans="2:43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Q3" s="192" t="s">
        <v>172</v>
      </c>
    </row>
    <row r="4" spans="2:43" ht="36.95" customHeight="1">
      <c r="B4" s="174"/>
      <c r="C4" s="642" t="s">
        <v>3734</v>
      </c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53"/>
      <c r="S4" s="176"/>
      <c r="T4" s="196" t="s">
        <v>13</v>
      </c>
      <c r="AQ4" s="192" t="s">
        <v>6</v>
      </c>
    </row>
    <row r="5" spans="2:19" ht="6.95" customHeight="1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6"/>
    </row>
    <row r="6" spans="2:19" ht="25.35" customHeight="1">
      <c r="B6" s="174"/>
      <c r="C6" s="175"/>
      <c r="D6" s="177" t="s">
        <v>15</v>
      </c>
      <c r="E6" s="175"/>
      <c r="F6" s="634" t="str">
        <f>'Rekapitulace stavby'!K6</f>
        <v>Bezbariérové bydlení a centrum denních aktivit v Lednici - Srdce v domě, příspěvková organizace</v>
      </c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175"/>
      <c r="R6" s="175"/>
      <c r="S6" s="176"/>
    </row>
    <row r="7" spans="2:19" ht="25.35" customHeight="1">
      <c r="B7" s="174"/>
      <c r="C7" s="175"/>
      <c r="D7" s="177" t="s">
        <v>173</v>
      </c>
      <c r="E7" s="175"/>
      <c r="F7" s="634" t="s">
        <v>244</v>
      </c>
      <c r="G7" s="636"/>
      <c r="H7" s="636"/>
      <c r="I7" s="636"/>
      <c r="J7" s="636"/>
      <c r="K7" s="636"/>
      <c r="L7" s="636"/>
      <c r="M7" s="636"/>
      <c r="N7" s="636"/>
      <c r="O7" s="636"/>
      <c r="P7" s="636"/>
      <c r="Q7" s="175"/>
      <c r="R7" s="175"/>
      <c r="S7" s="172"/>
    </row>
    <row r="8" spans="2:19" s="198" customFormat="1" ht="32.85" customHeight="1">
      <c r="B8" s="168"/>
      <c r="C8" s="169"/>
      <c r="D8" s="199" t="s">
        <v>245</v>
      </c>
      <c r="E8" s="169"/>
      <c r="F8" s="652" t="s">
        <v>246</v>
      </c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169"/>
      <c r="R8" s="16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576">
        <f>'Rekapitulace stavby'!AM8</f>
        <v>0</v>
      </c>
      <c r="P10" s="576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23" t="str">
        <f>IF('Rekapitulace stavby'!AN11="","",'Rekapitulace stavby'!AN11)</f>
        <v/>
      </c>
      <c r="P12" s="523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23" t="str">
        <f>IF('Rekapitulace stavby'!AN12="","",'Rekapitulace stavby'!AN12)</f>
        <v/>
      </c>
      <c r="P13" s="523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23" t="str">
        <f>IF('Rekapitulace stavby'!AM13="","",'Rekapitulace stavby'!AM13)</f>
        <v/>
      </c>
      <c r="P15" s="523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23" t="str">
        <f>IF('Rekapitulace stavby'!AM14="","",'Rekapitulace stavby'!AM14)</f>
        <v/>
      </c>
      <c r="P16" s="523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23" t="str">
        <f>IF('Rekapitulace stavby'!AN17="","",'Rekapitulace stavby'!AN17)</f>
        <v/>
      </c>
      <c r="P18" s="523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23" t="str">
        <f>IF('Rekapitulace stavby'!AN18="","",'Rekapitulace stavby'!AN18)</f>
        <v/>
      </c>
      <c r="P19" s="523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26" t="s">
        <v>5</v>
      </c>
      <c r="F22" s="526"/>
      <c r="G22" s="526"/>
      <c r="H22" s="526"/>
      <c r="I22" s="526"/>
      <c r="J22" s="526"/>
      <c r="K22" s="526"/>
      <c r="L22" s="526"/>
      <c r="M22" s="392"/>
      <c r="N22" s="392"/>
      <c r="O22" s="392"/>
      <c r="P22" s="392"/>
      <c r="Q22" s="392"/>
      <c r="R22" s="392"/>
      <c r="S22" s="34"/>
    </row>
    <row r="23" spans="2:19" s="1" customFormat="1" ht="6.95" customHeight="1">
      <c r="B23" s="3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4"/>
    </row>
    <row r="24" spans="2:19" s="198" customFormat="1" ht="6.95" customHeight="1">
      <c r="B24" s="168"/>
      <c r="C24" s="169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69"/>
      <c r="R24" s="169"/>
      <c r="S24" s="172"/>
    </row>
    <row r="25" spans="2:19" s="198" customFormat="1" ht="25.35" customHeight="1">
      <c r="B25" s="168"/>
      <c r="C25" s="169"/>
      <c r="D25" s="183" t="s">
        <v>27</v>
      </c>
      <c r="E25" s="169"/>
      <c r="F25" s="169"/>
      <c r="G25" s="169"/>
      <c r="H25" s="169"/>
      <c r="I25" s="169"/>
      <c r="J25" s="169"/>
      <c r="K25" s="169"/>
      <c r="L25" s="169"/>
      <c r="M25" s="631">
        <f>N53</f>
        <v>0</v>
      </c>
      <c r="N25" s="632"/>
      <c r="O25" s="632"/>
      <c r="P25" s="632"/>
      <c r="Q25" s="169"/>
      <c r="R25" s="169"/>
      <c r="S25" s="172"/>
    </row>
    <row r="26" spans="2:19" s="198" customFormat="1" ht="6.95" customHeight="1">
      <c r="B26" s="168"/>
      <c r="C26" s="169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69"/>
      <c r="R26" s="169"/>
      <c r="S26" s="172"/>
    </row>
    <row r="27" spans="2:19" s="198" customFormat="1" ht="14.45" customHeight="1">
      <c r="B27" s="168"/>
      <c r="C27" s="169"/>
      <c r="D27" s="169"/>
      <c r="E27" s="169"/>
      <c r="F27" s="170" t="s">
        <v>3740</v>
      </c>
      <c r="G27" s="169"/>
      <c r="J27" s="170" t="s">
        <v>3738</v>
      </c>
      <c r="K27" s="170"/>
      <c r="P27" s="170" t="s">
        <v>3739</v>
      </c>
      <c r="S27" s="172"/>
    </row>
    <row r="28" spans="2:19" s="1" customFormat="1" ht="14.45" customHeight="1">
      <c r="B28" s="32"/>
      <c r="C28" s="163"/>
      <c r="D28" s="160" t="s">
        <v>28</v>
      </c>
      <c r="E28" s="160" t="s">
        <v>29</v>
      </c>
      <c r="F28" s="159">
        <v>0.21</v>
      </c>
      <c r="G28" s="101" t="s">
        <v>30</v>
      </c>
      <c r="H28" s="579">
        <v>0</v>
      </c>
      <c r="I28" s="575"/>
      <c r="J28" s="575"/>
      <c r="K28" s="163"/>
      <c r="L28" s="163"/>
      <c r="M28" s="579">
        <f>ROUND(H28*0.21,2)</f>
        <v>0</v>
      </c>
      <c r="N28" s="575"/>
      <c r="O28" s="575"/>
      <c r="P28" s="575"/>
      <c r="Q28" s="163"/>
      <c r="R28" s="163"/>
      <c r="S28" s="34"/>
    </row>
    <row r="29" spans="2:19" s="1" customFormat="1" ht="14.45" customHeight="1">
      <c r="B29" s="32"/>
      <c r="C29" s="163"/>
      <c r="D29" s="163"/>
      <c r="E29" s="160" t="s">
        <v>31</v>
      </c>
      <c r="F29" s="159">
        <v>0.15</v>
      </c>
      <c r="G29" s="101" t="s">
        <v>30</v>
      </c>
      <c r="H29" s="579">
        <f>ROUND(M25,2)</f>
        <v>0</v>
      </c>
      <c r="I29" s="575"/>
      <c r="J29" s="575"/>
      <c r="K29" s="163"/>
      <c r="L29" s="163"/>
      <c r="M29" s="579">
        <f>ROUND(H29*0.15,2)</f>
        <v>0</v>
      </c>
      <c r="N29" s="575"/>
      <c r="O29" s="575"/>
      <c r="P29" s="575"/>
      <c r="Q29" s="163"/>
      <c r="R29" s="163"/>
      <c r="S29" s="34"/>
    </row>
    <row r="30" spans="2:19" s="198" customFormat="1" ht="14.45" customHeight="1" hidden="1">
      <c r="B30" s="168"/>
      <c r="C30" s="169"/>
      <c r="D30" s="169"/>
      <c r="E30" s="184" t="s">
        <v>32</v>
      </c>
      <c r="F30" s="200">
        <v>0.21</v>
      </c>
      <c r="G30" s="170" t="s">
        <v>30</v>
      </c>
      <c r="H30" s="656" t="e">
        <f>ROUND((SUM(#REF!)+SUM(BH49:BH94)),2)</f>
        <v>#REF!</v>
      </c>
      <c r="I30" s="638"/>
      <c r="J30" s="638"/>
      <c r="K30" s="169"/>
      <c r="L30" s="169"/>
      <c r="M30" s="656">
        <v>0</v>
      </c>
      <c r="N30" s="638"/>
      <c r="O30" s="638"/>
      <c r="P30" s="638"/>
      <c r="Q30" s="169"/>
      <c r="R30" s="169"/>
      <c r="S30" s="172"/>
    </row>
    <row r="31" spans="2:19" s="198" customFormat="1" ht="14.45" customHeight="1" hidden="1">
      <c r="B31" s="168"/>
      <c r="C31" s="169"/>
      <c r="D31" s="169"/>
      <c r="E31" s="184" t="s">
        <v>33</v>
      </c>
      <c r="F31" s="200">
        <v>0.15</v>
      </c>
      <c r="G31" s="170" t="s">
        <v>30</v>
      </c>
      <c r="H31" s="656" t="e">
        <f>ROUND((SUM(#REF!)+SUM(BI49:BI94)),2)</f>
        <v>#REF!</v>
      </c>
      <c r="I31" s="638"/>
      <c r="J31" s="638"/>
      <c r="K31" s="169"/>
      <c r="L31" s="169"/>
      <c r="M31" s="656">
        <v>0</v>
      </c>
      <c r="N31" s="638"/>
      <c r="O31" s="638"/>
      <c r="P31" s="638"/>
      <c r="Q31" s="169"/>
      <c r="R31" s="169"/>
      <c r="S31" s="172"/>
    </row>
    <row r="32" spans="2:19" s="198" customFormat="1" ht="14.45" customHeight="1" hidden="1">
      <c r="B32" s="168"/>
      <c r="C32" s="169"/>
      <c r="D32" s="169"/>
      <c r="E32" s="184" t="s">
        <v>34</v>
      </c>
      <c r="F32" s="200">
        <v>0</v>
      </c>
      <c r="G32" s="170" t="s">
        <v>30</v>
      </c>
      <c r="H32" s="656" t="e">
        <f>ROUND((SUM(#REF!)+SUM(BJ49:BJ94)),2)</f>
        <v>#REF!</v>
      </c>
      <c r="I32" s="638"/>
      <c r="J32" s="638"/>
      <c r="K32" s="169"/>
      <c r="L32" s="169"/>
      <c r="M32" s="656">
        <v>0</v>
      </c>
      <c r="N32" s="638"/>
      <c r="O32" s="638"/>
      <c r="P32" s="638"/>
      <c r="Q32" s="169"/>
      <c r="R32" s="169"/>
      <c r="S32" s="172"/>
    </row>
    <row r="33" spans="2:19" s="198" customFormat="1" ht="6.95" customHeight="1">
      <c r="B33" s="168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72"/>
    </row>
    <row r="34" spans="2:19" s="198" customFormat="1" ht="25.35" customHeight="1">
      <c r="B34" s="168"/>
      <c r="C34" s="185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4">
        <f>M25+M28+M29</f>
        <v>0</v>
      </c>
      <c r="M34" s="654"/>
      <c r="N34" s="654"/>
      <c r="O34" s="654"/>
      <c r="P34" s="655"/>
      <c r="Q34" s="185"/>
      <c r="R34" s="169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2" t="s">
        <v>3735</v>
      </c>
      <c r="D40" s="643"/>
      <c r="E40" s="643"/>
      <c r="F40" s="643"/>
      <c r="G40" s="643"/>
      <c r="H40" s="643"/>
      <c r="I40" s="643"/>
      <c r="J40" s="643"/>
      <c r="K40" s="643"/>
      <c r="L40" s="643"/>
      <c r="M40" s="643"/>
      <c r="N40" s="643"/>
      <c r="O40" s="643"/>
      <c r="P40" s="643"/>
      <c r="Q40" s="643"/>
      <c r="R40" s="644"/>
      <c r="S40" s="172"/>
    </row>
    <row r="41" spans="2:19" s="198" customFormat="1" ht="6.95" customHeight="1">
      <c r="B41" s="168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72"/>
    </row>
    <row r="42" spans="2:19" s="198" customFormat="1" ht="30" customHeight="1">
      <c r="B42" s="168"/>
      <c r="C42" s="177" t="s">
        <v>15</v>
      </c>
      <c r="D42" s="169"/>
      <c r="E42" s="169"/>
      <c r="F42" s="634" t="str">
        <f>F6</f>
        <v>Bezbariérové bydlení a centrum denních aktivit v Lednici - Srdce v domě, příspěvková organizace</v>
      </c>
      <c r="G42" s="635"/>
      <c r="H42" s="635"/>
      <c r="I42" s="635"/>
      <c r="J42" s="635"/>
      <c r="K42" s="635"/>
      <c r="L42" s="635"/>
      <c r="M42" s="635"/>
      <c r="N42" s="635"/>
      <c r="O42" s="635"/>
      <c r="P42" s="635"/>
      <c r="Q42" s="169"/>
      <c r="R42" s="169"/>
      <c r="S42" s="172"/>
    </row>
    <row r="43" spans="2:19" ht="30" customHeight="1">
      <c r="B43" s="174"/>
      <c r="C43" s="177" t="s">
        <v>173</v>
      </c>
      <c r="D43" s="175"/>
      <c r="E43" s="175"/>
      <c r="F43" s="634" t="s">
        <v>244</v>
      </c>
      <c r="G43" s="636"/>
      <c r="H43" s="636"/>
      <c r="I43" s="636"/>
      <c r="J43" s="636"/>
      <c r="K43" s="636"/>
      <c r="L43" s="636"/>
      <c r="M43" s="636"/>
      <c r="N43" s="636"/>
      <c r="O43" s="636"/>
      <c r="P43" s="636"/>
      <c r="Q43" s="175"/>
      <c r="R43" s="175"/>
      <c r="S43" s="172"/>
    </row>
    <row r="44" spans="2:19" s="198" customFormat="1" ht="36.95" customHeight="1">
      <c r="B44" s="168"/>
      <c r="C44" s="207" t="s">
        <v>245</v>
      </c>
      <c r="D44" s="169"/>
      <c r="E44" s="169"/>
      <c r="F44" s="637" t="str">
        <f>F8</f>
        <v>SO 01 - SO 01 - RD Nizka podpora</v>
      </c>
      <c r="G44" s="638"/>
      <c r="H44" s="638"/>
      <c r="I44" s="638"/>
      <c r="J44" s="638"/>
      <c r="K44" s="638"/>
      <c r="L44" s="638"/>
      <c r="M44" s="638"/>
      <c r="N44" s="638"/>
      <c r="O44" s="638"/>
      <c r="P44" s="638"/>
      <c r="Q44" s="169"/>
      <c r="R44" s="169"/>
      <c r="S44" s="172"/>
    </row>
    <row r="45" spans="2:19" s="198" customFormat="1" ht="6.95" customHeight="1">
      <c r="B45" s="168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72"/>
    </row>
    <row r="46" spans="2:19" s="198" customFormat="1" ht="18" customHeight="1">
      <c r="B46" s="168"/>
      <c r="C46" s="177" t="s">
        <v>19</v>
      </c>
      <c r="D46" s="169"/>
      <c r="E46" s="169"/>
      <c r="F46" s="180"/>
      <c r="G46" s="169"/>
      <c r="H46" s="169"/>
      <c r="I46" s="169"/>
      <c r="J46" s="169"/>
      <c r="K46" s="177" t="s">
        <v>21</v>
      </c>
      <c r="L46" s="169"/>
      <c r="M46" s="576">
        <f>IF(O10="","",O10)</f>
        <v>0</v>
      </c>
      <c r="N46" s="576"/>
      <c r="O46" s="576"/>
      <c r="P46" s="576"/>
      <c r="Q46" s="169"/>
      <c r="R46" s="169"/>
      <c r="S46" s="172"/>
    </row>
    <row r="47" spans="2:19" s="198" customFormat="1" ht="6.95" customHeight="1">
      <c r="B47" s="168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72"/>
    </row>
    <row r="48" spans="2:19" s="198" customFormat="1" ht="15">
      <c r="B48" s="168"/>
      <c r="C48" s="177" t="s">
        <v>3741</v>
      </c>
      <c r="D48" s="169"/>
      <c r="E48" s="169"/>
      <c r="F48" s="180"/>
      <c r="G48" s="169"/>
      <c r="H48" s="169"/>
      <c r="I48" s="169"/>
      <c r="J48" s="169"/>
      <c r="K48" s="177" t="s">
        <v>24</v>
      </c>
      <c r="L48" s="169"/>
      <c r="M48" s="639"/>
      <c r="N48" s="639"/>
      <c r="O48" s="639"/>
      <c r="P48" s="639"/>
      <c r="Q48" s="639"/>
      <c r="R48" s="169"/>
      <c r="S48" s="172"/>
    </row>
    <row r="49" spans="2:19" s="198" customFormat="1" ht="14.45" customHeight="1">
      <c r="B49" s="168"/>
      <c r="C49" s="177" t="s">
        <v>3743</v>
      </c>
      <c r="D49" s="169"/>
      <c r="E49" s="169"/>
      <c r="F49" s="390" t="str">
        <f>IF(E16="","",E16)</f>
        <v/>
      </c>
      <c r="G49" s="169"/>
      <c r="H49" s="169"/>
      <c r="I49" s="169"/>
      <c r="J49" s="169"/>
      <c r="K49" s="177"/>
      <c r="L49" s="169"/>
      <c r="M49" s="639"/>
      <c r="N49" s="639"/>
      <c r="O49" s="639"/>
      <c r="P49" s="639"/>
      <c r="Q49" s="639"/>
      <c r="R49" s="169"/>
      <c r="S49" s="172"/>
    </row>
    <row r="50" spans="2:19" s="198" customFormat="1" ht="10.35" customHeight="1">
      <c r="B50" s="168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72"/>
    </row>
    <row r="51" spans="2:19" s="198" customFormat="1" ht="29.25" customHeight="1">
      <c r="B51" s="168"/>
      <c r="C51" s="640" t="s">
        <v>176</v>
      </c>
      <c r="D51" s="641"/>
      <c r="E51" s="641"/>
      <c r="F51" s="641"/>
      <c r="G51" s="641"/>
      <c r="H51" s="185"/>
      <c r="I51" s="185"/>
      <c r="J51" s="185"/>
      <c r="K51" s="185"/>
      <c r="L51" s="185"/>
      <c r="M51" s="185"/>
      <c r="N51" s="640" t="s">
        <v>177</v>
      </c>
      <c r="O51" s="641"/>
      <c r="P51" s="641"/>
      <c r="Q51" s="641"/>
      <c r="R51" s="169"/>
      <c r="S51" s="172"/>
    </row>
    <row r="52" spans="2:19" s="198" customFormat="1" ht="10.35" customHeight="1">
      <c r="B52" s="168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72"/>
    </row>
    <row r="53" spans="2:44" s="198" customFormat="1" ht="29.25" customHeight="1">
      <c r="B53" s="168"/>
      <c r="C53" s="209" t="s">
        <v>3737</v>
      </c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631">
        <f>SUM(N54:Q71)</f>
        <v>0</v>
      </c>
      <c r="O53" s="645"/>
      <c r="P53" s="645"/>
      <c r="Q53" s="645"/>
      <c r="R53" s="169"/>
      <c r="S53" s="210"/>
      <c r="AR53" s="192" t="s">
        <v>172</v>
      </c>
    </row>
    <row r="54" spans="2:19" s="215" customFormat="1" ht="24.95" customHeight="1">
      <c r="B54" s="211"/>
      <c r="C54" s="212"/>
      <c r="D54" s="213" t="s">
        <v>247</v>
      </c>
      <c r="E54" s="214"/>
      <c r="F54" s="214"/>
      <c r="G54" s="214"/>
      <c r="H54" s="214"/>
      <c r="I54" s="214"/>
      <c r="J54" s="214"/>
      <c r="K54" s="214"/>
      <c r="L54" s="214"/>
      <c r="M54" s="214"/>
      <c r="N54" s="646">
        <f>N91</f>
        <v>0</v>
      </c>
      <c r="O54" s="647"/>
      <c r="P54" s="647"/>
      <c r="Q54" s="647"/>
      <c r="R54" s="212"/>
      <c r="S54" s="210"/>
    </row>
    <row r="55" spans="2:19" s="215" customFormat="1" ht="24.95" customHeight="1">
      <c r="B55" s="211"/>
      <c r="C55" s="212"/>
      <c r="D55" s="216" t="s">
        <v>248</v>
      </c>
      <c r="E55" s="217"/>
      <c r="F55" s="217"/>
      <c r="G55" s="217"/>
      <c r="H55" s="217"/>
      <c r="I55" s="217"/>
      <c r="J55" s="217"/>
      <c r="K55" s="217"/>
      <c r="L55" s="217"/>
      <c r="M55" s="217"/>
      <c r="N55" s="648">
        <f>N126</f>
        <v>0</v>
      </c>
      <c r="O55" s="649"/>
      <c r="P55" s="649"/>
      <c r="Q55" s="649"/>
      <c r="R55" s="212"/>
      <c r="S55" s="210"/>
    </row>
    <row r="56" spans="2:19" s="215" customFormat="1" ht="24.95" customHeight="1">
      <c r="B56" s="211"/>
      <c r="C56" s="212"/>
      <c r="D56" s="216" t="s">
        <v>249</v>
      </c>
      <c r="E56" s="217"/>
      <c r="F56" s="217"/>
      <c r="G56" s="217"/>
      <c r="H56" s="217"/>
      <c r="I56" s="217"/>
      <c r="J56" s="217"/>
      <c r="K56" s="217"/>
      <c r="L56" s="217"/>
      <c r="M56" s="217"/>
      <c r="N56" s="648">
        <f>N141</f>
        <v>0</v>
      </c>
      <c r="O56" s="649"/>
      <c r="P56" s="649"/>
      <c r="Q56" s="649"/>
      <c r="R56" s="212"/>
      <c r="S56" s="210"/>
    </row>
    <row r="57" spans="2:19" s="215" customFormat="1" ht="24.95" customHeight="1">
      <c r="B57" s="211"/>
      <c r="C57" s="212"/>
      <c r="D57" s="216" t="s">
        <v>250</v>
      </c>
      <c r="E57" s="217"/>
      <c r="F57" s="217"/>
      <c r="G57" s="217"/>
      <c r="H57" s="217"/>
      <c r="I57" s="217"/>
      <c r="J57" s="217"/>
      <c r="K57" s="217"/>
      <c r="L57" s="217"/>
      <c r="M57" s="217"/>
      <c r="N57" s="648">
        <f>N181</f>
        <v>0</v>
      </c>
      <c r="O57" s="649"/>
      <c r="P57" s="649"/>
      <c r="Q57" s="649"/>
      <c r="R57" s="212"/>
      <c r="S57" s="210"/>
    </row>
    <row r="58" spans="2:19" s="215" customFormat="1" ht="24.95" customHeight="1">
      <c r="B58" s="211"/>
      <c r="C58" s="212"/>
      <c r="D58" s="216" t="s">
        <v>251</v>
      </c>
      <c r="E58" s="217"/>
      <c r="F58" s="217"/>
      <c r="G58" s="217"/>
      <c r="H58" s="217"/>
      <c r="I58" s="217"/>
      <c r="J58" s="217"/>
      <c r="K58" s="217"/>
      <c r="L58" s="217"/>
      <c r="M58" s="217"/>
      <c r="N58" s="648">
        <f>N210</f>
        <v>0</v>
      </c>
      <c r="O58" s="649"/>
      <c r="P58" s="649"/>
      <c r="Q58" s="649"/>
      <c r="R58" s="212"/>
      <c r="S58" s="210"/>
    </row>
    <row r="59" spans="2:19" s="215" customFormat="1" ht="24.95" customHeight="1">
      <c r="B59" s="211"/>
      <c r="C59" s="212"/>
      <c r="D59" s="216" t="s">
        <v>252</v>
      </c>
      <c r="E59" s="217"/>
      <c r="F59" s="217"/>
      <c r="G59" s="217"/>
      <c r="H59" s="217"/>
      <c r="I59" s="217"/>
      <c r="J59" s="217"/>
      <c r="K59" s="217"/>
      <c r="L59" s="217"/>
      <c r="M59" s="217"/>
      <c r="N59" s="648">
        <f>N236</f>
        <v>0</v>
      </c>
      <c r="O59" s="649"/>
      <c r="P59" s="649"/>
      <c r="Q59" s="649"/>
      <c r="R59" s="212"/>
      <c r="S59" s="210"/>
    </row>
    <row r="60" spans="2:19" s="215" customFormat="1" ht="24.95" customHeight="1">
      <c r="B60" s="211"/>
      <c r="C60" s="212"/>
      <c r="D60" s="216" t="s">
        <v>253</v>
      </c>
      <c r="E60" s="217"/>
      <c r="F60" s="217"/>
      <c r="G60" s="217"/>
      <c r="H60" s="217"/>
      <c r="I60" s="217"/>
      <c r="J60" s="217"/>
      <c r="K60" s="217"/>
      <c r="L60" s="217"/>
      <c r="M60" s="217"/>
      <c r="N60" s="648">
        <f>N248</f>
        <v>0</v>
      </c>
      <c r="O60" s="649"/>
      <c r="P60" s="649"/>
      <c r="Q60" s="649"/>
      <c r="R60" s="212"/>
      <c r="S60" s="172"/>
    </row>
    <row r="61" spans="2:19" s="215" customFormat="1" ht="24.95" customHeight="1">
      <c r="B61" s="211"/>
      <c r="C61" s="212"/>
      <c r="D61" s="216" t="s">
        <v>254</v>
      </c>
      <c r="E61" s="217"/>
      <c r="F61" s="217"/>
      <c r="G61" s="217"/>
      <c r="H61" s="217"/>
      <c r="I61" s="217"/>
      <c r="J61" s="217"/>
      <c r="K61" s="217"/>
      <c r="L61" s="217"/>
      <c r="M61" s="217"/>
      <c r="N61" s="648">
        <f>N271</f>
        <v>0</v>
      </c>
      <c r="O61" s="649"/>
      <c r="P61" s="649"/>
      <c r="Q61" s="649"/>
      <c r="R61" s="212"/>
      <c r="S61" s="172"/>
    </row>
    <row r="62" spans="2:19" s="215" customFormat="1" ht="24.95" customHeight="1">
      <c r="B62" s="211"/>
      <c r="C62" s="212"/>
      <c r="D62" s="216" t="s">
        <v>255</v>
      </c>
      <c r="E62" s="217"/>
      <c r="F62" s="217"/>
      <c r="G62" s="217"/>
      <c r="H62" s="217"/>
      <c r="I62" s="217"/>
      <c r="J62" s="217"/>
      <c r="K62" s="217"/>
      <c r="L62" s="217"/>
      <c r="M62" s="217"/>
      <c r="N62" s="648">
        <f>N312</f>
        <v>0</v>
      </c>
      <c r="O62" s="649"/>
      <c r="P62" s="649"/>
      <c r="Q62" s="649"/>
      <c r="R62" s="212"/>
      <c r="S62" s="172"/>
    </row>
    <row r="63" spans="2:19" s="215" customFormat="1" ht="24.95" customHeight="1">
      <c r="B63" s="211"/>
      <c r="C63" s="212"/>
      <c r="D63" s="216" t="s">
        <v>256</v>
      </c>
      <c r="E63" s="217"/>
      <c r="F63" s="217"/>
      <c r="G63" s="217"/>
      <c r="H63" s="217"/>
      <c r="I63" s="217"/>
      <c r="J63" s="217"/>
      <c r="K63" s="217"/>
      <c r="L63" s="217"/>
      <c r="M63" s="217"/>
      <c r="N63" s="648">
        <f>N326</f>
        <v>0</v>
      </c>
      <c r="O63" s="649"/>
      <c r="P63" s="649"/>
      <c r="Q63" s="649"/>
      <c r="R63" s="212"/>
      <c r="S63" s="172"/>
    </row>
    <row r="64" spans="2:19" s="215" customFormat="1" ht="24.95" customHeight="1">
      <c r="B64" s="211"/>
      <c r="C64" s="212"/>
      <c r="D64" s="216" t="s">
        <v>257</v>
      </c>
      <c r="E64" s="217"/>
      <c r="F64" s="217"/>
      <c r="G64" s="217"/>
      <c r="H64" s="217"/>
      <c r="I64" s="217"/>
      <c r="J64" s="217"/>
      <c r="K64" s="217"/>
      <c r="L64" s="217"/>
      <c r="M64" s="217"/>
      <c r="N64" s="648">
        <f>N337</f>
        <v>0</v>
      </c>
      <c r="O64" s="649"/>
      <c r="P64" s="649"/>
      <c r="Q64" s="649"/>
      <c r="R64" s="212"/>
      <c r="S64" s="172"/>
    </row>
    <row r="65" spans="2:19" s="215" customFormat="1" ht="24.95" customHeight="1">
      <c r="B65" s="211"/>
      <c r="C65" s="212"/>
      <c r="D65" s="216" t="s">
        <v>258</v>
      </c>
      <c r="E65" s="217"/>
      <c r="F65" s="217"/>
      <c r="G65" s="217"/>
      <c r="H65" s="217"/>
      <c r="I65" s="217"/>
      <c r="J65" s="217"/>
      <c r="K65" s="217"/>
      <c r="L65" s="217"/>
      <c r="M65" s="217"/>
      <c r="N65" s="648">
        <f>N359</f>
        <v>0</v>
      </c>
      <c r="O65" s="649"/>
      <c r="P65" s="649"/>
      <c r="Q65" s="649"/>
      <c r="R65" s="212"/>
      <c r="S65" s="176"/>
    </row>
    <row r="66" spans="2:19" s="215" customFormat="1" ht="24.95" customHeight="1">
      <c r="B66" s="211"/>
      <c r="C66" s="212"/>
      <c r="D66" s="216" t="s">
        <v>259</v>
      </c>
      <c r="E66" s="217"/>
      <c r="F66" s="217"/>
      <c r="G66" s="217"/>
      <c r="H66" s="217"/>
      <c r="I66" s="217"/>
      <c r="J66" s="217"/>
      <c r="K66" s="217"/>
      <c r="L66" s="217"/>
      <c r="M66" s="217"/>
      <c r="N66" s="648">
        <f>N425</f>
        <v>0</v>
      </c>
      <c r="O66" s="649"/>
      <c r="P66" s="649"/>
      <c r="Q66" s="649"/>
      <c r="R66" s="212"/>
      <c r="S66" s="176"/>
    </row>
    <row r="67" spans="2:19" s="215" customFormat="1" ht="24.95" customHeight="1">
      <c r="B67" s="211"/>
      <c r="C67" s="212"/>
      <c r="D67" s="216" t="s">
        <v>260</v>
      </c>
      <c r="E67" s="217"/>
      <c r="F67" s="217"/>
      <c r="G67" s="217"/>
      <c r="H67" s="217"/>
      <c r="I67" s="217"/>
      <c r="J67" s="217"/>
      <c r="K67" s="217"/>
      <c r="L67" s="217"/>
      <c r="M67" s="217"/>
      <c r="N67" s="648">
        <f>N442</f>
        <v>0</v>
      </c>
      <c r="O67" s="649"/>
      <c r="P67" s="649"/>
      <c r="Q67" s="649"/>
      <c r="R67" s="212"/>
      <c r="S67" s="176"/>
    </row>
    <row r="68" spans="2:19" s="215" customFormat="1" ht="24.95" customHeight="1">
      <c r="B68" s="211"/>
      <c r="C68" s="212"/>
      <c r="D68" s="216" t="s">
        <v>261</v>
      </c>
      <c r="E68" s="217"/>
      <c r="F68" s="217"/>
      <c r="G68" s="217"/>
      <c r="H68" s="217"/>
      <c r="I68" s="217"/>
      <c r="J68" s="217"/>
      <c r="K68" s="217"/>
      <c r="L68" s="217"/>
      <c r="M68" s="217"/>
      <c r="N68" s="648">
        <f>N468</f>
        <v>0</v>
      </c>
      <c r="O68" s="649"/>
      <c r="P68" s="649"/>
      <c r="Q68" s="649"/>
      <c r="R68" s="212"/>
      <c r="S68" s="172"/>
    </row>
    <row r="69" spans="2:19" s="215" customFormat="1" ht="24.95" customHeight="1">
      <c r="B69" s="211"/>
      <c r="C69" s="212"/>
      <c r="D69" s="216" t="s">
        <v>262</v>
      </c>
      <c r="E69" s="217"/>
      <c r="F69" s="217"/>
      <c r="G69" s="217"/>
      <c r="H69" s="217"/>
      <c r="I69" s="217"/>
      <c r="J69" s="217"/>
      <c r="K69" s="217"/>
      <c r="L69" s="217"/>
      <c r="M69" s="217"/>
      <c r="N69" s="648">
        <f>N477</f>
        <v>0</v>
      </c>
      <c r="O69" s="649"/>
      <c r="P69" s="649"/>
      <c r="Q69" s="649"/>
      <c r="R69" s="212"/>
      <c r="S69" s="172"/>
    </row>
    <row r="70" spans="2:19" s="215" customFormat="1" ht="24.95" customHeight="1">
      <c r="B70" s="211"/>
      <c r="C70" s="212"/>
      <c r="D70" s="216" t="s">
        <v>263</v>
      </c>
      <c r="E70" s="217"/>
      <c r="F70" s="217"/>
      <c r="G70" s="217"/>
      <c r="H70" s="217"/>
      <c r="I70" s="217"/>
      <c r="J70" s="217"/>
      <c r="K70" s="217"/>
      <c r="L70" s="217"/>
      <c r="M70" s="217"/>
      <c r="N70" s="648">
        <f>N483</f>
        <v>0</v>
      </c>
      <c r="O70" s="649"/>
      <c r="P70" s="649"/>
      <c r="Q70" s="649"/>
      <c r="R70" s="212"/>
      <c r="S70" s="172"/>
    </row>
    <row r="71" spans="2:19" s="215" customFormat="1" ht="24.95" customHeight="1">
      <c r="B71" s="211"/>
      <c r="C71" s="212"/>
      <c r="D71" s="216" t="s">
        <v>264</v>
      </c>
      <c r="E71" s="217"/>
      <c r="F71" s="217"/>
      <c r="G71" s="217"/>
      <c r="H71" s="217"/>
      <c r="I71" s="217"/>
      <c r="J71" s="217"/>
      <c r="K71" s="217"/>
      <c r="L71" s="217"/>
      <c r="M71" s="217"/>
      <c r="N71" s="648">
        <f>N500</f>
        <v>0</v>
      </c>
      <c r="O71" s="649"/>
      <c r="P71" s="649"/>
      <c r="Q71" s="649"/>
      <c r="R71" s="212"/>
      <c r="S71" s="172"/>
    </row>
    <row r="72" spans="2:19" s="198" customFormat="1" ht="21.75" customHeight="1">
      <c r="B72" s="168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72"/>
    </row>
    <row r="73" spans="2:19" s="198" customFormat="1" ht="6.95" customHeight="1">
      <c r="B73" s="201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3"/>
    </row>
    <row r="74" ht="13.5">
      <c r="S74" s="205"/>
    </row>
    <row r="75" ht="13.5">
      <c r="S75" s="169"/>
    </row>
    <row r="76" ht="13.5">
      <c r="S76" s="218"/>
    </row>
    <row r="77" spans="2:19" s="198" customFormat="1" ht="6.95" customHeight="1">
      <c r="B77" s="204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6"/>
    </row>
    <row r="78" spans="2:19" s="198" customFormat="1" ht="36.95" customHeight="1">
      <c r="B78" s="168"/>
      <c r="C78" s="642" t="s">
        <v>3736</v>
      </c>
      <c r="D78" s="638"/>
      <c r="E78" s="638"/>
      <c r="F78" s="638"/>
      <c r="G78" s="638"/>
      <c r="H78" s="638"/>
      <c r="I78" s="638"/>
      <c r="J78" s="638"/>
      <c r="K78" s="638"/>
      <c r="L78" s="638"/>
      <c r="M78" s="638"/>
      <c r="N78" s="638"/>
      <c r="O78" s="638"/>
      <c r="P78" s="638"/>
      <c r="Q78" s="638"/>
      <c r="R78" s="644"/>
      <c r="S78" s="219"/>
    </row>
    <row r="79" spans="2:19" s="198" customFormat="1" ht="6.95" customHeight="1">
      <c r="B79" s="168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72"/>
    </row>
    <row r="80" spans="2:19" s="198" customFormat="1" ht="30" customHeight="1">
      <c r="B80" s="168"/>
      <c r="C80" s="177" t="s">
        <v>15</v>
      </c>
      <c r="D80" s="169"/>
      <c r="E80" s="169"/>
      <c r="F80" s="634" t="str">
        <f>F6</f>
        <v>Bezbariérové bydlení a centrum denních aktivit v Lednici - Srdce v domě, příspěvková organizace</v>
      </c>
      <c r="G80" s="635"/>
      <c r="H80" s="635"/>
      <c r="I80" s="635"/>
      <c r="J80" s="635"/>
      <c r="K80" s="635"/>
      <c r="L80" s="635"/>
      <c r="M80" s="635"/>
      <c r="N80" s="635"/>
      <c r="O80" s="635"/>
      <c r="P80" s="635"/>
      <c r="Q80" s="169"/>
      <c r="R80" s="169"/>
      <c r="S80" s="220"/>
    </row>
    <row r="81" spans="2:19" ht="30" customHeight="1">
      <c r="B81" s="174"/>
      <c r="C81" s="177" t="s">
        <v>173</v>
      </c>
      <c r="D81" s="175"/>
      <c r="E81" s="175"/>
      <c r="F81" s="634" t="s">
        <v>244</v>
      </c>
      <c r="G81" s="636"/>
      <c r="H81" s="636"/>
      <c r="I81" s="636"/>
      <c r="J81" s="636"/>
      <c r="K81" s="636"/>
      <c r="L81" s="636"/>
      <c r="M81" s="636"/>
      <c r="N81" s="636"/>
      <c r="O81" s="636"/>
      <c r="P81" s="636"/>
      <c r="Q81" s="175"/>
      <c r="R81" s="175"/>
      <c r="S81" s="220"/>
    </row>
    <row r="82" spans="2:19" s="198" customFormat="1" ht="36.95" customHeight="1">
      <c r="B82" s="168"/>
      <c r="C82" s="207" t="s">
        <v>245</v>
      </c>
      <c r="D82" s="169"/>
      <c r="E82" s="169"/>
      <c r="F82" s="637" t="str">
        <f>F8</f>
        <v>SO 01 - SO 01 - RD Nizka podpora</v>
      </c>
      <c r="G82" s="638"/>
      <c r="H82" s="638"/>
      <c r="I82" s="638"/>
      <c r="J82" s="638"/>
      <c r="K82" s="638"/>
      <c r="L82" s="638"/>
      <c r="M82" s="638"/>
      <c r="N82" s="638"/>
      <c r="O82" s="638"/>
      <c r="P82" s="638"/>
      <c r="Q82" s="169"/>
      <c r="R82" s="169"/>
      <c r="S82" s="220"/>
    </row>
    <row r="83" spans="2:19" s="198" customFormat="1" ht="6.95" customHeight="1">
      <c r="B83" s="168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220"/>
    </row>
    <row r="84" spans="2:19" s="1" customFormat="1" ht="18" customHeight="1">
      <c r="B84" s="32"/>
      <c r="C84" s="391" t="s">
        <v>19</v>
      </c>
      <c r="D84" s="392"/>
      <c r="E84" s="392"/>
      <c r="F84" s="390"/>
      <c r="G84" s="392"/>
      <c r="H84" s="392"/>
      <c r="I84" s="392"/>
      <c r="J84" s="392"/>
      <c r="K84" s="391" t="s">
        <v>21</v>
      </c>
      <c r="L84" s="392"/>
      <c r="M84" s="576">
        <f>IF(O10="","",O10)</f>
        <v>0</v>
      </c>
      <c r="N84" s="576"/>
      <c r="O84" s="576"/>
      <c r="P84" s="576"/>
      <c r="Q84" s="392"/>
      <c r="R84" s="392"/>
      <c r="S84" s="34"/>
    </row>
    <row r="85" spans="2:19" s="1" customFormat="1" ht="6.95" customHeight="1">
      <c r="B85" s="32"/>
      <c r="C85" s="392"/>
      <c r="D85" s="392"/>
      <c r="E85" s="392"/>
      <c r="F85" s="392"/>
      <c r="G85" s="392"/>
      <c r="H85" s="392"/>
      <c r="I85" s="392"/>
      <c r="J85" s="392"/>
      <c r="K85" s="392"/>
      <c r="L85" s="392"/>
      <c r="M85" s="392"/>
      <c r="N85" s="392"/>
      <c r="O85" s="392"/>
      <c r="P85" s="392"/>
      <c r="Q85" s="392"/>
      <c r="R85" s="392"/>
      <c r="S85" s="34"/>
    </row>
    <row r="86" spans="2:19" s="1" customFormat="1" ht="15">
      <c r="B86" s="32"/>
      <c r="C86" s="391" t="s">
        <v>3741</v>
      </c>
      <c r="D86" s="392"/>
      <c r="E86" s="392"/>
      <c r="F86" s="390"/>
      <c r="G86" s="392"/>
      <c r="H86" s="392"/>
      <c r="I86" s="392"/>
      <c r="J86" s="392"/>
      <c r="K86" s="391" t="s">
        <v>24</v>
      </c>
      <c r="L86" s="392"/>
      <c r="M86" s="523"/>
      <c r="N86" s="523"/>
      <c r="O86" s="523"/>
      <c r="P86" s="523"/>
      <c r="Q86" s="523"/>
      <c r="R86" s="392"/>
      <c r="S86" s="34"/>
    </row>
    <row r="87" spans="2:19" s="1" customFormat="1" ht="14.45" customHeight="1">
      <c r="B87" s="32"/>
      <c r="C87" s="391" t="s">
        <v>3743</v>
      </c>
      <c r="D87" s="392"/>
      <c r="E87" s="392"/>
      <c r="F87" s="390" t="str">
        <f>IF(E16="","",E16)</f>
        <v/>
      </c>
      <c r="G87" s="392"/>
      <c r="H87" s="392"/>
      <c r="I87" s="392"/>
      <c r="J87" s="392"/>
      <c r="K87" s="391"/>
      <c r="L87" s="392"/>
      <c r="M87" s="523"/>
      <c r="N87" s="523"/>
      <c r="O87" s="523"/>
      <c r="P87" s="523"/>
      <c r="Q87" s="523"/>
      <c r="R87" s="392"/>
      <c r="S87" s="34"/>
    </row>
    <row r="88" spans="2:19" s="198" customFormat="1" ht="10.35" customHeight="1">
      <c r="B88" s="168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72"/>
    </row>
    <row r="89" spans="2:26" s="228" customFormat="1" ht="29.25" customHeight="1">
      <c r="B89" s="222"/>
      <c r="C89" s="223" t="s">
        <v>185</v>
      </c>
      <c r="D89" s="224" t="s">
        <v>186</v>
      </c>
      <c r="E89" s="224" t="s">
        <v>40</v>
      </c>
      <c r="F89" s="657" t="s">
        <v>187</v>
      </c>
      <c r="G89" s="657"/>
      <c r="H89" s="657"/>
      <c r="I89" s="657"/>
      <c r="J89" s="224" t="s">
        <v>188</v>
      </c>
      <c r="K89" s="224" t="s">
        <v>189</v>
      </c>
      <c r="L89" s="658" t="s">
        <v>190</v>
      </c>
      <c r="M89" s="658"/>
      <c r="N89" s="657" t="s">
        <v>177</v>
      </c>
      <c r="O89" s="657"/>
      <c r="P89" s="657"/>
      <c r="Q89" s="657"/>
      <c r="R89" s="226" t="s">
        <v>3318</v>
      </c>
      <c r="S89" s="221"/>
      <c r="T89" s="669"/>
      <c r="U89" s="669"/>
      <c r="V89" s="670"/>
      <c r="W89" s="227" t="s">
        <v>193</v>
      </c>
      <c r="X89" s="227" t="s">
        <v>194</v>
      </c>
      <c r="Y89" s="227" t="s">
        <v>195</v>
      </c>
      <c r="Z89" s="227" t="s">
        <v>196</v>
      </c>
    </row>
    <row r="90" spans="2:60" s="198" customFormat="1" ht="29.25" customHeight="1">
      <c r="B90" s="168"/>
      <c r="C90" s="209" t="s">
        <v>3737</v>
      </c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666">
        <f>N91+N126+N141+N181+N210+N236+N248+N271+N312+N326+N337+N359+N425+N442+N468+N477+N483+N500</f>
        <v>0</v>
      </c>
      <c r="O90" s="667"/>
      <c r="P90" s="667"/>
      <c r="Q90" s="667"/>
      <c r="R90" s="169"/>
      <c r="S90" s="219"/>
      <c r="T90" s="181"/>
      <c r="U90" s="181"/>
      <c r="V90" s="182"/>
      <c r="W90" s="229">
        <f>W91+W126+W141+W181+W210+W236+W248+W271+W312+W326+W337+W359+W425+W442+W468+W477+W483+W500</f>
        <v>0</v>
      </c>
      <c r="X90" s="181"/>
      <c r="Y90" s="229">
        <f>Y91+Y126+Y141+Y181+Y210+Y236+Y248+Y271+Y312+Y326+Y337+Y359+Y425+Y442+Y468+Y477+Y483+Y500</f>
        <v>352.5482942</v>
      </c>
      <c r="Z90" s="181"/>
      <c r="AQ90" s="192" t="s">
        <v>57</v>
      </c>
      <c r="AR90" s="192" t="s">
        <v>172</v>
      </c>
      <c r="BH90" s="230">
        <f>BH91+BH126+BH141+BH181+BH210+BH236+BH248+BH271+BH312+BH326+BH337+BH359+BH425+BH442+BH468+BH477+BH483+BH500</f>
        <v>0</v>
      </c>
    </row>
    <row r="91" spans="2:60" s="235" customFormat="1" ht="37.35" customHeight="1">
      <c r="B91" s="231"/>
      <c r="C91" s="232"/>
      <c r="D91" s="233" t="s">
        <v>247</v>
      </c>
      <c r="E91" s="233"/>
      <c r="F91" s="233"/>
      <c r="G91" s="233"/>
      <c r="H91" s="233"/>
      <c r="I91" s="233"/>
      <c r="J91" s="233"/>
      <c r="K91" s="233"/>
      <c r="L91" s="233"/>
      <c r="M91" s="233"/>
      <c r="N91" s="609">
        <f>SUM(N92:Q125)</f>
        <v>0</v>
      </c>
      <c r="O91" s="610"/>
      <c r="P91" s="610"/>
      <c r="Q91" s="610"/>
      <c r="R91" s="232"/>
      <c r="S91" s="172"/>
      <c r="T91" s="232"/>
      <c r="U91" s="232"/>
      <c r="V91" s="219"/>
      <c r="W91" s="234">
        <f>SUM(W92:W123)</f>
        <v>0</v>
      </c>
      <c r="X91" s="232"/>
      <c r="Y91" s="234">
        <f>SUM(Y92:Y123)</f>
        <v>0</v>
      </c>
      <c r="Z91" s="232"/>
      <c r="AB91" s="236"/>
      <c r="AO91" s="237" t="s">
        <v>113</v>
      </c>
      <c r="AQ91" s="238" t="s">
        <v>57</v>
      </c>
      <c r="AR91" s="238" t="s">
        <v>58</v>
      </c>
      <c r="AV91" s="237" t="s">
        <v>198</v>
      </c>
      <c r="BH91" s="239">
        <f>SUM(BH92:BH123)</f>
        <v>0</v>
      </c>
    </row>
    <row r="92" spans="2:62" s="198" customFormat="1" ht="31.5" customHeight="1">
      <c r="B92" s="168"/>
      <c r="C92" s="240" t="s">
        <v>265</v>
      </c>
      <c r="D92" s="240" t="s">
        <v>199</v>
      </c>
      <c r="E92" s="241" t="s">
        <v>266</v>
      </c>
      <c r="F92" s="593" t="s">
        <v>267</v>
      </c>
      <c r="G92" s="593"/>
      <c r="H92" s="593"/>
      <c r="I92" s="593"/>
      <c r="J92" s="242" t="s">
        <v>268</v>
      </c>
      <c r="K92" s="243">
        <v>1</v>
      </c>
      <c r="L92" s="572"/>
      <c r="M92" s="572"/>
      <c r="N92" s="594">
        <f>ROUND(L92*K92,2)</f>
        <v>0</v>
      </c>
      <c r="O92" s="594"/>
      <c r="P92" s="594"/>
      <c r="Q92" s="623"/>
      <c r="R92" s="244" t="s">
        <v>3319</v>
      </c>
      <c r="S92" s="220"/>
      <c r="T92" s="245" t="s">
        <v>5</v>
      </c>
      <c r="U92" s="246" t="s">
        <v>31</v>
      </c>
      <c r="V92" s="247">
        <v>0</v>
      </c>
      <c r="W92" s="248">
        <f>V92*K92</f>
        <v>0</v>
      </c>
      <c r="X92" s="248">
        <v>0</v>
      </c>
      <c r="Y92" s="248">
        <f>X92*K92</f>
        <v>0</v>
      </c>
      <c r="Z92" s="248">
        <v>0</v>
      </c>
      <c r="AO92" s="192" t="s">
        <v>113</v>
      </c>
      <c r="AQ92" s="192" t="s">
        <v>199</v>
      </c>
      <c r="AR92" s="192" t="s">
        <v>65</v>
      </c>
      <c r="AV92" s="192" t="s">
        <v>198</v>
      </c>
      <c r="BB92" s="249">
        <f>IF(U92="základní",N92,0)</f>
        <v>0</v>
      </c>
      <c r="BC92" s="249">
        <f>IF(U92="snížená",N92,0)</f>
        <v>0</v>
      </c>
      <c r="BD92" s="249">
        <f>IF(U92="zákl. přenesená",N92,0)</f>
        <v>0</v>
      </c>
      <c r="BE92" s="249">
        <f>IF(U92="sníž. přenesená",N92,0)</f>
        <v>0</v>
      </c>
      <c r="BF92" s="249">
        <f>IF(U92="nulová",N92,0)</f>
        <v>0</v>
      </c>
      <c r="BG92" s="192" t="s">
        <v>71</v>
      </c>
      <c r="BH92" s="249">
        <f>ROUND(L92*K92,2)</f>
        <v>0</v>
      </c>
      <c r="BI92" s="192" t="s">
        <v>113</v>
      </c>
      <c r="BJ92" s="192" t="s">
        <v>269</v>
      </c>
    </row>
    <row r="93" spans="2:44" s="198" customFormat="1" ht="54" customHeight="1">
      <c r="B93" s="168"/>
      <c r="C93" s="169"/>
      <c r="D93" s="169"/>
      <c r="E93" s="169"/>
      <c r="F93" s="626" t="s">
        <v>3320</v>
      </c>
      <c r="G93" s="628"/>
      <c r="H93" s="628"/>
      <c r="I93" s="628"/>
      <c r="J93" s="169"/>
      <c r="K93" s="169"/>
      <c r="L93" s="169"/>
      <c r="M93" s="169"/>
      <c r="N93" s="169"/>
      <c r="O93" s="169"/>
      <c r="P93" s="169"/>
      <c r="Q93" s="169"/>
      <c r="R93" s="169"/>
      <c r="S93" s="220"/>
      <c r="T93" s="169"/>
      <c r="U93" s="169"/>
      <c r="V93" s="172"/>
      <c r="W93" s="169"/>
      <c r="X93" s="169"/>
      <c r="Y93" s="169"/>
      <c r="Z93" s="169"/>
      <c r="AQ93" s="192" t="s">
        <v>271</v>
      </c>
      <c r="AR93" s="192" t="s">
        <v>65</v>
      </c>
    </row>
    <row r="94" spans="2:44" s="198" customFormat="1" ht="22.5" customHeight="1">
      <c r="B94" s="168"/>
      <c r="C94" s="169"/>
      <c r="D94" s="169"/>
      <c r="E94" s="169"/>
      <c r="F94" s="659" t="s">
        <v>270</v>
      </c>
      <c r="G94" s="638"/>
      <c r="H94" s="638"/>
      <c r="I94" s="638"/>
      <c r="J94" s="169"/>
      <c r="K94" s="169"/>
      <c r="L94" s="169"/>
      <c r="M94" s="169"/>
      <c r="N94" s="169"/>
      <c r="O94" s="169"/>
      <c r="P94" s="169"/>
      <c r="Q94" s="169"/>
      <c r="R94" s="169"/>
      <c r="S94" s="220"/>
      <c r="T94" s="169"/>
      <c r="U94" s="169"/>
      <c r="V94" s="172"/>
      <c r="W94" s="169"/>
      <c r="X94" s="169"/>
      <c r="Y94" s="169"/>
      <c r="Z94" s="169"/>
      <c r="AQ94" s="192" t="s">
        <v>271</v>
      </c>
      <c r="AR94" s="192" t="s">
        <v>65</v>
      </c>
    </row>
    <row r="95" spans="2:62" s="198" customFormat="1" ht="31.5" customHeight="1">
      <c r="B95" s="168"/>
      <c r="C95" s="240" t="s">
        <v>272</v>
      </c>
      <c r="D95" s="240" t="s">
        <v>199</v>
      </c>
      <c r="E95" s="241" t="s">
        <v>273</v>
      </c>
      <c r="F95" s="593" t="s">
        <v>274</v>
      </c>
      <c r="G95" s="593"/>
      <c r="H95" s="593"/>
      <c r="I95" s="593"/>
      <c r="J95" s="242" t="s">
        <v>268</v>
      </c>
      <c r="K95" s="243">
        <v>2</v>
      </c>
      <c r="L95" s="572"/>
      <c r="M95" s="572"/>
      <c r="N95" s="594">
        <f>ROUND(L95*K95,2)</f>
        <v>0</v>
      </c>
      <c r="O95" s="594"/>
      <c r="P95" s="594"/>
      <c r="Q95" s="623"/>
      <c r="R95" s="244" t="s">
        <v>3319</v>
      </c>
      <c r="S95" s="221"/>
      <c r="T95" s="245" t="s">
        <v>5</v>
      </c>
      <c r="U95" s="246" t="s">
        <v>31</v>
      </c>
      <c r="V95" s="247">
        <v>0</v>
      </c>
      <c r="W95" s="248">
        <f>V95*K95</f>
        <v>0</v>
      </c>
      <c r="X95" s="248">
        <v>0</v>
      </c>
      <c r="Y95" s="248">
        <f>X95*K95</f>
        <v>0</v>
      </c>
      <c r="Z95" s="248">
        <v>0</v>
      </c>
      <c r="AO95" s="192" t="s">
        <v>113</v>
      </c>
      <c r="AQ95" s="192" t="s">
        <v>199</v>
      </c>
      <c r="AR95" s="192" t="s">
        <v>65</v>
      </c>
      <c r="AV95" s="192" t="s">
        <v>198</v>
      </c>
      <c r="BB95" s="249">
        <f>IF(U95="základní",N95,0)</f>
        <v>0</v>
      </c>
      <c r="BC95" s="249">
        <f>IF(U95="snížená",N95,0)</f>
        <v>0</v>
      </c>
      <c r="BD95" s="249">
        <f>IF(U95="zákl. přenesená",N95,0)</f>
        <v>0</v>
      </c>
      <c r="BE95" s="249">
        <f>IF(U95="sníž. přenesená",N95,0)</f>
        <v>0</v>
      </c>
      <c r="BF95" s="249">
        <f>IF(U95="nulová",N95,0)</f>
        <v>0</v>
      </c>
      <c r="BG95" s="192" t="s">
        <v>71</v>
      </c>
      <c r="BH95" s="249">
        <f>ROUND(L95*K95,2)</f>
        <v>0</v>
      </c>
      <c r="BI95" s="192" t="s">
        <v>113</v>
      </c>
      <c r="BJ95" s="192" t="s">
        <v>275</v>
      </c>
    </row>
    <row r="96" spans="2:62" s="198" customFormat="1" ht="31.5" customHeight="1">
      <c r="B96" s="168"/>
      <c r="C96" s="240" t="s">
        <v>276</v>
      </c>
      <c r="D96" s="240" t="s">
        <v>199</v>
      </c>
      <c r="E96" s="241" t="s">
        <v>277</v>
      </c>
      <c r="F96" s="593" t="s">
        <v>278</v>
      </c>
      <c r="G96" s="593"/>
      <c r="H96" s="593"/>
      <c r="I96" s="593"/>
      <c r="J96" s="242" t="s">
        <v>268</v>
      </c>
      <c r="K96" s="243">
        <v>1</v>
      </c>
      <c r="L96" s="572"/>
      <c r="M96" s="572"/>
      <c r="N96" s="594">
        <f>ROUND(L96*K96,2)</f>
        <v>0</v>
      </c>
      <c r="O96" s="594"/>
      <c r="P96" s="594"/>
      <c r="Q96" s="623"/>
      <c r="R96" s="244" t="s">
        <v>3319</v>
      </c>
      <c r="S96" s="219"/>
      <c r="T96" s="245" t="s">
        <v>5</v>
      </c>
      <c r="U96" s="246" t="s">
        <v>31</v>
      </c>
      <c r="V96" s="247">
        <v>0</v>
      </c>
      <c r="W96" s="248">
        <f>V96*K96</f>
        <v>0</v>
      </c>
      <c r="X96" s="248">
        <v>0</v>
      </c>
      <c r="Y96" s="248">
        <f>X96*K96</f>
        <v>0</v>
      </c>
      <c r="Z96" s="248">
        <v>0</v>
      </c>
      <c r="AO96" s="192" t="s">
        <v>113</v>
      </c>
      <c r="AQ96" s="192" t="s">
        <v>199</v>
      </c>
      <c r="AR96" s="192" t="s">
        <v>65</v>
      </c>
      <c r="AV96" s="192" t="s">
        <v>198</v>
      </c>
      <c r="BB96" s="249">
        <f>IF(U96="základní",N96,0)</f>
        <v>0</v>
      </c>
      <c r="BC96" s="249">
        <f>IF(U96="snížená",N96,0)</f>
        <v>0</v>
      </c>
      <c r="BD96" s="249">
        <f>IF(U96="zákl. přenesená",N96,0)</f>
        <v>0</v>
      </c>
      <c r="BE96" s="249">
        <f>IF(U96="sníž. přenesená",N96,0)</f>
        <v>0</v>
      </c>
      <c r="BF96" s="249">
        <f>IF(U96="nulová",N96,0)</f>
        <v>0</v>
      </c>
      <c r="BG96" s="192" t="s">
        <v>71</v>
      </c>
      <c r="BH96" s="249">
        <f>ROUND(L96*K96,2)</f>
        <v>0</v>
      </c>
      <c r="BI96" s="192" t="s">
        <v>113</v>
      </c>
      <c r="BJ96" s="192" t="s">
        <v>279</v>
      </c>
    </row>
    <row r="97" spans="2:44" s="198" customFormat="1" ht="30" customHeight="1">
      <c r="B97" s="168"/>
      <c r="C97" s="169"/>
      <c r="D97" s="169"/>
      <c r="E97" s="169"/>
      <c r="F97" s="619" t="s">
        <v>280</v>
      </c>
      <c r="G97" s="620"/>
      <c r="H97" s="620"/>
      <c r="I97" s="620"/>
      <c r="J97" s="169"/>
      <c r="K97" s="169"/>
      <c r="L97" s="169"/>
      <c r="M97" s="169"/>
      <c r="N97" s="169"/>
      <c r="O97" s="169"/>
      <c r="P97" s="169"/>
      <c r="Q97" s="169"/>
      <c r="R97" s="169"/>
      <c r="S97" s="172"/>
      <c r="T97" s="169"/>
      <c r="U97" s="169"/>
      <c r="V97" s="172"/>
      <c r="W97" s="169"/>
      <c r="X97" s="169"/>
      <c r="Y97" s="169"/>
      <c r="Z97" s="169"/>
      <c r="AQ97" s="192" t="s">
        <v>271</v>
      </c>
      <c r="AR97" s="192" t="s">
        <v>65</v>
      </c>
    </row>
    <row r="98" spans="2:62" s="198" customFormat="1" ht="31.5" customHeight="1">
      <c r="B98" s="168"/>
      <c r="C98" s="240" t="s">
        <v>281</v>
      </c>
      <c r="D98" s="240" t="s">
        <v>199</v>
      </c>
      <c r="E98" s="241" t="s">
        <v>282</v>
      </c>
      <c r="F98" s="593" t="s">
        <v>283</v>
      </c>
      <c r="G98" s="593"/>
      <c r="H98" s="593"/>
      <c r="I98" s="593"/>
      <c r="J98" s="242" t="s">
        <v>268</v>
      </c>
      <c r="K98" s="243">
        <v>1</v>
      </c>
      <c r="L98" s="572"/>
      <c r="M98" s="572"/>
      <c r="N98" s="594">
        <f>ROUND(L98*K98,2)</f>
        <v>0</v>
      </c>
      <c r="O98" s="594"/>
      <c r="P98" s="594"/>
      <c r="Q98" s="623"/>
      <c r="R98" s="244" t="s">
        <v>3319</v>
      </c>
      <c r="S98" s="220"/>
      <c r="T98" s="245" t="s">
        <v>5</v>
      </c>
      <c r="U98" s="246" t="s">
        <v>31</v>
      </c>
      <c r="V98" s="247">
        <v>0</v>
      </c>
      <c r="W98" s="248">
        <f>V98*K98</f>
        <v>0</v>
      </c>
      <c r="X98" s="248">
        <v>0</v>
      </c>
      <c r="Y98" s="248">
        <f>X98*K98</f>
        <v>0</v>
      </c>
      <c r="Z98" s="248">
        <v>0</v>
      </c>
      <c r="AO98" s="192" t="s">
        <v>113</v>
      </c>
      <c r="AQ98" s="192" t="s">
        <v>199</v>
      </c>
      <c r="AR98" s="192" t="s">
        <v>65</v>
      </c>
      <c r="AV98" s="192" t="s">
        <v>198</v>
      </c>
      <c r="BB98" s="249">
        <f>IF(U98="základní",N98,0)</f>
        <v>0</v>
      </c>
      <c r="BC98" s="249">
        <f>IF(U98="snížená",N98,0)</f>
        <v>0</v>
      </c>
      <c r="BD98" s="249">
        <f>IF(U98="zákl. přenesená",N98,0)</f>
        <v>0</v>
      </c>
      <c r="BE98" s="249">
        <f>IF(U98="sníž. přenesená",N98,0)</f>
        <v>0</v>
      </c>
      <c r="BF98" s="249">
        <f>IF(U98="nulová",N98,0)</f>
        <v>0</v>
      </c>
      <c r="BG98" s="192" t="s">
        <v>71</v>
      </c>
      <c r="BH98" s="249">
        <f>ROUND(L98*K98,2)</f>
        <v>0</v>
      </c>
      <c r="BI98" s="192" t="s">
        <v>113</v>
      </c>
      <c r="BJ98" s="192" t="s">
        <v>284</v>
      </c>
    </row>
    <row r="99" spans="2:44" s="198" customFormat="1" ht="42" customHeight="1">
      <c r="B99" s="168"/>
      <c r="C99" s="169"/>
      <c r="D99" s="169"/>
      <c r="E99" s="169"/>
      <c r="F99" s="619" t="s">
        <v>285</v>
      </c>
      <c r="G99" s="620"/>
      <c r="H99" s="620"/>
      <c r="I99" s="620"/>
      <c r="J99" s="169"/>
      <c r="K99" s="169"/>
      <c r="L99" s="169"/>
      <c r="M99" s="169"/>
      <c r="N99" s="169"/>
      <c r="O99" s="169"/>
      <c r="P99" s="169"/>
      <c r="Q99" s="169"/>
      <c r="R99" s="169"/>
      <c r="S99" s="220"/>
      <c r="T99" s="169"/>
      <c r="U99" s="169"/>
      <c r="V99" s="172"/>
      <c r="W99" s="169"/>
      <c r="X99" s="169"/>
      <c r="Y99" s="169"/>
      <c r="Z99" s="169"/>
      <c r="AQ99" s="192" t="s">
        <v>271</v>
      </c>
      <c r="AR99" s="192" t="s">
        <v>65</v>
      </c>
    </row>
    <row r="100" spans="2:62" s="198" customFormat="1" ht="31.5" customHeight="1">
      <c r="B100" s="168"/>
      <c r="C100" s="240" t="s">
        <v>286</v>
      </c>
      <c r="D100" s="240" t="s">
        <v>199</v>
      </c>
      <c r="E100" s="241" t="s">
        <v>287</v>
      </c>
      <c r="F100" s="593" t="s">
        <v>288</v>
      </c>
      <c r="G100" s="593"/>
      <c r="H100" s="593"/>
      <c r="I100" s="593"/>
      <c r="J100" s="242" t="s">
        <v>268</v>
      </c>
      <c r="K100" s="243">
        <v>1</v>
      </c>
      <c r="L100" s="572"/>
      <c r="M100" s="572"/>
      <c r="N100" s="594">
        <f>ROUND(L100*K100,2)</f>
        <v>0</v>
      </c>
      <c r="O100" s="594"/>
      <c r="P100" s="594"/>
      <c r="Q100" s="623"/>
      <c r="R100" s="244" t="s">
        <v>3319</v>
      </c>
      <c r="S100" s="220"/>
      <c r="T100" s="245" t="s">
        <v>5</v>
      </c>
      <c r="U100" s="246" t="s">
        <v>31</v>
      </c>
      <c r="V100" s="247">
        <v>0</v>
      </c>
      <c r="W100" s="248">
        <f>V100*K100</f>
        <v>0</v>
      </c>
      <c r="X100" s="248">
        <v>0</v>
      </c>
      <c r="Y100" s="248">
        <f>X100*K100</f>
        <v>0</v>
      </c>
      <c r="Z100" s="248">
        <v>0</v>
      </c>
      <c r="AO100" s="192" t="s">
        <v>113</v>
      </c>
      <c r="AQ100" s="192" t="s">
        <v>199</v>
      </c>
      <c r="AR100" s="192" t="s">
        <v>65</v>
      </c>
      <c r="AV100" s="192" t="s">
        <v>198</v>
      </c>
      <c r="BB100" s="249">
        <f>IF(U100="základní",N100,0)</f>
        <v>0</v>
      </c>
      <c r="BC100" s="249">
        <f>IF(U100="snížená",N100,0)</f>
        <v>0</v>
      </c>
      <c r="BD100" s="249">
        <f>IF(U100="zákl. přenesená",N100,0)</f>
        <v>0</v>
      </c>
      <c r="BE100" s="249">
        <f>IF(U100="sníž. přenesená",N100,0)</f>
        <v>0</v>
      </c>
      <c r="BF100" s="249">
        <f>IF(U100="nulová",N100,0)</f>
        <v>0</v>
      </c>
      <c r="BG100" s="192" t="s">
        <v>71</v>
      </c>
      <c r="BH100" s="249">
        <f>ROUND(L100*K100,2)</f>
        <v>0</v>
      </c>
      <c r="BI100" s="192" t="s">
        <v>113</v>
      </c>
      <c r="BJ100" s="192" t="s">
        <v>289</v>
      </c>
    </row>
    <row r="101" spans="2:44" s="198" customFormat="1" ht="42" customHeight="1">
      <c r="B101" s="168"/>
      <c r="C101" s="169"/>
      <c r="D101" s="169"/>
      <c r="E101" s="169"/>
      <c r="F101" s="619" t="s">
        <v>285</v>
      </c>
      <c r="G101" s="620"/>
      <c r="H101" s="620"/>
      <c r="I101" s="620"/>
      <c r="J101" s="169"/>
      <c r="K101" s="169"/>
      <c r="L101" s="169"/>
      <c r="M101" s="169"/>
      <c r="N101" s="169"/>
      <c r="O101" s="169"/>
      <c r="P101" s="169"/>
      <c r="Q101" s="169"/>
      <c r="R101" s="169"/>
      <c r="S101" s="220"/>
      <c r="T101" s="169"/>
      <c r="U101" s="169"/>
      <c r="V101" s="172"/>
      <c r="W101" s="169"/>
      <c r="X101" s="169"/>
      <c r="Y101" s="169"/>
      <c r="Z101" s="169"/>
      <c r="AQ101" s="192" t="s">
        <v>271</v>
      </c>
      <c r="AR101" s="192" t="s">
        <v>65</v>
      </c>
    </row>
    <row r="102" spans="2:62" s="198" customFormat="1" ht="31.5" customHeight="1">
      <c r="B102" s="168"/>
      <c r="C102" s="240" t="s">
        <v>290</v>
      </c>
      <c r="D102" s="240" t="s">
        <v>199</v>
      </c>
      <c r="E102" s="241" t="s">
        <v>291</v>
      </c>
      <c r="F102" s="593" t="s">
        <v>292</v>
      </c>
      <c r="G102" s="593"/>
      <c r="H102" s="593"/>
      <c r="I102" s="593"/>
      <c r="J102" s="242" t="s">
        <v>268</v>
      </c>
      <c r="K102" s="243">
        <v>6</v>
      </c>
      <c r="L102" s="572"/>
      <c r="M102" s="572"/>
      <c r="N102" s="594">
        <f>ROUND(L102*K102,2)</f>
        <v>0</v>
      </c>
      <c r="O102" s="594"/>
      <c r="P102" s="594"/>
      <c r="Q102" s="623"/>
      <c r="R102" s="244" t="s">
        <v>3319</v>
      </c>
      <c r="S102" s="220"/>
      <c r="T102" s="245" t="s">
        <v>5</v>
      </c>
      <c r="U102" s="246" t="s">
        <v>31</v>
      </c>
      <c r="V102" s="247">
        <v>0</v>
      </c>
      <c r="W102" s="248">
        <f>V102*K102</f>
        <v>0</v>
      </c>
      <c r="X102" s="248">
        <v>0</v>
      </c>
      <c r="Y102" s="248">
        <f>X102*K102</f>
        <v>0</v>
      </c>
      <c r="Z102" s="248">
        <v>0</v>
      </c>
      <c r="AO102" s="192" t="s">
        <v>113</v>
      </c>
      <c r="AQ102" s="192" t="s">
        <v>199</v>
      </c>
      <c r="AR102" s="192" t="s">
        <v>65</v>
      </c>
      <c r="AV102" s="192" t="s">
        <v>198</v>
      </c>
      <c r="BB102" s="249">
        <f>IF(U102="základní",N102,0)</f>
        <v>0</v>
      </c>
      <c r="BC102" s="249">
        <f>IF(U102="snížená",N102,0)</f>
        <v>0</v>
      </c>
      <c r="BD102" s="249">
        <f>IF(U102="zákl. přenesená",N102,0)</f>
        <v>0</v>
      </c>
      <c r="BE102" s="249">
        <f>IF(U102="sníž. přenesená",N102,0)</f>
        <v>0</v>
      </c>
      <c r="BF102" s="249">
        <f>IF(U102="nulová",N102,0)</f>
        <v>0</v>
      </c>
      <c r="BG102" s="192" t="s">
        <v>71</v>
      </c>
      <c r="BH102" s="249">
        <f>ROUND(L102*K102,2)</f>
        <v>0</v>
      </c>
      <c r="BI102" s="192" t="s">
        <v>113</v>
      </c>
      <c r="BJ102" s="192" t="s">
        <v>293</v>
      </c>
    </row>
    <row r="103" spans="2:44" s="198" customFormat="1" ht="42" customHeight="1">
      <c r="B103" s="168"/>
      <c r="C103" s="169"/>
      <c r="D103" s="169"/>
      <c r="E103" s="169"/>
      <c r="F103" s="619" t="s">
        <v>294</v>
      </c>
      <c r="G103" s="620"/>
      <c r="H103" s="620"/>
      <c r="I103" s="620"/>
      <c r="J103" s="169"/>
      <c r="K103" s="169"/>
      <c r="L103" s="169"/>
      <c r="M103" s="169"/>
      <c r="N103" s="169"/>
      <c r="O103" s="169"/>
      <c r="P103" s="169"/>
      <c r="Q103" s="169"/>
      <c r="R103" s="169"/>
      <c r="S103" s="220"/>
      <c r="T103" s="169"/>
      <c r="U103" s="169"/>
      <c r="V103" s="172"/>
      <c r="W103" s="169"/>
      <c r="X103" s="169"/>
      <c r="Y103" s="169"/>
      <c r="Z103" s="169"/>
      <c r="AQ103" s="192" t="s">
        <v>271</v>
      </c>
      <c r="AR103" s="192" t="s">
        <v>65</v>
      </c>
    </row>
    <row r="104" spans="2:62" s="198" customFormat="1" ht="31.5" customHeight="1">
      <c r="B104" s="168"/>
      <c r="C104" s="240" t="s">
        <v>295</v>
      </c>
      <c r="D104" s="240" t="s">
        <v>199</v>
      </c>
      <c r="E104" s="241" t="s">
        <v>296</v>
      </c>
      <c r="F104" s="593" t="s">
        <v>297</v>
      </c>
      <c r="G104" s="593"/>
      <c r="H104" s="593"/>
      <c r="I104" s="593"/>
      <c r="J104" s="242" t="s">
        <v>268</v>
      </c>
      <c r="K104" s="243">
        <v>5</v>
      </c>
      <c r="L104" s="572"/>
      <c r="M104" s="572"/>
      <c r="N104" s="594">
        <f>ROUND(L104*K104,2)</f>
        <v>0</v>
      </c>
      <c r="O104" s="594"/>
      <c r="P104" s="594"/>
      <c r="Q104" s="623"/>
      <c r="R104" s="244" t="s">
        <v>3319</v>
      </c>
      <c r="S104" s="220"/>
      <c r="T104" s="245" t="s">
        <v>5</v>
      </c>
      <c r="U104" s="246" t="s">
        <v>31</v>
      </c>
      <c r="V104" s="247">
        <v>0</v>
      </c>
      <c r="W104" s="248">
        <f>V104*K104</f>
        <v>0</v>
      </c>
      <c r="X104" s="248">
        <v>0</v>
      </c>
      <c r="Y104" s="248">
        <f>X104*K104</f>
        <v>0</v>
      </c>
      <c r="Z104" s="248">
        <v>0</v>
      </c>
      <c r="AO104" s="192" t="s">
        <v>113</v>
      </c>
      <c r="AQ104" s="192" t="s">
        <v>199</v>
      </c>
      <c r="AR104" s="192" t="s">
        <v>65</v>
      </c>
      <c r="AV104" s="192" t="s">
        <v>198</v>
      </c>
      <c r="BB104" s="249">
        <f>IF(U104="základní",N104,0)</f>
        <v>0</v>
      </c>
      <c r="BC104" s="249">
        <f>IF(U104="snížená",N104,0)</f>
        <v>0</v>
      </c>
      <c r="BD104" s="249">
        <f>IF(U104="zákl. přenesená",N104,0)</f>
        <v>0</v>
      </c>
      <c r="BE104" s="249">
        <f>IF(U104="sníž. přenesená",N104,0)</f>
        <v>0</v>
      </c>
      <c r="BF104" s="249">
        <f>IF(U104="nulová",N104,0)</f>
        <v>0</v>
      </c>
      <c r="BG104" s="192" t="s">
        <v>71</v>
      </c>
      <c r="BH104" s="249">
        <f>ROUND(L104*K104,2)</f>
        <v>0</v>
      </c>
      <c r="BI104" s="192" t="s">
        <v>113</v>
      </c>
      <c r="BJ104" s="192" t="s">
        <v>298</v>
      </c>
    </row>
    <row r="105" spans="2:44" s="198" customFormat="1" ht="30" customHeight="1">
      <c r="B105" s="168"/>
      <c r="C105" s="169"/>
      <c r="D105" s="169"/>
      <c r="E105" s="169"/>
      <c r="F105" s="619" t="s">
        <v>299</v>
      </c>
      <c r="G105" s="620"/>
      <c r="H105" s="620"/>
      <c r="I105" s="620"/>
      <c r="J105" s="169"/>
      <c r="K105" s="169"/>
      <c r="L105" s="169"/>
      <c r="M105" s="169"/>
      <c r="N105" s="169"/>
      <c r="O105" s="169"/>
      <c r="P105" s="169"/>
      <c r="Q105" s="169"/>
      <c r="R105" s="169"/>
      <c r="S105" s="220"/>
      <c r="T105" s="169"/>
      <c r="U105" s="169"/>
      <c r="V105" s="172"/>
      <c r="W105" s="169"/>
      <c r="X105" s="169"/>
      <c r="Y105" s="169"/>
      <c r="Z105" s="169"/>
      <c r="AQ105" s="192" t="s">
        <v>271</v>
      </c>
      <c r="AR105" s="192" t="s">
        <v>65</v>
      </c>
    </row>
    <row r="106" spans="2:62" s="198" customFormat="1" ht="31.5" customHeight="1">
      <c r="B106" s="168"/>
      <c r="C106" s="240" t="s">
        <v>300</v>
      </c>
      <c r="D106" s="240" t="s">
        <v>199</v>
      </c>
      <c r="E106" s="241" t="s">
        <v>301</v>
      </c>
      <c r="F106" s="593" t="s">
        <v>302</v>
      </c>
      <c r="G106" s="593"/>
      <c r="H106" s="593"/>
      <c r="I106" s="593"/>
      <c r="J106" s="242" t="s">
        <v>268</v>
      </c>
      <c r="K106" s="243">
        <v>2</v>
      </c>
      <c r="L106" s="572"/>
      <c r="M106" s="572"/>
      <c r="N106" s="594">
        <f>ROUND(L106*K106,2)</f>
        <v>0</v>
      </c>
      <c r="O106" s="594"/>
      <c r="P106" s="594"/>
      <c r="Q106" s="623"/>
      <c r="R106" s="244" t="s">
        <v>3319</v>
      </c>
      <c r="S106" s="220"/>
      <c r="T106" s="245" t="s">
        <v>5</v>
      </c>
      <c r="U106" s="246" t="s">
        <v>31</v>
      </c>
      <c r="V106" s="247">
        <v>0</v>
      </c>
      <c r="W106" s="248">
        <f>V106*K106</f>
        <v>0</v>
      </c>
      <c r="X106" s="248">
        <v>0</v>
      </c>
      <c r="Y106" s="248">
        <f>X106*K106</f>
        <v>0</v>
      </c>
      <c r="Z106" s="248">
        <v>0</v>
      </c>
      <c r="AO106" s="192" t="s">
        <v>113</v>
      </c>
      <c r="AQ106" s="192" t="s">
        <v>199</v>
      </c>
      <c r="AR106" s="192" t="s">
        <v>65</v>
      </c>
      <c r="AV106" s="192" t="s">
        <v>198</v>
      </c>
      <c r="BB106" s="249">
        <f>IF(U106="základní",N106,0)</f>
        <v>0</v>
      </c>
      <c r="BC106" s="249">
        <f>IF(U106="snížená",N106,0)</f>
        <v>0</v>
      </c>
      <c r="BD106" s="249">
        <f>IF(U106="zákl. přenesená",N106,0)</f>
        <v>0</v>
      </c>
      <c r="BE106" s="249">
        <f>IF(U106="sníž. přenesená",N106,0)</f>
        <v>0</v>
      </c>
      <c r="BF106" s="249">
        <f>IF(U106="nulová",N106,0)</f>
        <v>0</v>
      </c>
      <c r="BG106" s="192" t="s">
        <v>71</v>
      </c>
      <c r="BH106" s="249">
        <f>ROUND(L106*K106,2)</f>
        <v>0</v>
      </c>
      <c r="BI106" s="192" t="s">
        <v>113</v>
      </c>
      <c r="BJ106" s="192" t="s">
        <v>303</v>
      </c>
    </row>
    <row r="107" spans="2:44" s="198" customFormat="1" ht="30" customHeight="1">
      <c r="B107" s="168"/>
      <c r="C107" s="169"/>
      <c r="D107" s="169"/>
      <c r="E107" s="169"/>
      <c r="F107" s="619" t="s">
        <v>304</v>
      </c>
      <c r="G107" s="620"/>
      <c r="H107" s="620"/>
      <c r="I107" s="620"/>
      <c r="J107" s="169"/>
      <c r="K107" s="169"/>
      <c r="L107" s="169"/>
      <c r="M107" s="169"/>
      <c r="N107" s="169"/>
      <c r="O107" s="169"/>
      <c r="P107" s="169"/>
      <c r="Q107" s="169"/>
      <c r="R107" s="169"/>
      <c r="S107" s="220"/>
      <c r="T107" s="169"/>
      <c r="U107" s="169"/>
      <c r="V107" s="172"/>
      <c r="W107" s="169"/>
      <c r="X107" s="169"/>
      <c r="Y107" s="169"/>
      <c r="Z107" s="169"/>
      <c r="AQ107" s="192" t="s">
        <v>271</v>
      </c>
      <c r="AR107" s="192" t="s">
        <v>65</v>
      </c>
    </row>
    <row r="108" spans="2:62" s="198" customFormat="1" ht="31.5" customHeight="1">
      <c r="B108" s="168"/>
      <c r="C108" s="240" t="s">
        <v>305</v>
      </c>
      <c r="D108" s="240" t="s">
        <v>199</v>
      </c>
      <c r="E108" s="241" t="s">
        <v>306</v>
      </c>
      <c r="F108" s="593" t="s">
        <v>307</v>
      </c>
      <c r="G108" s="593"/>
      <c r="H108" s="593"/>
      <c r="I108" s="593"/>
      <c r="J108" s="242" t="s">
        <v>268</v>
      </c>
      <c r="K108" s="243">
        <v>2</v>
      </c>
      <c r="L108" s="572"/>
      <c r="M108" s="572"/>
      <c r="N108" s="594">
        <f>ROUND(L108*K108,2)</f>
        <v>0</v>
      </c>
      <c r="O108" s="594"/>
      <c r="P108" s="594"/>
      <c r="Q108" s="623"/>
      <c r="R108" s="244" t="s">
        <v>3319</v>
      </c>
      <c r="S108" s="219"/>
      <c r="T108" s="245" t="s">
        <v>5</v>
      </c>
      <c r="U108" s="246" t="s">
        <v>31</v>
      </c>
      <c r="V108" s="247">
        <v>0</v>
      </c>
      <c r="W108" s="248">
        <f>V108*K108</f>
        <v>0</v>
      </c>
      <c r="X108" s="248">
        <v>0</v>
      </c>
      <c r="Y108" s="248">
        <f>X108*K108</f>
        <v>0</v>
      </c>
      <c r="Z108" s="248">
        <v>0</v>
      </c>
      <c r="AO108" s="192" t="s">
        <v>113</v>
      </c>
      <c r="AQ108" s="192" t="s">
        <v>199</v>
      </c>
      <c r="AR108" s="192" t="s">
        <v>65</v>
      </c>
      <c r="AV108" s="192" t="s">
        <v>198</v>
      </c>
      <c r="BB108" s="249">
        <f>IF(U108="základní",N108,0)</f>
        <v>0</v>
      </c>
      <c r="BC108" s="249">
        <f>IF(U108="snížená",N108,0)</f>
        <v>0</v>
      </c>
      <c r="BD108" s="249">
        <f>IF(U108="zákl. přenesená",N108,0)</f>
        <v>0</v>
      </c>
      <c r="BE108" s="249">
        <f>IF(U108="sníž. přenesená",N108,0)</f>
        <v>0</v>
      </c>
      <c r="BF108" s="249">
        <f>IF(U108="nulová",N108,0)</f>
        <v>0</v>
      </c>
      <c r="BG108" s="192" t="s">
        <v>71</v>
      </c>
      <c r="BH108" s="249">
        <f>ROUND(L108*K108,2)</f>
        <v>0</v>
      </c>
      <c r="BI108" s="192" t="s">
        <v>113</v>
      </c>
      <c r="BJ108" s="192" t="s">
        <v>308</v>
      </c>
    </row>
    <row r="109" spans="2:44" s="198" customFormat="1" ht="30" customHeight="1">
      <c r="B109" s="168"/>
      <c r="C109" s="169"/>
      <c r="D109" s="169"/>
      <c r="E109" s="169"/>
      <c r="F109" s="619" t="s">
        <v>304</v>
      </c>
      <c r="G109" s="620"/>
      <c r="H109" s="620"/>
      <c r="I109" s="620"/>
      <c r="J109" s="169"/>
      <c r="K109" s="169"/>
      <c r="L109" s="169"/>
      <c r="M109" s="169"/>
      <c r="N109" s="169"/>
      <c r="O109" s="169"/>
      <c r="P109" s="169"/>
      <c r="Q109" s="169"/>
      <c r="R109" s="169"/>
      <c r="S109" s="172"/>
      <c r="T109" s="169"/>
      <c r="U109" s="169"/>
      <c r="V109" s="172"/>
      <c r="W109" s="169"/>
      <c r="X109" s="169"/>
      <c r="Y109" s="169"/>
      <c r="Z109" s="169"/>
      <c r="AQ109" s="192" t="s">
        <v>271</v>
      </c>
      <c r="AR109" s="192" t="s">
        <v>65</v>
      </c>
    </row>
    <row r="110" spans="2:62" s="198" customFormat="1" ht="31.5" customHeight="1">
      <c r="B110" s="168"/>
      <c r="C110" s="240" t="s">
        <v>309</v>
      </c>
      <c r="D110" s="240" t="s">
        <v>199</v>
      </c>
      <c r="E110" s="241" t="s">
        <v>310</v>
      </c>
      <c r="F110" s="593" t="s">
        <v>311</v>
      </c>
      <c r="G110" s="593"/>
      <c r="H110" s="593"/>
      <c r="I110" s="593"/>
      <c r="J110" s="242" t="s">
        <v>268</v>
      </c>
      <c r="K110" s="243">
        <v>2</v>
      </c>
      <c r="L110" s="572"/>
      <c r="M110" s="572"/>
      <c r="N110" s="594">
        <f>ROUND(L110*K110,2)</f>
        <v>0</v>
      </c>
      <c r="O110" s="594"/>
      <c r="P110" s="594"/>
      <c r="Q110" s="623"/>
      <c r="R110" s="244" t="s">
        <v>3319</v>
      </c>
      <c r="S110" s="219"/>
      <c r="T110" s="245" t="s">
        <v>5</v>
      </c>
      <c r="U110" s="246" t="s">
        <v>31</v>
      </c>
      <c r="V110" s="247">
        <v>0</v>
      </c>
      <c r="W110" s="248">
        <f>V110*K110</f>
        <v>0</v>
      </c>
      <c r="X110" s="248">
        <v>0</v>
      </c>
      <c r="Y110" s="248">
        <f>X110*K110</f>
        <v>0</v>
      </c>
      <c r="Z110" s="248">
        <v>0</v>
      </c>
      <c r="AO110" s="192" t="s">
        <v>113</v>
      </c>
      <c r="AQ110" s="192" t="s">
        <v>199</v>
      </c>
      <c r="AR110" s="192" t="s">
        <v>65</v>
      </c>
      <c r="AV110" s="192" t="s">
        <v>198</v>
      </c>
      <c r="BB110" s="249">
        <f>IF(U110="základní",N110,0)</f>
        <v>0</v>
      </c>
      <c r="BC110" s="249">
        <f>IF(U110="snížená",N110,0)</f>
        <v>0</v>
      </c>
      <c r="BD110" s="249">
        <f>IF(U110="zákl. přenesená",N110,0)</f>
        <v>0</v>
      </c>
      <c r="BE110" s="249">
        <f>IF(U110="sníž. přenesená",N110,0)</f>
        <v>0</v>
      </c>
      <c r="BF110" s="249">
        <f>IF(U110="nulová",N110,0)</f>
        <v>0</v>
      </c>
      <c r="BG110" s="192" t="s">
        <v>71</v>
      </c>
      <c r="BH110" s="249">
        <f>ROUND(L110*K110,2)</f>
        <v>0</v>
      </c>
      <c r="BI110" s="192" t="s">
        <v>113</v>
      </c>
      <c r="BJ110" s="192" t="s">
        <v>312</v>
      </c>
    </row>
    <row r="111" spans="2:44" s="198" customFormat="1" ht="30" customHeight="1">
      <c r="B111" s="168"/>
      <c r="C111" s="169"/>
      <c r="D111" s="169"/>
      <c r="E111" s="169"/>
      <c r="F111" s="619" t="s">
        <v>304</v>
      </c>
      <c r="G111" s="620"/>
      <c r="H111" s="620"/>
      <c r="I111" s="620"/>
      <c r="J111" s="169"/>
      <c r="K111" s="169"/>
      <c r="L111" s="169"/>
      <c r="M111" s="169"/>
      <c r="N111" s="169"/>
      <c r="O111" s="169"/>
      <c r="P111" s="169"/>
      <c r="Q111" s="169"/>
      <c r="R111" s="169"/>
      <c r="S111" s="172"/>
      <c r="T111" s="169"/>
      <c r="U111" s="169"/>
      <c r="V111" s="172"/>
      <c r="W111" s="169"/>
      <c r="X111" s="169"/>
      <c r="Y111" s="169"/>
      <c r="Z111" s="169"/>
      <c r="AQ111" s="192" t="s">
        <v>271</v>
      </c>
      <c r="AR111" s="192" t="s">
        <v>65</v>
      </c>
    </row>
    <row r="112" spans="2:62" s="198" customFormat="1" ht="31.5" customHeight="1">
      <c r="B112" s="168"/>
      <c r="C112" s="240" t="s">
        <v>313</v>
      </c>
      <c r="D112" s="240" t="s">
        <v>199</v>
      </c>
      <c r="E112" s="241" t="s">
        <v>314</v>
      </c>
      <c r="F112" s="593" t="s">
        <v>315</v>
      </c>
      <c r="G112" s="593"/>
      <c r="H112" s="593"/>
      <c r="I112" s="593"/>
      <c r="J112" s="242" t="s">
        <v>268</v>
      </c>
      <c r="K112" s="243">
        <v>15</v>
      </c>
      <c r="L112" s="572"/>
      <c r="M112" s="572"/>
      <c r="N112" s="594">
        <f>ROUND(L112*K112,2)</f>
        <v>0</v>
      </c>
      <c r="O112" s="594"/>
      <c r="P112" s="594"/>
      <c r="Q112" s="623"/>
      <c r="R112" s="244" t="s">
        <v>3319</v>
      </c>
      <c r="S112" s="220"/>
      <c r="T112" s="245" t="s">
        <v>5</v>
      </c>
      <c r="U112" s="246" t="s">
        <v>31</v>
      </c>
      <c r="V112" s="247">
        <v>0</v>
      </c>
      <c r="W112" s="248">
        <f>V112*K112</f>
        <v>0</v>
      </c>
      <c r="X112" s="248">
        <v>0</v>
      </c>
      <c r="Y112" s="248">
        <f>X112*K112</f>
        <v>0</v>
      </c>
      <c r="Z112" s="248">
        <v>0</v>
      </c>
      <c r="AO112" s="192" t="s">
        <v>113</v>
      </c>
      <c r="AQ112" s="192" t="s">
        <v>199</v>
      </c>
      <c r="AR112" s="192" t="s">
        <v>65</v>
      </c>
      <c r="AV112" s="192" t="s">
        <v>198</v>
      </c>
      <c r="BB112" s="249">
        <f>IF(U112="základní",N112,0)</f>
        <v>0</v>
      </c>
      <c r="BC112" s="249">
        <f>IF(U112="snížená",N112,0)</f>
        <v>0</v>
      </c>
      <c r="BD112" s="249">
        <f>IF(U112="zákl. přenesená",N112,0)</f>
        <v>0</v>
      </c>
      <c r="BE112" s="249">
        <f>IF(U112="sníž. přenesená",N112,0)</f>
        <v>0</v>
      </c>
      <c r="BF112" s="249">
        <f>IF(U112="nulová",N112,0)</f>
        <v>0</v>
      </c>
      <c r="BG112" s="192" t="s">
        <v>71</v>
      </c>
      <c r="BH112" s="249">
        <f>ROUND(L112*K112,2)</f>
        <v>0</v>
      </c>
      <c r="BI112" s="192" t="s">
        <v>113</v>
      </c>
      <c r="BJ112" s="192" t="s">
        <v>316</v>
      </c>
    </row>
    <row r="113" spans="2:44" s="198" customFormat="1" ht="22.5" customHeight="1">
      <c r="B113" s="168"/>
      <c r="C113" s="169"/>
      <c r="D113" s="169"/>
      <c r="E113" s="169"/>
      <c r="F113" s="619" t="s">
        <v>317</v>
      </c>
      <c r="G113" s="620"/>
      <c r="H113" s="620"/>
      <c r="I113" s="620"/>
      <c r="J113" s="169"/>
      <c r="K113" s="169"/>
      <c r="L113" s="169"/>
      <c r="M113" s="169"/>
      <c r="N113" s="169"/>
      <c r="O113" s="169"/>
      <c r="P113" s="169"/>
      <c r="Q113" s="169"/>
      <c r="R113" s="169"/>
      <c r="S113" s="221"/>
      <c r="T113" s="169"/>
      <c r="U113" s="169"/>
      <c r="V113" s="172"/>
      <c r="W113" s="169"/>
      <c r="X113" s="169"/>
      <c r="Y113" s="169"/>
      <c r="Z113" s="169"/>
      <c r="AQ113" s="192" t="s">
        <v>271</v>
      </c>
      <c r="AR113" s="192" t="s">
        <v>65</v>
      </c>
    </row>
    <row r="114" spans="2:62" s="198" customFormat="1" ht="31.5" customHeight="1">
      <c r="B114" s="168"/>
      <c r="C114" s="240" t="s">
        <v>318</v>
      </c>
      <c r="D114" s="240" t="s">
        <v>199</v>
      </c>
      <c r="E114" s="241" t="s">
        <v>319</v>
      </c>
      <c r="F114" s="593" t="s">
        <v>320</v>
      </c>
      <c r="G114" s="593"/>
      <c r="H114" s="593"/>
      <c r="I114" s="593"/>
      <c r="J114" s="242" t="s">
        <v>268</v>
      </c>
      <c r="K114" s="243">
        <v>1</v>
      </c>
      <c r="L114" s="572"/>
      <c r="M114" s="572"/>
      <c r="N114" s="594">
        <f>ROUND(L114*K114,2)</f>
        <v>0</v>
      </c>
      <c r="O114" s="594"/>
      <c r="P114" s="594"/>
      <c r="Q114" s="623"/>
      <c r="R114" s="244" t="s">
        <v>3319</v>
      </c>
      <c r="S114" s="219"/>
      <c r="T114" s="245" t="s">
        <v>5</v>
      </c>
      <c r="U114" s="246" t="s">
        <v>31</v>
      </c>
      <c r="V114" s="247">
        <v>0</v>
      </c>
      <c r="W114" s="248">
        <f>V114*K114</f>
        <v>0</v>
      </c>
      <c r="X114" s="248">
        <v>0</v>
      </c>
      <c r="Y114" s="248">
        <f>X114*K114</f>
        <v>0</v>
      </c>
      <c r="Z114" s="248">
        <v>0</v>
      </c>
      <c r="AO114" s="192" t="s">
        <v>113</v>
      </c>
      <c r="AQ114" s="192" t="s">
        <v>199</v>
      </c>
      <c r="AR114" s="192" t="s">
        <v>65</v>
      </c>
      <c r="AV114" s="192" t="s">
        <v>198</v>
      </c>
      <c r="BB114" s="249">
        <f>IF(U114="základní",N114,0)</f>
        <v>0</v>
      </c>
      <c r="BC114" s="249">
        <f>IF(U114="snížená",N114,0)</f>
        <v>0</v>
      </c>
      <c r="BD114" s="249">
        <f>IF(U114="zákl. přenesená",N114,0)</f>
        <v>0</v>
      </c>
      <c r="BE114" s="249">
        <f>IF(U114="sníž. přenesená",N114,0)</f>
        <v>0</v>
      </c>
      <c r="BF114" s="249">
        <f>IF(U114="nulová",N114,0)</f>
        <v>0</v>
      </c>
      <c r="BG114" s="192" t="s">
        <v>71</v>
      </c>
      <c r="BH114" s="249">
        <f>ROUND(L114*K114,2)</f>
        <v>0</v>
      </c>
      <c r="BI114" s="192" t="s">
        <v>113</v>
      </c>
      <c r="BJ114" s="192" t="s">
        <v>321</v>
      </c>
    </row>
    <row r="115" spans="2:44" s="198" customFormat="1" ht="22.5" customHeight="1">
      <c r="B115" s="168"/>
      <c r="C115" s="169"/>
      <c r="D115" s="169"/>
      <c r="E115" s="169"/>
      <c r="F115" s="619" t="s">
        <v>322</v>
      </c>
      <c r="G115" s="620"/>
      <c r="H115" s="620"/>
      <c r="I115" s="620"/>
      <c r="J115" s="169"/>
      <c r="K115" s="169"/>
      <c r="L115" s="169"/>
      <c r="M115" s="169"/>
      <c r="N115" s="169"/>
      <c r="O115" s="169"/>
      <c r="P115" s="169"/>
      <c r="Q115" s="169"/>
      <c r="R115" s="169"/>
      <c r="S115" s="172"/>
      <c r="T115" s="169"/>
      <c r="U115" s="169"/>
      <c r="V115" s="172"/>
      <c r="W115" s="169"/>
      <c r="X115" s="169"/>
      <c r="Y115" s="169"/>
      <c r="Z115" s="169"/>
      <c r="AQ115" s="192" t="s">
        <v>271</v>
      </c>
      <c r="AR115" s="192" t="s">
        <v>65</v>
      </c>
    </row>
    <row r="116" spans="2:62" s="198" customFormat="1" ht="31.5" customHeight="1">
      <c r="B116" s="168"/>
      <c r="C116" s="240" t="s">
        <v>323</v>
      </c>
      <c r="D116" s="240" t="s">
        <v>199</v>
      </c>
      <c r="E116" s="241" t="s">
        <v>324</v>
      </c>
      <c r="F116" s="593" t="s">
        <v>325</v>
      </c>
      <c r="G116" s="593"/>
      <c r="H116" s="593"/>
      <c r="I116" s="593"/>
      <c r="J116" s="242" t="s">
        <v>268</v>
      </c>
      <c r="K116" s="243">
        <v>3</v>
      </c>
      <c r="L116" s="572"/>
      <c r="M116" s="572"/>
      <c r="N116" s="594">
        <f>ROUND(L116*K116,2)</f>
        <v>0</v>
      </c>
      <c r="O116" s="594"/>
      <c r="P116" s="594"/>
      <c r="Q116" s="623"/>
      <c r="R116" s="244" t="s">
        <v>3319</v>
      </c>
      <c r="S116" s="220"/>
      <c r="T116" s="245" t="s">
        <v>5</v>
      </c>
      <c r="U116" s="246" t="s">
        <v>31</v>
      </c>
      <c r="V116" s="247">
        <v>0</v>
      </c>
      <c r="W116" s="248">
        <f>V116*K116</f>
        <v>0</v>
      </c>
      <c r="X116" s="248">
        <v>0</v>
      </c>
      <c r="Y116" s="248">
        <f>X116*K116</f>
        <v>0</v>
      </c>
      <c r="Z116" s="248">
        <v>0</v>
      </c>
      <c r="AO116" s="192" t="s">
        <v>113</v>
      </c>
      <c r="AQ116" s="192" t="s">
        <v>199</v>
      </c>
      <c r="AR116" s="192" t="s">
        <v>65</v>
      </c>
      <c r="AV116" s="192" t="s">
        <v>198</v>
      </c>
      <c r="BB116" s="249">
        <f>IF(U116="základní",N116,0)</f>
        <v>0</v>
      </c>
      <c r="BC116" s="249">
        <f>IF(U116="snížená",N116,0)</f>
        <v>0</v>
      </c>
      <c r="BD116" s="249">
        <f>IF(U116="zákl. přenesená",N116,0)</f>
        <v>0</v>
      </c>
      <c r="BE116" s="249">
        <f>IF(U116="sníž. přenesená",N116,0)</f>
        <v>0</v>
      </c>
      <c r="BF116" s="249">
        <f>IF(U116="nulová",N116,0)</f>
        <v>0</v>
      </c>
      <c r="BG116" s="192" t="s">
        <v>71</v>
      </c>
      <c r="BH116" s="249">
        <f>ROUND(L116*K116,2)</f>
        <v>0</v>
      </c>
      <c r="BI116" s="192" t="s">
        <v>113</v>
      </c>
      <c r="BJ116" s="192" t="s">
        <v>326</v>
      </c>
    </row>
    <row r="117" spans="2:44" s="198" customFormat="1" ht="30" customHeight="1">
      <c r="B117" s="168"/>
      <c r="C117" s="169"/>
      <c r="D117" s="169"/>
      <c r="E117" s="169"/>
      <c r="F117" s="619" t="s">
        <v>327</v>
      </c>
      <c r="G117" s="620"/>
      <c r="H117" s="620"/>
      <c r="I117" s="620"/>
      <c r="J117" s="169"/>
      <c r="K117" s="169"/>
      <c r="L117" s="169"/>
      <c r="M117" s="169"/>
      <c r="N117" s="169"/>
      <c r="O117" s="169"/>
      <c r="P117" s="169"/>
      <c r="Q117" s="169"/>
      <c r="R117" s="169"/>
      <c r="S117" s="220"/>
      <c r="T117" s="169"/>
      <c r="U117" s="169"/>
      <c r="V117" s="172"/>
      <c r="W117" s="169"/>
      <c r="X117" s="169"/>
      <c r="Y117" s="169"/>
      <c r="Z117" s="169"/>
      <c r="AQ117" s="192" t="s">
        <v>271</v>
      </c>
      <c r="AR117" s="192" t="s">
        <v>65</v>
      </c>
    </row>
    <row r="118" spans="2:62" s="198" customFormat="1" ht="31.5" customHeight="1">
      <c r="B118" s="168"/>
      <c r="C118" s="240" t="s">
        <v>328</v>
      </c>
      <c r="D118" s="240" t="s">
        <v>199</v>
      </c>
      <c r="E118" s="241" t="s">
        <v>329</v>
      </c>
      <c r="F118" s="593" t="s">
        <v>330</v>
      </c>
      <c r="G118" s="593"/>
      <c r="H118" s="593"/>
      <c r="I118" s="593"/>
      <c r="J118" s="242" t="s">
        <v>268</v>
      </c>
      <c r="K118" s="243">
        <v>3</v>
      </c>
      <c r="L118" s="572"/>
      <c r="M118" s="572"/>
      <c r="N118" s="594">
        <f>ROUND(L118*K118,2)</f>
        <v>0</v>
      </c>
      <c r="O118" s="594"/>
      <c r="P118" s="594"/>
      <c r="Q118" s="623"/>
      <c r="R118" s="244" t="s">
        <v>3319</v>
      </c>
      <c r="S118" s="220"/>
      <c r="T118" s="245" t="s">
        <v>5</v>
      </c>
      <c r="U118" s="246" t="s">
        <v>31</v>
      </c>
      <c r="V118" s="247">
        <v>0</v>
      </c>
      <c r="W118" s="248">
        <f>V118*K118</f>
        <v>0</v>
      </c>
      <c r="X118" s="248">
        <v>0</v>
      </c>
      <c r="Y118" s="248">
        <f>X118*K118</f>
        <v>0</v>
      </c>
      <c r="Z118" s="248">
        <v>0</v>
      </c>
      <c r="AO118" s="192" t="s">
        <v>113</v>
      </c>
      <c r="AQ118" s="192" t="s">
        <v>199</v>
      </c>
      <c r="AR118" s="192" t="s">
        <v>65</v>
      </c>
      <c r="AV118" s="192" t="s">
        <v>198</v>
      </c>
      <c r="BB118" s="249">
        <f>IF(U118="základní",N118,0)</f>
        <v>0</v>
      </c>
      <c r="BC118" s="249">
        <f>IF(U118="snížená",N118,0)</f>
        <v>0</v>
      </c>
      <c r="BD118" s="249">
        <f>IF(U118="zákl. přenesená",N118,0)</f>
        <v>0</v>
      </c>
      <c r="BE118" s="249">
        <f>IF(U118="sníž. přenesená",N118,0)</f>
        <v>0</v>
      </c>
      <c r="BF118" s="249">
        <f>IF(U118="nulová",N118,0)</f>
        <v>0</v>
      </c>
      <c r="BG118" s="192" t="s">
        <v>71</v>
      </c>
      <c r="BH118" s="249">
        <f>ROUND(L118*K118,2)</f>
        <v>0</v>
      </c>
      <c r="BI118" s="192" t="s">
        <v>113</v>
      </c>
      <c r="BJ118" s="192" t="s">
        <v>331</v>
      </c>
    </row>
    <row r="119" spans="2:44" s="198" customFormat="1" ht="30" customHeight="1">
      <c r="B119" s="168"/>
      <c r="C119" s="169"/>
      <c r="D119" s="169"/>
      <c r="E119" s="169"/>
      <c r="F119" s="619" t="s">
        <v>332</v>
      </c>
      <c r="G119" s="620"/>
      <c r="H119" s="620"/>
      <c r="I119" s="620"/>
      <c r="J119" s="169"/>
      <c r="K119" s="169"/>
      <c r="L119" s="169"/>
      <c r="M119" s="169"/>
      <c r="N119" s="169"/>
      <c r="O119" s="169"/>
      <c r="P119" s="169"/>
      <c r="Q119" s="169"/>
      <c r="R119" s="169"/>
      <c r="S119" s="220"/>
      <c r="T119" s="169"/>
      <c r="U119" s="169"/>
      <c r="V119" s="172"/>
      <c r="W119" s="169"/>
      <c r="X119" s="169"/>
      <c r="Y119" s="169"/>
      <c r="Z119" s="169"/>
      <c r="AQ119" s="192" t="s">
        <v>271</v>
      </c>
      <c r="AR119" s="192" t="s">
        <v>65</v>
      </c>
    </row>
    <row r="120" spans="2:62" s="198" customFormat="1" ht="31.5" customHeight="1">
      <c r="B120" s="168"/>
      <c r="C120" s="240" t="s">
        <v>333</v>
      </c>
      <c r="D120" s="240" t="s">
        <v>199</v>
      </c>
      <c r="E120" s="241" t="s">
        <v>334</v>
      </c>
      <c r="F120" s="593" t="s">
        <v>335</v>
      </c>
      <c r="G120" s="593"/>
      <c r="H120" s="593"/>
      <c r="I120" s="593"/>
      <c r="J120" s="242" t="s">
        <v>268</v>
      </c>
      <c r="K120" s="243">
        <v>1</v>
      </c>
      <c r="L120" s="572"/>
      <c r="M120" s="572"/>
      <c r="N120" s="594">
        <f>ROUND(L120*K120,2)</f>
        <v>0</v>
      </c>
      <c r="O120" s="594"/>
      <c r="P120" s="594"/>
      <c r="Q120" s="623"/>
      <c r="R120" s="244" t="s">
        <v>3319</v>
      </c>
      <c r="S120" s="220"/>
      <c r="T120" s="245" t="s">
        <v>5</v>
      </c>
      <c r="U120" s="246" t="s">
        <v>31</v>
      </c>
      <c r="V120" s="247">
        <v>0</v>
      </c>
      <c r="W120" s="248">
        <f>V120*K120</f>
        <v>0</v>
      </c>
      <c r="X120" s="248">
        <v>0</v>
      </c>
      <c r="Y120" s="248">
        <f>X120*K120</f>
        <v>0</v>
      </c>
      <c r="Z120" s="248">
        <v>0</v>
      </c>
      <c r="AO120" s="192" t="s">
        <v>113</v>
      </c>
      <c r="AQ120" s="192" t="s">
        <v>199</v>
      </c>
      <c r="AR120" s="192" t="s">
        <v>65</v>
      </c>
      <c r="AV120" s="192" t="s">
        <v>198</v>
      </c>
      <c r="BB120" s="249">
        <f>IF(U120="základní",N120,0)</f>
        <v>0</v>
      </c>
      <c r="BC120" s="249">
        <f>IF(U120="snížená",N120,0)</f>
        <v>0</v>
      </c>
      <c r="BD120" s="249">
        <f>IF(U120="zákl. přenesená",N120,0)</f>
        <v>0</v>
      </c>
      <c r="BE120" s="249">
        <f>IF(U120="sníž. přenesená",N120,0)</f>
        <v>0</v>
      </c>
      <c r="BF120" s="249">
        <f>IF(U120="nulová",N120,0)</f>
        <v>0</v>
      </c>
      <c r="BG120" s="192" t="s">
        <v>71</v>
      </c>
      <c r="BH120" s="249">
        <f>ROUND(L120*K120,2)</f>
        <v>0</v>
      </c>
      <c r="BI120" s="192" t="s">
        <v>113</v>
      </c>
      <c r="BJ120" s="192" t="s">
        <v>336</v>
      </c>
    </row>
    <row r="121" spans="2:44" s="198" customFormat="1" ht="30" customHeight="1">
      <c r="B121" s="168"/>
      <c r="C121" s="169"/>
      <c r="D121" s="169"/>
      <c r="E121" s="169"/>
      <c r="F121" s="619" t="s">
        <v>337</v>
      </c>
      <c r="G121" s="620"/>
      <c r="H121" s="620"/>
      <c r="I121" s="620"/>
      <c r="J121" s="169"/>
      <c r="K121" s="169"/>
      <c r="L121" s="169"/>
      <c r="M121" s="169"/>
      <c r="N121" s="169"/>
      <c r="O121" s="169"/>
      <c r="P121" s="169"/>
      <c r="Q121" s="169"/>
      <c r="R121" s="169"/>
      <c r="S121" s="220"/>
      <c r="T121" s="169"/>
      <c r="U121" s="169"/>
      <c r="V121" s="172"/>
      <c r="W121" s="169"/>
      <c r="X121" s="169"/>
      <c r="Y121" s="169"/>
      <c r="Z121" s="169"/>
      <c r="AQ121" s="192" t="s">
        <v>271</v>
      </c>
      <c r="AR121" s="192" t="s">
        <v>65</v>
      </c>
    </row>
    <row r="122" spans="2:62" s="198" customFormat="1" ht="31.5" customHeight="1">
      <c r="B122" s="168"/>
      <c r="C122" s="240" t="s">
        <v>338</v>
      </c>
      <c r="D122" s="240" t="s">
        <v>199</v>
      </c>
      <c r="E122" s="241" t="s">
        <v>339</v>
      </c>
      <c r="F122" s="593" t="s">
        <v>340</v>
      </c>
      <c r="G122" s="593"/>
      <c r="H122" s="593"/>
      <c r="I122" s="593"/>
      <c r="J122" s="242" t="s">
        <v>268</v>
      </c>
      <c r="K122" s="243">
        <v>1</v>
      </c>
      <c r="L122" s="572"/>
      <c r="M122" s="572"/>
      <c r="N122" s="594">
        <f>ROUND(L122*K122,2)</f>
        <v>0</v>
      </c>
      <c r="O122" s="594"/>
      <c r="P122" s="594"/>
      <c r="Q122" s="623"/>
      <c r="R122" s="244" t="s">
        <v>3319</v>
      </c>
      <c r="S122" s="220"/>
      <c r="T122" s="245" t="s">
        <v>5</v>
      </c>
      <c r="U122" s="246" t="s">
        <v>31</v>
      </c>
      <c r="V122" s="247">
        <v>0</v>
      </c>
      <c r="W122" s="248">
        <f>V122*K122</f>
        <v>0</v>
      </c>
      <c r="X122" s="248">
        <v>0</v>
      </c>
      <c r="Y122" s="248">
        <f>X122*K122</f>
        <v>0</v>
      </c>
      <c r="Z122" s="248">
        <v>0</v>
      </c>
      <c r="AO122" s="192" t="s">
        <v>113</v>
      </c>
      <c r="AQ122" s="192" t="s">
        <v>199</v>
      </c>
      <c r="AR122" s="192" t="s">
        <v>65</v>
      </c>
      <c r="AV122" s="192" t="s">
        <v>198</v>
      </c>
      <c r="BB122" s="249">
        <f>IF(U122="základní",N122,0)</f>
        <v>0</v>
      </c>
      <c r="BC122" s="249">
        <f>IF(U122="snížená",N122,0)</f>
        <v>0</v>
      </c>
      <c r="BD122" s="249">
        <f>IF(U122="zákl. přenesená",N122,0)</f>
        <v>0</v>
      </c>
      <c r="BE122" s="249">
        <f>IF(U122="sníž. přenesená",N122,0)</f>
        <v>0</v>
      </c>
      <c r="BF122" s="249">
        <f>IF(U122="nulová",N122,0)</f>
        <v>0</v>
      </c>
      <c r="BG122" s="192" t="s">
        <v>71</v>
      </c>
      <c r="BH122" s="249">
        <f>ROUND(L122*K122,2)</f>
        <v>0</v>
      </c>
      <c r="BI122" s="192" t="s">
        <v>113</v>
      </c>
      <c r="BJ122" s="192" t="s">
        <v>341</v>
      </c>
    </row>
    <row r="123" spans="2:44" s="198" customFormat="1" ht="30" customHeight="1">
      <c r="B123" s="168"/>
      <c r="C123" s="169"/>
      <c r="D123" s="169"/>
      <c r="E123" s="169"/>
      <c r="F123" s="619" t="s">
        <v>342</v>
      </c>
      <c r="G123" s="620"/>
      <c r="H123" s="620"/>
      <c r="I123" s="620"/>
      <c r="J123" s="169"/>
      <c r="K123" s="169"/>
      <c r="L123" s="169"/>
      <c r="M123" s="169"/>
      <c r="N123" s="169"/>
      <c r="O123" s="169"/>
      <c r="P123" s="169"/>
      <c r="Q123" s="169"/>
      <c r="R123" s="169"/>
      <c r="S123" s="172"/>
      <c r="T123" s="169"/>
      <c r="U123" s="169"/>
      <c r="V123" s="172"/>
      <c r="W123" s="169"/>
      <c r="X123" s="169"/>
      <c r="Y123" s="169"/>
      <c r="Z123" s="169"/>
      <c r="AQ123" s="192" t="s">
        <v>271</v>
      </c>
      <c r="AR123" s="192" t="s">
        <v>65</v>
      </c>
    </row>
    <row r="124" spans="2:62" s="198" customFormat="1" ht="31.5" customHeight="1">
      <c r="B124" s="168"/>
      <c r="C124" s="251" t="s">
        <v>3321</v>
      </c>
      <c r="D124" s="251" t="s">
        <v>199</v>
      </c>
      <c r="E124" s="252" t="s">
        <v>3322</v>
      </c>
      <c r="F124" s="624" t="s">
        <v>3323</v>
      </c>
      <c r="G124" s="624"/>
      <c r="H124" s="624"/>
      <c r="I124" s="624"/>
      <c r="J124" s="253" t="s">
        <v>3325</v>
      </c>
      <c r="K124" s="254">
        <v>1</v>
      </c>
      <c r="L124" s="572"/>
      <c r="M124" s="572"/>
      <c r="N124" s="617">
        <f>ROUND(L124*K124,2)</f>
        <v>0</v>
      </c>
      <c r="O124" s="617"/>
      <c r="P124" s="617"/>
      <c r="Q124" s="618"/>
      <c r="R124" s="244" t="s">
        <v>3319</v>
      </c>
      <c r="S124" s="176"/>
      <c r="T124" s="245" t="s">
        <v>5</v>
      </c>
      <c r="U124" s="246" t="s">
        <v>31</v>
      </c>
      <c r="V124" s="247">
        <v>0</v>
      </c>
      <c r="W124" s="248">
        <f>V124*K124</f>
        <v>0</v>
      </c>
      <c r="X124" s="248">
        <v>0</v>
      </c>
      <c r="Y124" s="248">
        <f>X124*K124</f>
        <v>0</v>
      </c>
      <c r="Z124" s="248">
        <v>0</v>
      </c>
      <c r="AO124" s="192" t="s">
        <v>113</v>
      </c>
      <c r="AQ124" s="192" t="s">
        <v>199</v>
      </c>
      <c r="AR124" s="192" t="s">
        <v>65</v>
      </c>
      <c r="AV124" s="192" t="s">
        <v>198</v>
      </c>
      <c r="BB124" s="249">
        <f>IF(U124="základní",N124,0)</f>
        <v>0</v>
      </c>
      <c r="BC124" s="249">
        <f>IF(U124="snížená",N124,0)</f>
        <v>0</v>
      </c>
      <c r="BD124" s="249">
        <f>IF(U124="zákl. přenesená",N124,0)</f>
        <v>0</v>
      </c>
      <c r="BE124" s="249">
        <f>IF(U124="sníž. přenesená",N124,0)</f>
        <v>0</v>
      </c>
      <c r="BF124" s="249">
        <f>IF(U124="nulová",N124,0)</f>
        <v>0</v>
      </c>
      <c r="BG124" s="192" t="s">
        <v>71</v>
      </c>
      <c r="BH124" s="249">
        <f>ROUND(L124*K124,2)</f>
        <v>0</v>
      </c>
      <c r="BI124" s="192" t="s">
        <v>113</v>
      </c>
      <c r="BJ124" s="192" t="s">
        <v>341</v>
      </c>
    </row>
    <row r="125" spans="2:44" s="198" customFormat="1" ht="30" customHeight="1">
      <c r="B125" s="168"/>
      <c r="C125" s="169"/>
      <c r="D125" s="169"/>
      <c r="E125" s="169"/>
      <c r="F125" s="619" t="s">
        <v>3324</v>
      </c>
      <c r="G125" s="620"/>
      <c r="H125" s="620"/>
      <c r="I125" s="620"/>
      <c r="J125" s="169"/>
      <c r="K125" s="169"/>
      <c r="L125" s="169"/>
      <c r="M125" s="169"/>
      <c r="N125" s="169"/>
      <c r="O125" s="169"/>
      <c r="P125" s="169"/>
      <c r="Q125" s="169"/>
      <c r="R125" s="169"/>
      <c r="S125" s="176"/>
      <c r="T125" s="169"/>
      <c r="U125" s="169"/>
      <c r="V125" s="172"/>
      <c r="W125" s="169"/>
      <c r="X125" s="169"/>
      <c r="Y125" s="169"/>
      <c r="Z125" s="169"/>
      <c r="AQ125" s="192" t="s">
        <v>271</v>
      </c>
      <c r="AR125" s="192" t="s">
        <v>65</v>
      </c>
    </row>
    <row r="126" spans="2:60" s="235" customFormat="1" ht="37.35" customHeight="1">
      <c r="B126" s="231"/>
      <c r="C126" s="232"/>
      <c r="D126" s="233" t="s">
        <v>248</v>
      </c>
      <c r="E126" s="233"/>
      <c r="F126" s="233"/>
      <c r="G126" s="233"/>
      <c r="H126" s="233"/>
      <c r="I126" s="233"/>
      <c r="J126" s="233"/>
      <c r="K126" s="233"/>
      <c r="L126" s="233"/>
      <c r="M126" s="233"/>
      <c r="N126" s="609">
        <f>SUM(N127:Q139)</f>
        <v>0</v>
      </c>
      <c r="O126" s="610"/>
      <c r="P126" s="610"/>
      <c r="Q126" s="610"/>
      <c r="R126" s="232"/>
      <c r="S126" s="176"/>
      <c r="T126" s="232"/>
      <c r="U126" s="232"/>
      <c r="V126" s="219"/>
      <c r="W126" s="234">
        <f>SUM(W127:W139)</f>
        <v>0</v>
      </c>
      <c r="X126" s="232"/>
      <c r="Y126" s="234">
        <f>SUM(Y127:Y139)</f>
        <v>0.32994</v>
      </c>
      <c r="Z126" s="232"/>
      <c r="AO126" s="237" t="s">
        <v>113</v>
      </c>
      <c r="AQ126" s="238" t="s">
        <v>57</v>
      </c>
      <c r="AR126" s="238" t="s">
        <v>58</v>
      </c>
      <c r="AV126" s="237" t="s">
        <v>198</v>
      </c>
      <c r="BH126" s="239">
        <f>SUM(BH127:BH139)</f>
        <v>0</v>
      </c>
    </row>
    <row r="127" spans="2:62" s="198" customFormat="1" ht="31.5" customHeight="1">
      <c r="B127" s="168"/>
      <c r="C127" s="240" t="s">
        <v>65</v>
      </c>
      <c r="D127" s="240" t="s">
        <v>199</v>
      </c>
      <c r="E127" s="241" t="s">
        <v>343</v>
      </c>
      <c r="F127" s="593" t="s">
        <v>344</v>
      </c>
      <c r="G127" s="593"/>
      <c r="H127" s="593"/>
      <c r="I127" s="593"/>
      <c r="J127" s="242" t="s">
        <v>345</v>
      </c>
      <c r="K127" s="243">
        <v>12</v>
      </c>
      <c r="L127" s="572"/>
      <c r="M127" s="572"/>
      <c r="N127" s="594">
        <f aca="true" t="shared" si="0" ref="N127:N134">ROUND(L127*K127,2)</f>
        <v>0</v>
      </c>
      <c r="O127" s="594"/>
      <c r="P127" s="594"/>
      <c r="Q127" s="623"/>
      <c r="R127" s="256" t="s">
        <v>3765</v>
      </c>
      <c r="S127" s="176"/>
      <c r="T127" s="245" t="s">
        <v>5</v>
      </c>
      <c r="U127" s="246" t="s">
        <v>31</v>
      </c>
      <c r="V127" s="247">
        <v>0</v>
      </c>
      <c r="W127" s="248">
        <f>V127*K127</f>
        <v>0</v>
      </c>
      <c r="X127" s="248">
        <v>0</v>
      </c>
      <c r="Y127" s="248">
        <f>X127*K127</f>
        <v>0</v>
      </c>
      <c r="Z127" s="248">
        <v>0</v>
      </c>
      <c r="AO127" s="192" t="s">
        <v>113</v>
      </c>
      <c r="AQ127" s="192" t="s">
        <v>199</v>
      </c>
      <c r="AR127" s="192" t="s">
        <v>65</v>
      </c>
      <c r="AV127" s="192" t="s">
        <v>198</v>
      </c>
      <c r="BB127" s="249">
        <f>IF(U127="základní",N127,0)</f>
        <v>0</v>
      </c>
      <c r="BC127" s="249">
        <f>IF(U127="snížená",N127,0)</f>
        <v>0</v>
      </c>
      <c r="BD127" s="249">
        <f>IF(U127="zákl. přenesená",N127,0)</f>
        <v>0</v>
      </c>
      <c r="BE127" s="249">
        <f>IF(U127="sníž. přenesená",N127,0)</f>
        <v>0</v>
      </c>
      <c r="BF127" s="249">
        <f>IF(U127="nulová",N127,0)</f>
        <v>0</v>
      </c>
      <c r="BG127" s="192" t="s">
        <v>71</v>
      </c>
      <c r="BH127" s="249">
        <f aca="true" t="shared" si="1" ref="BH127:BH134">ROUND(L127*K127,2)</f>
        <v>0</v>
      </c>
      <c r="BI127" s="192" t="s">
        <v>113</v>
      </c>
      <c r="BJ127" s="192" t="s">
        <v>346</v>
      </c>
    </row>
    <row r="128" spans="2:62" s="198" customFormat="1" ht="31.5" customHeight="1">
      <c r="B128" s="168"/>
      <c r="C128" s="240" t="s">
        <v>71</v>
      </c>
      <c r="D128" s="240" t="s">
        <v>199</v>
      </c>
      <c r="E128" s="241" t="s">
        <v>347</v>
      </c>
      <c r="F128" s="593" t="s">
        <v>348</v>
      </c>
      <c r="G128" s="593"/>
      <c r="H128" s="593"/>
      <c r="I128" s="593"/>
      <c r="J128" s="242" t="s">
        <v>349</v>
      </c>
      <c r="K128" s="243">
        <v>0.5</v>
      </c>
      <c r="L128" s="572"/>
      <c r="M128" s="572"/>
      <c r="N128" s="594">
        <f t="shared" si="0"/>
        <v>0</v>
      </c>
      <c r="O128" s="594"/>
      <c r="P128" s="594"/>
      <c r="Q128" s="623"/>
      <c r="R128" s="256" t="s">
        <v>3765</v>
      </c>
      <c r="S128" s="176"/>
      <c r="T128" s="245" t="s">
        <v>5</v>
      </c>
      <c r="U128" s="246" t="s">
        <v>31</v>
      </c>
      <c r="V128" s="247">
        <v>0</v>
      </c>
      <c r="W128" s="248">
        <f>V128*K128</f>
        <v>0</v>
      </c>
      <c r="X128" s="248">
        <v>0</v>
      </c>
      <c r="Y128" s="248">
        <f>X128*K128</f>
        <v>0</v>
      </c>
      <c r="Z128" s="248">
        <v>0</v>
      </c>
      <c r="AO128" s="192" t="s">
        <v>113</v>
      </c>
      <c r="AQ128" s="192" t="s">
        <v>199</v>
      </c>
      <c r="AR128" s="192" t="s">
        <v>65</v>
      </c>
      <c r="AV128" s="192" t="s">
        <v>198</v>
      </c>
      <c r="BB128" s="249">
        <f>IF(U128="základní",N128,0)</f>
        <v>0</v>
      </c>
      <c r="BC128" s="249">
        <f>IF(U128="snížená",N128,0)</f>
        <v>0</v>
      </c>
      <c r="BD128" s="249">
        <f>IF(U128="zákl. přenesená",N128,0)</f>
        <v>0</v>
      </c>
      <c r="BE128" s="249">
        <f>IF(U128="sníž. přenesená",N128,0)</f>
        <v>0</v>
      </c>
      <c r="BF128" s="249">
        <f>IF(U128="nulová",N128,0)</f>
        <v>0</v>
      </c>
      <c r="BG128" s="192" t="s">
        <v>71</v>
      </c>
      <c r="BH128" s="249">
        <f t="shared" si="1"/>
        <v>0</v>
      </c>
      <c r="BI128" s="192" t="s">
        <v>113</v>
      </c>
      <c r="BJ128" s="192" t="s">
        <v>350</v>
      </c>
    </row>
    <row r="129" spans="2:62" s="198" customFormat="1" ht="31.5" customHeight="1">
      <c r="B129" s="168"/>
      <c r="C129" s="240" t="s">
        <v>213</v>
      </c>
      <c r="D129" s="240" t="s">
        <v>199</v>
      </c>
      <c r="E129" s="241" t="s">
        <v>351</v>
      </c>
      <c r="F129" s="593" t="s">
        <v>352</v>
      </c>
      <c r="G129" s="593"/>
      <c r="H129" s="593"/>
      <c r="I129" s="593"/>
      <c r="J129" s="242" t="s">
        <v>353</v>
      </c>
      <c r="K129" s="243">
        <v>4</v>
      </c>
      <c r="L129" s="572"/>
      <c r="M129" s="572"/>
      <c r="N129" s="594">
        <f t="shared" si="0"/>
        <v>0</v>
      </c>
      <c r="O129" s="594"/>
      <c r="P129" s="594"/>
      <c r="Q129" s="623"/>
      <c r="R129" s="256" t="s">
        <v>3765</v>
      </c>
      <c r="S129" s="176"/>
      <c r="T129" s="245" t="s">
        <v>5</v>
      </c>
      <c r="U129" s="246" t="s">
        <v>31</v>
      </c>
      <c r="V129" s="247">
        <v>0</v>
      </c>
      <c r="W129" s="248">
        <f>V129*K129</f>
        <v>0</v>
      </c>
      <c r="X129" s="248">
        <v>0.008677</v>
      </c>
      <c r="Y129" s="248">
        <f>X129*K129</f>
        <v>0.034708</v>
      </c>
      <c r="Z129" s="248">
        <v>0</v>
      </c>
      <c r="AO129" s="192" t="s">
        <v>113</v>
      </c>
      <c r="AQ129" s="192" t="s">
        <v>199</v>
      </c>
      <c r="AR129" s="192" t="s">
        <v>65</v>
      </c>
      <c r="AV129" s="192" t="s">
        <v>198</v>
      </c>
      <c r="BB129" s="249">
        <f>IF(U129="základní",N129,0)</f>
        <v>0</v>
      </c>
      <c r="BC129" s="249">
        <f>IF(U129="snížená",N129,0)</f>
        <v>0</v>
      </c>
      <c r="BD129" s="249">
        <f>IF(U129="zákl. přenesená",N129,0)</f>
        <v>0</v>
      </c>
      <c r="BE129" s="249">
        <f>IF(U129="sníž. přenesená",N129,0)</f>
        <v>0</v>
      </c>
      <c r="BF129" s="249">
        <f>IF(U129="nulová",N129,0)</f>
        <v>0</v>
      </c>
      <c r="BG129" s="192" t="s">
        <v>71</v>
      </c>
      <c r="BH129" s="249">
        <f t="shared" si="1"/>
        <v>0</v>
      </c>
      <c r="BI129" s="192" t="s">
        <v>113</v>
      </c>
      <c r="BJ129" s="192" t="s">
        <v>354</v>
      </c>
    </row>
    <row r="130" spans="2:62" s="198" customFormat="1" ht="31.5" customHeight="1">
      <c r="B130" s="168"/>
      <c r="C130" s="240" t="s">
        <v>113</v>
      </c>
      <c r="D130" s="240" t="s">
        <v>199</v>
      </c>
      <c r="E130" s="241" t="s">
        <v>355</v>
      </c>
      <c r="F130" s="593" t="s">
        <v>356</v>
      </c>
      <c r="G130" s="593"/>
      <c r="H130" s="593"/>
      <c r="I130" s="593"/>
      <c r="J130" s="242" t="s">
        <v>353</v>
      </c>
      <c r="K130" s="243">
        <v>8</v>
      </c>
      <c r="L130" s="572"/>
      <c r="M130" s="572"/>
      <c r="N130" s="594">
        <f t="shared" si="0"/>
        <v>0</v>
      </c>
      <c r="O130" s="594"/>
      <c r="P130" s="594"/>
      <c r="Q130" s="623"/>
      <c r="R130" s="256" t="s">
        <v>3765</v>
      </c>
      <c r="S130" s="176"/>
      <c r="T130" s="245" t="s">
        <v>5</v>
      </c>
      <c r="U130" s="246" t="s">
        <v>31</v>
      </c>
      <c r="V130" s="247">
        <v>0</v>
      </c>
      <c r="W130" s="248">
        <f>V130*K130</f>
        <v>0</v>
      </c>
      <c r="X130" s="248">
        <v>0.036904</v>
      </c>
      <c r="Y130" s="248">
        <f>X130*K130</f>
        <v>0.295232</v>
      </c>
      <c r="Z130" s="248">
        <v>0</v>
      </c>
      <c r="AO130" s="192" t="s">
        <v>113</v>
      </c>
      <c r="AQ130" s="192" t="s">
        <v>199</v>
      </c>
      <c r="AR130" s="192" t="s">
        <v>65</v>
      </c>
      <c r="AV130" s="192" t="s">
        <v>198</v>
      </c>
      <c r="BB130" s="249">
        <f>IF(U130="základní",N130,0)</f>
        <v>0</v>
      </c>
      <c r="BC130" s="249">
        <f>IF(U130="snížená",N130,0)</f>
        <v>0</v>
      </c>
      <c r="BD130" s="249">
        <f>IF(U130="zákl. přenesená",N130,0)</f>
        <v>0</v>
      </c>
      <c r="BE130" s="249">
        <f>IF(U130="sníž. přenesená",N130,0)</f>
        <v>0</v>
      </c>
      <c r="BF130" s="249">
        <f>IF(U130="nulová",N130,0)</f>
        <v>0</v>
      </c>
      <c r="BG130" s="192" t="s">
        <v>71</v>
      </c>
      <c r="BH130" s="249">
        <f t="shared" si="1"/>
        <v>0</v>
      </c>
      <c r="BI130" s="192" t="s">
        <v>113</v>
      </c>
      <c r="BJ130" s="192" t="s">
        <v>357</v>
      </c>
    </row>
    <row r="131" spans="2:62" s="198" customFormat="1" ht="31.5" customHeight="1">
      <c r="B131" s="168"/>
      <c r="C131" s="240" t="s">
        <v>116</v>
      </c>
      <c r="D131" s="240" t="s">
        <v>199</v>
      </c>
      <c r="E131" s="241" t="s">
        <v>358</v>
      </c>
      <c r="F131" s="593" t="s">
        <v>359</v>
      </c>
      <c r="G131" s="593"/>
      <c r="H131" s="593"/>
      <c r="I131" s="593"/>
      <c r="J131" s="242" t="s">
        <v>360</v>
      </c>
      <c r="K131" s="243">
        <v>56.2</v>
      </c>
      <c r="L131" s="572"/>
      <c r="M131" s="572"/>
      <c r="N131" s="594">
        <f t="shared" si="0"/>
        <v>0</v>
      </c>
      <c r="O131" s="594"/>
      <c r="P131" s="594"/>
      <c r="Q131" s="623"/>
      <c r="R131" s="256" t="s">
        <v>3765</v>
      </c>
      <c r="S131" s="176"/>
      <c r="T131" s="245" t="s">
        <v>5</v>
      </c>
      <c r="U131" s="246" t="s">
        <v>31</v>
      </c>
      <c r="V131" s="247">
        <v>0</v>
      </c>
      <c r="W131" s="248">
        <f>V131*K131</f>
        <v>0</v>
      </c>
      <c r="X131" s="248">
        <v>0</v>
      </c>
      <c r="Y131" s="248">
        <f>X131*K131</f>
        <v>0</v>
      </c>
      <c r="Z131" s="248">
        <v>0</v>
      </c>
      <c r="AO131" s="192" t="s">
        <v>113</v>
      </c>
      <c r="AQ131" s="192" t="s">
        <v>199</v>
      </c>
      <c r="AR131" s="192" t="s">
        <v>65</v>
      </c>
      <c r="AV131" s="192" t="s">
        <v>198</v>
      </c>
      <c r="BB131" s="249">
        <f>IF(U131="základní",N131,0)</f>
        <v>0</v>
      </c>
      <c r="BC131" s="249">
        <f>IF(U131="snížená",N131,0)</f>
        <v>0</v>
      </c>
      <c r="BD131" s="249">
        <f>IF(U131="zákl. přenesená",N131,0)</f>
        <v>0</v>
      </c>
      <c r="BE131" s="249">
        <f>IF(U131="sníž. přenesená",N131,0)</f>
        <v>0</v>
      </c>
      <c r="BF131" s="249">
        <f>IF(U131="nulová",N131,0)</f>
        <v>0</v>
      </c>
      <c r="BG131" s="192" t="s">
        <v>71</v>
      </c>
      <c r="BH131" s="249">
        <f t="shared" si="1"/>
        <v>0</v>
      </c>
      <c r="BI131" s="192" t="s">
        <v>113</v>
      </c>
      <c r="BJ131" s="192" t="s">
        <v>361</v>
      </c>
    </row>
    <row r="132" spans="2:44" s="198" customFormat="1" ht="27" customHeight="1">
      <c r="B132" s="168"/>
      <c r="C132" s="169"/>
      <c r="D132" s="169"/>
      <c r="E132" s="169"/>
      <c r="F132" s="626" t="s">
        <v>3326</v>
      </c>
      <c r="G132" s="628"/>
      <c r="H132" s="628"/>
      <c r="I132" s="628"/>
      <c r="J132" s="169"/>
      <c r="K132" s="169"/>
      <c r="L132" s="169"/>
      <c r="M132" s="169"/>
      <c r="N132" s="169"/>
      <c r="O132" s="169"/>
      <c r="P132" s="169"/>
      <c r="Q132" s="169"/>
      <c r="R132" s="169"/>
      <c r="S132" s="176"/>
      <c r="T132" s="169"/>
      <c r="U132" s="169"/>
      <c r="V132" s="172"/>
      <c r="W132" s="169"/>
      <c r="X132" s="169"/>
      <c r="Y132" s="169"/>
      <c r="Z132" s="169"/>
      <c r="AQ132" s="192" t="s">
        <v>271</v>
      </c>
      <c r="AR132" s="192" t="s">
        <v>65</v>
      </c>
    </row>
    <row r="133" spans="2:44" s="198" customFormat="1" ht="13.5" customHeight="1">
      <c r="B133" s="168"/>
      <c r="C133" s="169"/>
      <c r="D133" s="169"/>
      <c r="E133" s="169"/>
      <c r="F133" s="627" t="s">
        <v>3327</v>
      </c>
      <c r="G133" s="633"/>
      <c r="H133" s="633"/>
      <c r="I133" s="633"/>
      <c r="J133" s="169"/>
      <c r="K133" s="169"/>
      <c r="L133" s="169"/>
      <c r="M133" s="169"/>
      <c r="N133" s="169"/>
      <c r="O133" s="169"/>
      <c r="P133" s="169"/>
      <c r="Q133" s="169"/>
      <c r="R133" s="169"/>
      <c r="S133" s="176"/>
      <c r="T133" s="169"/>
      <c r="U133" s="169"/>
      <c r="V133" s="172"/>
      <c r="W133" s="169"/>
      <c r="X133" s="169"/>
      <c r="Y133" s="169"/>
      <c r="Z133" s="169"/>
      <c r="AQ133" s="192" t="s">
        <v>271</v>
      </c>
      <c r="AR133" s="192" t="s">
        <v>65</v>
      </c>
    </row>
    <row r="134" spans="2:62" s="198" customFormat="1" ht="31.5" customHeight="1">
      <c r="B134" s="168"/>
      <c r="C134" s="240" t="s">
        <v>128</v>
      </c>
      <c r="D134" s="240" t="s">
        <v>199</v>
      </c>
      <c r="E134" s="241" t="s">
        <v>362</v>
      </c>
      <c r="F134" s="593" t="s">
        <v>363</v>
      </c>
      <c r="G134" s="593"/>
      <c r="H134" s="593"/>
      <c r="I134" s="593"/>
      <c r="J134" s="242" t="s">
        <v>360</v>
      </c>
      <c r="K134" s="243">
        <v>28.1</v>
      </c>
      <c r="L134" s="572"/>
      <c r="M134" s="572"/>
      <c r="N134" s="594">
        <f t="shared" si="0"/>
        <v>0</v>
      </c>
      <c r="O134" s="594"/>
      <c r="P134" s="594"/>
      <c r="Q134" s="623"/>
      <c r="R134" s="256" t="s">
        <v>3765</v>
      </c>
      <c r="S134" s="176"/>
      <c r="T134" s="245" t="s">
        <v>5</v>
      </c>
      <c r="U134" s="246" t="s">
        <v>31</v>
      </c>
      <c r="V134" s="247">
        <v>0</v>
      </c>
      <c r="W134" s="248">
        <f>V134*K134</f>
        <v>0</v>
      </c>
      <c r="X134" s="248">
        <v>0</v>
      </c>
      <c r="Y134" s="248">
        <f>X134*K134</f>
        <v>0</v>
      </c>
      <c r="Z134" s="248">
        <v>0</v>
      </c>
      <c r="AO134" s="192" t="s">
        <v>113</v>
      </c>
      <c r="AQ134" s="192" t="s">
        <v>199</v>
      </c>
      <c r="AR134" s="192" t="s">
        <v>65</v>
      </c>
      <c r="AV134" s="192" t="s">
        <v>198</v>
      </c>
      <c r="BB134" s="249">
        <f>IF(U134="základní",N134,0)</f>
        <v>0</v>
      </c>
      <c r="BC134" s="249">
        <f>IF(U134="snížená",N134,0)</f>
        <v>0</v>
      </c>
      <c r="BD134" s="249">
        <f>IF(U134="zákl. přenesená",N134,0)</f>
        <v>0</v>
      </c>
      <c r="BE134" s="249">
        <f>IF(U134="sníž. přenesená",N134,0)</f>
        <v>0</v>
      </c>
      <c r="BF134" s="249">
        <f>IF(U134="nulová",N134,0)</f>
        <v>0</v>
      </c>
      <c r="BG134" s="192" t="s">
        <v>71</v>
      </c>
      <c r="BH134" s="249">
        <f t="shared" si="1"/>
        <v>0</v>
      </c>
      <c r="BI134" s="192" t="s">
        <v>113</v>
      </c>
      <c r="BJ134" s="192" t="s">
        <v>364</v>
      </c>
    </row>
    <row r="135" spans="2:48" s="261" customFormat="1" ht="22.5" customHeight="1">
      <c r="B135" s="257"/>
      <c r="C135" s="258"/>
      <c r="D135" s="258"/>
      <c r="E135" s="259" t="s">
        <v>365</v>
      </c>
      <c r="F135" s="602" t="s">
        <v>366</v>
      </c>
      <c r="G135" s="603"/>
      <c r="H135" s="603"/>
      <c r="I135" s="603"/>
      <c r="J135" s="258"/>
      <c r="K135" s="260">
        <v>28.1</v>
      </c>
      <c r="L135" s="258"/>
      <c r="M135" s="258"/>
      <c r="N135" s="258"/>
      <c r="O135" s="258"/>
      <c r="P135" s="258"/>
      <c r="Q135" s="258"/>
      <c r="R135" s="258"/>
      <c r="S135" s="176"/>
      <c r="T135" s="258"/>
      <c r="U135" s="258"/>
      <c r="V135" s="221"/>
      <c r="W135" s="258"/>
      <c r="X135" s="258"/>
      <c r="Y135" s="258"/>
      <c r="Z135" s="258"/>
      <c r="AQ135" s="262" t="s">
        <v>205</v>
      </c>
      <c r="AR135" s="262" t="s">
        <v>65</v>
      </c>
      <c r="AS135" s="261" t="s">
        <v>71</v>
      </c>
      <c r="AT135" s="261" t="s">
        <v>25</v>
      </c>
      <c r="AU135" s="261" t="s">
        <v>58</v>
      </c>
      <c r="AV135" s="262" t="s">
        <v>198</v>
      </c>
    </row>
    <row r="136" spans="2:48" s="261" customFormat="1" ht="22.5" customHeight="1">
      <c r="B136" s="257"/>
      <c r="C136" s="258"/>
      <c r="D136" s="258"/>
      <c r="E136" s="259" t="s">
        <v>367</v>
      </c>
      <c r="F136" s="600" t="s">
        <v>368</v>
      </c>
      <c r="G136" s="601"/>
      <c r="H136" s="601"/>
      <c r="I136" s="601"/>
      <c r="J136" s="258"/>
      <c r="K136" s="260">
        <v>28.1</v>
      </c>
      <c r="L136" s="258"/>
      <c r="M136" s="258"/>
      <c r="N136" s="258"/>
      <c r="O136" s="258"/>
      <c r="P136" s="258"/>
      <c r="Q136" s="258"/>
      <c r="R136" s="258"/>
      <c r="S136" s="176"/>
      <c r="T136" s="258"/>
      <c r="U136" s="258"/>
      <c r="V136" s="221"/>
      <c r="W136" s="258"/>
      <c r="X136" s="258"/>
      <c r="Y136" s="258"/>
      <c r="Z136" s="258"/>
      <c r="AQ136" s="262" t="s">
        <v>205</v>
      </c>
      <c r="AR136" s="262" t="s">
        <v>65</v>
      </c>
      <c r="AS136" s="261" t="s">
        <v>71</v>
      </c>
      <c r="AT136" s="261" t="s">
        <v>25</v>
      </c>
      <c r="AU136" s="261" t="s">
        <v>65</v>
      </c>
      <c r="AV136" s="262" t="s">
        <v>198</v>
      </c>
    </row>
    <row r="137" spans="2:62" s="198" customFormat="1" ht="31.5" customHeight="1">
      <c r="B137" s="168"/>
      <c r="C137" s="240" t="s">
        <v>137</v>
      </c>
      <c r="D137" s="240" t="s">
        <v>199</v>
      </c>
      <c r="E137" s="241" t="s">
        <v>369</v>
      </c>
      <c r="F137" s="593" t="s">
        <v>370</v>
      </c>
      <c r="G137" s="593"/>
      <c r="H137" s="593"/>
      <c r="I137" s="593"/>
      <c r="J137" s="242" t="s">
        <v>360</v>
      </c>
      <c r="K137" s="243">
        <v>56.2</v>
      </c>
      <c r="L137" s="572"/>
      <c r="M137" s="572"/>
      <c r="N137" s="594">
        <f>ROUND(L137*K137,2)</f>
        <v>0</v>
      </c>
      <c r="O137" s="594"/>
      <c r="P137" s="594"/>
      <c r="Q137" s="623"/>
      <c r="R137" s="256" t="s">
        <v>3765</v>
      </c>
      <c r="S137" s="176"/>
      <c r="T137" s="245" t="s">
        <v>5</v>
      </c>
      <c r="U137" s="246" t="s">
        <v>31</v>
      </c>
      <c r="V137" s="247">
        <v>0</v>
      </c>
      <c r="W137" s="248">
        <f>V137*K137</f>
        <v>0</v>
      </c>
      <c r="X137" s="248">
        <v>0</v>
      </c>
      <c r="Y137" s="248">
        <f>X137*K137</f>
        <v>0</v>
      </c>
      <c r="Z137" s="248">
        <v>0</v>
      </c>
      <c r="AO137" s="192" t="s">
        <v>113</v>
      </c>
      <c r="AQ137" s="192" t="s">
        <v>199</v>
      </c>
      <c r="AR137" s="192" t="s">
        <v>65</v>
      </c>
      <c r="AV137" s="192" t="s">
        <v>198</v>
      </c>
      <c r="BB137" s="249">
        <f>IF(U137="základní",N137,0)</f>
        <v>0</v>
      </c>
      <c r="BC137" s="249">
        <f>IF(U137="snížená",N137,0)</f>
        <v>0</v>
      </c>
      <c r="BD137" s="249">
        <f>IF(U137="zákl. přenesená",N137,0)</f>
        <v>0</v>
      </c>
      <c r="BE137" s="249">
        <f>IF(U137="sníž. přenesená",N137,0)</f>
        <v>0</v>
      </c>
      <c r="BF137" s="249">
        <f>IF(U137="nulová",N137,0)</f>
        <v>0</v>
      </c>
      <c r="BG137" s="192" t="s">
        <v>71</v>
      </c>
      <c r="BH137" s="249">
        <f>ROUND(L137*K137,2)</f>
        <v>0</v>
      </c>
      <c r="BI137" s="192" t="s">
        <v>113</v>
      </c>
      <c r="BJ137" s="192" t="s">
        <v>371</v>
      </c>
    </row>
    <row r="138" spans="2:44" s="198" customFormat="1" ht="13.5" customHeight="1">
      <c r="B138" s="168"/>
      <c r="C138" s="169"/>
      <c r="D138" s="169"/>
      <c r="E138" s="169"/>
      <c r="F138" s="626" t="s">
        <v>3328</v>
      </c>
      <c r="G138" s="628"/>
      <c r="H138" s="628"/>
      <c r="I138" s="628"/>
      <c r="J138" s="169"/>
      <c r="K138" s="169"/>
      <c r="L138" s="169"/>
      <c r="M138" s="169"/>
      <c r="N138" s="169"/>
      <c r="O138" s="169"/>
      <c r="P138" s="169"/>
      <c r="Q138" s="169"/>
      <c r="R138" s="169"/>
      <c r="S138" s="176"/>
      <c r="T138" s="169"/>
      <c r="U138" s="169"/>
      <c r="V138" s="172"/>
      <c r="W138" s="169"/>
      <c r="X138" s="169"/>
      <c r="Y138" s="169"/>
      <c r="Z138" s="169"/>
      <c r="AQ138" s="192" t="s">
        <v>271</v>
      </c>
      <c r="AR138" s="192" t="s">
        <v>65</v>
      </c>
    </row>
    <row r="139" spans="2:62" s="198" customFormat="1" ht="22.5" customHeight="1">
      <c r="B139" s="168"/>
      <c r="C139" s="240" t="s">
        <v>146</v>
      </c>
      <c r="D139" s="240" t="s">
        <v>199</v>
      </c>
      <c r="E139" s="241" t="s">
        <v>372</v>
      </c>
      <c r="F139" s="593" t="s">
        <v>373</v>
      </c>
      <c r="G139" s="593"/>
      <c r="H139" s="593"/>
      <c r="I139" s="593"/>
      <c r="J139" s="242" t="s">
        <v>360</v>
      </c>
      <c r="K139" s="243">
        <v>56.2</v>
      </c>
      <c r="L139" s="572"/>
      <c r="M139" s="572"/>
      <c r="N139" s="594">
        <f>ROUND(L139*K139,2)</f>
        <v>0</v>
      </c>
      <c r="O139" s="594"/>
      <c r="P139" s="594"/>
      <c r="Q139" s="623"/>
      <c r="R139" s="256" t="s">
        <v>3765</v>
      </c>
      <c r="S139" s="176"/>
      <c r="T139" s="245" t="s">
        <v>5</v>
      </c>
      <c r="U139" s="246" t="s">
        <v>31</v>
      </c>
      <c r="V139" s="247">
        <v>0</v>
      </c>
      <c r="W139" s="248">
        <f>V139*K139</f>
        <v>0</v>
      </c>
      <c r="X139" s="248">
        <v>0</v>
      </c>
      <c r="Y139" s="248">
        <f>X139*K139</f>
        <v>0</v>
      </c>
      <c r="Z139" s="248">
        <v>0</v>
      </c>
      <c r="AO139" s="192" t="s">
        <v>113</v>
      </c>
      <c r="AQ139" s="192" t="s">
        <v>199</v>
      </c>
      <c r="AR139" s="192" t="s">
        <v>65</v>
      </c>
      <c r="AV139" s="192" t="s">
        <v>198</v>
      </c>
      <c r="BB139" s="249">
        <f>IF(U139="základní",N139,0)</f>
        <v>0</v>
      </c>
      <c r="BC139" s="249">
        <f>IF(U139="snížená",N139,0)</f>
        <v>0</v>
      </c>
      <c r="BD139" s="249">
        <f>IF(U139="zákl. přenesená",N139,0)</f>
        <v>0</v>
      </c>
      <c r="BE139" s="249">
        <f>IF(U139="sníž. přenesená",N139,0)</f>
        <v>0</v>
      </c>
      <c r="BF139" s="249">
        <f>IF(U139="nulová",N139,0)</f>
        <v>0</v>
      </c>
      <c r="BG139" s="192" t="s">
        <v>71</v>
      </c>
      <c r="BH139" s="249">
        <f>ROUND(L139*K139,2)</f>
        <v>0</v>
      </c>
      <c r="BI139" s="192" t="s">
        <v>113</v>
      </c>
      <c r="BJ139" s="192" t="s">
        <v>374</v>
      </c>
    </row>
    <row r="140" spans="2:44" s="198" customFormat="1" ht="13.5" customHeight="1">
      <c r="B140" s="168"/>
      <c r="C140" s="169"/>
      <c r="D140" s="169"/>
      <c r="E140" s="169"/>
      <c r="F140" s="626" t="s">
        <v>3329</v>
      </c>
      <c r="G140" s="628"/>
      <c r="H140" s="628"/>
      <c r="I140" s="628"/>
      <c r="J140" s="169"/>
      <c r="K140" s="169"/>
      <c r="L140" s="169"/>
      <c r="M140" s="169"/>
      <c r="N140" s="181"/>
      <c r="O140" s="181"/>
      <c r="P140" s="181"/>
      <c r="Q140" s="181"/>
      <c r="R140" s="169"/>
      <c r="S140" s="176"/>
      <c r="T140" s="169"/>
      <c r="U140" s="169"/>
      <c r="V140" s="172"/>
      <c r="W140" s="169"/>
      <c r="X140" s="169"/>
      <c r="Y140" s="169"/>
      <c r="Z140" s="169"/>
      <c r="AQ140" s="192" t="s">
        <v>271</v>
      </c>
      <c r="AR140" s="192" t="s">
        <v>65</v>
      </c>
    </row>
    <row r="141" spans="2:60" s="235" customFormat="1" ht="37.35" customHeight="1">
      <c r="B141" s="231"/>
      <c r="C141" s="232"/>
      <c r="D141" s="233" t="s">
        <v>249</v>
      </c>
      <c r="E141" s="233"/>
      <c r="F141" s="233"/>
      <c r="G141" s="233"/>
      <c r="H141" s="233"/>
      <c r="I141" s="233"/>
      <c r="J141" s="233"/>
      <c r="K141" s="233"/>
      <c r="L141" s="233"/>
      <c r="M141" s="233"/>
      <c r="N141" s="609">
        <f>SUM(N142:Q180)</f>
        <v>0</v>
      </c>
      <c r="O141" s="610"/>
      <c r="P141" s="610"/>
      <c r="Q141" s="610"/>
      <c r="R141" s="232"/>
      <c r="S141" s="176"/>
      <c r="T141" s="232"/>
      <c r="U141" s="232"/>
      <c r="V141" s="219"/>
      <c r="W141" s="234">
        <f>SUM(W142:W180)</f>
        <v>0</v>
      </c>
      <c r="X141" s="232"/>
      <c r="Y141" s="234">
        <f>SUM(Y142:Y180)</f>
        <v>307.90770491999996</v>
      </c>
      <c r="Z141" s="232"/>
      <c r="AO141" s="237" t="s">
        <v>113</v>
      </c>
      <c r="AQ141" s="238" t="s">
        <v>57</v>
      </c>
      <c r="AR141" s="238" t="s">
        <v>58</v>
      </c>
      <c r="AV141" s="237" t="s">
        <v>198</v>
      </c>
      <c r="BH141" s="239">
        <f>SUM(BH142:BH180)</f>
        <v>0</v>
      </c>
    </row>
    <row r="142" spans="2:62" s="198" customFormat="1" ht="31.5" customHeight="1">
      <c r="B142" s="168"/>
      <c r="C142" s="240" t="s">
        <v>158</v>
      </c>
      <c r="D142" s="240" t="s">
        <v>199</v>
      </c>
      <c r="E142" s="241" t="s">
        <v>375</v>
      </c>
      <c r="F142" s="593" t="s">
        <v>376</v>
      </c>
      <c r="G142" s="593"/>
      <c r="H142" s="593"/>
      <c r="I142" s="593"/>
      <c r="J142" s="242" t="s">
        <v>377</v>
      </c>
      <c r="K142" s="488">
        <v>323.25</v>
      </c>
      <c r="L142" s="572"/>
      <c r="M142" s="572"/>
      <c r="N142" s="594">
        <f>ROUND(L142*K142,2)</f>
        <v>0</v>
      </c>
      <c r="O142" s="594"/>
      <c r="P142" s="594"/>
      <c r="Q142" s="623"/>
      <c r="R142" s="256" t="s">
        <v>3765</v>
      </c>
      <c r="S142" s="176"/>
      <c r="T142" s="245" t="s">
        <v>5</v>
      </c>
      <c r="U142" s="246" t="s">
        <v>31</v>
      </c>
      <c r="V142" s="247">
        <v>0</v>
      </c>
      <c r="W142" s="248">
        <f>V142*K142</f>
        <v>0</v>
      </c>
      <c r="X142" s="248">
        <v>0</v>
      </c>
      <c r="Y142" s="248">
        <f>X142*K142</f>
        <v>0</v>
      </c>
      <c r="Z142" s="248">
        <v>0</v>
      </c>
      <c r="AA142" s="264"/>
      <c r="AO142" s="192" t="s">
        <v>113</v>
      </c>
      <c r="AQ142" s="192" t="s">
        <v>199</v>
      </c>
      <c r="AR142" s="192" t="s">
        <v>65</v>
      </c>
      <c r="AV142" s="192" t="s">
        <v>198</v>
      </c>
      <c r="BB142" s="249">
        <f>IF(U142="základní",N142,0)</f>
        <v>0</v>
      </c>
      <c r="BC142" s="249">
        <f>IF(U142="snížená",N142,0)</f>
        <v>0</v>
      </c>
      <c r="BD142" s="249">
        <f>IF(U142="zákl. přenesená",N142,0)</f>
        <v>0</v>
      </c>
      <c r="BE142" s="249">
        <f>IF(U142="sníž. přenesená",N142,0)</f>
        <v>0</v>
      </c>
      <c r="BF142" s="249">
        <f>IF(U142="nulová",N142,0)</f>
        <v>0</v>
      </c>
      <c r="BG142" s="192" t="s">
        <v>71</v>
      </c>
      <c r="BH142" s="249">
        <f>ROUND(L142*K142,2)</f>
        <v>0</v>
      </c>
      <c r="BI142" s="192" t="s">
        <v>113</v>
      </c>
      <c r="BJ142" s="192" t="s">
        <v>378</v>
      </c>
    </row>
    <row r="143" spans="2:48" s="270" customFormat="1" ht="22.5" customHeight="1">
      <c r="B143" s="265"/>
      <c r="C143" s="266"/>
      <c r="D143" s="266"/>
      <c r="E143" s="267" t="s">
        <v>5</v>
      </c>
      <c r="F143" s="595" t="s">
        <v>379</v>
      </c>
      <c r="G143" s="596"/>
      <c r="H143" s="596"/>
      <c r="I143" s="596"/>
      <c r="J143" s="266"/>
      <c r="K143" s="269" t="s">
        <v>5</v>
      </c>
      <c r="L143" s="266"/>
      <c r="M143" s="266"/>
      <c r="N143" s="266"/>
      <c r="O143" s="266"/>
      <c r="P143" s="266"/>
      <c r="Q143" s="266"/>
      <c r="R143" s="266"/>
      <c r="S143" s="176"/>
      <c r="T143" s="266"/>
      <c r="U143" s="266"/>
      <c r="V143" s="220"/>
      <c r="W143" s="266"/>
      <c r="X143" s="266"/>
      <c r="Y143" s="266"/>
      <c r="Z143" s="266"/>
      <c r="AQ143" s="271" t="s">
        <v>205</v>
      </c>
      <c r="AR143" s="271" t="s">
        <v>65</v>
      </c>
      <c r="AS143" s="270" t="s">
        <v>65</v>
      </c>
      <c r="AT143" s="270" t="s">
        <v>25</v>
      </c>
      <c r="AU143" s="270" t="s">
        <v>58</v>
      </c>
      <c r="AV143" s="271" t="s">
        <v>198</v>
      </c>
    </row>
    <row r="144" spans="2:48" s="261" customFormat="1" ht="22.5" customHeight="1">
      <c r="B144" s="257"/>
      <c r="C144" s="258"/>
      <c r="D144" s="258"/>
      <c r="E144" s="259" t="s">
        <v>380</v>
      </c>
      <c r="F144" s="600" t="s">
        <v>381</v>
      </c>
      <c r="G144" s="601"/>
      <c r="H144" s="601"/>
      <c r="I144" s="601"/>
      <c r="J144" s="258"/>
      <c r="K144" s="260">
        <v>323.25</v>
      </c>
      <c r="L144" s="258"/>
      <c r="M144" s="258"/>
      <c r="N144" s="258"/>
      <c r="O144" s="258"/>
      <c r="P144" s="258"/>
      <c r="Q144" s="258"/>
      <c r="R144" s="258"/>
      <c r="S144" s="176"/>
      <c r="T144" s="258"/>
      <c r="U144" s="258"/>
      <c r="V144" s="221"/>
      <c r="W144" s="258"/>
      <c r="X144" s="258"/>
      <c r="Y144" s="258"/>
      <c r="Z144" s="258"/>
      <c r="AQ144" s="262" t="s">
        <v>205</v>
      </c>
      <c r="AR144" s="262" t="s">
        <v>65</v>
      </c>
      <c r="AS144" s="261" t="s">
        <v>71</v>
      </c>
      <c r="AT144" s="261" t="s">
        <v>25</v>
      </c>
      <c r="AU144" s="261" t="s">
        <v>58</v>
      </c>
      <c r="AV144" s="262" t="s">
        <v>198</v>
      </c>
    </row>
    <row r="145" spans="2:48" s="261" customFormat="1" ht="22.5" customHeight="1">
      <c r="B145" s="257"/>
      <c r="C145" s="258"/>
      <c r="D145" s="258"/>
      <c r="E145" s="259" t="s">
        <v>382</v>
      </c>
      <c r="F145" s="600" t="s">
        <v>383</v>
      </c>
      <c r="G145" s="601"/>
      <c r="H145" s="601"/>
      <c r="I145" s="601"/>
      <c r="J145" s="258"/>
      <c r="K145" s="260">
        <v>323.25</v>
      </c>
      <c r="L145" s="258"/>
      <c r="M145" s="258"/>
      <c r="N145" s="258"/>
      <c r="O145" s="258"/>
      <c r="P145" s="258"/>
      <c r="Q145" s="258"/>
      <c r="R145" s="258"/>
      <c r="S145" s="176"/>
      <c r="T145" s="258"/>
      <c r="U145" s="258"/>
      <c r="V145" s="221"/>
      <c r="W145" s="258"/>
      <c r="X145" s="258"/>
      <c r="Y145" s="258"/>
      <c r="Z145" s="258"/>
      <c r="AQ145" s="262" t="s">
        <v>205</v>
      </c>
      <c r="AR145" s="262" t="s">
        <v>65</v>
      </c>
      <c r="AS145" s="261" t="s">
        <v>71</v>
      </c>
      <c r="AT145" s="261" t="s">
        <v>25</v>
      </c>
      <c r="AU145" s="261" t="s">
        <v>65</v>
      </c>
      <c r="AV145" s="262" t="s">
        <v>198</v>
      </c>
    </row>
    <row r="146" spans="2:62" s="198" customFormat="1" ht="31.5" customHeight="1">
      <c r="B146" s="168"/>
      <c r="C146" s="240" t="s">
        <v>161</v>
      </c>
      <c r="D146" s="240" t="s">
        <v>199</v>
      </c>
      <c r="E146" s="241" t="s">
        <v>384</v>
      </c>
      <c r="F146" s="593" t="s">
        <v>385</v>
      </c>
      <c r="G146" s="593"/>
      <c r="H146" s="593"/>
      <c r="I146" s="593"/>
      <c r="J146" s="242" t="s">
        <v>360</v>
      </c>
      <c r="K146" s="243">
        <v>35.07</v>
      </c>
      <c r="L146" s="572"/>
      <c r="M146" s="572"/>
      <c r="N146" s="594">
        <f>ROUND(L146*K146,2)</f>
        <v>0</v>
      </c>
      <c r="O146" s="594"/>
      <c r="P146" s="594"/>
      <c r="Q146" s="623"/>
      <c r="R146" s="244" t="s">
        <v>3319</v>
      </c>
      <c r="S146" s="176"/>
      <c r="T146" s="245" t="s">
        <v>5</v>
      </c>
      <c r="U146" s="246" t="s">
        <v>31</v>
      </c>
      <c r="V146" s="247">
        <v>0</v>
      </c>
      <c r="W146" s="248">
        <f>V146*K146</f>
        <v>0</v>
      </c>
      <c r="X146" s="248">
        <v>2.16</v>
      </c>
      <c r="Y146" s="248">
        <f>X146*K146</f>
        <v>75.75120000000001</v>
      </c>
      <c r="Z146" s="248">
        <v>0</v>
      </c>
      <c r="AO146" s="192" t="s">
        <v>113</v>
      </c>
      <c r="AQ146" s="192" t="s">
        <v>199</v>
      </c>
      <c r="AR146" s="192" t="s">
        <v>65</v>
      </c>
      <c r="AV146" s="192" t="s">
        <v>198</v>
      </c>
      <c r="BB146" s="249">
        <f>IF(U146="základní",N146,0)</f>
        <v>0</v>
      </c>
      <c r="BC146" s="249">
        <f>IF(U146="snížená",N146,0)</f>
        <v>0</v>
      </c>
      <c r="BD146" s="249">
        <f>IF(U146="zákl. přenesená",N146,0)</f>
        <v>0</v>
      </c>
      <c r="BE146" s="249">
        <f>IF(U146="sníž. přenesená",N146,0)</f>
        <v>0</v>
      </c>
      <c r="BF146" s="249">
        <f>IF(U146="nulová",N146,0)</f>
        <v>0</v>
      </c>
      <c r="BG146" s="192" t="s">
        <v>71</v>
      </c>
      <c r="BH146" s="249">
        <f>ROUND(L146*K146,2)</f>
        <v>0</v>
      </c>
      <c r="BI146" s="192" t="s">
        <v>113</v>
      </c>
      <c r="BJ146" s="192" t="s">
        <v>386</v>
      </c>
    </row>
    <row r="147" spans="2:48" s="261" customFormat="1" ht="31.5" customHeight="1">
      <c r="B147" s="257"/>
      <c r="C147" s="258"/>
      <c r="D147" s="258"/>
      <c r="E147" s="259" t="s">
        <v>387</v>
      </c>
      <c r="F147" s="602" t="s">
        <v>388</v>
      </c>
      <c r="G147" s="603"/>
      <c r="H147" s="603"/>
      <c r="I147" s="603"/>
      <c r="J147" s="258"/>
      <c r="K147" s="260">
        <v>35.07</v>
      </c>
      <c r="L147" s="258"/>
      <c r="M147" s="258"/>
      <c r="N147" s="258"/>
      <c r="O147" s="258"/>
      <c r="P147" s="258"/>
      <c r="Q147" s="258"/>
      <c r="R147" s="258"/>
      <c r="S147" s="176"/>
      <c r="T147" s="258"/>
      <c r="U147" s="258"/>
      <c r="V147" s="221"/>
      <c r="W147" s="258"/>
      <c r="X147" s="258"/>
      <c r="Y147" s="258"/>
      <c r="Z147" s="258"/>
      <c r="AQ147" s="262" t="s">
        <v>205</v>
      </c>
      <c r="AR147" s="262" t="s">
        <v>65</v>
      </c>
      <c r="AS147" s="261" t="s">
        <v>71</v>
      </c>
      <c r="AT147" s="261" t="s">
        <v>25</v>
      </c>
      <c r="AU147" s="261" t="s">
        <v>58</v>
      </c>
      <c r="AV147" s="262" t="s">
        <v>198</v>
      </c>
    </row>
    <row r="148" spans="2:48" s="261" customFormat="1" ht="22.5" customHeight="1">
      <c r="B148" s="257"/>
      <c r="C148" s="258"/>
      <c r="D148" s="258"/>
      <c r="E148" s="259" t="s">
        <v>389</v>
      </c>
      <c r="F148" s="600" t="s">
        <v>390</v>
      </c>
      <c r="G148" s="601"/>
      <c r="H148" s="601"/>
      <c r="I148" s="601"/>
      <c r="J148" s="258"/>
      <c r="K148" s="260">
        <v>35.07</v>
      </c>
      <c r="L148" s="258"/>
      <c r="M148" s="258"/>
      <c r="N148" s="258"/>
      <c r="O148" s="258"/>
      <c r="P148" s="258"/>
      <c r="Q148" s="258"/>
      <c r="R148" s="258"/>
      <c r="S148" s="176"/>
      <c r="T148" s="258"/>
      <c r="U148" s="258"/>
      <c r="V148" s="221"/>
      <c r="W148" s="258"/>
      <c r="X148" s="258"/>
      <c r="Y148" s="258"/>
      <c r="Z148" s="258"/>
      <c r="AQ148" s="262" t="s">
        <v>205</v>
      </c>
      <c r="AR148" s="262" t="s">
        <v>65</v>
      </c>
      <c r="AS148" s="261" t="s">
        <v>71</v>
      </c>
      <c r="AT148" s="261" t="s">
        <v>25</v>
      </c>
      <c r="AU148" s="261" t="s">
        <v>65</v>
      </c>
      <c r="AV148" s="262" t="s">
        <v>198</v>
      </c>
    </row>
    <row r="149" spans="2:62" s="198" customFormat="1" ht="31.5" customHeight="1">
      <c r="B149" s="168"/>
      <c r="C149" s="240" t="s">
        <v>164</v>
      </c>
      <c r="D149" s="240" t="s">
        <v>199</v>
      </c>
      <c r="E149" s="241" t="s">
        <v>391</v>
      </c>
      <c r="F149" s="593" t="s">
        <v>392</v>
      </c>
      <c r="G149" s="593"/>
      <c r="H149" s="593"/>
      <c r="I149" s="593"/>
      <c r="J149" s="242" t="s">
        <v>360</v>
      </c>
      <c r="K149" s="504">
        <v>1193.01</v>
      </c>
      <c r="L149" s="572"/>
      <c r="M149" s="572"/>
      <c r="N149" s="594">
        <f>ROUND(L149*K149,2)</f>
        <v>0</v>
      </c>
      <c r="O149" s="594"/>
      <c r="P149" s="594"/>
      <c r="Q149" s="623"/>
      <c r="R149" s="244" t="s">
        <v>3319</v>
      </c>
      <c r="S149" s="176"/>
      <c r="T149" s="245" t="s">
        <v>5</v>
      </c>
      <c r="U149" s="246" t="s">
        <v>31</v>
      </c>
      <c r="V149" s="247">
        <v>0</v>
      </c>
      <c r="W149" s="248">
        <f>V149*K149</f>
        <v>0</v>
      </c>
      <c r="X149" s="248">
        <v>0</v>
      </c>
      <c r="Y149" s="248">
        <f>X149*K149</f>
        <v>0</v>
      </c>
      <c r="Z149" s="248">
        <v>0</v>
      </c>
      <c r="AA149" s="264"/>
      <c r="AO149" s="192" t="s">
        <v>113</v>
      </c>
      <c r="AQ149" s="192" t="s">
        <v>199</v>
      </c>
      <c r="AR149" s="192" t="s">
        <v>65</v>
      </c>
      <c r="AV149" s="192" t="s">
        <v>198</v>
      </c>
      <c r="BB149" s="249">
        <f>IF(U149="základní",N149,0)</f>
        <v>0</v>
      </c>
      <c r="BC149" s="249">
        <f>IF(U149="snížená",N149,0)</f>
        <v>0</v>
      </c>
      <c r="BD149" s="249">
        <f>IF(U149="zákl. přenesená",N149,0)</f>
        <v>0</v>
      </c>
      <c r="BE149" s="249">
        <f>IF(U149="sníž. přenesená",N149,0)</f>
        <v>0</v>
      </c>
      <c r="BF149" s="249">
        <f>IF(U149="nulová",N149,0)</f>
        <v>0</v>
      </c>
      <c r="BG149" s="192" t="s">
        <v>71</v>
      </c>
      <c r="BH149" s="249">
        <f>ROUND(L149*K149,2)</f>
        <v>0</v>
      </c>
      <c r="BI149" s="192" t="s">
        <v>113</v>
      </c>
      <c r="BJ149" s="192" t="s">
        <v>393</v>
      </c>
    </row>
    <row r="150" spans="2:48" s="11" customFormat="1" ht="32.25" customHeight="1">
      <c r="B150" s="138"/>
      <c r="C150" s="489"/>
      <c r="D150" s="489"/>
      <c r="E150" s="140" t="s">
        <v>394</v>
      </c>
      <c r="F150" s="629" t="s">
        <v>3745</v>
      </c>
      <c r="G150" s="630"/>
      <c r="H150" s="630"/>
      <c r="I150" s="630"/>
      <c r="J150" s="489"/>
      <c r="K150" s="141">
        <f>(1070.6+677.4+437.96+451.7-75.16-103.72-35.07-37.7)/2</f>
        <v>1193.005</v>
      </c>
      <c r="L150" s="489"/>
      <c r="M150" s="489"/>
      <c r="N150" s="489"/>
      <c r="O150" s="489"/>
      <c r="P150" s="489"/>
      <c r="Q150" s="489"/>
      <c r="R150" s="489"/>
      <c r="S150" s="24"/>
      <c r="T150" s="489"/>
      <c r="U150" s="489"/>
      <c r="V150" s="142"/>
      <c r="W150" s="489"/>
      <c r="X150" s="489"/>
      <c r="Y150" s="489"/>
      <c r="Z150" s="489"/>
      <c r="AQ150" s="145" t="s">
        <v>205</v>
      </c>
      <c r="AR150" s="145" t="s">
        <v>65</v>
      </c>
      <c r="AS150" s="11" t="s">
        <v>71</v>
      </c>
      <c r="AT150" s="11" t="s">
        <v>25</v>
      </c>
      <c r="AU150" s="11" t="s">
        <v>58</v>
      </c>
      <c r="AV150" s="145" t="s">
        <v>198</v>
      </c>
    </row>
    <row r="151" spans="2:62" s="198" customFormat="1" ht="22.5" customHeight="1">
      <c r="B151" s="168"/>
      <c r="C151" s="240" t="s">
        <v>397</v>
      </c>
      <c r="D151" s="240" t="s">
        <v>199</v>
      </c>
      <c r="E151" s="241" t="s">
        <v>398</v>
      </c>
      <c r="F151" s="593" t="s">
        <v>3330</v>
      </c>
      <c r="G151" s="593"/>
      <c r="H151" s="593"/>
      <c r="I151" s="593"/>
      <c r="J151" s="242" t="s">
        <v>360</v>
      </c>
      <c r="K151" s="243">
        <v>5.2</v>
      </c>
      <c r="L151" s="572"/>
      <c r="M151" s="572"/>
      <c r="N151" s="594">
        <f>ROUND(L151*K151,2)</f>
        <v>0</v>
      </c>
      <c r="O151" s="594"/>
      <c r="P151" s="594"/>
      <c r="Q151" s="623"/>
      <c r="R151" s="256" t="s">
        <v>3765</v>
      </c>
      <c r="S151" s="176"/>
      <c r="T151" s="245" t="s">
        <v>5</v>
      </c>
      <c r="U151" s="246" t="s">
        <v>31</v>
      </c>
      <c r="V151" s="247">
        <v>0</v>
      </c>
      <c r="W151" s="248">
        <f>V151*K151</f>
        <v>0</v>
      </c>
      <c r="X151" s="248">
        <v>2.25634</v>
      </c>
      <c r="Y151" s="248">
        <f>X151*K151</f>
        <v>11.732968</v>
      </c>
      <c r="Z151" s="248">
        <v>0</v>
      </c>
      <c r="AO151" s="192" t="s">
        <v>113</v>
      </c>
      <c r="AQ151" s="192" t="s">
        <v>199</v>
      </c>
      <c r="AR151" s="192" t="s">
        <v>65</v>
      </c>
      <c r="AV151" s="192" t="s">
        <v>198</v>
      </c>
      <c r="BB151" s="249">
        <f>IF(U151="základní",N151,0)</f>
        <v>0</v>
      </c>
      <c r="BC151" s="249">
        <f>IF(U151="snížená",N151,0)</f>
        <v>0</v>
      </c>
      <c r="BD151" s="249">
        <f>IF(U151="zákl. přenesená",N151,0)</f>
        <v>0</v>
      </c>
      <c r="BE151" s="249">
        <f>IF(U151="sníž. přenesená",N151,0)</f>
        <v>0</v>
      </c>
      <c r="BF151" s="249">
        <f>IF(U151="nulová",N151,0)</f>
        <v>0</v>
      </c>
      <c r="BG151" s="192" t="s">
        <v>71</v>
      </c>
      <c r="BH151" s="249">
        <f>ROUND(L151*K151,2)</f>
        <v>0</v>
      </c>
      <c r="BI151" s="192" t="s">
        <v>113</v>
      </c>
      <c r="BJ151" s="192" t="s">
        <v>399</v>
      </c>
    </row>
    <row r="152" spans="2:48" s="261" customFormat="1" ht="44.25" customHeight="1">
      <c r="B152" s="257"/>
      <c r="C152" s="258"/>
      <c r="D152" s="258"/>
      <c r="E152" s="259" t="s">
        <v>400</v>
      </c>
      <c r="F152" s="602" t="s">
        <v>3331</v>
      </c>
      <c r="G152" s="603"/>
      <c r="H152" s="603"/>
      <c r="I152" s="603"/>
      <c r="J152" s="258"/>
      <c r="K152" s="260">
        <v>5.2</v>
      </c>
      <c r="L152" s="258"/>
      <c r="M152" s="258"/>
      <c r="N152" s="258"/>
      <c r="O152" s="258"/>
      <c r="P152" s="258"/>
      <c r="Q152" s="258"/>
      <c r="R152" s="258"/>
      <c r="S152" s="176"/>
      <c r="T152" s="258"/>
      <c r="U152" s="258"/>
      <c r="V152" s="221"/>
      <c r="W152" s="258"/>
      <c r="X152" s="258"/>
      <c r="Y152" s="258"/>
      <c r="Z152" s="258"/>
      <c r="AQ152" s="262" t="s">
        <v>205</v>
      </c>
      <c r="AR152" s="262" t="s">
        <v>65</v>
      </c>
      <c r="AS152" s="261" t="s">
        <v>71</v>
      </c>
      <c r="AT152" s="261" t="s">
        <v>25</v>
      </c>
      <c r="AU152" s="261" t="s">
        <v>58</v>
      </c>
      <c r="AV152" s="262" t="s">
        <v>198</v>
      </c>
    </row>
    <row r="153" spans="2:48" s="261" customFormat="1" ht="22.5" customHeight="1">
      <c r="B153" s="257"/>
      <c r="C153" s="258"/>
      <c r="D153" s="258"/>
      <c r="E153" s="259" t="s">
        <v>401</v>
      </c>
      <c r="F153" s="600" t="s">
        <v>402</v>
      </c>
      <c r="G153" s="601"/>
      <c r="H153" s="601"/>
      <c r="I153" s="601"/>
      <c r="J153" s="258"/>
      <c r="K153" s="260">
        <v>5.2</v>
      </c>
      <c r="L153" s="258"/>
      <c r="M153" s="258"/>
      <c r="N153" s="258"/>
      <c r="O153" s="258"/>
      <c r="P153" s="258"/>
      <c r="Q153" s="258"/>
      <c r="R153" s="258"/>
      <c r="S153" s="176"/>
      <c r="T153" s="258"/>
      <c r="U153" s="258"/>
      <c r="V153" s="221"/>
      <c r="W153" s="258"/>
      <c r="X153" s="258"/>
      <c r="Y153" s="258"/>
      <c r="Z153" s="258"/>
      <c r="AQ153" s="262" t="s">
        <v>205</v>
      </c>
      <c r="AR153" s="262" t="s">
        <v>65</v>
      </c>
      <c r="AS153" s="261" t="s">
        <v>71</v>
      </c>
      <c r="AT153" s="261" t="s">
        <v>25</v>
      </c>
      <c r="AU153" s="261" t="s">
        <v>65</v>
      </c>
      <c r="AV153" s="262" t="s">
        <v>198</v>
      </c>
    </row>
    <row r="154" spans="2:62" s="198" customFormat="1" ht="31.5" customHeight="1">
      <c r="B154" s="168"/>
      <c r="C154" s="240" t="s">
        <v>403</v>
      </c>
      <c r="D154" s="240" t="s">
        <v>199</v>
      </c>
      <c r="E154" s="241" t="s">
        <v>404</v>
      </c>
      <c r="F154" s="593" t="s">
        <v>3332</v>
      </c>
      <c r="G154" s="593"/>
      <c r="H154" s="593"/>
      <c r="I154" s="593"/>
      <c r="J154" s="242" t="s">
        <v>360</v>
      </c>
      <c r="K154" s="243">
        <v>44.84</v>
      </c>
      <c r="L154" s="572"/>
      <c r="M154" s="572"/>
      <c r="N154" s="594">
        <f>ROUND(L154*K154,2)</f>
        <v>0</v>
      </c>
      <c r="O154" s="594"/>
      <c r="P154" s="594"/>
      <c r="Q154" s="623"/>
      <c r="R154" s="256" t="s">
        <v>3765</v>
      </c>
      <c r="S154" s="176"/>
      <c r="T154" s="245" t="s">
        <v>5</v>
      </c>
      <c r="U154" s="246" t="s">
        <v>31</v>
      </c>
      <c r="V154" s="247">
        <v>0</v>
      </c>
      <c r="W154" s="248">
        <f>V154*K154</f>
        <v>0</v>
      </c>
      <c r="X154" s="248">
        <v>2.453292</v>
      </c>
      <c r="Y154" s="248">
        <f>X154*K154</f>
        <v>110.00561328</v>
      </c>
      <c r="Z154" s="248">
        <v>0</v>
      </c>
      <c r="AO154" s="192" t="s">
        <v>113</v>
      </c>
      <c r="AQ154" s="192" t="s">
        <v>199</v>
      </c>
      <c r="AR154" s="192" t="s">
        <v>65</v>
      </c>
      <c r="AV154" s="192" t="s">
        <v>198</v>
      </c>
      <c r="BB154" s="249">
        <f>IF(U154="základní",N154,0)</f>
        <v>0</v>
      </c>
      <c r="BC154" s="249">
        <f>IF(U154="snížená",N154,0)</f>
        <v>0</v>
      </c>
      <c r="BD154" s="249">
        <f>IF(U154="zákl. přenesená",N154,0)</f>
        <v>0</v>
      </c>
      <c r="BE154" s="249">
        <f>IF(U154="sníž. přenesená",N154,0)</f>
        <v>0</v>
      </c>
      <c r="BF154" s="249">
        <f>IF(U154="nulová",N154,0)</f>
        <v>0</v>
      </c>
      <c r="BG154" s="192" t="s">
        <v>71</v>
      </c>
      <c r="BH154" s="249">
        <f>ROUND(L154*K154,2)</f>
        <v>0</v>
      </c>
      <c r="BI154" s="192" t="s">
        <v>113</v>
      </c>
      <c r="BJ154" s="192" t="s">
        <v>405</v>
      </c>
    </row>
    <row r="155" spans="2:48" s="261" customFormat="1" ht="22.5" customHeight="1">
      <c r="B155" s="257"/>
      <c r="C155" s="258"/>
      <c r="D155" s="258"/>
      <c r="E155" s="259" t="s">
        <v>406</v>
      </c>
      <c r="F155" s="602" t="s">
        <v>407</v>
      </c>
      <c r="G155" s="603"/>
      <c r="H155" s="603"/>
      <c r="I155" s="603"/>
      <c r="J155" s="258"/>
      <c r="K155" s="260">
        <v>44.84</v>
      </c>
      <c r="L155" s="258"/>
      <c r="M155" s="258"/>
      <c r="N155" s="258"/>
      <c r="O155" s="258"/>
      <c r="P155" s="258"/>
      <c r="Q155" s="258"/>
      <c r="R155" s="258"/>
      <c r="S155" s="176"/>
      <c r="T155" s="258"/>
      <c r="U155" s="258"/>
      <c r="V155" s="221"/>
      <c r="W155" s="258"/>
      <c r="X155" s="258"/>
      <c r="Y155" s="258"/>
      <c r="Z155" s="258"/>
      <c r="AQ155" s="262" t="s">
        <v>205</v>
      </c>
      <c r="AR155" s="262" t="s">
        <v>65</v>
      </c>
      <c r="AS155" s="261" t="s">
        <v>71</v>
      </c>
      <c r="AT155" s="261" t="s">
        <v>25</v>
      </c>
      <c r="AU155" s="261" t="s">
        <v>58</v>
      </c>
      <c r="AV155" s="262" t="s">
        <v>198</v>
      </c>
    </row>
    <row r="156" spans="2:48" s="261" customFormat="1" ht="22.5" customHeight="1">
      <c r="B156" s="257"/>
      <c r="C156" s="258"/>
      <c r="D156" s="258"/>
      <c r="E156" s="259" t="s">
        <v>408</v>
      </c>
      <c r="F156" s="600" t="s">
        <v>409</v>
      </c>
      <c r="G156" s="601"/>
      <c r="H156" s="601"/>
      <c r="I156" s="601"/>
      <c r="J156" s="258"/>
      <c r="K156" s="260">
        <v>44.84</v>
      </c>
      <c r="L156" s="258"/>
      <c r="M156" s="258"/>
      <c r="N156" s="258"/>
      <c r="O156" s="258"/>
      <c r="P156" s="258"/>
      <c r="Q156" s="258"/>
      <c r="R156" s="258"/>
      <c r="S156" s="176"/>
      <c r="T156" s="258"/>
      <c r="U156" s="258"/>
      <c r="V156" s="221"/>
      <c r="W156" s="258"/>
      <c r="X156" s="258"/>
      <c r="Y156" s="258"/>
      <c r="Z156" s="258"/>
      <c r="AQ156" s="262" t="s">
        <v>205</v>
      </c>
      <c r="AR156" s="262" t="s">
        <v>65</v>
      </c>
      <c r="AS156" s="261" t="s">
        <v>71</v>
      </c>
      <c r="AT156" s="261" t="s">
        <v>25</v>
      </c>
      <c r="AU156" s="261" t="s">
        <v>65</v>
      </c>
      <c r="AV156" s="262" t="s">
        <v>198</v>
      </c>
    </row>
    <row r="157" spans="2:62" s="198" customFormat="1" ht="22.5" customHeight="1">
      <c r="B157" s="168"/>
      <c r="C157" s="240" t="s">
        <v>410</v>
      </c>
      <c r="D157" s="240" t="s">
        <v>199</v>
      </c>
      <c r="E157" s="241" t="s">
        <v>411</v>
      </c>
      <c r="F157" s="593" t="s">
        <v>412</v>
      </c>
      <c r="G157" s="593"/>
      <c r="H157" s="593"/>
      <c r="I157" s="593"/>
      <c r="J157" s="242" t="s">
        <v>377</v>
      </c>
      <c r="K157" s="243">
        <v>12.93</v>
      </c>
      <c r="L157" s="572"/>
      <c r="M157" s="572"/>
      <c r="N157" s="594">
        <f>ROUND(L157*K157,2)</f>
        <v>0</v>
      </c>
      <c r="O157" s="594"/>
      <c r="P157" s="594"/>
      <c r="Q157" s="623"/>
      <c r="R157" s="256" t="s">
        <v>3765</v>
      </c>
      <c r="S157" s="176"/>
      <c r="T157" s="245" t="s">
        <v>5</v>
      </c>
      <c r="U157" s="246" t="s">
        <v>31</v>
      </c>
      <c r="V157" s="247">
        <v>0</v>
      </c>
      <c r="W157" s="248">
        <f>V157*K157</f>
        <v>0</v>
      </c>
      <c r="X157" s="248">
        <v>0.001026</v>
      </c>
      <c r="Y157" s="248">
        <f>X157*K157</f>
        <v>0.013266179999999999</v>
      </c>
      <c r="Z157" s="248">
        <v>0</v>
      </c>
      <c r="AO157" s="192" t="s">
        <v>113</v>
      </c>
      <c r="AQ157" s="192" t="s">
        <v>199</v>
      </c>
      <c r="AR157" s="192" t="s">
        <v>65</v>
      </c>
      <c r="AV157" s="192" t="s">
        <v>198</v>
      </c>
      <c r="BB157" s="249">
        <f>IF(U157="základní",N157,0)</f>
        <v>0</v>
      </c>
      <c r="BC157" s="249">
        <f>IF(U157="snížená",N157,0)</f>
        <v>0</v>
      </c>
      <c r="BD157" s="249">
        <f>IF(U157="zákl. přenesená",N157,0)</f>
        <v>0</v>
      </c>
      <c r="BE157" s="249">
        <f>IF(U157="sníž. přenesená",N157,0)</f>
        <v>0</v>
      </c>
      <c r="BF157" s="249">
        <f>IF(U157="nulová",N157,0)</f>
        <v>0</v>
      </c>
      <c r="BG157" s="192" t="s">
        <v>71</v>
      </c>
      <c r="BH157" s="249">
        <f>ROUND(L157*K157,2)</f>
        <v>0</v>
      </c>
      <c r="BI157" s="192" t="s">
        <v>113</v>
      </c>
      <c r="BJ157" s="192" t="s">
        <v>413</v>
      </c>
    </row>
    <row r="158" spans="2:48" s="261" customFormat="1" ht="31.5" customHeight="1">
      <c r="B158" s="257"/>
      <c r="C158" s="258"/>
      <c r="D158" s="258"/>
      <c r="E158" s="259" t="s">
        <v>414</v>
      </c>
      <c r="F158" s="602" t="s">
        <v>415</v>
      </c>
      <c r="G158" s="603"/>
      <c r="H158" s="603"/>
      <c r="I158" s="603"/>
      <c r="J158" s="258"/>
      <c r="K158" s="260">
        <v>12.93</v>
      </c>
      <c r="L158" s="258"/>
      <c r="M158" s="258"/>
      <c r="N158" s="258"/>
      <c r="O158" s="258"/>
      <c r="P158" s="258"/>
      <c r="Q158" s="258"/>
      <c r="R158" s="258"/>
      <c r="S158" s="176"/>
      <c r="T158" s="258"/>
      <c r="U158" s="258"/>
      <c r="V158" s="221"/>
      <c r="W158" s="258"/>
      <c r="X158" s="258"/>
      <c r="Y158" s="258"/>
      <c r="Z158" s="258"/>
      <c r="AQ158" s="262" t="s">
        <v>205</v>
      </c>
      <c r="AR158" s="262" t="s">
        <v>65</v>
      </c>
      <c r="AS158" s="261" t="s">
        <v>71</v>
      </c>
      <c r="AT158" s="261" t="s">
        <v>25</v>
      </c>
      <c r="AU158" s="261" t="s">
        <v>58</v>
      </c>
      <c r="AV158" s="262" t="s">
        <v>198</v>
      </c>
    </row>
    <row r="159" spans="2:48" s="261" customFormat="1" ht="22.5" customHeight="1">
      <c r="B159" s="257"/>
      <c r="C159" s="258"/>
      <c r="D159" s="258"/>
      <c r="E159" s="259" t="s">
        <v>416</v>
      </c>
      <c r="F159" s="600" t="s">
        <v>417</v>
      </c>
      <c r="G159" s="601"/>
      <c r="H159" s="601"/>
      <c r="I159" s="601"/>
      <c r="J159" s="258"/>
      <c r="K159" s="260">
        <v>12.93</v>
      </c>
      <c r="L159" s="258"/>
      <c r="M159" s="258"/>
      <c r="N159" s="258"/>
      <c r="O159" s="258"/>
      <c r="P159" s="258"/>
      <c r="Q159" s="258"/>
      <c r="R159" s="258"/>
      <c r="S159" s="176"/>
      <c r="T159" s="258"/>
      <c r="U159" s="258"/>
      <c r="V159" s="221"/>
      <c r="W159" s="258"/>
      <c r="X159" s="258"/>
      <c r="Y159" s="258"/>
      <c r="Z159" s="258"/>
      <c r="AQ159" s="262" t="s">
        <v>205</v>
      </c>
      <c r="AR159" s="262" t="s">
        <v>65</v>
      </c>
      <c r="AS159" s="261" t="s">
        <v>71</v>
      </c>
      <c r="AT159" s="261" t="s">
        <v>25</v>
      </c>
      <c r="AU159" s="261" t="s">
        <v>65</v>
      </c>
      <c r="AV159" s="262" t="s">
        <v>198</v>
      </c>
    </row>
    <row r="160" spans="2:62" s="198" customFormat="1" ht="22.5" customHeight="1">
      <c r="B160" s="168"/>
      <c r="C160" s="240" t="s">
        <v>11</v>
      </c>
      <c r="D160" s="240" t="s">
        <v>199</v>
      </c>
      <c r="E160" s="241" t="s">
        <v>418</v>
      </c>
      <c r="F160" s="593" t="s">
        <v>419</v>
      </c>
      <c r="G160" s="593"/>
      <c r="H160" s="593"/>
      <c r="I160" s="593"/>
      <c r="J160" s="242" t="s">
        <v>377</v>
      </c>
      <c r="K160" s="243">
        <v>12.93</v>
      </c>
      <c r="L160" s="572"/>
      <c r="M160" s="572"/>
      <c r="N160" s="594">
        <f>ROUND(L160*K160,2)</f>
        <v>0</v>
      </c>
      <c r="O160" s="594"/>
      <c r="P160" s="594"/>
      <c r="Q160" s="623"/>
      <c r="R160" s="256" t="s">
        <v>3765</v>
      </c>
      <c r="S160" s="176"/>
      <c r="T160" s="245" t="s">
        <v>5</v>
      </c>
      <c r="U160" s="246" t="s">
        <v>31</v>
      </c>
      <c r="V160" s="247">
        <v>0</v>
      </c>
      <c r="W160" s="248">
        <f>V160*K160</f>
        <v>0</v>
      </c>
      <c r="X160" s="248">
        <v>0</v>
      </c>
      <c r="Y160" s="248">
        <f>X160*K160</f>
        <v>0</v>
      </c>
      <c r="Z160" s="248">
        <v>0</v>
      </c>
      <c r="AO160" s="192" t="s">
        <v>113</v>
      </c>
      <c r="AQ160" s="192" t="s">
        <v>199</v>
      </c>
      <c r="AR160" s="192" t="s">
        <v>65</v>
      </c>
      <c r="AV160" s="192" t="s">
        <v>198</v>
      </c>
      <c r="BB160" s="249">
        <f>IF(U160="základní",N160,0)</f>
        <v>0</v>
      </c>
      <c r="BC160" s="249">
        <f>IF(U160="snížená",N160,0)</f>
        <v>0</v>
      </c>
      <c r="BD160" s="249">
        <f>IF(U160="zákl. přenesená",N160,0)</f>
        <v>0</v>
      </c>
      <c r="BE160" s="249">
        <f>IF(U160="sníž. přenesená",N160,0)</f>
        <v>0</v>
      </c>
      <c r="BF160" s="249">
        <f>IF(U160="nulová",N160,0)</f>
        <v>0</v>
      </c>
      <c r="BG160" s="192" t="s">
        <v>71</v>
      </c>
      <c r="BH160" s="249">
        <f>ROUND(L160*K160,2)</f>
        <v>0</v>
      </c>
      <c r="BI160" s="192" t="s">
        <v>113</v>
      </c>
      <c r="BJ160" s="192" t="s">
        <v>420</v>
      </c>
    </row>
    <row r="161" spans="2:62" s="198" customFormat="1" ht="31.5" customHeight="1">
      <c r="B161" s="168"/>
      <c r="C161" s="240" t="s">
        <v>421</v>
      </c>
      <c r="D161" s="240" t="s">
        <v>199</v>
      </c>
      <c r="E161" s="241" t="s">
        <v>422</v>
      </c>
      <c r="F161" s="593" t="s">
        <v>423</v>
      </c>
      <c r="G161" s="593"/>
      <c r="H161" s="593"/>
      <c r="I161" s="593"/>
      <c r="J161" s="242" t="s">
        <v>424</v>
      </c>
      <c r="K161" s="243">
        <v>2.56</v>
      </c>
      <c r="L161" s="572"/>
      <c r="M161" s="572"/>
      <c r="N161" s="594">
        <f>ROUND(L161*K161,2)</f>
        <v>0</v>
      </c>
      <c r="O161" s="594"/>
      <c r="P161" s="594"/>
      <c r="Q161" s="623"/>
      <c r="R161" s="256" t="s">
        <v>3765</v>
      </c>
      <c r="S161" s="176"/>
      <c r="T161" s="245" t="s">
        <v>5</v>
      </c>
      <c r="U161" s="246" t="s">
        <v>31</v>
      </c>
      <c r="V161" s="247">
        <v>0</v>
      </c>
      <c r="W161" s="248">
        <f>V161*K161</f>
        <v>0</v>
      </c>
      <c r="X161" s="248">
        <v>1.053056</v>
      </c>
      <c r="Y161" s="248">
        <f>X161*K161</f>
        <v>2.69582336</v>
      </c>
      <c r="Z161" s="248">
        <v>0</v>
      </c>
      <c r="AO161" s="192" t="s">
        <v>113</v>
      </c>
      <c r="AQ161" s="192" t="s">
        <v>199</v>
      </c>
      <c r="AR161" s="192" t="s">
        <v>65</v>
      </c>
      <c r="AV161" s="192" t="s">
        <v>198</v>
      </c>
      <c r="BB161" s="249">
        <f>IF(U161="základní",N161,0)</f>
        <v>0</v>
      </c>
      <c r="BC161" s="249">
        <f>IF(U161="snížená",N161,0)</f>
        <v>0</v>
      </c>
      <c r="BD161" s="249">
        <f>IF(U161="zákl. přenesená",N161,0)</f>
        <v>0</v>
      </c>
      <c r="BE161" s="249">
        <f>IF(U161="sníž. přenesená",N161,0)</f>
        <v>0</v>
      </c>
      <c r="BF161" s="249">
        <f>IF(U161="nulová",N161,0)</f>
        <v>0</v>
      </c>
      <c r="BG161" s="192" t="s">
        <v>71</v>
      </c>
      <c r="BH161" s="249">
        <f>ROUND(L161*K161,2)</f>
        <v>0</v>
      </c>
      <c r="BI161" s="192" t="s">
        <v>113</v>
      </c>
      <c r="BJ161" s="192" t="s">
        <v>425</v>
      </c>
    </row>
    <row r="162" spans="2:48" s="261" customFormat="1" ht="44.25" customHeight="1">
      <c r="B162" s="257"/>
      <c r="C162" s="258"/>
      <c r="D162" s="258"/>
      <c r="E162" s="259" t="s">
        <v>426</v>
      </c>
      <c r="F162" s="602" t="s">
        <v>427</v>
      </c>
      <c r="G162" s="603"/>
      <c r="H162" s="603"/>
      <c r="I162" s="603"/>
      <c r="J162" s="258"/>
      <c r="K162" s="260">
        <v>2.56</v>
      </c>
      <c r="L162" s="258"/>
      <c r="M162" s="258"/>
      <c r="N162" s="258"/>
      <c r="O162" s="258"/>
      <c r="P162" s="258"/>
      <c r="Q162" s="258"/>
      <c r="R162" s="258"/>
      <c r="S162" s="176"/>
      <c r="T162" s="258"/>
      <c r="U162" s="258"/>
      <c r="V162" s="221"/>
      <c r="W162" s="258"/>
      <c r="X162" s="258"/>
      <c r="Y162" s="258"/>
      <c r="Z162" s="258"/>
      <c r="AQ162" s="262" t="s">
        <v>205</v>
      </c>
      <c r="AR162" s="262" t="s">
        <v>65</v>
      </c>
      <c r="AS162" s="261" t="s">
        <v>71</v>
      </c>
      <c r="AT162" s="261" t="s">
        <v>25</v>
      </c>
      <c r="AU162" s="261" t="s">
        <v>58</v>
      </c>
      <c r="AV162" s="262" t="s">
        <v>198</v>
      </c>
    </row>
    <row r="163" spans="2:48" s="261" customFormat="1" ht="22.5" customHeight="1">
      <c r="B163" s="257"/>
      <c r="C163" s="258"/>
      <c r="D163" s="258"/>
      <c r="E163" s="259" t="s">
        <v>428</v>
      </c>
      <c r="F163" s="600" t="s">
        <v>429</v>
      </c>
      <c r="G163" s="601"/>
      <c r="H163" s="601"/>
      <c r="I163" s="601"/>
      <c r="J163" s="258"/>
      <c r="K163" s="260">
        <v>2.56</v>
      </c>
      <c r="L163" s="258"/>
      <c r="M163" s="258"/>
      <c r="N163" s="258"/>
      <c r="O163" s="258"/>
      <c r="P163" s="258"/>
      <c r="Q163" s="258"/>
      <c r="R163" s="258"/>
      <c r="S163" s="176"/>
      <c r="T163" s="258"/>
      <c r="U163" s="258"/>
      <c r="V163" s="221"/>
      <c r="W163" s="258"/>
      <c r="X163" s="258"/>
      <c r="Y163" s="258"/>
      <c r="Z163" s="258"/>
      <c r="AQ163" s="262" t="s">
        <v>205</v>
      </c>
      <c r="AR163" s="262" t="s">
        <v>65</v>
      </c>
      <c r="AS163" s="261" t="s">
        <v>71</v>
      </c>
      <c r="AT163" s="261" t="s">
        <v>25</v>
      </c>
      <c r="AU163" s="261" t="s">
        <v>65</v>
      </c>
      <c r="AV163" s="262" t="s">
        <v>198</v>
      </c>
    </row>
    <row r="164" spans="2:62" s="198" customFormat="1" ht="31.5" customHeight="1">
      <c r="B164" s="168"/>
      <c r="C164" s="240" t="s">
        <v>430</v>
      </c>
      <c r="D164" s="240" t="s">
        <v>199</v>
      </c>
      <c r="E164" s="241" t="s">
        <v>431</v>
      </c>
      <c r="F164" s="593" t="s">
        <v>3333</v>
      </c>
      <c r="G164" s="593"/>
      <c r="H164" s="593"/>
      <c r="I164" s="593"/>
      <c r="J164" s="242" t="s">
        <v>360</v>
      </c>
      <c r="K164" s="243">
        <v>41.48</v>
      </c>
      <c r="L164" s="572"/>
      <c r="M164" s="572"/>
      <c r="N164" s="594">
        <f>ROUND(L164*K164,2)</f>
        <v>0</v>
      </c>
      <c r="O164" s="594"/>
      <c r="P164" s="594"/>
      <c r="Q164" s="623"/>
      <c r="R164" s="256" t="s">
        <v>3765</v>
      </c>
      <c r="S164" s="176"/>
      <c r="T164" s="245" t="s">
        <v>5</v>
      </c>
      <c r="U164" s="246" t="s">
        <v>31</v>
      </c>
      <c r="V164" s="247">
        <v>0</v>
      </c>
      <c r="W164" s="248">
        <f>V164*K164</f>
        <v>0</v>
      </c>
      <c r="X164" s="248">
        <v>2.453292</v>
      </c>
      <c r="Y164" s="248">
        <f>X164*K164</f>
        <v>101.76255215999998</v>
      </c>
      <c r="Z164" s="248">
        <v>0</v>
      </c>
      <c r="AO164" s="192" t="s">
        <v>113</v>
      </c>
      <c r="AQ164" s="192" t="s">
        <v>199</v>
      </c>
      <c r="AR164" s="192" t="s">
        <v>65</v>
      </c>
      <c r="AV164" s="192" t="s">
        <v>198</v>
      </c>
      <c r="BB164" s="249">
        <f>IF(U164="základní",N164,0)</f>
        <v>0</v>
      </c>
      <c r="BC164" s="249">
        <f>IF(U164="snížená",N164,0)</f>
        <v>0</v>
      </c>
      <c r="BD164" s="249">
        <f>IF(U164="zákl. přenesená",N164,0)</f>
        <v>0</v>
      </c>
      <c r="BE164" s="249">
        <f>IF(U164="sníž. přenesená",N164,0)</f>
        <v>0</v>
      </c>
      <c r="BF164" s="249">
        <f>IF(U164="nulová",N164,0)</f>
        <v>0</v>
      </c>
      <c r="BG164" s="192" t="s">
        <v>71</v>
      </c>
      <c r="BH164" s="249">
        <f>ROUND(L164*K164,2)</f>
        <v>0</v>
      </c>
      <c r="BI164" s="192" t="s">
        <v>113</v>
      </c>
      <c r="BJ164" s="192" t="s">
        <v>432</v>
      </c>
    </row>
    <row r="165" spans="2:48" s="261" customFormat="1" ht="22.5" customHeight="1">
      <c r="B165" s="257"/>
      <c r="C165" s="258"/>
      <c r="D165" s="258"/>
      <c r="E165" s="259" t="s">
        <v>433</v>
      </c>
      <c r="F165" s="602" t="s">
        <v>434</v>
      </c>
      <c r="G165" s="603"/>
      <c r="H165" s="603"/>
      <c r="I165" s="603"/>
      <c r="J165" s="258"/>
      <c r="K165" s="260">
        <v>41.48</v>
      </c>
      <c r="L165" s="258"/>
      <c r="M165" s="258"/>
      <c r="N165" s="258"/>
      <c r="O165" s="258"/>
      <c r="P165" s="258"/>
      <c r="Q165" s="258"/>
      <c r="R165" s="258"/>
      <c r="S165" s="176"/>
      <c r="T165" s="258"/>
      <c r="U165" s="258"/>
      <c r="V165" s="221"/>
      <c r="W165" s="258"/>
      <c r="X165" s="258"/>
      <c r="Y165" s="258"/>
      <c r="Z165" s="258"/>
      <c r="AQ165" s="262" t="s">
        <v>205</v>
      </c>
      <c r="AR165" s="262" t="s">
        <v>65</v>
      </c>
      <c r="AS165" s="261" t="s">
        <v>71</v>
      </c>
      <c r="AT165" s="261" t="s">
        <v>25</v>
      </c>
      <c r="AU165" s="261" t="s">
        <v>58</v>
      </c>
      <c r="AV165" s="262" t="s">
        <v>198</v>
      </c>
    </row>
    <row r="166" spans="2:48" s="261" customFormat="1" ht="22.5" customHeight="1">
      <c r="B166" s="257"/>
      <c r="C166" s="258"/>
      <c r="D166" s="258"/>
      <c r="E166" s="259" t="s">
        <v>435</v>
      </c>
      <c r="F166" s="600" t="s">
        <v>436</v>
      </c>
      <c r="G166" s="601"/>
      <c r="H166" s="601"/>
      <c r="I166" s="601"/>
      <c r="J166" s="258"/>
      <c r="K166" s="260">
        <v>41.48</v>
      </c>
      <c r="L166" s="258"/>
      <c r="M166" s="258"/>
      <c r="N166" s="258"/>
      <c r="O166" s="258"/>
      <c r="P166" s="258"/>
      <c r="Q166" s="258"/>
      <c r="R166" s="258"/>
      <c r="S166" s="176"/>
      <c r="T166" s="258"/>
      <c r="U166" s="258"/>
      <c r="V166" s="221"/>
      <c r="W166" s="258"/>
      <c r="X166" s="258"/>
      <c r="Y166" s="258"/>
      <c r="Z166" s="258"/>
      <c r="AQ166" s="262" t="s">
        <v>205</v>
      </c>
      <c r="AR166" s="262" t="s">
        <v>65</v>
      </c>
      <c r="AS166" s="261" t="s">
        <v>71</v>
      </c>
      <c r="AT166" s="261" t="s">
        <v>25</v>
      </c>
      <c r="AU166" s="261" t="s">
        <v>65</v>
      </c>
      <c r="AV166" s="262" t="s">
        <v>198</v>
      </c>
    </row>
    <row r="167" spans="2:62" s="198" customFormat="1" ht="31.5" customHeight="1">
      <c r="B167" s="168"/>
      <c r="C167" s="240" t="s">
        <v>437</v>
      </c>
      <c r="D167" s="240" t="s">
        <v>199</v>
      </c>
      <c r="E167" s="241" t="s">
        <v>438</v>
      </c>
      <c r="F167" s="593" t="s">
        <v>439</v>
      </c>
      <c r="G167" s="593"/>
      <c r="H167" s="593"/>
      <c r="I167" s="593"/>
      <c r="J167" s="242" t="s">
        <v>424</v>
      </c>
      <c r="K167" s="243">
        <v>2.37</v>
      </c>
      <c r="L167" s="572"/>
      <c r="M167" s="572"/>
      <c r="N167" s="594">
        <f>ROUND(L167*K167,2)</f>
        <v>0</v>
      </c>
      <c r="O167" s="594"/>
      <c r="P167" s="594"/>
      <c r="Q167" s="623"/>
      <c r="R167" s="256" t="s">
        <v>3765</v>
      </c>
      <c r="S167" s="176"/>
      <c r="T167" s="245" t="s">
        <v>5</v>
      </c>
      <c r="U167" s="246" t="s">
        <v>31</v>
      </c>
      <c r="V167" s="247">
        <v>0</v>
      </c>
      <c r="W167" s="248">
        <f>V167*K167</f>
        <v>0</v>
      </c>
      <c r="X167" s="248">
        <v>1.06017</v>
      </c>
      <c r="Y167" s="248">
        <f>X167*K167</f>
        <v>2.5126029</v>
      </c>
      <c r="Z167" s="248">
        <v>0</v>
      </c>
      <c r="AO167" s="192" t="s">
        <v>113</v>
      </c>
      <c r="AQ167" s="192" t="s">
        <v>199</v>
      </c>
      <c r="AR167" s="192" t="s">
        <v>65</v>
      </c>
      <c r="AV167" s="192" t="s">
        <v>198</v>
      </c>
      <c r="BB167" s="249">
        <f>IF(U167="základní",N167,0)</f>
        <v>0</v>
      </c>
      <c r="BC167" s="249">
        <f>IF(U167="snížená",N167,0)</f>
        <v>0</v>
      </c>
      <c r="BD167" s="249">
        <f>IF(U167="zákl. přenesená",N167,0)</f>
        <v>0</v>
      </c>
      <c r="BE167" s="249">
        <f>IF(U167="sníž. přenesená",N167,0)</f>
        <v>0</v>
      </c>
      <c r="BF167" s="249">
        <f>IF(U167="nulová",N167,0)</f>
        <v>0</v>
      </c>
      <c r="BG167" s="192" t="s">
        <v>71</v>
      </c>
      <c r="BH167" s="249">
        <f>ROUND(L167*K167,2)</f>
        <v>0</v>
      </c>
      <c r="BI167" s="192" t="s">
        <v>113</v>
      </c>
      <c r="BJ167" s="192" t="s">
        <v>440</v>
      </c>
    </row>
    <row r="168" spans="2:48" s="261" customFormat="1" ht="44.25" customHeight="1">
      <c r="B168" s="257"/>
      <c r="C168" s="258"/>
      <c r="D168" s="258"/>
      <c r="E168" s="259" t="s">
        <v>441</v>
      </c>
      <c r="F168" s="602" t="s">
        <v>442</v>
      </c>
      <c r="G168" s="603"/>
      <c r="H168" s="603"/>
      <c r="I168" s="603"/>
      <c r="J168" s="258"/>
      <c r="K168" s="260">
        <v>2.37</v>
      </c>
      <c r="L168" s="258"/>
      <c r="M168" s="258"/>
      <c r="N168" s="258"/>
      <c r="O168" s="258"/>
      <c r="P168" s="258"/>
      <c r="Q168" s="258"/>
      <c r="R168" s="258"/>
      <c r="S168" s="176"/>
      <c r="T168" s="258"/>
      <c r="U168" s="258"/>
      <c r="V168" s="221"/>
      <c r="W168" s="258"/>
      <c r="X168" s="258"/>
      <c r="Y168" s="258"/>
      <c r="Z168" s="258"/>
      <c r="AQ168" s="262" t="s">
        <v>205</v>
      </c>
      <c r="AR168" s="262" t="s">
        <v>65</v>
      </c>
      <c r="AS168" s="261" t="s">
        <v>71</v>
      </c>
      <c r="AT168" s="261" t="s">
        <v>25</v>
      </c>
      <c r="AU168" s="261" t="s">
        <v>58</v>
      </c>
      <c r="AV168" s="262" t="s">
        <v>198</v>
      </c>
    </row>
    <row r="169" spans="2:48" s="261" customFormat="1" ht="22.5" customHeight="1">
      <c r="B169" s="257"/>
      <c r="C169" s="258"/>
      <c r="D169" s="258"/>
      <c r="E169" s="259" t="s">
        <v>443</v>
      </c>
      <c r="F169" s="600" t="s">
        <v>444</v>
      </c>
      <c r="G169" s="601"/>
      <c r="H169" s="601"/>
      <c r="I169" s="601"/>
      <c r="J169" s="258"/>
      <c r="K169" s="260">
        <v>2.37</v>
      </c>
      <c r="L169" s="258"/>
      <c r="M169" s="258"/>
      <c r="N169" s="258"/>
      <c r="O169" s="258"/>
      <c r="P169" s="258"/>
      <c r="Q169" s="258"/>
      <c r="R169" s="258"/>
      <c r="S169" s="176"/>
      <c r="T169" s="258"/>
      <c r="U169" s="258"/>
      <c r="V169" s="221"/>
      <c r="W169" s="258"/>
      <c r="X169" s="258"/>
      <c r="Y169" s="258"/>
      <c r="Z169" s="258"/>
      <c r="AQ169" s="262" t="s">
        <v>205</v>
      </c>
      <c r="AR169" s="262" t="s">
        <v>65</v>
      </c>
      <c r="AS169" s="261" t="s">
        <v>71</v>
      </c>
      <c r="AT169" s="261" t="s">
        <v>25</v>
      </c>
      <c r="AU169" s="261" t="s">
        <v>65</v>
      </c>
      <c r="AV169" s="262" t="s">
        <v>198</v>
      </c>
    </row>
    <row r="170" spans="2:62" s="198" customFormat="1" ht="31.5" customHeight="1">
      <c r="B170" s="168"/>
      <c r="C170" s="240" t="s">
        <v>445</v>
      </c>
      <c r="D170" s="240" t="s">
        <v>199</v>
      </c>
      <c r="E170" s="241" t="s">
        <v>446</v>
      </c>
      <c r="F170" s="593" t="s">
        <v>3334</v>
      </c>
      <c r="G170" s="593"/>
      <c r="H170" s="593"/>
      <c r="I170" s="593"/>
      <c r="J170" s="242" t="s">
        <v>360</v>
      </c>
      <c r="K170" s="243">
        <v>0.42</v>
      </c>
      <c r="L170" s="572"/>
      <c r="M170" s="572"/>
      <c r="N170" s="594">
        <f>ROUND(L170*K170,2)</f>
        <v>0</v>
      </c>
      <c r="O170" s="594"/>
      <c r="P170" s="594"/>
      <c r="Q170" s="623"/>
      <c r="R170" s="256" t="s">
        <v>3765</v>
      </c>
      <c r="S170" s="176"/>
      <c r="T170" s="245" t="s">
        <v>5</v>
      </c>
      <c r="U170" s="246" t="s">
        <v>31</v>
      </c>
      <c r="V170" s="247">
        <v>0</v>
      </c>
      <c r="W170" s="248">
        <f>V170*K170</f>
        <v>0</v>
      </c>
      <c r="X170" s="248">
        <v>2.453292</v>
      </c>
      <c r="Y170" s="248">
        <f>X170*K170</f>
        <v>1.0303826399999998</v>
      </c>
      <c r="Z170" s="248">
        <v>0</v>
      </c>
      <c r="AO170" s="192" t="s">
        <v>113</v>
      </c>
      <c r="AQ170" s="192" t="s">
        <v>199</v>
      </c>
      <c r="AR170" s="192" t="s">
        <v>65</v>
      </c>
      <c r="AV170" s="192" t="s">
        <v>198</v>
      </c>
      <c r="BB170" s="249">
        <f>IF(U170="základní",N170,0)</f>
        <v>0</v>
      </c>
      <c r="BC170" s="249">
        <f>IF(U170="snížená",N170,0)</f>
        <v>0</v>
      </c>
      <c r="BD170" s="249">
        <f>IF(U170="zákl. přenesená",N170,0)</f>
        <v>0</v>
      </c>
      <c r="BE170" s="249">
        <f>IF(U170="sníž. přenesená",N170,0)</f>
        <v>0</v>
      </c>
      <c r="BF170" s="249">
        <f>IF(U170="nulová",N170,0)</f>
        <v>0</v>
      </c>
      <c r="BG170" s="192" t="s">
        <v>71</v>
      </c>
      <c r="BH170" s="249">
        <f>ROUND(L170*K170,2)</f>
        <v>0</v>
      </c>
      <c r="BI170" s="192" t="s">
        <v>113</v>
      </c>
      <c r="BJ170" s="192" t="s">
        <v>447</v>
      </c>
    </row>
    <row r="171" spans="2:48" s="261" customFormat="1" ht="22.5" customHeight="1">
      <c r="B171" s="257"/>
      <c r="C171" s="258"/>
      <c r="D171" s="258"/>
      <c r="E171" s="259" t="s">
        <v>448</v>
      </c>
      <c r="F171" s="602" t="s">
        <v>449</v>
      </c>
      <c r="G171" s="603"/>
      <c r="H171" s="603"/>
      <c r="I171" s="603"/>
      <c r="J171" s="258"/>
      <c r="K171" s="260">
        <v>0.42</v>
      </c>
      <c r="L171" s="258"/>
      <c r="M171" s="258"/>
      <c r="N171" s="258"/>
      <c r="O171" s="258"/>
      <c r="P171" s="258"/>
      <c r="Q171" s="258"/>
      <c r="R171" s="258"/>
      <c r="S171" s="176"/>
      <c r="T171" s="258"/>
      <c r="U171" s="258"/>
      <c r="V171" s="221"/>
      <c r="W171" s="258"/>
      <c r="X171" s="258"/>
      <c r="Y171" s="258"/>
      <c r="Z171" s="258"/>
      <c r="AQ171" s="262" t="s">
        <v>205</v>
      </c>
      <c r="AR171" s="262" t="s">
        <v>65</v>
      </c>
      <c r="AS171" s="261" t="s">
        <v>71</v>
      </c>
      <c r="AT171" s="261" t="s">
        <v>25</v>
      </c>
      <c r="AU171" s="261" t="s">
        <v>58</v>
      </c>
      <c r="AV171" s="262" t="s">
        <v>198</v>
      </c>
    </row>
    <row r="172" spans="2:48" s="261" customFormat="1" ht="22.5" customHeight="1">
      <c r="B172" s="257"/>
      <c r="C172" s="258"/>
      <c r="D172" s="258"/>
      <c r="E172" s="259" t="s">
        <v>450</v>
      </c>
      <c r="F172" s="600" t="s">
        <v>451</v>
      </c>
      <c r="G172" s="601"/>
      <c r="H172" s="601"/>
      <c r="I172" s="601"/>
      <c r="J172" s="258"/>
      <c r="K172" s="260">
        <v>0.42</v>
      </c>
      <c r="L172" s="258"/>
      <c r="M172" s="258"/>
      <c r="N172" s="258"/>
      <c r="O172" s="258"/>
      <c r="P172" s="258"/>
      <c r="Q172" s="258"/>
      <c r="R172" s="258"/>
      <c r="S172" s="176"/>
      <c r="T172" s="258"/>
      <c r="U172" s="258"/>
      <c r="V172" s="221"/>
      <c r="W172" s="258"/>
      <c r="X172" s="258"/>
      <c r="Y172" s="258"/>
      <c r="Z172" s="258"/>
      <c r="AQ172" s="262" t="s">
        <v>205</v>
      </c>
      <c r="AR172" s="262" t="s">
        <v>65</v>
      </c>
      <c r="AS172" s="261" t="s">
        <v>71</v>
      </c>
      <c r="AT172" s="261" t="s">
        <v>25</v>
      </c>
      <c r="AU172" s="261" t="s">
        <v>65</v>
      </c>
      <c r="AV172" s="262" t="s">
        <v>198</v>
      </c>
    </row>
    <row r="173" spans="2:62" s="198" customFormat="1" ht="31.5" customHeight="1">
      <c r="B173" s="168"/>
      <c r="C173" s="240" t="s">
        <v>452</v>
      </c>
      <c r="D173" s="240" t="s">
        <v>199</v>
      </c>
      <c r="E173" s="241" t="s">
        <v>453</v>
      </c>
      <c r="F173" s="593" t="s">
        <v>454</v>
      </c>
      <c r="G173" s="593"/>
      <c r="H173" s="593"/>
      <c r="I173" s="593"/>
      <c r="J173" s="242" t="s">
        <v>424</v>
      </c>
      <c r="K173" s="243">
        <v>0.02</v>
      </c>
      <c r="L173" s="572"/>
      <c r="M173" s="572"/>
      <c r="N173" s="594">
        <f>ROUND(L173*K173,2)</f>
        <v>0</v>
      </c>
      <c r="O173" s="594"/>
      <c r="P173" s="594"/>
      <c r="Q173" s="623"/>
      <c r="R173" s="256" t="s">
        <v>3765</v>
      </c>
      <c r="S173" s="176"/>
      <c r="T173" s="245" t="s">
        <v>5</v>
      </c>
      <c r="U173" s="246" t="s">
        <v>31</v>
      </c>
      <c r="V173" s="247">
        <v>0</v>
      </c>
      <c r="W173" s="248">
        <f>V173*K173</f>
        <v>0</v>
      </c>
      <c r="X173" s="248">
        <v>1.06017</v>
      </c>
      <c r="Y173" s="248">
        <f>X173*K173</f>
        <v>0.0212034</v>
      </c>
      <c r="Z173" s="248">
        <v>0</v>
      </c>
      <c r="AO173" s="192" t="s">
        <v>113</v>
      </c>
      <c r="AQ173" s="192" t="s">
        <v>199</v>
      </c>
      <c r="AR173" s="192" t="s">
        <v>65</v>
      </c>
      <c r="AV173" s="192" t="s">
        <v>198</v>
      </c>
      <c r="BB173" s="249">
        <f>IF(U173="základní",N173,0)</f>
        <v>0</v>
      </c>
      <c r="BC173" s="249">
        <f>IF(U173="snížená",N173,0)</f>
        <v>0</v>
      </c>
      <c r="BD173" s="249">
        <f>IF(U173="zákl. přenesená",N173,0)</f>
        <v>0</v>
      </c>
      <c r="BE173" s="249">
        <f>IF(U173="sníž. přenesená",N173,0)</f>
        <v>0</v>
      </c>
      <c r="BF173" s="249">
        <f>IF(U173="nulová",N173,0)</f>
        <v>0</v>
      </c>
      <c r="BG173" s="192" t="s">
        <v>71</v>
      </c>
      <c r="BH173" s="249">
        <f>ROUND(L173*K173,2)</f>
        <v>0</v>
      </c>
      <c r="BI173" s="192" t="s">
        <v>113</v>
      </c>
      <c r="BJ173" s="192" t="s">
        <v>455</v>
      </c>
    </row>
    <row r="174" spans="2:48" s="261" customFormat="1" ht="31.5" customHeight="1">
      <c r="B174" s="257"/>
      <c r="C174" s="258"/>
      <c r="D174" s="258"/>
      <c r="E174" s="259" t="s">
        <v>456</v>
      </c>
      <c r="F174" s="602" t="s">
        <v>457</v>
      </c>
      <c r="G174" s="603"/>
      <c r="H174" s="603"/>
      <c r="I174" s="603"/>
      <c r="J174" s="258"/>
      <c r="K174" s="260">
        <v>0.02</v>
      </c>
      <c r="L174" s="258"/>
      <c r="M174" s="258"/>
      <c r="N174" s="258"/>
      <c r="O174" s="258"/>
      <c r="P174" s="258"/>
      <c r="Q174" s="258"/>
      <c r="R174" s="258"/>
      <c r="S174" s="176"/>
      <c r="T174" s="258"/>
      <c r="U174" s="258"/>
      <c r="V174" s="221"/>
      <c r="W174" s="258"/>
      <c r="X174" s="258"/>
      <c r="Y174" s="258"/>
      <c r="Z174" s="258"/>
      <c r="AQ174" s="262" t="s">
        <v>205</v>
      </c>
      <c r="AR174" s="262" t="s">
        <v>65</v>
      </c>
      <c r="AS174" s="261" t="s">
        <v>71</v>
      </c>
      <c r="AT174" s="261" t="s">
        <v>25</v>
      </c>
      <c r="AU174" s="261" t="s">
        <v>58</v>
      </c>
      <c r="AV174" s="262" t="s">
        <v>198</v>
      </c>
    </row>
    <row r="175" spans="2:48" s="261" customFormat="1" ht="22.5" customHeight="1">
      <c r="B175" s="257"/>
      <c r="C175" s="258"/>
      <c r="D175" s="258"/>
      <c r="E175" s="259" t="s">
        <v>458</v>
      </c>
      <c r="F175" s="600" t="s">
        <v>459</v>
      </c>
      <c r="G175" s="601"/>
      <c r="H175" s="601"/>
      <c r="I175" s="601"/>
      <c r="J175" s="258"/>
      <c r="K175" s="260">
        <v>0.02</v>
      </c>
      <c r="L175" s="258"/>
      <c r="M175" s="258"/>
      <c r="N175" s="258"/>
      <c r="O175" s="258"/>
      <c r="P175" s="258"/>
      <c r="Q175" s="258"/>
      <c r="R175" s="258"/>
      <c r="S175" s="176"/>
      <c r="T175" s="258"/>
      <c r="U175" s="258"/>
      <c r="V175" s="221"/>
      <c r="W175" s="258"/>
      <c r="X175" s="258"/>
      <c r="Y175" s="258"/>
      <c r="Z175" s="258"/>
      <c r="AQ175" s="262" t="s">
        <v>205</v>
      </c>
      <c r="AR175" s="262" t="s">
        <v>65</v>
      </c>
      <c r="AS175" s="261" t="s">
        <v>71</v>
      </c>
      <c r="AT175" s="261" t="s">
        <v>25</v>
      </c>
      <c r="AU175" s="261" t="s">
        <v>65</v>
      </c>
      <c r="AV175" s="262" t="s">
        <v>198</v>
      </c>
    </row>
    <row r="176" spans="2:62" s="198" customFormat="1" ht="44.25" customHeight="1">
      <c r="B176" s="168"/>
      <c r="C176" s="240" t="s">
        <v>10</v>
      </c>
      <c r="D176" s="240" t="s">
        <v>199</v>
      </c>
      <c r="E176" s="241" t="s">
        <v>460</v>
      </c>
      <c r="F176" s="593" t="s">
        <v>461</v>
      </c>
      <c r="G176" s="593"/>
      <c r="H176" s="593"/>
      <c r="I176" s="593"/>
      <c r="J176" s="242" t="s">
        <v>377</v>
      </c>
      <c r="K176" s="243">
        <v>187.9</v>
      </c>
      <c r="L176" s="572"/>
      <c r="M176" s="572"/>
      <c r="N176" s="594">
        <f>ROUND(L176*K176,2)</f>
        <v>0</v>
      </c>
      <c r="O176" s="594"/>
      <c r="P176" s="594"/>
      <c r="Q176" s="623"/>
      <c r="R176" s="244" t="s">
        <v>3319</v>
      </c>
      <c r="S176" s="176"/>
      <c r="T176" s="245" t="s">
        <v>5</v>
      </c>
      <c r="U176" s="246" t="s">
        <v>31</v>
      </c>
      <c r="V176" s="247">
        <v>0</v>
      </c>
      <c r="W176" s="248">
        <f>V176*K176</f>
        <v>0</v>
      </c>
      <c r="X176" s="248">
        <v>0</v>
      </c>
      <c r="Y176" s="248">
        <f>X176*K176</f>
        <v>0</v>
      </c>
      <c r="Z176" s="248">
        <v>0</v>
      </c>
      <c r="AO176" s="192" t="s">
        <v>113</v>
      </c>
      <c r="AQ176" s="192" t="s">
        <v>199</v>
      </c>
      <c r="AR176" s="192" t="s">
        <v>65</v>
      </c>
      <c r="AV176" s="192" t="s">
        <v>198</v>
      </c>
      <c r="BB176" s="249">
        <f>IF(U176="základní",N176,0)</f>
        <v>0</v>
      </c>
      <c r="BC176" s="249">
        <f>IF(U176="snížená",N176,0)</f>
        <v>0</v>
      </c>
      <c r="BD176" s="249">
        <f>IF(U176="zákl. přenesená",N176,0)</f>
        <v>0</v>
      </c>
      <c r="BE176" s="249">
        <f>IF(U176="sníž. přenesená",N176,0)</f>
        <v>0</v>
      </c>
      <c r="BF176" s="249">
        <f>IF(U176="nulová",N176,0)</f>
        <v>0</v>
      </c>
      <c r="BG176" s="192" t="s">
        <v>71</v>
      </c>
      <c r="BH176" s="249">
        <f>ROUND(L176*K176,2)</f>
        <v>0</v>
      </c>
      <c r="BI176" s="192" t="s">
        <v>113</v>
      </c>
      <c r="BJ176" s="192" t="s">
        <v>462</v>
      </c>
    </row>
    <row r="177" spans="2:44" s="198" customFormat="1" ht="13.5" customHeight="1">
      <c r="B177" s="168"/>
      <c r="C177" s="169"/>
      <c r="D177" s="169"/>
      <c r="E177" s="169"/>
      <c r="F177" s="626" t="s">
        <v>3335</v>
      </c>
      <c r="G177" s="628"/>
      <c r="H177" s="628"/>
      <c r="I177" s="628"/>
      <c r="J177" s="169"/>
      <c r="K177" s="169"/>
      <c r="L177" s="169"/>
      <c r="M177" s="169"/>
      <c r="N177" s="181"/>
      <c r="O177" s="181"/>
      <c r="P177" s="181"/>
      <c r="Q177" s="181"/>
      <c r="R177" s="169"/>
      <c r="S177" s="176"/>
      <c r="T177" s="169"/>
      <c r="U177" s="169"/>
      <c r="V177" s="172"/>
      <c r="W177" s="169"/>
      <c r="X177" s="169"/>
      <c r="Y177" s="169"/>
      <c r="Z177" s="169"/>
      <c r="AQ177" s="192" t="s">
        <v>271</v>
      </c>
      <c r="AR177" s="192" t="s">
        <v>65</v>
      </c>
    </row>
    <row r="178" spans="2:62" s="198" customFormat="1" ht="31.5" customHeight="1">
      <c r="B178" s="168"/>
      <c r="C178" s="240" t="s">
        <v>463</v>
      </c>
      <c r="D178" s="240" t="s">
        <v>199</v>
      </c>
      <c r="E178" s="241" t="s">
        <v>464</v>
      </c>
      <c r="F178" s="593" t="s">
        <v>465</v>
      </c>
      <c r="G178" s="593"/>
      <c r="H178" s="593"/>
      <c r="I178" s="593"/>
      <c r="J178" s="242" t="s">
        <v>424</v>
      </c>
      <c r="K178" s="243">
        <v>2.25</v>
      </c>
      <c r="L178" s="572"/>
      <c r="M178" s="572"/>
      <c r="N178" s="594">
        <f>ROUND(L178*K178,2)</f>
        <v>0</v>
      </c>
      <c r="O178" s="594"/>
      <c r="P178" s="594"/>
      <c r="Q178" s="623"/>
      <c r="R178" s="256" t="s">
        <v>3765</v>
      </c>
      <c r="S178" s="176"/>
      <c r="T178" s="245" t="s">
        <v>5</v>
      </c>
      <c r="U178" s="246" t="s">
        <v>31</v>
      </c>
      <c r="V178" s="247">
        <v>0</v>
      </c>
      <c r="W178" s="248">
        <f>V178*K178</f>
        <v>0</v>
      </c>
      <c r="X178" s="248">
        <v>1.058708</v>
      </c>
      <c r="Y178" s="248">
        <f>X178*K178</f>
        <v>2.382093</v>
      </c>
      <c r="Z178" s="248">
        <v>0</v>
      </c>
      <c r="AO178" s="192" t="s">
        <v>113</v>
      </c>
      <c r="AQ178" s="192" t="s">
        <v>199</v>
      </c>
      <c r="AR178" s="192" t="s">
        <v>65</v>
      </c>
      <c r="AV178" s="192" t="s">
        <v>198</v>
      </c>
      <c r="BB178" s="249">
        <f>IF(U178="základní",N178,0)</f>
        <v>0</v>
      </c>
      <c r="BC178" s="249">
        <f>IF(U178="snížená",N178,0)</f>
        <v>0</v>
      </c>
      <c r="BD178" s="249">
        <f>IF(U178="zákl. přenesená",N178,0)</f>
        <v>0</v>
      </c>
      <c r="BE178" s="249">
        <f>IF(U178="sníž. přenesená",N178,0)</f>
        <v>0</v>
      </c>
      <c r="BF178" s="249">
        <f>IF(U178="nulová",N178,0)</f>
        <v>0</v>
      </c>
      <c r="BG178" s="192" t="s">
        <v>71</v>
      </c>
      <c r="BH178" s="249">
        <f>ROUND(L178*K178,2)</f>
        <v>0</v>
      </c>
      <c r="BI178" s="192" t="s">
        <v>113</v>
      </c>
      <c r="BJ178" s="192" t="s">
        <v>466</v>
      </c>
    </row>
    <row r="179" spans="2:48" s="261" customFormat="1" ht="44.25" customHeight="1">
      <c r="B179" s="257"/>
      <c r="C179" s="258"/>
      <c r="D179" s="258"/>
      <c r="E179" s="259" t="s">
        <v>467</v>
      </c>
      <c r="F179" s="602" t="s">
        <v>468</v>
      </c>
      <c r="G179" s="603"/>
      <c r="H179" s="603"/>
      <c r="I179" s="603"/>
      <c r="J179" s="258"/>
      <c r="K179" s="260">
        <v>2.25</v>
      </c>
      <c r="L179" s="258"/>
      <c r="M179" s="258"/>
      <c r="N179" s="258"/>
      <c r="O179" s="258"/>
      <c r="P179" s="258"/>
      <c r="Q179" s="258"/>
      <c r="R179" s="258"/>
      <c r="S179" s="176"/>
      <c r="T179" s="258"/>
      <c r="U179" s="258"/>
      <c r="V179" s="221"/>
      <c r="W179" s="258"/>
      <c r="X179" s="258"/>
      <c r="Y179" s="258"/>
      <c r="Z179" s="258"/>
      <c r="AQ179" s="262" t="s">
        <v>205</v>
      </c>
      <c r="AR179" s="262" t="s">
        <v>65</v>
      </c>
      <c r="AS179" s="261" t="s">
        <v>71</v>
      </c>
      <c r="AT179" s="261" t="s">
        <v>25</v>
      </c>
      <c r="AU179" s="261" t="s">
        <v>58</v>
      </c>
      <c r="AV179" s="262" t="s">
        <v>198</v>
      </c>
    </row>
    <row r="180" spans="2:48" s="261" customFormat="1" ht="22.5" customHeight="1">
      <c r="B180" s="257"/>
      <c r="C180" s="258"/>
      <c r="D180" s="258"/>
      <c r="E180" s="259" t="s">
        <v>469</v>
      </c>
      <c r="F180" s="600" t="s">
        <v>470</v>
      </c>
      <c r="G180" s="601"/>
      <c r="H180" s="601"/>
      <c r="I180" s="601"/>
      <c r="J180" s="258"/>
      <c r="K180" s="260">
        <v>2.25</v>
      </c>
      <c r="L180" s="258"/>
      <c r="M180" s="258"/>
      <c r="N180" s="258"/>
      <c r="O180" s="258"/>
      <c r="P180" s="258"/>
      <c r="Q180" s="258"/>
      <c r="R180" s="258"/>
      <c r="S180" s="176"/>
      <c r="T180" s="258"/>
      <c r="U180" s="258"/>
      <c r="V180" s="221"/>
      <c r="W180" s="258"/>
      <c r="X180" s="258"/>
      <c r="Y180" s="258"/>
      <c r="Z180" s="258"/>
      <c r="AQ180" s="262" t="s">
        <v>205</v>
      </c>
      <c r="AR180" s="262" t="s">
        <v>65</v>
      </c>
      <c r="AS180" s="261" t="s">
        <v>71</v>
      </c>
      <c r="AT180" s="261" t="s">
        <v>25</v>
      </c>
      <c r="AU180" s="261" t="s">
        <v>65</v>
      </c>
      <c r="AV180" s="262" t="s">
        <v>198</v>
      </c>
    </row>
    <row r="181" spans="2:60" s="235" customFormat="1" ht="37.35" customHeight="1">
      <c r="B181" s="231"/>
      <c r="C181" s="232"/>
      <c r="D181" s="233" t="s">
        <v>250</v>
      </c>
      <c r="E181" s="233"/>
      <c r="F181" s="233"/>
      <c r="G181" s="233"/>
      <c r="H181" s="233"/>
      <c r="I181" s="233"/>
      <c r="J181" s="233"/>
      <c r="K181" s="233"/>
      <c r="L181" s="233"/>
      <c r="M181" s="233"/>
      <c r="N181" s="609">
        <f>SUM(N182:Q209)</f>
        <v>0</v>
      </c>
      <c r="O181" s="610"/>
      <c r="P181" s="610"/>
      <c r="Q181" s="610"/>
      <c r="R181" s="232"/>
      <c r="S181" s="176"/>
      <c r="T181" s="232"/>
      <c r="U181" s="232"/>
      <c r="V181" s="219"/>
      <c r="W181" s="234">
        <f>SUM(W182:W208)</f>
        <v>0</v>
      </c>
      <c r="X181" s="232"/>
      <c r="Y181" s="234">
        <f>SUM(Y182:Y208)</f>
        <v>13.267178789999999</v>
      </c>
      <c r="Z181" s="232"/>
      <c r="AO181" s="237" t="s">
        <v>113</v>
      </c>
      <c r="AQ181" s="238" t="s">
        <v>57</v>
      </c>
      <c r="AR181" s="238" t="s">
        <v>58</v>
      </c>
      <c r="AV181" s="237" t="s">
        <v>198</v>
      </c>
      <c r="BH181" s="239">
        <f>SUM(BH182:BH208)</f>
        <v>0</v>
      </c>
    </row>
    <row r="182" spans="2:62" s="198" customFormat="1" ht="44.25" customHeight="1">
      <c r="B182" s="168"/>
      <c r="C182" s="240" t="s">
        <v>471</v>
      </c>
      <c r="D182" s="240" t="s">
        <v>199</v>
      </c>
      <c r="E182" s="241" t="s">
        <v>472</v>
      </c>
      <c r="F182" s="593" t="s">
        <v>473</v>
      </c>
      <c r="G182" s="593"/>
      <c r="H182" s="593"/>
      <c r="I182" s="593"/>
      <c r="J182" s="242" t="s">
        <v>377</v>
      </c>
      <c r="K182" s="243">
        <v>391.3</v>
      </c>
      <c r="L182" s="572"/>
      <c r="M182" s="572"/>
      <c r="N182" s="594">
        <f>ROUND(L182*K182,2)</f>
        <v>0</v>
      </c>
      <c r="O182" s="594"/>
      <c r="P182" s="594"/>
      <c r="Q182" s="623"/>
      <c r="R182" s="244" t="s">
        <v>3319</v>
      </c>
      <c r="S182" s="176"/>
      <c r="T182" s="245" t="s">
        <v>5</v>
      </c>
      <c r="U182" s="246" t="s">
        <v>31</v>
      </c>
      <c r="V182" s="247">
        <v>0</v>
      </c>
      <c r="W182" s="248">
        <f>V182*K182</f>
        <v>0</v>
      </c>
      <c r="X182" s="248">
        <v>0</v>
      </c>
      <c r="Y182" s="248">
        <f>X182*K182</f>
        <v>0</v>
      </c>
      <c r="Z182" s="248">
        <v>0</v>
      </c>
      <c r="AO182" s="192" t="s">
        <v>113</v>
      </c>
      <c r="AQ182" s="192" t="s">
        <v>199</v>
      </c>
      <c r="AR182" s="192" t="s">
        <v>65</v>
      </c>
      <c r="AV182" s="192" t="s">
        <v>198</v>
      </c>
      <c r="BB182" s="249">
        <f>IF(U182="základní",N182,0)</f>
        <v>0</v>
      </c>
      <c r="BC182" s="249">
        <f>IF(U182="snížená",N182,0)</f>
        <v>0</v>
      </c>
      <c r="BD182" s="249">
        <f>IF(U182="zákl. přenesená",N182,0)</f>
        <v>0</v>
      </c>
      <c r="BE182" s="249">
        <f>IF(U182="sníž. přenesená",N182,0)</f>
        <v>0</v>
      </c>
      <c r="BF182" s="249">
        <f>IF(U182="nulová",N182,0)</f>
        <v>0</v>
      </c>
      <c r="BG182" s="192" t="s">
        <v>71</v>
      </c>
      <c r="BH182" s="249">
        <f>ROUND(L182*K182,2)</f>
        <v>0</v>
      </c>
      <c r="BI182" s="192" t="s">
        <v>113</v>
      </c>
      <c r="BJ182" s="192" t="s">
        <v>474</v>
      </c>
    </row>
    <row r="183" spans="2:44" s="198" customFormat="1" ht="13.5" customHeight="1">
      <c r="B183" s="168"/>
      <c r="C183" s="169"/>
      <c r="D183" s="169"/>
      <c r="E183" s="169"/>
      <c r="F183" s="626" t="s">
        <v>3336</v>
      </c>
      <c r="G183" s="628"/>
      <c r="H183" s="628"/>
      <c r="I183" s="628"/>
      <c r="J183" s="169"/>
      <c r="K183" s="169"/>
      <c r="L183" s="169"/>
      <c r="M183" s="169"/>
      <c r="N183" s="181"/>
      <c r="O183" s="181"/>
      <c r="P183" s="181"/>
      <c r="Q183" s="181"/>
      <c r="R183" s="169"/>
      <c r="S183" s="176"/>
      <c r="T183" s="169"/>
      <c r="U183" s="169"/>
      <c r="V183" s="172"/>
      <c r="W183" s="169"/>
      <c r="X183" s="169"/>
      <c r="Y183" s="169"/>
      <c r="Z183" s="169"/>
      <c r="AQ183" s="192" t="s">
        <v>271</v>
      </c>
      <c r="AR183" s="192" t="s">
        <v>65</v>
      </c>
    </row>
    <row r="184" spans="2:62" s="198" customFormat="1" ht="44.25" customHeight="1">
      <c r="B184" s="168"/>
      <c r="C184" s="240" t="s">
        <v>475</v>
      </c>
      <c r="D184" s="240" t="s">
        <v>199</v>
      </c>
      <c r="E184" s="241" t="s">
        <v>476</v>
      </c>
      <c r="F184" s="593" t="s">
        <v>3337</v>
      </c>
      <c r="G184" s="593"/>
      <c r="H184" s="593"/>
      <c r="I184" s="593"/>
      <c r="J184" s="242" t="s">
        <v>360</v>
      </c>
      <c r="K184" s="243">
        <v>0.71</v>
      </c>
      <c r="L184" s="572"/>
      <c r="M184" s="572"/>
      <c r="N184" s="594">
        <f>ROUND(L184*K184,2)</f>
        <v>0</v>
      </c>
      <c r="O184" s="594"/>
      <c r="P184" s="594"/>
      <c r="Q184" s="623"/>
      <c r="R184" s="256" t="s">
        <v>3765</v>
      </c>
      <c r="S184" s="176"/>
      <c r="T184" s="245" t="s">
        <v>5</v>
      </c>
      <c r="U184" s="246" t="s">
        <v>31</v>
      </c>
      <c r="V184" s="247">
        <v>0</v>
      </c>
      <c r="W184" s="248">
        <f>V184*K184</f>
        <v>0</v>
      </c>
      <c r="X184" s="248">
        <v>0.7497</v>
      </c>
      <c r="Y184" s="248">
        <f>X184*K184</f>
        <v>0.532287</v>
      </c>
      <c r="Z184" s="248">
        <v>0</v>
      </c>
      <c r="AO184" s="192" t="s">
        <v>113</v>
      </c>
      <c r="AQ184" s="192" t="s">
        <v>199</v>
      </c>
      <c r="AR184" s="192" t="s">
        <v>65</v>
      </c>
      <c r="AV184" s="192" t="s">
        <v>198</v>
      </c>
      <c r="BB184" s="249">
        <f>IF(U184="základní",N184,0)</f>
        <v>0</v>
      </c>
      <c r="BC184" s="249">
        <f>IF(U184="snížená",N184,0)</f>
        <v>0</v>
      </c>
      <c r="BD184" s="249">
        <f>IF(U184="zákl. přenesená",N184,0)</f>
        <v>0</v>
      </c>
      <c r="BE184" s="249">
        <f>IF(U184="sníž. přenesená",N184,0)</f>
        <v>0</v>
      </c>
      <c r="BF184" s="249">
        <f>IF(U184="nulová",N184,0)</f>
        <v>0</v>
      </c>
      <c r="BG184" s="192" t="s">
        <v>71</v>
      </c>
      <c r="BH184" s="249">
        <f>ROUND(L184*K184,2)</f>
        <v>0</v>
      </c>
      <c r="BI184" s="192" t="s">
        <v>113</v>
      </c>
      <c r="BJ184" s="192" t="s">
        <v>477</v>
      </c>
    </row>
    <row r="185" spans="2:44" s="198" customFormat="1" ht="13.5" customHeight="1">
      <c r="B185" s="168"/>
      <c r="C185" s="169"/>
      <c r="D185" s="169"/>
      <c r="E185" s="169"/>
      <c r="F185" s="626" t="s">
        <v>3336</v>
      </c>
      <c r="G185" s="628"/>
      <c r="H185" s="628"/>
      <c r="I185" s="628"/>
      <c r="J185" s="169"/>
      <c r="K185" s="169"/>
      <c r="L185" s="169"/>
      <c r="M185" s="169"/>
      <c r="N185" s="181"/>
      <c r="O185" s="181"/>
      <c r="P185" s="181"/>
      <c r="Q185" s="181"/>
      <c r="R185" s="169"/>
      <c r="S185" s="176"/>
      <c r="T185" s="169"/>
      <c r="U185" s="169"/>
      <c r="V185" s="172"/>
      <c r="W185" s="169"/>
      <c r="X185" s="169"/>
      <c r="Y185" s="169"/>
      <c r="Z185" s="169"/>
      <c r="AQ185" s="192" t="s">
        <v>271</v>
      </c>
      <c r="AR185" s="192" t="s">
        <v>65</v>
      </c>
    </row>
    <row r="186" spans="2:62" s="198" customFormat="1" ht="45" customHeight="1">
      <c r="B186" s="168"/>
      <c r="C186" s="240" t="s">
        <v>478</v>
      </c>
      <c r="D186" s="240" t="s">
        <v>199</v>
      </c>
      <c r="E186" s="241" t="s">
        <v>479</v>
      </c>
      <c r="F186" s="593" t="s">
        <v>3338</v>
      </c>
      <c r="G186" s="593"/>
      <c r="H186" s="593"/>
      <c r="I186" s="593"/>
      <c r="J186" s="242" t="s">
        <v>268</v>
      </c>
      <c r="K186" s="243">
        <v>6</v>
      </c>
      <c r="L186" s="572"/>
      <c r="M186" s="572"/>
      <c r="N186" s="594">
        <f>ROUND(L186*K186,2)</f>
        <v>0</v>
      </c>
      <c r="O186" s="594"/>
      <c r="P186" s="594"/>
      <c r="Q186" s="623"/>
      <c r="R186" s="256" t="s">
        <v>3765</v>
      </c>
      <c r="S186" s="176"/>
      <c r="T186" s="245" t="s">
        <v>5</v>
      </c>
      <c r="U186" s="246" t="s">
        <v>31</v>
      </c>
      <c r="V186" s="247">
        <v>0</v>
      </c>
      <c r="W186" s="248">
        <f>V186*K186</f>
        <v>0</v>
      </c>
      <c r="X186" s="248">
        <v>0.0526</v>
      </c>
      <c r="Y186" s="248">
        <f>X186*K186</f>
        <v>0.3156</v>
      </c>
      <c r="Z186" s="248">
        <v>0</v>
      </c>
      <c r="AO186" s="192" t="s">
        <v>113</v>
      </c>
      <c r="AQ186" s="192" t="s">
        <v>199</v>
      </c>
      <c r="AR186" s="192" t="s">
        <v>65</v>
      </c>
      <c r="AV186" s="192" t="s">
        <v>198</v>
      </c>
      <c r="BB186" s="249">
        <f>IF(U186="základní",N186,0)</f>
        <v>0</v>
      </c>
      <c r="BC186" s="249">
        <f>IF(U186="snížená",N186,0)</f>
        <v>0</v>
      </c>
      <c r="BD186" s="249">
        <f>IF(U186="zákl. přenesená",N186,0)</f>
        <v>0</v>
      </c>
      <c r="BE186" s="249">
        <f>IF(U186="sníž. přenesená",N186,0)</f>
        <v>0</v>
      </c>
      <c r="BF186" s="249">
        <f>IF(U186="nulová",N186,0)</f>
        <v>0</v>
      </c>
      <c r="BG186" s="192" t="s">
        <v>71</v>
      </c>
      <c r="BH186" s="249">
        <f>ROUND(L186*K186,2)</f>
        <v>0</v>
      </c>
      <c r="BI186" s="192" t="s">
        <v>113</v>
      </c>
      <c r="BJ186" s="192" t="s">
        <v>480</v>
      </c>
    </row>
    <row r="187" spans="2:62" s="198" customFormat="1" ht="45.75" customHeight="1">
      <c r="B187" s="168"/>
      <c r="C187" s="240" t="s">
        <v>481</v>
      </c>
      <c r="D187" s="240" t="s">
        <v>199</v>
      </c>
      <c r="E187" s="241" t="s">
        <v>482</v>
      </c>
      <c r="F187" s="593" t="s">
        <v>3339</v>
      </c>
      <c r="G187" s="593"/>
      <c r="H187" s="593"/>
      <c r="I187" s="593"/>
      <c r="J187" s="242" t="s">
        <v>268</v>
      </c>
      <c r="K187" s="243">
        <v>26</v>
      </c>
      <c r="L187" s="572"/>
      <c r="M187" s="572"/>
      <c r="N187" s="594">
        <f>ROUND(L187*K187,2)</f>
        <v>0</v>
      </c>
      <c r="O187" s="594"/>
      <c r="P187" s="594"/>
      <c r="Q187" s="623"/>
      <c r="R187" s="256" t="s">
        <v>3765</v>
      </c>
      <c r="S187" s="176"/>
      <c r="T187" s="245" t="s">
        <v>5</v>
      </c>
      <c r="U187" s="246" t="s">
        <v>31</v>
      </c>
      <c r="V187" s="247">
        <v>0</v>
      </c>
      <c r="W187" s="248">
        <f>V187*K187</f>
        <v>0</v>
      </c>
      <c r="X187" s="248">
        <v>0.0647</v>
      </c>
      <c r="Y187" s="248">
        <f>X187*K187</f>
        <v>1.6822</v>
      </c>
      <c r="Z187" s="248">
        <v>0</v>
      </c>
      <c r="AO187" s="192" t="s">
        <v>113</v>
      </c>
      <c r="AQ187" s="192" t="s">
        <v>199</v>
      </c>
      <c r="AR187" s="192" t="s">
        <v>65</v>
      </c>
      <c r="AV187" s="192" t="s">
        <v>198</v>
      </c>
      <c r="BB187" s="249">
        <f>IF(U187="základní",N187,0)</f>
        <v>0</v>
      </c>
      <c r="BC187" s="249">
        <f>IF(U187="snížená",N187,0)</f>
        <v>0</v>
      </c>
      <c r="BD187" s="249">
        <f>IF(U187="zákl. přenesená",N187,0)</f>
        <v>0</v>
      </c>
      <c r="BE187" s="249">
        <f>IF(U187="sníž. přenesená",N187,0)</f>
        <v>0</v>
      </c>
      <c r="BF187" s="249">
        <f>IF(U187="nulová",N187,0)</f>
        <v>0</v>
      </c>
      <c r="BG187" s="192" t="s">
        <v>71</v>
      </c>
      <c r="BH187" s="249">
        <f>ROUND(L187*K187,2)</f>
        <v>0</v>
      </c>
      <c r="BI187" s="192" t="s">
        <v>113</v>
      </c>
      <c r="BJ187" s="192" t="s">
        <v>483</v>
      </c>
    </row>
    <row r="188" spans="2:48" s="261" customFormat="1" ht="22.5" customHeight="1">
      <c r="B188" s="257"/>
      <c r="C188" s="258"/>
      <c r="D188" s="258"/>
      <c r="E188" s="259" t="s">
        <v>484</v>
      </c>
      <c r="F188" s="602" t="s">
        <v>485</v>
      </c>
      <c r="G188" s="603"/>
      <c r="H188" s="603"/>
      <c r="I188" s="603"/>
      <c r="J188" s="258"/>
      <c r="K188" s="260">
        <v>26</v>
      </c>
      <c r="L188" s="258"/>
      <c r="M188" s="258"/>
      <c r="N188" s="258"/>
      <c r="O188" s="258"/>
      <c r="P188" s="258"/>
      <c r="Q188" s="258"/>
      <c r="R188" s="258"/>
      <c r="S188" s="176"/>
      <c r="T188" s="258"/>
      <c r="U188" s="258"/>
      <c r="V188" s="221"/>
      <c r="W188" s="258"/>
      <c r="X188" s="258"/>
      <c r="Y188" s="258"/>
      <c r="Z188" s="258"/>
      <c r="AQ188" s="262" t="s">
        <v>205</v>
      </c>
      <c r="AR188" s="262" t="s">
        <v>65</v>
      </c>
      <c r="AS188" s="261" t="s">
        <v>71</v>
      </c>
      <c r="AT188" s="261" t="s">
        <v>25</v>
      </c>
      <c r="AU188" s="261" t="s">
        <v>58</v>
      </c>
      <c r="AV188" s="262" t="s">
        <v>198</v>
      </c>
    </row>
    <row r="189" spans="2:48" s="261" customFormat="1" ht="22.5" customHeight="1">
      <c r="B189" s="257"/>
      <c r="C189" s="258"/>
      <c r="D189" s="258"/>
      <c r="E189" s="259" t="s">
        <v>486</v>
      </c>
      <c r="F189" s="600" t="s">
        <v>487</v>
      </c>
      <c r="G189" s="601"/>
      <c r="H189" s="601"/>
      <c r="I189" s="601"/>
      <c r="J189" s="258"/>
      <c r="K189" s="260">
        <v>26</v>
      </c>
      <c r="L189" s="258"/>
      <c r="M189" s="258"/>
      <c r="N189" s="258"/>
      <c r="O189" s="258"/>
      <c r="P189" s="258"/>
      <c r="Q189" s="258"/>
      <c r="R189" s="258"/>
      <c r="S189" s="176"/>
      <c r="T189" s="258"/>
      <c r="U189" s="258"/>
      <c r="V189" s="221"/>
      <c r="W189" s="258"/>
      <c r="X189" s="258"/>
      <c r="Y189" s="258"/>
      <c r="Z189" s="258"/>
      <c r="AQ189" s="262" t="s">
        <v>205</v>
      </c>
      <c r="AR189" s="262" t="s">
        <v>65</v>
      </c>
      <c r="AS189" s="261" t="s">
        <v>71</v>
      </c>
      <c r="AT189" s="261" t="s">
        <v>25</v>
      </c>
      <c r="AU189" s="261" t="s">
        <v>65</v>
      </c>
      <c r="AV189" s="262" t="s">
        <v>198</v>
      </c>
    </row>
    <row r="190" spans="2:62" s="198" customFormat="1" ht="46.5" customHeight="1">
      <c r="B190" s="168"/>
      <c r="C190" s="240" t="s">
        <v>488</v>
      </c>
      <c r="D190" s="240" t="s">
        <v>199</v>
      </c>
      <c r="E190" s="241" t="s">
        <v>489</v>
      </c>
      <c r="F190" s="593" t="s">
        <v>3340</v>
      </c>
      <c r="G190" s="593"/>
      <c r="H190" s="593"/>
      <c r="I190" s="593"/>
      <c r="J190" s="242" t="s">
        <v>268</v>
      </c>
      <c r="K190" s="243">
        <v>8</v>
      </c>
      <c r="L190" s="572"/>
      <c r="M190" s="572"/>
      <c r="N190" s="594">
        <f>ROUND(L190*K190,2)</f>
        <v>0</v>
      </c>
      <c r="O190" s="594"/>
      <c r="P190" s="594"/>
      <c r="Q190" s="623"/>
      <c r="R190" s="256" t="s">
        <v>3765</v>
      </c>
      <c r="S190" s="176"/>
      <c r="T190" s="245" t="s">
        <v>5</v>
      </c>
      <c r="U190" s="246" t="s">
        <v>31</v>
      </c>
      <c r="V190" s="247">
        <v>0</v>
      </c>
      <c r="W190" s="248">
        <f>V190*K190</f>
        <v>0</v>
      </c>
      <c r="X190" s="248">
        <v>0.0897</v>
      </c>
      <c r="Y190" s="248">
        <f>X190*K190</f>
        <v>0.7176</v>
      </c>
      <c r="Z190" s="248">
        <v>0</v>
      </c>
      <c r="AO190" s="192" t="s">
        <v>113</v>
      </c>
      <c r="AQ190" s="192" t="s">
        <v>199</v>
      </c>
      <c r="AR190" s="192" t="s">
        <v>65</v>
      </c>
      <c r="AV190" s="192" t="s">
        <v>198</v>
      </c>
      <c r="BB190" s="249">
        <f>IF(U190="základní",N190,0)</f>
        <v>0</v>
      </c>
      <c r="BC190" s="249">
        <f>IF(U190="snížená",N190,0)</f>
        <v>0</v>
      </c>
      <c r="BD190" s="249">
        <f>IF(U190="zákl. přenesená",N190,0)</f>
        <v>0</v>
      </c>
      <c r="BE190" s="249">
        <f>IF(U190="sníž. přenesená",N190,0)</f>
        <v>0</v>
      </c>
      <c r="BF190" s="249">
        <f>IF(U190="nulová",N190,0)</f>
        <v>0</v>
      </c>
      <c r="BG190" s="192" t="s">
        <v>71</v>
      </c>
      <c r="BH190" s="249">
        <f>ROUND(L190*K190,2)</f>
        <v>0</v>
      </c>
      <c r="BI190" s="192" t="s">
        <v>113</v>
      </c>
      <c r="BJ190" s="192" t="s">
        <v>490</v>
      </c>
    </row>
    <row r="191" spans="2:62" s="198" customFormat="1" ht="45" customHeight="1">
      <c r="B191" s="168"/>
      <c r="C191" s="240" t="s">
        <v>491</v>
      </c>
      <c r="D191" s="240" t="s">
        <v>199</v>
      </c>
      <c r="E191" s="241" t="s">
        <v>492</v>
      </c>
      <c r="F191" s="593" t="s">
        <v>3341</v>
      </c>
      <c r="G191" s="593"/>
      <c r="H191" s="593"/>
      <c r="I191" s="593"/>
      <c r="J191" s="242" t="s">
        <v>268</v>
      </c>
      <c r="K191" s="243">
        <v>2</v>
      </c>
      <c r="L191" s="572"/>
      <c r="M191" s="572"/>
      <c r="N191" s="594">
        <f>ROUND(L191*K191,2)</f>
        <v>0</v>
      </c>
      <c r="O191" s="594"/>
      <c r="P191" s="594"/>
      <c r="Q191" s="623"/>
      <c r="R191" s="256" t="s">
        <v>3765</v>
      </c>
      <c r="S191" s="176"/>
      <c r="T191" s="245" t="s">
        <v>5</v>
      </c>
      <c r="U191" s="246" t="s">
        <v>31</v>
      </c>
      <c r="V191" s="247">
        <v>0</v>
      </c>
      <c r="W191" s="248">
        <f>V191*K191</f>
        <v>0</v>
      </c>
      <c r="X191" s="248">
        <v>0.1152</v>
      </c>
      <c r="Y191" s="248">
        <f>X191*K191</f>
        <v>0.2304</v>
      </c>
      <c r="Z191" s="248">
        <v>0</v>
      </c>
      <c r="AO191" s="192" t="s">
        <v>113</v>
      </c>
      <c r="AQ191" s="192" t="s">
        <v>199</v>
      </c>
      <c r="AR191" s="192" t="s">
        <v>65</v>
      </c>
      <c r="AV191" s="192" t="s">
        <v>198</v>
      </c>
      <c r="BB191" s="249">
        <f>IF(U191="základní",N191,0)</f>
        <v>0</v>
      </c>
      <c r="BC191" s="249">
        <f>IF(U191="snížená",N191,0)</f>
        <v>0</v>
      </c>
      <c r="BD191" s="249">
        <f>IF(U191="zákl. přenesená",N191,0)</f>
        <v>0</v>
      </c>
      <c r="BE191" s="249">
        <f>IF(U191="sníž. přenesená",N191,0)</f>
        <v>0</v>
      </c>
      <c r="BF191" s="249">
        <f>IF(U191="nulová",N191,0)</f>
        <v>0</v>
      </c>
      <c r="BG191" s="192" t="s">
        <v>71</v>
      </c>
      <c r="BH191" s="249">
        <f>ROUND(L191*K191,2)</f>
        <v>0</v>
      </c>
      <c r="BI191" s="192" t="s">
        <v>113</v>
      </c>
      <c r="BJ191" s="192" t="s">
        <v>493</v>
      </c>
    </row>
    <row r="192" spans="2:62" s="198" customFormat="1" ht="22.5" customHeight="1">
      <c r="B192" s="168"/>
      <c r="C192" s="240" t="s">
        <v>494</v>
      </c>
      <c r="D192" s="240" t="s">
        <v>199</v>
      </c>
      <c r="E192" s="241" t="s">
        <v>495</v>
      </c>
      <c r="F192" s="593" t="s">
        <v>3342</v>
      </c>
      <c r="G192" s="593"/>
      <c r="H192" s="593"/>
      <c r="I192" s="593"/>
      <c r="J192" s="242" t="s">
        <v>360</v>
      </c>
      <c r="K192" s="243">
        <v>0.32</v>
      </c>
      <c r="L192" s="572"/>
      <c r="M192" s="572"/>
      <c r="N192" s="594">
        <f>ROUND(L192*K192,2)</f>
        <v>0</v>
      </c>
      <c r="O192" s="594"/>
      <c r="P192" s="594"/>
      <c r="Q192" s="623"/>
      <c r="R192" s="256" t="s">
        <v>3765</v>
      </c>
      <c r="S192" s="176"/>
      <c r="T192" s="245" t="s">
        <v>5</v>
      </c>
      <c r="U192" s="246" t="s">
        <v>31</v>
      </c>
      <c r="V192" s="247">
        <v>0</v>
      </c>
      <c r="W192" s="248">
        <f>V192*K192</f>
        <v>0</v>
      </c>
      <c r="X192" s="248">
        <v>2.453297</v>
      </c>
      <c r="Y192" s="248">
        <f>X192*K192</f>
        <v>0.78505504</v>
      </c>
      <c r="Z192" s="248">
        <v>0</v>
      </c>
      <c r="AO192" s="192" t="s">
        <v>113</v>
      </c>
      <c r="AQ192" s="192" t="s">
        <v>199</v>
      </c>
      <c r="AR192" s="192" t="s">
        <v>65</v>
      </c>
      <c r="AV192" s="192" t="s">
        <v>198</v>
      </c>
      <c r="BB192" s="249">
        <f>IF(U192="základní",N192,0)</f>
        <v>0</v>
      </c>
      <c r="BC192" s="249">
        <f>IF(U192="snížená",N192,0)</f>
        <v>0</v>
      </c>
      <c r="BD192" s="249">
        <f>IF(U192="zákl. přenesená",N192,0)</f>
        <v>0</v>
      </c>
      <c r="BE192" s="249">
        <f>IF(U192="sníž. přenesená",N192,0)</f>
        <v>0</v>
      </c>
      <c r="BF192" s="249">
        <f>IF(U192="nulová",N192,0)</f>
        <v>0</v>
      </c>
      <c r="BG192" s="192" t="s">
        <v>71</v>
      </c>
      <c r="BH192" s="249">
        <f>ROUND(L192*K192,2)</f>
        <v>0</v>
      </c>
      <c r="BI192" s="192" t="s">
        <v>113</v>
      </c>
      <c r="BJ192" s="192" t="s">
        <v>496</v>
      </c>
    </row>
    <row r="193" spans="2:48" s="261" customFormat="1" ht="22.5" customHeight="1">
      <c r="B193" s="257"/>
      <c r="C193" s="258"/>
      <c r="D193" s="258"/>
      <c r="E193" s="259" t="s">
        <v>497</v>
      </c>
      <c r="F193" s="602" t="s">
        <v>498</v>
      </c>
      <c r="G193" s="603"/>
      <c r="H193" s="603"/>
      <c r="I193" s="603"/>
      <c r="J193" s="258"/>
      <c r="K193" s="260">
        <v>0.32</v>
      </c>
      <c r="L193" s="258"/>
      <c r="M193" s="258"/>
      <c r="N193" s="258"/>
      <c r="O193" s="258"/>
      <c r="P193" s="258"/>
      <c r="Q193" s="258"/>
      <c r="R193" s="258"/>
      <c r="S193" s="176"/>
      <c r="T193" s="258"/>
      <c r="U193" s="258"/>
      <c r="V193" s="221"/>
      <c r="W193" s="258"/>
      <c r="X193" s="258"/>
      <c r="Y193" s="258"/>
      <c r="Z193" s="258"/>
      <c r="AQ193" s="262" t="s">
        <v>205</v>
      </c>
      <c r="AR193" s="262" t="s">
        <v>65</v>
      </c>
      <c r="AS193" s="261" t="s">
        <v>71</v>
      </c>
      <c r="AT193" s="261" t="s">
        <v>25</v>
      </c>
      <c r="AU193" s="261" t="s">
        <v>58</v>
      </c>
      <c r="AV193" s="262" t="s">
        <v>198</v>
      </c>
    </row>
    <row r="194" spans="2:48" s="261" customFormat="1" ht="22.5" customHeight="1">
      <c r="B194" s="257"/>
      <c r="C194" s="258"/>
      <c r="D194" s="258"/>
      <c r="E194" s="259" t="s">
        <v>499</v>
      </c>
      <c r="F194" s="600" t="s">
        <v>500</v>
      </c>
      <c r="G194" s="601"/>
      <c r="H194" s="601"/>
      <c r="I194" s="601"/>
      <c r="J194" s="258"/>
      <c r="K194" s="260">
        <v>0.32</v>
      </c>
      <c r="L194" s="258"/>
      <c r="M194" s="258"/>
      <c r="N194" s="258"/>
      <c r="O194" s="258"/>
      <c r="P194" s="258"/>
      <c r="Q194" s="258"/>
      <c r="R194" s="258"/>
      <c r="S194" s="176"/>
      <c r="T194" s="258"/>
      <c r="U194" s="258"/>
      <c r="V194" s="221"/>
      <c r="W194" s="258"/>
      <c r="X194" s="258"/>
      <c r="Y194" s="258"/>
      <c r="Z194" s="258"/>
      <c r="AQ194" s="262" t="s">
        <v>205</v>
      </c>
      <c r="AR194" s="262" t="s">
        <v>65</v>
      </c>
      <c r="AS194" s="261" t="s">
        <v>71</v>
      </c>
      <c r="AT194" s="261" t="s">
        <v>25</v>
      </c>
      <c r="AU194" s="261" t="s">
        <v>65</v>
      </c>
      <c r="AV194" s="262" t="s">
        <v>198</v>
      </c>
    </row>
    <row r="195" spans="2:62" s="198" customFormat="1" ht="29.25" customHeight="1">
      <c r="B195" s="168"/>
      <c r="C195" s="240" t="s">
        <v>501</v>
      </c>
      <c r="D195" s="240" t="s">
        <v>199</v>
      </c>
      <c r="E195" s="241" t="s">
        <v>502</v>
      </c>
      <c r="F195" s="593" t="s">
        <v>3476</v>
      </c>
      <c r="G195" s="593"/>
      <c r="H195" s="593"/>
      <c r="I195" s="593"/>
      <c r="J195" s="242" t="s">
        <v>377</v>
      </c>
      <c r="K195" s="243">
        <v>3.77</v>
      </c>
      <c r="L195" s="572"/>
      <c r="M195" s="572"/>
      <c r="N195" s="594">
        <f>ROUND(L195*K195,2)</f>
        <v>0</v>
      </c>
      <c r="O195" s="594"/>
      <c r="P195" s="594"/>
      <c r="Q195" s="623"/>
      <c r="R195" s="256" t="s">
        <v>3765</v>
      </c>
      <c r="S195" s="176"/>
      <c r="T195" s="245" t="s">
        <v>5</v>
      </c>
      <c r="U195" s="246" t="s">
        <v>31</v>
      </c>
      <c r="V195" s="247">
        <v>0</v>
      </c>
      <c r="W195" s="248">
        <f>V195*K195</f>
        <v>0</v>
      </c>
      <c r="X195" s="248">
        <v>0.010517</v>
      </c>
      <c r="Y195" s="248">
        <f>X195*K195</f>
        <v>0.03964909</v>
      </c>
      <c r="Z195" s="248">
        <v>0</v>
      </c>
      <c r="AO195" s="192" t="s">
        <v>113</v>
      </c>
      <c r="AQ195" s="192" t="s">
        <v>199</v>
      </c>
      <c r="AR195" s="192" t="s">
        <v>65</v>
      </c>
      <c r="AV195" s="192" t="s">
        <v>198</v>
      </c>
      <c r="BB195" s="249">
        <f>IF(U195="základní",N195,0)</f>
        <v>0</v>
      </c>
      <c r="BC195" s="249">
        <f>IF(U195="snížená",N195,0)</f>
        <v>0</v>
      </c>
      <c r="BD195" s="249">
        <f>IF(U195="zákl. přenesená",N195,0)</f>
        <v>0</v>
      </c>
      <c r="BE195" s="249">
        <f>IF(U195="sníž. přenesená",N195,0)</f>
        <v>0</v>
      </c>
      <c r="BF195" s="249">
        <f>IF(U195="nulová",N195,0)</f>
        <v>0</v>
      </c>
      <c r="BG195" s="192" t="s">
        <v>71</v>
      </c>
      <c r="BH195" s="249">
        <f>ROUND(L195*K195,2)</f>
        <v>0</v>
      </c>
      <c r="BI195" s="192" t="s">
        <v>113</v>
      </c>
      <c r="BJ195" s="192" t="s">
        <v>503</v>
      </c>
    </row>
    <row r="196" spans="2:48" s="261" customFormat="1" ht="22.5" customHeight="1">
      <c r="B196" s="257"/>
      <c r="C196" s="258"/>
      <c r="D196" s="258"/>
      <c r="E196" s="259" t="s">
        <v>504</v>
      </c>
      <c r="F196" s="602" t="s">
        <v>505</v>
      </c>
      <c r="G196" s="603"/>
      <c r="H196" s="603"/>
      <c r="I196" s="603"/>
      <c r="J196" s="258"/>
      <c r="K196" s="260">
        <v>3.77</v>
      </c>
      <c r="L196" s="258"/>
      <c r="M196" s="258"/>
      <c r="N196" s="258"/>
      <c r="O196" s="258"/>
      <c r="P196" s="258"/>
      <c r="Q196" s="258"/>
      <c r="R196" s="258"/>
      <c r="S196" s="176"/>
      <c r="T196" s="258"/>
      <c r="U196" s="258"/>
      <c r="V196" s="221"/>
      <c r="W196" s="258"/>
      <c r="X196" s="258"/>
      <c r="Y196" s="258"/>
      <c r="Z196" s="258"/>
      <c r="AQ196" s="262" t="s">
        <v>205</v>
      </c>
      <c r="AR196" s="262" t="s">
        <v>65</v>
      </c>
      <c r="AS196" s="261" t="s">
        <v>71</v>
      </c>
      <c r="AT196" s="261" t="s">
        <v>25</v>
      </c>
      <c r="AU196" s="261" t="s">
        <v>58</v>
      </c>
      <c r="AV196" s="262" t="s">
        <v>198</v>
      </c>
    </row>
    <row r="197" spans="2:48" s="261" customFormat="1" ht="22.5" customHeight="1">
      <c r="B197" s="257"/>
      <c r="C197" s="258"/>
      <c r="D197" s="258"/>
      <c r="E197" s="259" t="s">
        <v>506</v>
      </c>
      <c r="F197" s="600" t="s">
        <v>507</v>
      </c>
      <c r="G197" s="601"/>
      <c r="H197" s="601"/>
      <c r="I197" s="601"/>
      <c r="J197" s="258"/>
      <c r="K197" s="260">
        <v>3.77</v>
      </c>
      <c r="L197" s="258"/>
      <c r="M197" s="258"/>
      <c r="N197" s="258"/>
      <c r="O197" s="258"/>
      <c r="P197" s="258"/>
      <c r="Q197" s="258"/>
      <c r="R197" s="258"/>
      <c r="S197" s="176"/>
      <c r="T197" s="258"/>
      <c r="U197" s="258"/>
      <c r="V197" s="221"/>
      <c r="W197" s="258"/>
      <c r="X197" s="258"/>
      <c r="Y197" s="258"/>
      <c r="Z197" s="258"/>
      <c r="AQ197" s="262" t="s">
        <v>205</v>
      </c>
      <c r="AR197" s="262" t="s">
        <v>65</v>
      </c>
      <c r="AS197" s="261" t="s">
        <v>71</v>
      </c>
      <c r="AT197" s="261" t="s">
        <v>25</v>
      </c>
      <c r="AU197" s="261" t="s">
        <v>65</v>
      </c>
      <c r="AV197" s="262" t="s">
        <v>198</v>
      </c>
    </row>
    <row r="198" spans="2:62" s="198" customFormat="1" ht="28.5" customHeight="1">
      <c r="B198" s="168"/>
      <c r="C198" s="240" t="s">
        <v>508</v>
      </c>
      <c r="D198" s="240" t="s">
        <v>199</v>
      </c>
      <c r="E198" s="241" t="s">
        <v>509</v>
      </c>
      <c r="F198" s="593" t="s">
        <v>3477</v>
      </c>
      <c r="G198" s="593"/>
      <c r="H198" s="593"/>
      <c r="I198" s="593"/>
      <c r="J198" s="242" t="s">
        <v>377</v>
      </c>
      <c r="K198" s="243">
        <v>3.77</v>
      </c>
      <c r="L198" s="572"/>
      <c r="M198" s="572"/>
      <c r="N198" s="594">
        <f>ROUND(L198*K198,2)</f>
        <v>0</v>
      </c>
      <c r="O198" s="594"/>
      <c r="P198" s="594"/>
      <c r="Q198" s="623"/>
      <c r="R198" s="256" t="s">
        <v>3765</v>
      </c>
      <c r="S198" s="176"/>
      <c r="T198" s="245" t="s">
        <v>5</v>
      </c>
      <c r="U198" s="246" t="s">
        <v>31</v>
      </c>
      <c r="V198" s="247">
        <v>0</v>
      </c>
      <c r="W198" s="248">
        <f>V198*K198</f>
        <v>0</v>
      </c>
      <c r="X198" s="248">
        <v>0</v>
      </c>
      <c r="Y198" s="248">
        <f>X198*K198</f>
        <v>0</v>
      </c>
      <c r="Z198" s="248">
        <v>0</v>
      </c>
      <c r="AO198" s="192" t="s">
        <v>113</v>
      </c>
      <c r="AQ198" s="192" t="s">
        <v>199</v>
      </c>
      <c r="AR198" s="192" t="s">
        <v>65</v>
      </c>
      <c r="AV198" s="192" t="s">
        <v>198</v>
      </c>
      <c r="BB198" s="249">
        <f>IF(U198="základní",N198,0)</f>
        <v>0</v>
      </c>
      <c r="BC198" s="249">
        <f>IF(U198="snížená",N198,0)</f>
        <v>0</v>
      </c>
      <c r="BD198" s="249">
        <f>IF(U198="zákl. přenesená",N198,0)</f>
        <v>0</v>
      </c>
      <c r="BE198" s="249">
        <f>IF(U198="sníž. přenesená",N198,0)</f>
        <v>0</v>
      </c>
      <c r="BF198" s="249">
        <f>IF(U198="nulová",N198,0)</f>
        <v>0</v>
      </c>
      <c r="BG198" s="192" t="s">
        <v>71</v>
      </c>
      <c r="BH198" s="249">
        <f>ROUND(L198*K198,2)</f>
        <v>0</v>
      </c>
      <c r="BI198" s="192" t="s">
        <v>113</v>
      </c>
      <c r="BJ198" s="192" t="s">
        <v>510</v>
      </c>
    </row>
    <row r="199" spans="2:62" s="198" customFormat="1" ht="31.5" customHeight="1">
      <c r="B199" s="168"/>
      <c r="C199" s="240" t="s">
        <v>511</v>
      </c>
      <c r="D199" s="240" t="s">
        <v>199</v>
      </c>
      <c r="E199" s="241" t="s">
        <v>512</v>
      </c>
      <c r="F199" s="593" t="s">
        <v>513</v>
      </c>
      <c r="G199" s="593"/>
      <c r="H199" s="593"/>
      <c r="I199" s="593"/>
      <c r="J199" s="242" t="s">
        <v>424</v>
      </c>
      <c r="K199" s="243">
        <v>0.06</v>
      </c>
      <c r="L199" s="572"/>
      <c r="M199" s="572"/>
      <c r="N199" s="594">
        <f>ROUND(L199*K199,2)</f>
        <v>0</v>
      </c>
      <c r="O199" s="594"/>
      <c r="P199" s="594"/>
      <c r="Q199" s="623"/>
      <c r="R199" s="256" t="s">
        <v>3765</v>
      </c>
      <c r="S199" s="176"/>
      <c r="T199" s="245" t="s">
        <v>5</v>
      </c>
      <c r="U199" s="246" t="s">
        <v>31</v>
      </c>
      <c r="V199" s="247">
        <v>0</v>
      </c>
      <c r="W199" s="248">
        <f>V199*K199</f>
        <v>0</v>
      </c>
      <c r="X199" s="248">
        <v>1.045281</v>
      </c>
      <c r="Y199" s="248">
        <f>X199*K199</f>
        <v>0.06271685999999999</v>
      </c>
      <c r="Z199" s="248">
        <v>0</v>
      </c>
      <c r="AO199" s="192" t="s">
        <v>113</v>
      </c>
      <c r="AQ199" s="192" t="s">
        <v>199</v>
      </c>
      <c r="AR199" s="192" t="s">
        <v>65</v>
      </c>
      <c r="AV199" s="192" t="s">
        <v>198</v>
      </c>
      <c r="BB199" s="249">
        <f>IF(U199="základní",N199,0)</f>
        <v>0</v>
      </c>
      <c r="BC199" s="249">
        <f>IF(U199="snížená",N199,0)</f>
        <v>0</v>
      </c>
      <c r="BD199" s="249">
        <f>IF(U199="zákl. přenesená",N199,0)</f>
        <v>0</v>
      </c>
      <c r="BE199" s="249">
        <f>IF(U199="sníž. přenesená",N199,0)</f>
        <v>0</v>
      </c>
      <c r="BF199" s="249">
        <f>IF(U199="nulová",N199,0)</f>
        <v>0</v>
      </c>
      <c r="BG199" s="192" t="s">
        <v>71</v>
      </c>
      <c r="BH199" s="249">
        <f>ROUND(L199*K199,2)</f>
        <v>0</v>
      </c>
      <c r="BI199" s="192" t="s">
        <v>113</v>
      </c>
      <c r="BJ199" s="192" t="s">
        <v>514</v>
      </c>
    </row>
    <row r="200" spans="2:48" s="261" customFormat="1" ht="31.5" customHeight="1">
      <c r="B200" s="257"/>
      <c r="C200" s="258"/>
      <c r="D200" s="258"/>
      <c r="E200" s="259" t="s">
        <v>515</v>
      </c>
      <c r="F200" s="602" t="s">
        <v>516</v>
      </c>
      <c r="G200" s="603"/>
      <c r="H200" s="603"/>
      <c r="I200" s="603"/>
      <c r="J200" s="258"/>
      <c r="K200" s="260">
        <v>0.06</v>
      </c>
      <c r="L200" s="258"/>
      <c r="M200" s="258"/>
      <c r="N200" s="258"/>
      <c r="O200" s="258"/>
      <c r="P200" s="258"/>
      <c r="Q200" s="258"/>
      <c r="R200" s="258"/>
      <c r="S200" s="176"/>
      <c r="T200" s="258"/>
      <c r="U200" s="258"/>
      <c r="V200" s="221"/>
      <c r="W200" s="258"/>
      <c r="X200" s="258"/>
      <c r="Y200" s="258"/>
      <c r="Z200" s="258"/>
      <c r="AQ200" s="262" t="s">
        <v>205</v>
      </c>
      <c r="AR200" s="262" t="s">
        <v>65</v>
      </c>
      <c r="AS200" s="261" t="s">
        <v>71</v>
      </c>
      <c r="AT200" s="261" t="s">
        <v>25</v>
      </c>
      <c r="AU200" s="261" t="s">
        <v>58</v>
      </c>
      <c r="AV200" s="262" t="s">
        <v>198</v>
      </c>
    </row>
    <row r="201" spans="2:48" s="261" customFormat="1" ht="22.5" customHeight="1">
      <c r="B201" s="257"/>
      <c r="C201" s="258"/>
      <c r="D201" s="258"/>
      <c r="E201" s="259" t="s">
        <v>517</v>
      </c>
      <c r="F201" s="600" t="s">
        <v>518</v>
      </c>
      <c r="G201" s="601"/>
      <c r="H201" s="601"/>
      <c r="I201" s="601"/>
      <c r="J201" s="258"/>
      <c r="K201" s="260">
        <v>0.06</v>
      </c>
      <c r="L201" s="258"/>
      <c r="M201" s="258"/>
      <c r="N201" s="258"/>
      <c r="O201" s="258"/>
      <c r="P201" s="258"/>
      <c r="Q201" s="258"/>
      <c r="R201" s="258"/>
      <c r="S201" s="176"/>
      <c r="T201" s="258"/>
      <c r="U201" s="258"/>
      <c r="V201" s="221"/>
      <c r="W201" s="258"/>
      <c r="X201" s="258"/>
      <c r="Y201" s="258"/>
      <c r="Z201" s="258"/>
      <c r="AQ201" s="262" t="s">
        <v>205</v>
      </c>
      <c r="AR201" s="262" t="s">
        <v>65</v>
      </c>
      <c r="AS201" s="261" t="s">
        <v>71</v>
      </c>
      <c r="AT201" s="261" t="s">
        <v>25</v>
      </c>
      <c r="AU201" s="261" t="s">
        <v>65</v>
      </c>
      <c r="AV201" s="262" t="s">
        <v>198</v>
      </c>
    </row>
    <row r="202" spans="2:62" s="198" customFormat="1" ht="44.25" customHeight="1">
      <c r="B202" s="168"/>
      <c r="C202" s="240" t="s">
        <v>519</v>
      </c>
      <c r="D202" s="240" t="s">
        <v>199</v>
      </c>
      <c r="E202" s="241" t="s">
        <v>520</v>
      </c>
      <c r="F202" s="593" t="s">
        <v>521</v>
      </c>
      <c r="G202" s="593"/>
      <c r="H202" s="593"/>
      <c r="I202" s="593"/>
      <c r="J202" s="242" t="s">
        <v>353</v>
      </c>
      <c r="K202" s="243">
        <v>7.2</v>
      </c>
      <c r="L202" s="572"/>
      <c r="M202" s="572"/>
      <c r="N202" s="594">
        <f>ROUND(L202*K202,2)</f>
        <v>0</v>
      </c>
      <c r="O202" s="594"/>
      <c r="P202" s="594"/>
      <c r="Q202" s="623"/>
      <c r="R202" s="244" t="s">
        <v>3319</v>
      </c>
      <c r="S202" s="176"/>
      <c r="T202" s="245" t="s">
        <v>5</v>
      </c>
      <c r="U202" s="246" t="s">
        <v>31</v>
      </c>
      <c r="V202" s="247">
        <v>0</v>
      </c>
      <c r="W202" s="248">
        <f>V202*K202</f>
        <v>0</v>
      </c>
      <c r="X202" s="248">
        <v>0</v>
      </c>
      <c r="Y202" s="248">
        <f>X202*K202</f>
        <v>0</v>
      </c>
      <c r="Z202" s="248">
        <v>0</v>
      </c>
      <c r="AO202" s="192" t="s">
        <v>113</v>
      </c>
      <c r="AQ202" s="192" t="s">
        <v>199</v>
      </c>
      <c r="AR202" s="192" t="s">
        <v>65</v>
      </c>
      <c r="AV202" s="192" t="s">
        <v>198</v>
      </c>
      <c r="BB202" s="249">
        <f>IF(U202="základní",N202,0)</f>
        <v>0</v>
      </c>
      <c r="BC202" s="249">
        <f>IF(U202="snížená",N202,0)</f>
        <v>0</v>
      </c>
      <c r="BD202" s="249">
        <f>IF(U202="zákl. přenesená",N202,0)</f>
        <v>0</v>
      </c>
      <c r="BE202" s="249">
        <f>IF(U202="sníž. přenesená",N202,0)</f>
        <v>0</v>
      </c>
      <c r="BF202" s="249">
        <f>IF(U202="nulová",N202,0)</f>
        <v>0</v>
      </c>
      <c r="BG202" s="192" t="s">
        <v>71</v>
      </c>
      <c r="BH202" s="249">
        <f>ROUND(L202*K202,2)</f>
        <v>0</v>
      </c>
      <c r="BI202" s="192" t="s">
        <v>113</v>
      </c>
      <c r="BJ202" s="192" t="s">
        <v>522</v>
      </c>
    </row>
    <row r="203" spans="2:44" s="198" customFormat="1" ht="42" customHeight="1">
      <c r="B203" s="168"/>
      <c r="C203" s="169"/>
      <c r="D203" s="169"/>
      <c r="E203" s="169"/>
      <c r="F203" s="626" t="s">
        <v>3343</v>
      </c>
      <c r="G203" s="628"/>
      <c r="H203" s="628"/>
      <c r="I203" s="628"/>
      <c r="J203" s="169"/>
      <c r="K203" s="169"/>
      <c r="L203" s="169"/>
      <c r="M203" s="169"/>
      <c r="N203" s="181"/>
      <c r="O203" s="181"/>
      <c r="P203" s="181"/>
      <c r="Q203" s="181"/>
      <c r="R203" s="169"/>
      <c r="S203" s="176"/>
      <c r="T203" s="169"/>
      <c r="U203" s="169"/>
      <c r="V203" s="172"/>
      <c r="W203" s="169"/>
      <c r="X203" s="169"/>
      <c r="Y203" s="169"/>
      <c r="Z203" s="169"/>
      <c r="AQ203" s="192" t="s">
        <v>271</v>
      </c>
      <c r="AR203" s="192" t="s">
        <v>65</v>
      </c>
    </row>
    <row r="204" spans="2:44" s="198" customFormat="1" ht="42" customHeight="1">
      <c r="B204" s="168"/>
      <c r="C204" s="169"/>
      <c r="D204" s="169"/>
      <c r="E204" s="169"/>
      <c r="F204" s="621" t="s">
        <v>3344</v>
      </c>
      <c r="G204" s="622"/>
      <c r="H204" s="622"/>
      <c r="I204" s="622"/>
      <c r="J204" s="169"/>
      <c r="K204" s="169"/>
      <c r="L204" s="169"/>
      <c r="M204" s="169"/>
      <c r="N204" s="169"/>
      <c r="O204" s="169"/>
      <c r="P204" s="169"/>
      <c r="Q204" s="169"/>
      <c r="R204" s="169"/>
      <c r="S204" s="176"/>
      <c r="T204" s="169"/>
      <c r="U204" s="169"/>
      <c r="V204" s="172"/>
      <c r="W204" s="169"/>
      <c r="X204" s="169"/>
      <c r="Y204" s="169"/>
      <c r="Z204" s="169"/>
      <c r="AQ204" s="192" t="s">
        <v>271</v>
      </c>
      <c r="AR204" s="192" t="s">
        <v>65</v>
      </c>
    </row>
    <row r="205" spans="2:44" s="198" customFormat="1" ht="42" customHeight="1">
      <c r="B205" s="168"/>
      <c r="C205" s="169"/>
      <c r="D205" s="169"/>
      <c r="E205" s="169"/>
      <c r="F205" s="627" t="s">
        <v>3345</v>
      </c>
      <c r="G205" s="633"/>
      <c r="H205" s="633"/>
      <c r="I205" s="633"/>
      <c r="J205" s="169"/>
      <c r="K205" s="169"/>
      <c r="L205" s="169"/>
      <c r="M205" s="169"/>
      <c r="N205" s="272"/>
      <c r="O205" s="272"/>
      <c r="P205" s="272"/>
      <c r="Q205" s="272"/>
      <c r="R205" s="169"/>
      <c r="S205" s="176"/>
      <c r="T205" s="169"/>
      <c r="U205" s="169"/>
      <c r="V205" s="172"/>
      <c r="W205" s="169"/>
      <c r="X205" s="169"/>
      <c r="Y205" s="169"/>
      <c r="Z205" s="169"/>
      <c r="AQ205" s="192" t="s">
        <v>271</v>
      </c>
      <c r="AR205" s="192" t="s">
        <v>65</v>
      </c>
    </row>
    <row r="206" spans="2:62" s="198" customFormat="1" ht="45" customHeight="1">
      <c r="B206" s="168"/>
      <c r="C206" s="240" t="s">
        <v>523</v>
      </c>
      <c r="D206" s="240" t="s">
        <v>199</v>
      </c>
      <c r="E206" s="241" t="s">
        <v>524</v>
      </c>
      <c r="F206" s="593" t="s">
        <v>3346</v>
      </c>
      <c r="G206" s="593"/>
      <c r="H206" s="593"/>
      <c r="I206" s="593"/>
      <c r="J206" s="242" t="s">
        <v>377</v>
      </c>
      <c r="K206" s="243">
        <v>37.7</v>
      </c>
      <c r="L206" s="572"/>
      <c r="M206" s="572"/>
      <c r="N206" s="594">
        <f>ROUND(L206*K206,2)</f>
        <v>0</v>
      </c>
      <c r="O206" s="594"/>
      <c r="P206" s="594"/>
      <c r="Q206" s="623"/>
      <c r="R206" s="256" t="s">
        <v>3765</v>
      </c>
      <c r="S206" s="176"/>
      <c r="T206" s="245" t="s">
        <v>5</v>
      </c>
      <c r="U206" s="246" t="s">
        <v>31</v>
      </c>
      <c r="V206" s="247">
        <v>0</v>
      </c>
      <c r="W206" s="248">
        <f>V206*K206</f>
        <v>0</v>
      </c>
      <c r="X206" s="248">
        <v>0.150144</v>
      </c>
      <c r="Y206" s="248">
        <f>X206*K206</f>
        <v>5.6604288</v>
      </c>
      <c r="Z206" s="248">
        <v>0</v>
      </c>
      <c r="AO206" s="192" t="s">
        <v>113</v>
      </c>
      <c r="AQ206" s="192" t="s">
        <v>199</v>
      </c>
      <c r="AR206" s="192" t="s">
        <v>65</v>
      </c>
      <c r="AV206" s="192" t="s">
        <v>198</v>
      </c>
      <c r="BB206" s="249">
        <f>IF(U206="základní",N206,0)</f>
        <v>0</v>
      </c>
      <c r="BC206" s="249">
        <f>IF(U206="snížená",N206,0)</f>
        <v>0</v>
      </c>
      <c r="BD206" s="249">
        <f>IF(U206="zákl. přenesená",N206,0)</f>
        <v>0</v>
      </c>
      <c r="BE206" s="249">
        <f>IF(U206="sníž. přenesená",N206,0)</f>
        <v>0</v>
      </c>
      <c r="BF206" s="249">
        <f>IF(U206="nulová",N206,0)</f>
        <v>0</v>
      </c>
      <c r="BG206" s="192" t="s">
        <v>71</v>
      </c>
      <c r="BH206" s="249">
        <f>ROUND(L206*K206,2)</f>
        <v>0</v>
      </c>
      <c r="BI206" s="192" t="s">
        <v>113</v>
      </c>
      <c r="BJ206" s="192" t="s">
        <v>526</v>
      </c>
    </row>
    <row r="207" spans="2:44" s="198" customFormat="1" ht="13.5" customHeight="1">
      <c r="B207" s="168"/>
      <c r="C207" s="169"/>
      <c r="D207" s="169"/>
      <c r="E207" s="169"/>
      <c r="F207" s="626" t="s">
        <v>3336</v>
      </c>
      <c r="G207" s="628"/>
      <c r="H207" s="628"/>
      <c r="I207" s="628"/>
      <c r="J207" s="169"/>
      <c r="K207" s="169"/>
      <c r="L207" s="169"/>
      <c r="M207" s="169"/>
      <c r="N207" s="181"/>
      <c r="O207" s="181"/>
      <c r="P207" s="181"/>
      <c r="Q207" s="181"/>
      <c r="R207" s="169"/>
      <c r="S207" s="176"/>
      <c r="T207" s="169"/>
      <c r="U207" s="169"/>
      <c r="V207" s="172"/>
      <c r="W207" s="169"/>
      <c r="X207" s="169"/>
      <c r="Y207" s="169"/>
      <c r="Z207" s="169"/>
      <c r="AQ207" s="192" t="s">
        <v>271</v>
      </c>
      <c r="AR207" s="192" t="s">
        <v>65</v>
      </c>
    </row>
    <row r="208" spans="2:62" s="198" customFormat="1" ht="44.25" customHeight="1">
      <c r="B208" s="168"/>
      <c r="C208" s="240" t="s">
        <v>527</v>
      </c>
      <c r="D208" s="240" t="s">
        <v>199</v>
      </c>
      <c r="E208" s="241" t="s">
        <v>528</v>
      </c>
      <c r="F208" s="593" t="s">
        <v>3347</v>
      </c>
      <c r="G208" s="593"/>
      <c r="H208" s="593"/>
      <c r="I208" s="593"/>
      <c r="J208" s="242" t="s">
        <v>377</v>
      </c>
      <c r="K208" s="243">
        <v>31.1</v>
      </c>
      <c r="L208" s="572"/>
      <c r="M208" s="572"/>
      <c r="N208" s="594">
        <f>ROUND(L208*K208,2)</f>
        <v>0</v>
      </c>
      <c r="O208" s="594"/>
      <c r="P208" s="594"/>
      <c r="Q208" s="623"/>
      <c r="R208" s="256" t="s">
        <v>3765</v>
      </c>
      <c r="S208" s="176"/>
      <c r="T208" s="245" t="s">
        <v>5</v>
      </c>
      <c r="U208" s="246" t="s">
        <v>31</v>
      </c>
      <c r="V208" s="247">
        <v>0</v>
      </c>
      <c r="W208" s="248">
        <f>V208*K208</f>
        <v>0</v>
      </c>
      <c r="X208" s="248">
        <v>0.10422</v>
      </c>
      <c r="Y208" s="248">
        <f>X208*K208</f>
        <v>3.2412419999999997</v>
      </c>
      <c r="Z208" s="248">
        <v>0</v>
      </c>
      <c r="AO208" s="192" t="s">
        <v>113</v>
      </c>
      <c r="AQ208" s="192" t="s">
        <v>199</v>
      </c>
      <c r="AR208" s="192" t="s">
        <v>65</v>
      </c>
      <c r="AV208" s="192" t="s">
        <v>198</v>
      </c>
      <c r="BB208" s="249">
        <f>IF(U208="základní",N208,0)</f>
        <v>0</v>
      </c>
      <c r="BC208" s="249">
        <f>IF(U208="snížená",N208,0)</f>
        <v>0</v>
      </c>
      <c r="BD208" s="249">
        <f>IF(U208="zákl. přenesená",N208,0)</f>
        <v>0</v>
      </c>
      <c r="BE208" s="249">
        <f>IF(U208="sníž. přenesená",N208,0)</f>
        <v>0</v>
      </c>
      <c r="BF208" s="249">
        <f>IF(U208="nulová",N208,0)</f>
        <v>0</v>
      </c>
      <c r="BG208" s="192" t="s">
        <v>71</v>
      </c>
      <c r="BH208" s="249">
        <f>ROUND(L208*K208,2)</f>
        <v>0</v>
      </c>
      <c r="BI208" s="192" t="s">
        <v>113</v>
      </c>
      <c r="BJ208" s="192" t="s">
        <v>530</v>
      </c>
    </row>
    <row r="209" spans="2:44" s="198" customFormat="1" ht="13.5" customHeight="1">
      <c r="B209" s="168"/>
      <c r="C209" s="169"/>
      <c r="D209" s="169"/>
      <c r="E209" s="169"/>
      <c r="F209" s="626" t="s">
        <v>3336</v>
      </c>
      <c r="G209" s="628"/>
      <c r="H209" s="628"/>
      <c r="I209" s="628"/>
      <c r="J209" s="169"/>
      <c r="K209" s="169"/>
      <c r="L209" s="169"/>
      <c r="M209" s="169"/>
      <c r="N209" s="181"/>
      <c r="O209" s="181"/>
      <c r="P209" s="181"/>
      <c r="Q209" s="181"/>
      <c r="R209" s="169"/>
      <c r="S209" s="176"/>
      <c r="T209" s="169"/>
      <c r="U209" s="169"/>
      <c r="V209" s="172"/>
      <c r="W209" s="169"/>
      <c r="X209" s="169"/>
      <c r="Y209" s="169"/>
      <c r="Z209" s="169"/>
      <c r="AQ209" s="192" t="s">
        <v>271</v>
      </c>
      <c r="AR209" s="192" t="s">
        <v>65</v>
      </c>
    </row>
    <row r="210" spans="2:60" s="235" customFormat="1" ht="37.35" customHeight="1">
      <c r="B210" s="231"/>
      <c r="C210" s="232"/>
      <c r="D210" s="233" t="s">
        <v>251</v>
      </c>
      <c r="E210" s="233"/>
      <c r="F210" s="233"/>
      <c r="G210" s="233"/>
      <c r="H210" s="233"/>
      <c r="I210" s="233"/>
      <c r="J210" s="233"/>
      <c r="K210" s="233"/>
      <c r="L210" s="233"/>
      <c r="M210" s="233"/>
      <c r="N210" s="609">
        <f>SUM(N211:Q235)</f>
        <v>0</v>
      </c>
      <c r="O210" s="610"/>
      <c r="P210" s="610"/>
      <c r="Q210" s="610"/>
      <c r="R210" s="232"/>
      <c r="S210" s="176"/>
      <c r="T210" s="232"/>
      <c r="U210" s="232"/>
      <c r="V210" s="219"/>
      <c r="W210" s="234">
        <f>SUM(W211:W229)</f>
        <v>0</v>
      </c>
      <c r="X210" s="232"/>
      <c r="Y210" s="234">
        <f>SUM(Y211:Y229)</f>
        <v>31.033502490000004</v>
      </c>
      <c r="Z210" s="232"/>
      <c r="AO210" s="237" t="s">
        <v>113</v>
      </c>
      <c r="AQ210" s="238" t="s">
        <v>57</v>
      </c>
      <c r="AR210" s="238" t="s">
        <v>58</v>
      </c>
      <c r="AV210" s="237" t="s">
        <v>198</v>
      </c>
      <c r="BH210" s="239">
        <f>SUM(BH211:BH229)</f>
        <v>0</v>
      </c>
    </row>
    <row r="211" spans="2:62" s="198" customFormat="1" ht="22.5" customHeight="1">
      <c r="B211" s="168"/>
      <c r="C211" s="240" t="s">
        <v>531</v>
      </c>
      <c r="D211" s="240" t="s">
        <v>199</v>
      </c>
      <c r="E211" s="241" t="s">
        <v>532</v>
      </c>
      <c r="F211" s="593" t="s">
        <v>533</v>
      </c>
      <c r="G211" s="593"/>
      <c r="H211" s="593"/>
      <c r="I211" s="593"/>
      <c r="J211" s="242" t="s">
        <v>360</v>
      </c>
      <c r="K211" s="243">
        <v>11.57</v>
      </c>
      <c r="L211" s="572"/>
      <c r="M211" s="572"/>
      <c r="N211" s="594">
        <f>ROUND(L211*K211,2)</f>
        <v>0</v>
      </c>
      <c r="O211" s="594"/>
      <c r="P211" s="594"/>
      <c r="Q211" s="623"/>
      <c r="R211" s="256" t="s">
        <v>3765</v>
      </c>
      <c r="S211" s="176"/>
      <c r="T211" s="245" t="s">
        <v>5</v>
      </c>
      <c r="U211" s="246" t="s">
        <v>31</v>
      </c>
      <c r="V211" s="247">
        <v>0</v>
      </c>
      <c r="W211" s="248">
        <f>V211*K211</f>
        <v>0</v>
      </c>
      <c r="X211" s="248">
        <v>2.453395</v>
      </c>
      <c r="Y211" s="248">
        <f>X211*K211</f>
        <v>28.385780150000002</v>
      </c>
      <c r="Z211" s="248">
        <v>0</v>
      </c>
      <c r="AO211" s="192" t="s">
        <v>113</v>
      </c>
      <c r="AQ211" s="192" t="s">
        <v>199</v>
      </c>
      <c r="AR211" s="192" t="s">
        <v>65</v>
      </c>
      <c r="AV211" s="192" t="s">
        <v>198</v>
      </c>
      <c r="BB211" s="249">
        <f>IF(U211="základní",N211,0)</f>
        <v>0</v>
      </c>
      <c r="BC211" s="249">
        <f>IF(U211="snížená",N211,0)</f>
        <v>0</v>
      </c>
      <c r="BD211" s="249">
        <f>IF(U211="zákl. přenesená",N211,0)</f>
        <v>0</v>
      </c>
      <c r="BE211" s="249">
        <f>IF(U211="sníž. přenesená",N211,0)</f>
        <v>0</v>
      </c>
      <c r="BF211" s="249">
        <f>IF(U211="nulová",N211,0)</f>
        <v>0</v>
      </c>
      <c r="BG211" s="192" t="s">
        <v>71</v>
      </c>
      <c r="BH211" s="249">
        <f>ROUND(L211*K211,2)</f>
        <v>0</v>
      </c>
      <c r="BI211" s="192" t="s">
        <v>113</v>
      </c>
      <c r="BJ211" s="192" t="s">
        <v>534</v>
      </c>
    </row>
    <row r="212" spans="2:48" s="261" customFormat="1" ht="22.5" customHeight="1">
      <c r="B212" s="257"/>
      <c r="C212" s="258"/>
      <c r="D212" s="258"/>
      <c r="E212" s="259" t="s">
        <v>535</v>
      </c>
      <c r="F212" s="602" t="s">
        <v>536</v>
      </c>
      <c r="G212" s="603"/>
      <c r="H212" s="603"/>
      <c r="I212" s="603"/>
      <c r="J212" s="258"/>
      <c r="K212" s="260">
        <v>11.57</v>
      </c>
      <c r="L212" s="258"/>
      <c r="M212" s="258"/>
      <c r="N212" s="258"/>
      <c r="O212" s="258"/>
      <c r="P212" s="258"/>
      <c r="Q212" s="258"/>
      <c r="R212" s="258"/>
      <c r="S212" s="176"/>
      <c r="T212" s="258"/>
      <c r="U212" s="258"/>
      <c r="V212" s="221"/>
      <c r="W212" s="258"/>
      <c r="X212" s="258"/>
      <c r="Y212" s="258"/>
      <c r="Z212" s="258"/>
      <c r="AQ212" s="262" t="s">
        <v>205</v>
      </c>
      <c r="AR212" s="262" t="s">
        <v>65</v>
      </c>
      <c r="AS212" s="261" t="s">
        <v>71</v>
      </c>
      <c r="AT212" s="261" t="s">
        <v>25</v>
      </c>
      <c r="AU212" s="261" t="s">
        <v>58</v>
      </c>
      <c r="AV212" s="262" t="s">
        <v>198</v>
      </c>
    </row>
    <row r="213" spans="2:48" s="261" customFormat="1" ht="22.5" customHeight="1">
      <c r="B213" s="257"/>
      <c r="C213" s="258"/>
      <c r="D213" s="258"/>
      <c r="E213" s="259" t="s">
        <v>537</v>
      </c>
      <c r="F213" s="600" t="s">
        <v>538</v>
      </c>
      <c r="G213" s="601"/>
      <c r="H213" s="601"/>
      <c r="I213" s="601"/>
      <c r="J213" s="258"/>
      <c r="K213" s="260">
        <v>11.57</v>
      </c>
      <c r="L213" s="258"/>
      <c r="M213" s="258"/>
      <c r="N213" s="258"/>
      <c r="O213" s="258"/>
      <c r="P213" s="258"/>
      <c r="Q213" s="258"/>
      <c r="R213" s="258"/>
      <c r="S213" s="176"/>
      <c r="T213" s="258"/>
      <c r="U213" s="258"/>
      <c r="V213" s="221"/>
      <c r="W213" s="258"/>
      <c r="X213" s="258"/>
      <c r="Y213" s="258"/>
      <c r="Z213" s="258"/>
      <c r="AQ213" s="262" t="s">
        <v>205</v>
      </c>
      <c r="AR213" s="262" t="s">
        <v>65</v>
      </c>
      <c r="AS213" s="261" t="s">
        <v>71</v>
      </c>
      <c r="AT213" s="261" t="s">
        <v>25</v>
      </c>
      <c r="AU213" s="261" t="s">
        <v>65</v>
      </c>
      <c r="AV213" s="262" t="s">
        <v>198</v>
      </c>
    </row>
    <row r="214" spans="2:62" s="198" customFormat="1" ht="22.5" customHeight="1">
      <c r="B214" s="168"/>
      <c r="C214" s="240" t="s">
        <v>539</v>
      </c>
      <c r="D214" s="240" t="s">
        <v>199</v>
      </c>
      <c r="E214" s="241" t="s">
        <v>540</v>
      </c>
      <c r="F214" s="593" t="s">
        <v>541</v>
      </c>
      <c r="G214" s="593"/>
      <c r="H214" s="593"/>
      <c r="I214" s="593"/>
      <c r="J214" s="242" t="s">
        <v>377</v>
      </c>
      <c r="K214" s="243">
        <v>108.5</v>
      </c>
      <c r="L214" s="572"/>
      <c r="M214" s="572"/>
      <c r="N214" s="594">
        <f>ROUND(L214*K214,2)</f>
        <v>0</v>
      </c>
      <c r="O214" s="594"/>
      <c r="P214" s="594"/>
      <c r="Q214" s="623"/>
      <c r="R214" s="256" t="s">
        <v>3765</v>
      </c>
      <c r="S214" s="176"/>
      <c r="T214" s="245" t="s">
        <v>5</v>
      </c>
      <c r="U214" s="246" t="s">
        <v>31</v>
      </c>
      <c r="V214" s="247">
        <v>0</v>
      </c>
      <c r="W214" s="248">
        <f>V214*K214</f>
        <v>0</v>
      </c>
      <c r="X214" s="248">
        <v>0.005195</v>
      </c>
      <c r="Y214" s="248">
        <f>X214*K214</f>
        <v>0.5636575</v>
      </c>
      <c r="Z214" s="248">
        <v>0</v>
      </c>
      <c r="AO214" s="192" t="s">
        <v>113</v>
      </c>
      <c r="AQ214" s="192" t="s">
        <v>199</v>
      </c>
      <c r="AR214" s="192" t="s">
        <v>65</v>
      </c>
      <c r="AV214" s="192" t="s">
        <v>198</v>
      </c>
      <c r="BB214" s="249">
        <f>IF(U214="základní",N214,0)</f>
        <v>0</v>
      </c>
      <c r="BC214" s="249">
        <f>IF(U214="snížená",N214,0)</f>
        <v>0</v>
      </c>
      <c r="BD214" s="249">
        <f>IF(U214="zákl. přenesená",N214,0)</f>
        <v>0</v>
      </c>
      <c r="BE214" s="249">
        <f>IF(U214="sníž. přenesená",N214,0)</f>
        <v>0</v>
      </c>
      <c r="BF214" s="249">
        <f>IF(U214="nulová",N214,0)</f>
        <v>0</v>
      </c>
      <c r="BG214" s="192" t="s">
        <v>71</v>
      </c>
      <c r="BH214" s="249">
        <f>ROUND(L214*K214,2)</f>
        <v>0</v>
      </c>
      <c r="BI214" s="192" t="s">
        <v>113</v>
      </c>
      <c r="BJ214" s="192" t="s">
        <v>542</v>
      </c>
    </row>
    <row r="215" spans="2:48" s="261" customFormat="1" ht="22.5" customHeight="1">
      <c r="B215" s="257"/>
      <c r="C215" s="258"/>
      <c r="D215" s="258"/>
      <c r="E215" s="259" t="s">
        <v>543</v>
      </c>
      <c r="F215" s="602" t="s">
        <v>544</v>
      </c>
      <c r="G215" s="603"/>
      <c r="H215" s="603"/>
      <c r="I215" s="603"/>
      <c r="J215" s="258"/>
      <c r="K215" s="260">
        <v>108.5</v>
      </c>
      <c r="L215" s="258"/>
      <c r="M215" s="258"/>
      <c r="N215" s="258"/>
      <c r="O215" s="258"/>
      <c r="P215" s="258"/>
      <c r="Q215" s="258"/>
      <c r="R215" s="258"/>
      <c r="S215" s="176"/>
      <c r="T215" s="258"/>
      <c r="U215" s="258"/>
      <c r="V215" s="221"/>
      <c r="W215" s="258"/>
      <c r="X215" s="258"/>
      <c r="Y215" s="258"/>
      <c r="Z215" s="258"/>
      <c r="AQ215" s="262" t="s">
        <v>205</v>
      </c>
      <c r="AR215" s="262" t="s">
        <v>65</v>
      </c>
      <c r="AS215" s="261" t="s">
        <v>71</v>
      </c>
      <c r="AT215" s="261" t="s">
        <v>25</v>
      </c>
      <c r="AU215" s="261" t="s">
        <v>58</v>
      </c>
      <c r="AV215" s="262" t="s">
        <v>198</v>
      </c>
    </row>
    <row r="216" spans="2:48" s="261" customFormat="1" ht="22.5" customHeight="1">
      <c r="B216" s="257"/>
      <c r="C216" s="258"/>
      <c r="D216" s="258"/>
      <c r="E216" s="259" t="s">
        <v>545</v>
      </c>
      <c r="F216" s="600" t="s">
        <v>546</v>
      </c>
      <c r="G216" s="601"/>
      <c r="H216" s="601"/>
      <c r="I216" s="601"/>
      <c r="J216" s="258"/>
      <c r="K216" s="260">
        <v>108.5</v>
      </c>
      <c r="L216" s="258"/>
      <c r="M216" s="258"/>
      <c r="N216" s="258"/>
      <c r="O216" s="258"/>
      <c r="P216" s="258"/>
      <c r="Q216" s="258"/>
      <c r="R216" s="258"/>
      <c r="S216" s="176"/>
      <c r="T216" s="258"/>
      <c r="U216" s="258"/>
      <c r="V216" s="221"/>
      <c r="W216" s="258"/>
      <c r="X216" s="258"/>
      <c r="Y216" s="258"/>
      <c r="Z216" s="258"/>
      <c r="AQ216" s="262" t="s">
        <v>205</v>
      </c>
      <c r="AR216" s="262" t="s">
        <v>65</v>
      </c>
      <c r="AS216" s="261" t="s">
        <v>71</v>
      </c>
      <c r="AT216" s="261" t="s">
        <v>25</v>
      </c>
      <c r="AU216" s="261" t="s">
        <v>65</v>
      </c>
      <c r="AV216" s="262" t="s">
        <v>198</v>
      </c>
    </row>
    <row r="217" spans="2:62" s="198" customFormat="1" ht="22.5" customHeight="1">
      <c r="B217" s="168"/>
      <c r="C217" s="240" t="s">
        <v>547</v>
      </c>
      <c r="D217" s="240" t="s">
        <v>199</v>
      </c>
      <c r="E217" s="241" t="s">
        <v>548</v>
      </c>
      <c r="F217" s="593" t="s">
        <v>549</v>
      </c>
      <c r="G217" s="593"/>
      <c r="H217" s="593"/>
      <c r="I217" s="593"/>
      <c r="J217" s="242" t="s">
        <v>377</v>
      </c>
      <c r="K217" s="243">
        <v>108.5</v>
      </c>
      <c r="L217" s="572"/>
      <c r="M217" s="572"/>
      <c r="N217" s="594">
        <f>ROUND(L217*K217,2)</f>
        <v>0</v>
      </c>
      <c r="O217" s="594"/>
      <c r="P217" s="594"/>
      <c r="Q217" s="623"/>
      <c r="R217" s="256" t="s">
        <v>3765</v>
      </c>
      <c r="S217" s="176"/>
      <c r="T217" s="245" t="s">
        <v>5</v>
      </c>
      <c r="U217" s="246" t="s">
        <v>31</v>
      </c>
      <c r="V217" s="247">
        <v>0</v>
      </c>
      <c r="W217" s="248">
        <f>V217*K217</f>
        <v>0</v>
      </c>
      <c r="X217" s="248">
        <v>0</v>
      </c>
      <c r="Y217" s="248">
        <f>X217*K217</f>
        <v>0</v>
      </c>
      <c r="Z217" s="248">
        <v>0</v>
      </c>
      <c r="AO217" s="192" t="s">
        <v>113</v>
      </c>
      <c r="AQ217" s="192" t="s">
        <v>199</v>
      </c>
      <c r="AR217" s="192" t="s">
        <v>65</v>
      </c>
      <c r="AV217" s="192" t="s">
        <v>198</v>
      </c>
      <c r="BB217" s="249">
        <f>IF(U217="základní",N217,0)</f>
        <v>0</v>
      </c>
      <c r="BC217" s="249">
        <f>IF(U217="snížená",N217,0)</f>
        <v>0</v>
      </c>
      <c r="BD217" s="249">
        <f>IF(U217="zákl. přenesená",N217,0)</f>
        <v>0</v>
      </c>
      <c r="BE217" s="249">
        <f>IF(U217="sníž. přenesená",N217,0)</f>
        <v>0</v>
      </c>
      <c r="BF217" s="249">
        <f>IF(U217="nulová",N217,0)</f>
        <v>0</v>
      </c>
      <c r="BG217" s="192" t="s">
        <v>71</v>
      </c>
      <c r="BH217" s="249">
        <f>ROUND(L217*K217,2)</f>
        <v>0</v>
      </c>
      <c r="BI217" s="192" t="s">
        <v>113</v>
      </c>
      <c r="BJ217" s="192" t="s">
        <v>550</v>
      </c>
    </row>
    <row r="218" spans="2:62" s="198" customFormat="1" ht="31.5" customHeight="1">
      <c r="B218" s="168"/>
      <c r="C218" s="240" t="s">
        <v>551</v>
      </c>
      <c r="D218" s="240" t="s">
        <v>199</v>
      </c>
      <c r="E218" s="241" t="s">
        <v>552</v>
      </c>
      <c r="F218" s="593" t="s">
        <v>553</v>
      </c>
      <c r="G218" s="593"/>
      <c r="H218" s="593"/>
      <c r="I218" s="593"/>
      <c r="J218" s="242" t="s">
        <v>424</v>
      </c>
      <c r="K218" s="243">
        <v>1.98</v>
      </c>
      <c r="L218" s="572"/>
      <c r="M218" s="572"/>
      <c r="N218" s="594">
        <f>ROUND(L218*K218,2)</f>
        <v>0</v>
      </c>
      <c r="O218" s="594"/>
      <c r="P218" s="594"/>
      <c r="Q218" s="623"/>
      <c r="R218" s="256" t="s">
        <v>3765</v>
      </c>
      <c r="S218" s="176"/>
      <c r="T218" s="245" t="s">
        <v>5</v>
      </c>
      <c r="U218" s="246" t="s">
        <v>31</v>
      </c>
      <c r="V218" s="247">
        <v>0</v>
      </c>
      <c r="W218" s="248">
        <f>V218*K218</f>
        <v>0</v>
      </c>
      <c r="X218" s="248">
        <v>1.052558</v>
      </c>
      <c r="Y218" s="248">
        <f>X218*K218</f>
        <v>2.0840648400000004</v>
      </c>
      <c r="Z218" s="248">
        <v>0</v>
      </c>
      <c r="AO218" s="192" t="s">
        <v>113</v>
      </c>
      <c r="AQ218" s="192" t="s">
        <v>199</v>
      </c>
      <c r="AR218" s="192" t="s">
        <v>65</v>
      </c>
      <c r="AV218" s="192" t="s">
        <v>198</v>
      </c>
      <c r="BB218" s="249">
        <f>IF(U218="základní",N218,0)</f>
        <v>0</v>
      </c>
      <c r="BC218" s="249">
        <f>IF(U218="snížená",N218,0)</f>
        <v>0</v>
      </c>
      <c r="BD218" s="249">
        <f>IF(U218="zákl. přenesená",N218,0)</f>
        <v>0</v>
      </c>
      <c r="BE218" s="249">
        <f>IF(U218="sníž. přenesená",N218,0)</f>
        <v>0</v>
      </c>
      <c r="BF218" s="249">
        <f>IF(U218="nulová",N218,0)</f>
        <v>0</v>
      </c>
      <c r="BG218" s="192" t="s">
        <v>71</v>
      </c>
      <c r="BH218" s="249">
        <f>ROUND(L218*K218,2)</f>
        <v>0</v>
      </c>
      <c r="BI218" s="192" t="s">
        <v>113</v>
      </c>
      <c r="BJ218" s="192" t="s">
        <v>554</v>
      </c>
    </row>
    <row r="219" spans="2:48" s="261" customFormat="1" ht="31.5" customHeight="1">
      <c r="B219" s="257"/>
      <c r="C219" s="258"/>
      <c r="D219" s="258"/>
      <c r="E219" s="259" t="s">
        <v>555</v>
      </c>
      <c r="F219" s="602" t="s">
        <v>556</v>
      </c>
      <c r="G219" s="603"/>
      <c r="H219" s="603"/>
      <c r="I219" s="603"/>
      <c r="J219" s="258"/>
      <c r="K219" s="260">
        <v>1.98</v>
      </c>
      <c r="L219" s="258"/>
      <c r="M219" s="258"/>
      <c r="N219" s="258"/>
      <c r="O219" s="258"/>
      <c r="P219" s="258"/>
      <c r="Q219" s="258"/>
      <c r="R219" s="258"/>
      <c r="S219" s="176"/>
      <c r="T219" s="258"/>
      <c r="U219" s="258"/>
      <c r="V219" s="221"/>
      <c r="W219" s="258"/>
      <c r="X219" s="258"/>
      <c r="Y219" s="258"/>
      <c r="Z219" s="258"/>
      <c r="AQ219" s="262" t="s">
        <v>205</v>
      </c>
      <c r="AR219" s="262" t="s">
        <v>65</v>
      </c>
      <c r="AS219" s="261" t="s">
        <v>71</v>
      </c>
      <c r="AT219" s="261" t="s">
        <v>25</v>
      </c>
      <c r="AU219" s="261" t="s">
        <v>58</v>
      </c>
      <c r="AV219" s="262" t="s">
        <v>198</v>
      </c>
    </row>
    <row r="220" spans="2:48" s="261" customFormat="1" ht="22.5" customHeight="1">
      <c r="B220" s="257"/>
      <c r="C220" s="258"/>
      <c r="D220" s="258"/>
      <c r="E220" s="259" t="s">
        <v>557</v>
      </c>
      <c r="F220" s="600" t="s">
        <v>558</v>
      </c>
      <c r="G220" s="601"/>
      <c r="H220" s="601"/>
      <c r="I220" s="601"/>
      <c r="J220" s="258"/>
      <c r="K220" s="260">
        <v>1.98</v>
      </c>
      <c r="L220" s="258"/>
      <c r="M220" s="258"/>
      <c r="N220" s="258"/>
      <c r="O220" s="258"/>
      <c r="P220" s="258"/>
      <c r="Q220" s="258"/>
      <c r="R220" s="258"/>
      <c r="S220" s="176"/>
      <c r="T220" s="258"/>
      <c r="U220" s="258"/>
      <c r="V220" s="221"/>
      <c r="W220" s="258"/>
      <c r="X220" s="258"/>
      <c r="Y220" s="258"/>
      <c r="Z220" s="258"/>
      <c r="AQ220" s="262" t="s">
        <v>205</v>
      </c>
      <c r="AR220" s="262" t="s">
        <v>65</v>
      </c>
      <c r="AS220" s="261" t="s">
        <v>71</v>
      </c>
      <c r="AT220" s="261" t="s">
        <v>25</v>
      </c>
      <c r="AU220" s="261" t="s">
        <v>65</v>
      </c>
      <c r="AV220" s="262" t="s">
        <v>198</v>
      </c>
    </row>
    <row r="221" spans="2:62" s="198" customFormat="1" ht="31.5" customHeight="1">
      <c r="B221" s="168"/>
      <c r="C221" s="240" t="s">
        <v>559</v>
      </c>
      <c r="D221" s="240" t="s">
        <v>199</v>
      </c>
      <c r="E221" s="241" t="s">
        <v>560</v>
      </c>
      <c r="F221" s="593" t="s">
        <v>561</v>
      </c>
      <c r="G221" s="593"/>
      <c r="H221" s="593"/>
      <c r="I221" s="593"/>
      <c r="J221" s="242" t="s">
        <v>377</v>
      </c>
      <c r="K221" s="243">
        <v>296.5</v>
      </c>
      <c r="L221" s="572"/>
      <c r="M221" s="572"/>
      <c r="N221" s="594">
        <f>ROUND(L221*K221,2)</f>
        <v>0</v>
      </c>
      <c r="O221" s="594"/>
      <c r="P221" s="594"/>
      <c r="Q221" s="623"/>
      <c r="R221" s="244" t="s">
        <v>3319</v>
      </c>
      <c r="S221" s="176"/>
      <c r="T221" s="245" t="s">
        <v>5</v>
      </c>
      <c r="U221" s="246" t="s">
        <v>31</v>
      </c>
      <c r="V221" s="247">
        <v>0</v>
      </c>
      <c r="W221" s="248">
        <f>V221*K221</f>
        <v>0</v>
      </c>
      <c r="X221" s="248">
        <v>0</v>
      </c>
      <c r="Y221" s="248">
        <f>X221*K221</f>
        <v>0</v>
      </c>
      <c r="Z221" s="248">
        <v>0</v>
      </c>
      <c r="AO221" s="192" t="s">
        <v>113</v>
      </c>
      <c r="AQ221" s="192" t="s">
        <v>199</v>
      </c>
      <c r="AR221" s="192" t="s">
        <v>65</v>
      </c>
      <c r="AV221" s="192" t="s">
        <v>198</v>
      </c>
      <c r="BB221" s="249">
        <f>IF(U221="základní",N221,0)</f>
        <v>0</v>
      </c>
      <c r="BC221" s="249">
        <f>IF(U221="snížená",N221,0)</f>
        <v>0</v>
      </c>
      <c r="BD221" s="249">
        <f>IF(U221="zákl. přenesená",N221,0)</f>
        <v>0</v>
      </c>
      <c r="BE221" s="249">
        <f>IF(U221="sníž. přenesená",N221,0)</f>
        <v>0</v>
      </c>
      <c r="BF221" s="249">
        <f>IF(U221="nulová",N221,0)</f>
        <v>0</v>
      </c>
      <c r="BG221" s="192" t="s">
        <v>71</v>
      </c>
      <c r="BH221" s="249">
        <f>ROUND(L221*K221,2)</f>
        <v>0</v>
      </c>
      <c r="BI221" s="192" t="s">
        <v>113</v>
      </c>
      <c r="BJ221" s="192" t="s">
        <v>562</v>
      </c>
    </row>
    <row r="222" spans="2:44" s="198" customFormat="1" ht="15.75" customHeight="1">
      <c r="B222" s="168"/>
      <c r="C222" s="169"/>
      <c r="D222" s="169"/>
      <c r="E222" s="169"/>
      <c r="F222" s="626" t="s">
        <v>3348</v>
      </c>
      <c r="G222" s="626"/>
      <c r="H222" s="626"/>
      <c r="I222" s="626"/>
      <c r="J222" s="169"/>
      <c r="K222" s="169"/>
      <c r="L222" s="169"/>
      <c r="M222" s="169"/>
      <c r="N222" s="181"/>
      <c r="O222" s="181"/>
      <c r="P222" s="181"/>
      <c r="Q222" s="181"/>
      <c r="R222" s="169"/>
      <c r="S222" s="176"/>
      <c r="T222" s="169"/>
      <c r="U222" s="169"/>
      <c r="V222" s="172"/>
      <c r="W222" s="169"/>
      <c r="X222" s="169"/>
      <c r="Y222" s="169"/>
      <c r="Z222" s="169"/>
      <c r="AQ222" s="192" t="s">
        <v>271</v>
      </c>
      <c r="AR222" s="192" t="s">
        <v>65</v>
      </c>
    </row>
    <row r="223" spans="2:44" s="198" customFormat="1" ht="29.25" customHeight="1">
      <c r="B223" s="168"/>
      <c r="C223" s="169"/>
      <c r="D223" s="169"/>
      <c r="E223" s="169"/>
      <c r="F223" s="621" t="s">
        <v>3349</v>
      </c>
      <c r="G223" s="621"/>
      <c r="H223" s="621"/>
      <c r="I223" s="621"/>
      <c r="J223" s="169"/>
      <c r="K223" s="169"/>
      <c r="L223" s="169"/>
      <c r="M223" s="169"/>
      <c r="N223" s="169"/>
      <c r="O223" s="169"/>
      <c r="P223" s="169"/>
      <c r="Q223" s="169"/>
      <c r="R223" s="169"/>
      <c r="S223" s="176"/>
      <c r="T223" s="169"/>
      <c r="U223" s="169"/>
      <c r="V223" s="172"/>
      <c r="W223" s="169"/>
      <c r="X223" s="169"/>
      <c r="Y223" s="169"/>
      <c r="Z223" s="169"/>
      <c r="AQ223" s="192" t="s">
        <v>271</v>
      </c>
      <c r="AR223" s="192" t="s">
        <v>65</v>
      </c>
    </row>
    <row r="224" spans="2:44" s="198" customFormat="1" ht="31.5" customHeight="1">
      <c r="B224" s="168"/>
      <c r="C224" s="169"/>
      <c r="D224" s="169"/>
      <c r="E224" s="169"/>
      <c r="F224" s="621" t="s">
        <v>3350</v>
      </c>
      <c r="G224" s="621"/>
      <c r="H224" s="621"/>
      <c r="I224" s="621"/>
      <c r="J224" s="169"/>
      <c r="K224" s="169"/>
      <c r="L224" s="169"/>
      <c r="M224" s="169"/>
      <c r="N224" s="169"/>
      <c r="O224" s="169"/>
      <c r="P224" s="169"/>
      <c r="Q224" s="169"/>
      <c r="R224" s="169"/>
      <c r="S224" s="176"/>
      <c r="T224" s="169"/>
      <c r="U224" s="169"/>
      <c r="V224" s="172"/>
      <c r="W224" s="169"/>
      <c r="X224" s="169"/>
      <c r="Y224" s="169"/>
      <c r="Z224" s="169"/>
      <c r="AQ224" s="192" t="s">
        <v>271</v>
      </c>
      <c r="AR224" s="192" t="s">
        <v>65</v>
      </c>
    </row>
    <row r="225" spans="2:44" s="198" customFormat="1" ht="15.75" customHeight="1">
      <c r="B225" s="168"/>
      <c r="C225" s="169"/>
      <c r="D225" s="169"/>
      <c r="E225" s="169"/>
      <c r="F225" s="621" t="s">
        <v>3351</v>
      </c>
      <c r="G225" s="621"/>
      <c r="H225" s="621"/>
      <c r="I225" s="621"/>
      <c r="J225" s="169"/>
      <c r="K225" s="169"/>
      <c r="L225" s="169"/>
      <c r="M225" s="169"/>
      <c r="N225" s="169"/>
      <c r="O225" s="169"/>
      <c r="P225" s="169"/>
      <c r="Q225" s="169"/>
      <c r="R225" s="169"/>
      <c r="S225" s="176"/>
      <c r="T225" s="169"/>
      <c r="U225" s="169"/>
      <c r="V225" s="172"/>
      <c r="W225" s="169"/>
      <c r="X225" s="169"/>
      <c r="Y225" s="169"/>
      <c r="Z225" s="169"/>
      <c r="AQ225" s="192" t="s">
        <v>271</v>
      </c>
      <c r="AR225" s="192" t="s">
        <v>65</v>
      </c>
    </row>
    <row r="226" spans="2:44" s="198" customFormat="1" ht="29.25" customHeight="1">
      <c r="B226" s="168"/>
      <c r="C226" s="169"/>
      <c r="D226" s="169"/>
      <c r="E226" s="169"/>
      <c r="F226" s="621" t="s">
        <v>3352</v>
      </c>
      <c r="G226" s="621"/>
      <c r="H226" s="621"/>
      <c r="I226" s="621"/>
      <c r="J226" s="169"/>
      <c r="K226" s="169"/>
      <c r="L226" s="169"/>
      <c r="M226" s="169"/>
      <c r="N226" s="169"/>
      <c r="O226" s="169"/>
      <c r="P226" s="169"/>
      <c r="Q226" s="169"/>
      <c r="R226" s="169"/>
      <c r="S226" s="176"/>
      <c r="T226" s="169"/>
      <c r="U226" s="169"/>
      <c r="V226" s="172"/>
      <c r="W226" s="169"/>
      <c r="X226" s="169"/>
      <c r="Y226" s="169"/>
      <c r="Z226" s="169"/>
      <c r="AQ226" s="192" t="s">
        <v>271</v>
      </c>
      <c r="AR226" s="192" t="s">
        <v>65</v>
      </c>
    </row>
    <row r="227" spans="2:44" s="198" customFormat="1" ht="57" customHeight="1">
      <c r="B227" s="168"/>
      <c r="C227" s="169"/>
      <c r="D227" s="169"/>
      <c r="E227" s="169"/>
      <c r="F227" s="621" t="s">
        <v>3353</v>
      </c>
      <c r="G227" s="621"/>
      <c r="H227" s="621"/>
      <c r="I227" s="621"/>
      <c r="J227" s="169"/>
      <c r="K227" s="169"/>
      <c r="L227" s="169"/>
      <c r="M227" s="169"/>
      <c r="N227" s="169"/>
      <c r="O227" s="169"/>
      <c r="P227" s="169"/>
      <c r="Q227" s="169"/>
      <c r="R227" s="169"/>
      <c r="S227" s="176"/>
      <c r="T227" s="169"/>
      <c r="U227" s="169"/>
      <c r="V227" s="172"/>
      <c r="W227" s="169"/>
      <c r="X227" s="169"/>
      <c r="Y227" s="169"/>
      <c r="Z227" s="169"/>
      <c r="AQ227" s="192" t="s">
        <v>271</v>
      </c>
      <c r="AR227" s="192" t="s">
        <v>65</v>
      </c>
    </row>
    <row r="228" spans="2:44" s="198" customFormat="1" ht="51" customHeight="1">
      <c r="B228" s="168"/>
      <c r="C228" s="169"/>
      <c r="D228" s="169"/>
      <c r="E228" s="169"/>
      <c r="F228" s="621" t="s">
        <v>3354</v>
      </c>
      <c r="G228" s="621"/>
      <c r="H228" s="621"/>
      <c r="I228" s="621"/>
      <c r="J228" s="169"/>
      <c r="K228" s="169"/>
      <c r="L228" s="169"/>
      <c r="M228" s="169"/>
      <c r="N228" s="169"/>
      <c r="O228" s="169"/>
      <c r="P228" s="169"/>
      <c r="Q228" s="169"/>
      <c r="R228" s="169"/>
      <c r="S228" s="176"/>
      <c r="T228" s="169"/>
      <c r="U228" s="169"/>
      <c r="V228" s="172"/>
      <c r="W228" s="169"/>
      <c r="X228" s="169"/>
      <c r="Y228" s="169"/>
      <c r="Z228" s="169"/>
      <c r="AQ228" s="192" t="s">
        <v>271</v>
      </c>
      <c r="AR228" s="192" t="s">
        <v>65</v>
      </c>
    </row>
    <row r="229" spans="2:62" s="198" customFormat="1" ht="31.5" customHeight="1">
      <c r="B229" s="168"/>
      <c r="C229" s="240" t="s">
        <v>563</v>
      </c>
      <c r="D229" s="240" t="s">
        <v>199</v>
      </c>
      <c r="E229" s="241" t="s">
        <v>564</v>
      </c>
      <c r="F229" s="593" t="s">
        <v>565</v>
      </c>
      <c r="G229" s="593"/>
      <c r="H229" s="593"/>
      <c r="I229" s="593"/>
      <c r="J229" s="242" t="s">
        <v>377</v>
      </c>
      <c r="K229" s="243">
        <v>417</v>
      </c>
      <c r="L229" s="572"/>
      <c r="M229" s="572"/>
      <c r="N229" s="594">
        <f>ROUND(L229*K229,2)</f>
        <v>0</v>
      </c>
      <c r="O229" s="594"/>
      <c r="P229" s="594"/>
      <c r="Q229" s="623"/>
      <c r="R229" s="244" t="s">
        <v>3319</v>
      </c>
      <c r="S229" s="176"/>
      <c r="T229" s="245" t="s">
        <v>5</v>
      </c>
      <c r="U229" s="246" t="s">
        <v>31</v>
      </c>
      <c r="V229" s="247">
        <v>0</v>
      </c>
      <c r="W229" s="248">
        <f>V229*K229</f>
        <v>0</v>
      </c>
      <c r="X229" s="248">
        <v>0</v>
      </c>
      <c r="Y229" s="248">
        <f>X229*K229</f>
        <v>0</v>
      </c>
      <c r="Z229" s="248">
        <v>0</v>
      </c>
      <c r="AO229" s="192" t="s">
        <v>113</v>
      </c>
      <c r="AQ229" s="192" t="s">
        <v>199</v>
      </c>
      <c r="AR229" s="192" t="s">
        <v>65</v>
      </c>
      <c r="AV229" s="192" t="s">
        <v>198</v>
      </c>
      <c r="BB229" s="249">
        <f>IF(U229="základní",N229,0)</f>
        <v>0</v>
      </c>
      <c r="BC229" s="249">
        <f>IF(U229="snížená",N229,0)</f>
        <v>0</v>
      </c>
      <c r="BD229" s="249">
        <f>IF(U229="zákl. přenesená",N229,0)</f>
        <v>0</v>
      </c>
      <c r="BE229" s="249">
        <f>IF(U229="sníž. přenesená",N229,0)</f>
        <v>0</v>
      </c>
      <c r="BF229" s="249">
        <f>IF(U229="nulová",N229,0)</f>
        <v>0</v>
      </c>
      <c r="BG229" s="192" t="s">
        <v>71</v>
      </c>
      <c r="BH229" s="249">
        <f>ROUND(L229*K229,2)</f>
        <v>0</v>
      </c>
      <c r="BI229" s="192" t="s">
        <v>113</v>
      </c>
      <c r="BJ229" s="192" t="s">
        <v>566</v>
      </c>
    </row>
    <row r="230" spans="2:44" s="198" customFormat="1" ht="15.75" customHeight="1">
      <c r="B230" s="168"/>
      <c r="C230" s="169"/>
      <c r="D230" s="169"/>
      <c r="E230" s="169"/>
      <c r="F230" s="626" t="s">
        <v>3356</v>
      </c>
      <c r="G230" s="626"/>
      <c r="H230" s="626"/>
      <c r="I230" s="626"/>
      <c r="J230" s="169"/>
      <c r="K230" s="169"/>
      <c r="L230" s="169"/>
      <c r="M230" s="169"/>
      <c r="N230" s="181"/>
      <c r="O230" s="181"/>
      <c r="P230" s="181"/>
      <c r="Q230" s="181"/>
      <c r="R230" s="169"/>
      <c r="S230" s="176"/>
      <c r="T230" s="169"/>
      <c r="U230" s="169"/>
      <c r="V230" s="172"/>
      <c r="W230" s="169"/>
      <c r="X230" s="169"/>
      <c r="Y230" s="169"/>
      <c r="Z230" s="169"/>
      <c r="AQ230" s="192" t="s">
        <v>271</v>
      </c>
      <c r="AR230" s="192" t="s">
        <v>65</v>
      </c>
    </row>
    <row r="231" spans="2:44" s="198" customFormat="1" ht="15.75" customHeight="1">
      <c r="B231" s="168"/>
      <c r="C231" s="169"/>
      <c r="D231" s="169"/>
      <c r="E231" s="169"/>
      <c r="F231" s="621" t="s">
        <v>3355</v>
      </c>
      <c r="G231" s="621"/>
      <c r="H231" s="621"/>
      <c r="I231" s="621"/>
      <c r="J231" s="169"/>
      <c r="K231" s="169"/>
      <c r="L231" s="169"/>
      <c r="M231" s="169"/>
      <c r="N231" s="169"/>
      <c r="O231" s="169"/>
      <c r="P231" s="169"/>
      <c r="Q231" s="169"/>
      <c r="R231" s="169"/>
      <c r="S231" s="176"/>
      <c r="T231" s="169"/>
      <c r="U231" s="169"/>
      <c r="V231" s="172"/>
      <c r="W231" s="169"/>
      <c r="X231" s="169"/>
      <c r="Y231" s="169"/>
      <c r="Z231" s="169"/>
      <c r="AQ231" s="192" t="s">
        <v>271</v>
      </c>
      <c r="AR231" s="192" t="s">
        <v>65</v>
      </c>
    </row>
    <row r="232" spans="2:44" s="198" customFormat="1" ht="15.75" customHeight="1">
      <c r="B232" s="168"/>
      <c r="C232" s="169"/>
      <c r="D232" s="169"/>
      <c r="E232" s="169"/>
      <c r="F232" s="621" t="s">
        <v>3357</v>
      </c>
      <c r="G232" s="621"/>
      <c r="H232" s="621"/>
      <c r="I232" s="621"/>
      <c r="J232" s="169"/>
      <c r="K232" s="169"/>
      <c r="L232" s="169"/>
      <c r="M232" s="169"/>
      <c r="N232" s="169"/>
      <c r="O232" s="169"/>
      <c r="P232" s="169"/>
      <c r="Q232" s="169"/>
      <c r="R232" s="169"/>
      <c r="S232" s="176"/>
      <c r="T232" s="169"/>
      <c r="U232" s="169"/>
      <c r="V232" s="172"/>
      <c r="W232" s="169"/>
      <c r="X232" s="169"/>
      <c r="Y232" s="169"/>
      <c r="Z232" s="169"/>
      <c r="AQ232" s="192" t="s">
        <v>271</v>
      </c>
      <c r="AR232" s="192" t="s">
        <v>65</v>
      </c>
    </row>
    <row r="233" spans="2:44" s="198" customFormat="1" ht="26.25" customHeight="1">
      <c r="B233" s="168"/>
      <c r="C233" s="169"/>
      <c r="D233" s="169"/>
      <c r="E233" s="169"/>
      <c r="F233" s="621" t="s">
        <v>3358</v>
      </c>
      <c r="G233" s="621"/>
      <c r="H233" s="621"/>
      <c r="I233" s="621"/>
      <c r="J233" s="169"/>
      <c r="K233" s="169"/>
      <c r="L233" s="169"/>
      <c r="M233" s="169"/>
      <c r="N233" s="169"/>
      <c r="O233" s="169"/>
      <c r="P233" s="169"/>
      <c r="Q233" s="169"/>
      <c r="R233" s="169"/>
      <c r="S233" s="176"/>
      <c r="T233" s="169"/>
      <c r="U233" s="169"/>
      <c r="V233" s="172"/>
      <c r="W233" s="169"/>
      <c r="X233" s="169"/>
      <c r="Y233" s="169"/>
      <c r="Z233" s="169"/>
      <c r="AQ233" s="192" t="s">
        <v>271</v>
      </c>
      <c r="AR233" s="192" t="s">
        <v>65</v>
      </c>
    </row>
    <row r="234" spans="2:44" s="198" customFormat="1" ht="54" customHeight="1">
      <c r="B234" s="168"/>
      <c r="C234" s="169"/>
      <c r="D234" s="169"/>
      <c r="E234" s="169"/>
      <c r="F234" s="621" t="s">
        <v>3359</v>
      </c>
      <c r="G234" s="621"/>
      <c r="H234" s="621"/>
      <c r="I234" s="621"/>
      <c r="J234" s="169"/>
      <c r="K234" s="169"/>
      <c r="L234" s="169"/>
      <c r="M234" s="169"/>
      <c r="N234" s="169"/>
      <c r="O234" s="169"/>
      <c r="P234" s="169"/>
      <c r="Q234" s="169"/>
      <c r="R234" s="169"/>
      <c r="S234" s="176"/>
      <c r="T234" s="169"/>
      <c r="U234" s="169"/>
      <c r="V234" s="172"/>
      <c r="W234" s="169"/>
      <c r="X234" s="169"/>
      <c r="Y234" s="169"/>
      <c r="Z234" s="169"/>
      <c r="AQ234" s="192" t="s">
        <v>271</v>
      </c>
      <c r="AR234" s="192" t="s">
        <v>65</v>
      </c>
    </row>
    <row r="235" spans="2:44" s="198" customFormat="1" ht="82.5" customHeight="1">
      <c r="B235" s="168"/>
      <c r="C235" s="169"/>
      <c r="D235" s="169"/>
      <c r="E235" s="169"/>
      <c r="F235" s="621" t="s">
        <v>3360</v>
      </c>
      <c r="G235" s="621"/>
      <c r="H235" s="621"/>
      <c r="I235" s="621"/>
      <c r="J235" s="169"/>
      <c r="K235" s="169"/>
      <c r="L235" s="169"/>
      <c r="M235" s="169"/>
      <c r="N235" s="169"/>
      <c r="O235" s="169"/>
      <c r="P235" s="169"/>
      <c r="Q235" s="169"/>
      <c r="R235" s="169"/>
      <c r="S235" s="176"/>
      <c r="T235" s="169"/>
      <c r="U235" s="169"/>
      <c r="V235" s="172"/>
      <c r="W235" s="169"/>
      <c r="X235" s="169"/>
      <c r="Y235" s="169"/>
      <c r="Z235" s="169"/>
      <c r="AQ235" s="192" t="s">
        <v>271</v>
      </c>
      <c r="AR235" s="192" t="s">
        <v>65</v>
      </c>
    </row>
    <row r="236" spans="2:60" s="235" customFormat="1" ht="37.35" customHeight="1">
      <c r="B236" s="231"/>
      <c r="C236" s="232"/>
      <c r="D236" s="233" t="s">
        <v>252</v>
      </c>
      <c r="E236" s="233"/>
      <c r="F236" s="233"/>
      <c r="G236" s="233"/>
      <c r="H236" s="233"/>
      <c r="I236" s="233"/>
      <c r="J236" s="233"/>
      <c r="K236" s="233"/>
      <c r="L236" s="233"/>
      <c r="M236" s="233"/>
      <c r="N236" s="609">
        <f>SUM(N237:Q245)</f>
        <v>0</v>
      </c>
      <c r="O236" s="610"/>
      <c r="P236" s="610"/>
      <c r="Q236" s="610"/>
      <c r="R236" s="232"/>
      <c r="S236" s="176"/>
      <c r="T236" s="232"/>
      <c r="U236" s="232"/>
      <c r="V236" s="219"/>
      <c r="W236" s="234">
        <f>SUM(W237:W247)</f>
        <v>0</v>
      </c>
      <c r="X236" s="232"/>
      <c r="Y236" s="234">
        <f>SUM(Y237:Y247)</f>
        <v>0</v>
      </c>
      <c r="Z236" s="232"/>
      <c r="AO236" s="237" t="s">
        <v>113</v>
      </c>
      <c r="AQ236" s="238" t="s">
        <v>57</v>
      </c>
      <c r="AR236" s="238" t="s">
        <v>58</v>
      </c>
      <c r="AV236" s="237" t="s">
        <v>198</v>
      </c>
      <c r="BH236" s="239">
        <f>SUM(BH237:BH247)</f>
        <v>0</v>
      </c>
    </row>
    <row r="237" spans="2:62" s="198" customFormat="1" ht="44.25" customHeight="1">
      <c r="B237" s="168"/>
      <c r="C237" s="240" t="s">
        <v>567</v>
      </c>
      <c r="D237" s="240" t="s">
        <v>199</v>
      </c>
      <c r="E237" s="241" t="s">
        <v>568</v>
      </c>
      <c r="F237" s="593" t="s">
        <v>569</v>
      </c>
      <c r="G237" s="593"/>
      <c r="H237" s="593"/>
      <c r="I237" s="593"/>
      <c r="J237" s="242" t="s">
        <v>377</v>
      </c>
      <c r="K237" s="243">
        <v>311.44</v>
      </c>
      <c r="L237" s="572"/>
      <c r="M237" s="572"/>
      <c r="N237" s="594">
        <f>ROUND(L237*K237,2)</f>
        <v>0</v>
      </c>
      <c r="O237" s="594"/>
      <c r="P237" s="594"/>
      <c r="Q237" s="623"/>
      <c r="R237" s="244" t="s">
        <v>3319</v>
      </c>
      <c r="S237" s="176"/>
      <c r="T237" s="245" t="s">
        <v>5</v>
      </c>
      <c r="U237" s="246" t="s">
        <v>31</v>
      </c>
      <c r="V237" s="247">
        <v>0</v>
      </c>
      <c r="W237" s="248">
        <f>V237*K237</f>
        <v>0</v>
      </c>
      <c r="X237" s="248">
        <v>0</v>
      </c>
      <c r="Y237" s="248">
        <f>X237*K237</f>
        <v>0</v>
      </c>
      <c r="Z237" s="248">
        <v>0</v>
      </c>
      <c r="AO237" s="192" t="s">
        <v>113</v>
      </c>
      <c r="AQ237" s="192" t="s">
        <v>199</v>
      </c>
      <c r="AR237" s="192" t="s">
        <v>65</v>
      </c>
      <c r="AV237" s="192" t="s">
        <v>198</v>
      </c>
      <c r="BB237" s="249">
        <f>IF(U237="základní",N237,0)</f>
        <v>0</v>
      </c>
      <c r="BC237" s="249">
        <f>IF(U237="snížená",N237,0)</f>
        <v>0</v>
      </c>
      <c r="BD237" s="249">
        <f>IF(U237="zákl. přenesená",N237,0)</f>
        <v>0</v>
      </c>
      <c r="BE237" s="249">
        <f>IF(U237="sníž. přenesená",N237,0)</f>
        <v>0</v>
      </c>
      <c r="BF237" s="249">
        <f>IF(U237="nulová",N237,0)</f>
        <v>0</v>
      </c>
      <c r="BG237" s="192" t="s">
        <v>71</v>
      </c>
      <c r="BH237" s="249">
        <f>ROUND(L237*K237,2)</f>
        <v>0</v>
      </c>
      <c r="BI237" s="192" t="s">
        <v>113</v>
      </c>
      <c r="BJ237" s="192" t="s">
        <v>570</v>
      </c>
    </row>
    <row r="238" spans="2:48" s="261" customFormat="1" ht="31.5" customHeight="1">
      <c r="B238" s="257"/>
      <c r="C238" s="258"/>
      <c r="D238" s="258"/>
      <c r="E238" s="259" t="s">
        <v>571</v>
      </c>
      <c r="F238" s="602" t="s">
        <v>572</v>
      </c>
      <c r="G238" s="603"/>
      <c r="H238" s="603"/>
      <c r="I238" s="603"/>
      <c r="J238" s="258"/>
      <c r="K238" s="260">
        <v>311.44</v>
      </c>
      <c r="L238" s="258"/>
      <c r="M238" s="258"/>
      <c r="N238" s="258"/>
      <c r="O238" s="258"/>
      <c r="P238" s="258"/>
      <c r="Q238" s="258"/>
      <c r="R238" s="258"/>
      <c r="S238" s="176"/>
      <c r="T238" s="258"/>
      <c r="U238" s="258"/>
      <c r="V238" s="221"/>
      <c r="W238" s="258"/>
      <c r="X238" s="258"/>
      <c r="Y238" s="258"/>
      <c r="Z238" s="258"/>
      <c r="AQ238" s="262" t="s">
        <v>205</v>
      </c>
      <c r="AR238" s="262" t="s">
        <v>65</v>
      </c>
      <c r="AS238" s="261" t="s">
        <v>71</v>
      </c>
      <c r="AT238" s="261" t="s">
        <v>25</v>
      </c>
      <c r="AU238" s="261" t="s">
        <v>58</v>
      </c>
      <c r="AV238" s="262" t="s">
        <v>198</v>
      </c>
    </row>
    <row r="239" spans="2:48" s="261" customFormat="1" ht="22.5" customHeight="1">
      <c r="B239" s="257"/>
      <c r="C239" s="258"/>
      <c r="D239" s="258"/>
      <c r="E239" s="259" t="s">
        <v>573</v>
      </c>
      <c r="F239" s="600" t="s">
        <v>574</v>
      </c>
      <c r="G239" s="601"/>
      <c r="H239" s="601"/>
      <c r="I239" s="601"/>
      <c r="J239" s="258"/>
      <c r="K239" s="260">
        <v>311.44</v>
      </c>
      <c r="L239" s="258"/>
      <c r="M239" s="258"/>
      <c r="N239" s="258"/>
      <c r="O239" s="258"/>
      <c r="P239" s="258"/>
      <c r="Q239" s="258"/>
      <c r="R239" s="258"/>
      <c r="S239" s="176"/>
      <c r="T239" s="258"/>
      <c r="U239" s="258"/>
      <c r="V239" s="221"/>
      <c r="W239" s="258"/>
      <c r="X239" s="258"/>
      <c r="Y239" s="258"/>
      <c r="Z239" s="258"/>
      <c r="AQ239" s="262" t="s">
        <v>205</v>
      </c>
      <c r="AR239" s="262" t="s">
        <v>65</v>
      </c>
      <c r="AS239" s="261" t="s">
        <v>71</v>
      </c>
      <c r="AT239" s="261" t="s">
        <v>25</v>
      </c>
      <c r="AU239" s="261" t="s">
        <v>65</v>
      </c>
      <c r="AV239" s="262" t="s">
        <v>198</v>
      </c>
    </row>
    <row r="240" spans="2:62" s="198" customFormat="1" ht="44.25" customHeight="1">
      <c r="B240" s="168"/>
      <c r="C240" s="240" t="s">
        <v>575</v>
      </c>
      <c r="D240" s="240" t="s">
        <v>199</v>
      </c>
      <c r="E240" s="241" t="s">
        <v>576</v>
      </c>
      <c r="F240" s="593" t="s">
        <v>577</v>
      </c>
      <c r="G240" s="593"/>
      <c r="H240" s="593"/>
      <c r="I240" s="593"/>
      <c r="J240" s="242" t="s">
        <v>377</v>
      </c>
      <c r="K240" s="243">
        <v>25.86</v>
      </c>
      <c r="L240" s="572"/>
      <c r="M240" s="572"/>
      <c r="N240" s="594">
        <f>ROUND(L240*K240,2)</f>
        <v>0</v>
      </c>
      <c r="O240" s="594"/>
      <c r="P240" s="594"/>
      <c r="Q240" s="623"/>
      <c r="R240" s="244" t="s">
        <v>3319</v>
      </c>
      <c r="S240" s="176"/>
      <c r="T240" s="245" t="s">
        <v>5</v>
      </c>
      <c r="U240" s="246" t="s">
        <v>31</v>
      </c>
      <c r="V240" s="247">
        <v>0</v>
      </c>
      <c r="W240" s="248">
        <f>V240*K240</f>
        <v>0</v>
      </c>
      <c r="X240" s="248">
        <v>0</v>
      </c>
      <c r="Y240" s="248">
        <f>X240*K240</f>
        <v>0</v>
      </c>
      <c r="Z240" s="248">
        <v>0</v>
      </c>
      <c r="AO240" s="192" t="s">
        <v>113</v>
      </c>
      <c r="AQ240" s="192" t="s">
        <v>199</v>
      </c>
      <c r="AR240" s="192" t="s">
        <v>65</v>
      </c>
      <c r="AV240" s="192" t="s">
        <v>198</v>
      </c>
      <c r="BB240" s="249">
        <f>IF(U240="základní",N240,0)</f>
        <v>0</v>
      </c>
      <c r="BC240" s="249">
        <f>IF(U240="snížená",N240,0)</f>
        <v>0</v>
      </c>
      <c r="BD240" s="249">
        <f>IF(U240="zákl. přenesená",N240,0)</f>
        <v>0</v>
      </c>
      <c r="BE240" s="249">
        <f>IF(U240="sníž. přenesená",N240,0)</f>
        <v>0</v>
      </c>
      <c r="BF240" s="249">
        <f>IF(U240="nulová",N240,0)</f>
        <v>0</v>
      </c>
      <c r="BG240" s="192" t="s">
        <v>71</v>
      </c>
      <c r="BH240" s="249">
        <f>ROUND(L240*K240,2)</f>
        <v>0</v>
      </c>
      <c r="BI240" s="192" t="s">
        <v>113</v>
      </c>
      <c r="BJ240" s="192" t="s">
        <v>578</v>
      </c>
    </row>
    <row r="241" spans="2:48" s="261" customFormat="1" ht="31.5" customHeight="1">
      <c r="B241" s="257"/>
      <c r="C241" s="258"/>
      <c r="D241" s="258"/>
      <c r="E241" s="259" t="s">
        <v>579</v>
      </c>
      <c r="F241" s="602" t="s">
        <v>3361</v>
      </c>
      <c r="G241" s="603"/>
      <c r="H241" s="603"/>
      <c r="I241" s="603"/>
      <c r="J241" s="258"/>
      <c r="K241" s="260">
        <v>25.86</v>
      </c>
      <c r="L241" s="258"/>
      <c r="M241" s="258"/>
      <c r="N241" s="258"/>
      <c r="O241" s="258"/>
      <c r="P241" s="258"/>
      <c r="Q241" s="258"/>
      <c r="R241" s="258"/>
      <c r="S241" s="176"/>
      <c r="T241" s="258"/>
      <c r="U241" s="258"/>
      <c r="V241" s="221"/>
      <c r="W241" s="258"/>
      <c r="X241" s="258"/>
      <c r="Y241" s="258"/>
      <c r="Z241" s="258"/>
      <c r="AQ241" s="262" t="s">
        <v>205</v>
      </c>
      <c r="AR241" s="262" t="s">
        <v>65</v>
      </c>
      <c r="AS241" s="261" t="s">
        <v>71</v>
      </c>
      <c r="AT241" s="261" t="s">
        <v>25</v>
      </c>
      <c r="AU241" s="261" t="s">
        <v>58</v>
      </c>
      <c r="AV241" s="262" t="s">
        <v>198</v>
      </c>
    </row>
    <row r="242" spans="2:48" s="261" customFormat="1" ht="22.5" customHeight="1">
      <c r="B242" s="257"/>
      <c r="C242" s="258"/>
      <c r="D242" s="258"/>
      <c r="E242" s="259" t="s">
        <v>580</v>
      </c>
      <c r="F242" s="600" t="s">
        <v>581</v>
      </c>
      <c r="G242" s="601"/>
      <c r="H242" s="601"/>
      <c r="I242" s="601"/>
      <c r="J242" s="258"/>
      <c r="K242" s="260">
        <v>25.86</v>
      </c>
      <c r="L242" s="258"/>
      <c r="M242" s="258"/>
      <c r="N242" s="258"/>
      <c r="O242" s="258"/>
      <c r="P242" s="258"/>
      <c r="Q242" s="258"/>
      <c r="R242" s="258"/>
      <c r="S242" s="176"/>
      <c r="T242" s="258"/>
      <c r="U242" s="258"/>
      <c r="V242" s="221"/>
      <c r="W242" s="258"/>
      <c r="X242" s="258"/>
      <c r="Y242" s="258"/>
      <c r="Z242" s="258"/>
      <c r="AQ242" s="262" t="s">
        <v>205</v>
      </c>
      <c r="AR242" s="262" t="s">
        <v>65</v>
      </c>
      <c r="AS242" s="261" t="s">
        <v>71</v>
      </c>
      <c r="AT242" s="261" t="s">
        <v>25</v>
      </c>
      <c r="AU242" s="261" t="s">
        <v>65</v>
      </c>
      <c r="AV242" s="262" t="s">
        <v>198</v>
      </c>
    </row>
    <row r="243" spans="2:62" s="198" customFormat="1" ht="44.25" customHeight="1">
      <c r="B243" s="168"/>
      <c r="C243" s="240" t="s">
        <v>582</v>
      </c>
      <c r="D243" s="240" t="s">
        <v>199</v>
      </c>
      <c r="E243" s="241" t="s">
        <v>583</v>
      </c>
      <c r="F243" s="593" t="s">
        <v>584</v>
      </c>
      <c r="G243" s="593"/>
      <c r="H243" s="593"/>
      <c r="I243" s="593"/>
      <c r="J243" s="242" t="s">
        <v>377</v>
      </c>
      <c r="K243" s="243">
        <v>706.4</v>
      </c>
      <c r="L243" s="572"/>
      <c r="M243" s="572"/>
      <c r="N243" s="594">
        <f>ROUND(L243*K243,2)</f>
        <v>0</v>
      </c>
      <c r="O243" s="594"/>
      <c r="P243" s="594"/>
      <c r="Q243" s="623"/>
      <c r="R243" s="244" t="s">
        <v>3319</v>
      </c>
      <c r="S243" s="176"/>
      <c r="T243" s="245" t="s">
        <v>5</v>
      </c>
      <c r="U243" s="246" t="s">
        <v>31</v>
      </c>
      <c r="V243" s="247">
        <v>0</v>
      </c>
      <c r="W243" s="248">
        <f>V243*K243</f>
        <v>0</v>
      </c>
      <c r="X243" s="248">
        <v>0</v>
      </c>
      <c r="Y243" s="248">
        <f>X243*K243</f>
        <v>0</v>
      </c>
      <c r="Z243" s="248">
        <v>0</v>
      </c>
      <c r="AO243" s="192" t="s">
        <v>113</v>
      </c>
      <c r="AQ243" s="192" t="s">
        <v>199</v>
      </c>
      <c r="AR243" s="192" t="s">
        <v>65</v>
      </c>
      <c r="AV243" s="192" t="s">
        <v>198</v>
      </c>
      <c r="BB243" s="249">
        <f>IF(U243="základní",N243,0)</f>
        <v>0</v>
      </c>
      <c r="BC243" s="249">
        <f>IF(U243="snížená",N243,0)</f>
        <v>0</v>
      </c>
      <c r="BD243" s="249">
        <f>IF(U243="zákl. přenesená",N243,0)</f>
        <v>0</v>
      </c>
      <c r="BE243" s="249">
        <f>IF(U243="sníž. přenesená",N243,0)</f>
        <v>0</v>
      </c>
      <c r="BF243" s="249">
        <f>IF(U243="nulová",N243,0)</f>
        <v>0</v>
      </c>
      <c r="BG243" s="192" t="s">
        <v>71</v>
      </c>
      <c r="BH243" s="249">
        <f>ROUND(L243*K243,2)</f>
        <v>0</v>
      </c>
      <c r="BI243" s="192" t="s">
        <v>113</v>
      </c>
      <c r="BJ243" s="192" t="s">
        <v>585</v>
      </c>
    </row>
    <row r="244" spans="2:44" s="198" customFormat="1" ht="30" customHeight="1">
      <c r="B244" s="168"/>
      <c r="C244" s="169"/>
      <c r="D244" s="169"/>
      <c r="E244" s="169"/>
      <c r="F244" s="626" t="s">
        <v>3362</v>
      </c>
      <c r="G244" s="626"/>
      <c r="H244" s="626"/>
      <c r="I244" s="626"/>
      <c r="J244" s="169"/>
      <c r="K244" s="169"/>
      <c r="L244" s="169"/>
      <c r="M244" s="169"/>
      <c r="N244" s="181"/>
      <c r="O244" s="181"/>
      <c r="P244" s="181"/>
      <c r="Q244" s="181"/>
      <c r="R244" s="169"/>
      <c r="S244" s="176"/>
      <c r="T244" s="169"/>
      <c r="U244" s="169"/>
      <c r="V244" s="172"/>
      <c r="W244" s="169"/>
      <c r="X244" s="169"/>
      <c r="Y244" s="169"/>
      <c r="Z244" s="169"/>
      <c r="AQ244" s="192" t="s">
        <v>271</v>
      </c>
      <c r="AR244" s="192" t="s">
        <v>65</v>
      </c>
    </row>
    <row r="245" spans="2:62" s="198" customFormat="1" ht="31.5" customHeight="1">
      <c r="B245" s="168"/>
      <c r="C245" s="240" t="s">
        <v>586</v>
      </c>
      <c r="D245" s="240" t="s">
        <v>199</v>
      </c>
      <c r="E245" s="241" t="s">
        <v>587</v>
      </c>
      <c r="F245" s="593" t="s">
        <v>588</v>
      </c>
      <c r="G245" s="593"/>
      <c r="H245" s="593"/>
      <c r="I245" s="593"/>
      <c r="J245" s="242" t="s">
        <v>377</v>
      </c>
      <c r="K245" s="243">
        <v>1.8</v>
      </c>
      <c r="L245" s="572"/>
      <c r="M245" s="572"/>
      <c r="N245" s="594">
        <f>ROUND(L245*K245,2)</f>
        <v>0</v>
      </c>
      <c r="O245" s="594"/>
      <c r="P245" s="594"/>
      <c r="Q245" s="623"/>
      <c r="R245" s="244" t="s">
        <v>3319</v>
      </c>
      <c r="S245" s="176"/>
      <c r="T245" s="245" t="s">
        <v>5</v>
      </c>
      <c r="U245" s="246" t="s">
        <v>31</v>
      </c>
      <c r="V245" s="247">
        <v>0</v>
      </c>
      <c r="W245" s="248">
        <f>V245*K245</f>
        <v>0</v>
      </c>
      <c r="X245" s="248">
        <v>0</v>
      </c>
      <c r="Y245" s="248">
        <f>X245*K245</f>
        <v>0</v>
      </c>
      <c r="Z245" s="248">
        <v>0</v>
      </c>
      <c r="AO245" s="192" t="s">
        <v>113</v>
      </c>
      <c r="AQ245" s="192" t="s">
        <v>199</v>
      </c>
      <c r="AR245" s="192" t="s">
        <v>65</v>
      </c>
      <c r="AV245" s="192" t="s">
        <v>198</v>
      </c>
      <c r="BB245" s="249">
        <f>IF(U245="základní",N245,0)</f>
        <v>0</v>
      </c>
      <c r="BC245" s="249">
        <f>IF(U245="snížená",N245,0)</f>
        <v>0</v>
      </c>
      <c r="BD245" s="249">
        <f>IF(U245="zákl. přenesená",N245,0)</f>
        <v>0</v>
      </c>
      <c r="BE245" s="249">
        <f>IF(U245="sníž. přenesená",N245,0)</f>
        <v>0</v>
      </c>
      <c r="BF245" s="249">
        <f>IF(U245="nulová",N245,0)</f>
        <v>0</v>
      </c>
      <c r="BG245" s="192" t="s">
        <v>71</v>
      </c>
      <c r="BH245" s="249">
        <f>ROUND(L245*K245,2)</f>
        <v>0</v>
      </c>
      <c r="BI245" s="192" t="s">
        <v>113</v>
      </c>
      <c r="BJ245" s="192" t="s">
        <v>589</v>
      </c>
    </row>
    <row r="246" spans="2:48" s="261" customFormat="1" ht="22.5" customHeight="1">
      <c r="B246" s="257"/>
      <c r="C246" s="258"/>
      <c r="D246" s="258"/>
      <c r="E246" s="259" t="s">
        <v>590</v>
      </c>
      <c r="F246" s="602" t="s">
        <v>591</v>
      </c>
      <c r="G246" s="603"/>
      <c r="H246" s="603"/>
      <c r="I246" s="603"/>
      <c r="J246" s="258"/>
      <c r="K246" s="260">
        <v>1.8</v>
      </c>
      <c r="L246" s="258"/>
      <c r="M246" s="258"/>
      <c r="N246" s="258"/>
      <c r="O246" s="258"/>
      <c r="P246" s="258"/>
      <c r="Q246" s="258"/>
      <c r="R246" s="258"/>
      <c r="S246" s="176"/>
      <c r="T246" s="258"/>
      <c r="U246" s="258"/>
      <c r="V246" s="221"/>
      <c r="W246" s="258"/>
      <c r="X246" s="258"/>
      <c r="Y246" s="258"/>
      <c r="Z246" s="258"/>
      <c r="AQ246" s="262" t="s">
        <v>205</v>
      </c>
      <c r="AR246" s="262" t="s">
        <v>65</v>
      </c>
      <c r="AS246" s="261" t="s">
        <v>71</v>
      </c>
      <c r="AT246" s="261" t="s">
        <v>25</v>
      </c>
      <c r="AU246" s="261" t="s">
        <v>58</v>
      </c>
      <c r="AV246" s="262" t="s">
        <v>198</v>
      </c>
    </row>
    <row r="247" spans="2:48" s="261" customFormat="1" ht="22.5" customHeight="1">
      <c r="B247" s="257"/>
      <c r="C247" s="258"/>
      <c r="D247" s="258"/>
      <c r="E247" s="259" t="s">
        <v>592</v>
      </c>
      <c r="F247" s="600" t="s">
        <v>593</v>
      </c>
      <c r="G247" s="601"/>
      <c r="H247" s="601"/>
      <c r="I247" s="601"/>
      <c r="J247" s="258"/>
      <c r="K247" s="260">
        <v>1.8</v>
      </c>
      <c r="L247" s="258"/>
      <c r="M247" s="258"/>
      <c r="N247" s="258"/>
      <c r="O247" s="258"/>
      <c r="P247" s="258"/>
      <c r="Q247" s="258"/>
      <c r="R247" s="258"/>
      <c r="S247" s="176"/>
      <c r="T247" s="258"/>
      <c r="U247" s="258"/>
      <c r="V247" s="221"/>
      <c r="W247" s="258"/>
      <c r="X247" s="258"/>
      <c r="Y247" s="258"/>
      <c r="Z247" s="258"/>
      <c r="AQ247" s="262" t="s">
        <v>205</v>
      </c>
      <c r="AR247" s="262" t="s">
        <v>65</v>
      </c>
      <c r="AS247" s="261" t="s">
        <v>71</v>
      </c>
      <c r="AT247" s="261" t="s">
        <v>25</v>
      </c>
      <c r="AU247" s="261" t="s">
        <v>65</v>
      </c>
      <c r="AV247" s="262" t="s">
        <v>198</v>
      </c>
    </row>
    <row r="248" spans="2:60" s="235" customFormat="1" ht="37.35" customHeight="1">
      <c r="B248" s="231"/>
      <c r="C248" s="232"/>
      <c r="D248" s="233" t="s">
        <v>253</v>
      </c>
      <c r="E248" s="233"/>
      <c r="F248" s="233"/>
      <c r="G248" s="233"/>
      <c r="H248" s="233"/>
      <c r="I248" s="233"/>
      <c r="J248" s="233"/>
      <c r="K248" s="233"/>
      <c r="L248" s="233"/>
      <c r="M248" s="233"/>
      <c r="N248" s="609">
        <f>SUM(N249:Q270)</f>
        <v>0</v>
      </c>
      <c r="O248" s="610"/>
      <c r="P248" s="610"/>
      <c r="Q248" s="610"/>
      <c r="R248" s="232"/>
      <c r="S248" s="176"/>
      <c r="T248" s="232"/>
      <c r="U248" s="232"/>
      <c r="V248" s="219"/>
      <c r="W248" s="234">
        <f>SUM(W249:W267)</f>
        <v>0</v>
      </c>
      <c r="X248" s="232"/>
      <c r="Y248" s="234">
        <f>SUM(Y249:Y267)</f>
        <v>0</v>
      </c>
      <c r="Z248" s="232"/>
      <c r="AO248" s="237" t="s">
        <v>113</v>
      </c>
      <c r="AQ248" s="238" t="s">
        <v>57</v>
      </c>
      <c r="AR248" s="238" t="s">
        <v>58</v>
      </c>
      <c r="AV248" s="237" t="s">
        <v>198</v>
      </c>
      <c r="BH248" s="239">
        <f>SUM(BH249:BH267)</f>
        <v>0</v>
      </c>
    </row>
    <row r="249" spans="2:62" s="198" customFormat="1" ht="31.5" customHeight="1">
      <c r="B249" s="168"/>
      <c r="C249" s="240" t="s">
        <v>594</v>
      </c>
      <c r="D249" s="240" t="s">
        <v>199</v>
      </c>
      <c r="E249" s="241" t="s">
        <v>595</v>
      </c>
      <c r="F249" s="593" t="s">
        <v>596</v>
      </c>
      <c r="G249" s="593"/>
      <c r="H249" s="593"/>
      <c r="I249" s="593"/>
      <c r="J249" s="242" t="s">
        <v>377</v>
      </c>
      <c r="K249" s="243">
        <v>326.15</v>
      </c>
      <c r="L249" s="572"/>
      <c r="M249" s="572"/>
      <c r="N249" s="594">
        <f>ROUND(L249*K249,2)</f>
        <v>0</v>
      </c>
      <c r="O249" s="594"/>
      <c r="P249" s="594"/>
      <c r="Q249" s="623"/>
      <c r="R249" s="244" t="s">
        <v>3319</v>
      </c>
      <c r="S249" s="176"/>
      <c r="T249" s="245" t="s">
        <v>5</v>
      </c>
      <c r="U249" s="246" t="s">
        <v>31</v>
      </c>
      <c r="V249" s="247">
        <v>0</v>
      </c>
      <c r="W249" s="248">
        <f>V249*K249</f>
        <v>0</v>
      </c>
      <c r="X249" s="248">
        <v>0</v>
      </c>
      <c r="Y249" s="248">
        <f>X249*K249</f>
        <v>0</v>
      </c>
      <c r="Z249" s="248">
        <v>0</v>
      </c>
      <c r="AO249" s="192" t="s">
        <v>113</v>
      </c>
      <c r="AQ249" s="192" t="s">
        <v>199</v>
      </c>
      <c r="AR249" s="192" t="s">
        <v>65</v>
      </c>
      <c r="AV249" s="192" t="s">
        <v>198</v>
      </c>
      <c r="BB249" s="249">
        <f>IF(U249="základní",N249,0)</f>
        <v>0</v>
      </c>
      <c r="BC249" s="249">
        <f>IF(U249="snížená",N249,0)</f>
        <v>0</v>
      </c>
      <c r="BD249" s="249">
        <f>IF(U249="zákl. přenesená",N249,0)</f>
        <v>0</v>
      </c>
      <c r="BE249" s="249">
        <f>IF(U249="sníž. přenesená",N249,0)</f>
        <v>0</v>
      </c>
      <c r="BF249" s="249">
        <f>IF(U249="nulová",N249,0)</f>
        <v>0</v>
      </c>
      <c r="BG249" s="192" t="s">
        <v>71</v>
      </c>
      <c r="BH249" s="249">
        <f>ROUND(L249*K249,2)</f>
        <v>0</v>
      </c>
      <c r="BI249" s="192" t="s">
        <v>113</v>
      </c>
      <c r="BJ249" s="192" t="s">
        <v>597</v>
      </c>
    </row>
    <row r="250" spans="2:48" s="270" customFormat="1" ht="57" customHeight="1">
      <c r="B250" s="265"/>
      <c r="C250" s="266"/>
      <c r="D250" s="266"/>
      <c r="E250" s="267" t="s">
        <v>5</v>
      </c>
      <c r="F250" s="595" t="s">
        <v>598</v>
      </c>
      <c r="G250" s="596"/>
      <c r="H250" s="596"/>
      <c r="I250" s="596"/>
      <c r="J250" s="266"/>
      <c r="K250" s="269" t="s">
        <v>5</v>
      </c>
      <c r="L250" s="266"/>
      <c r="M250" s="266"/>
      <c r="N250" s="266"/>
      <c r="O250" s="266"/>
      <c r="P250" s="266"/>
      <c r="Q250" s="266"/>
      <c r="R250" s="266"/>
      <c r="S250" s="176"/>
      <c r="T250" s="266"/>
      <c r="U250" s="266"/>
      <c r="V250" s="220"/>
      <c r="W250" s="266"/>
      <c r="X250" s="266"/>
      <c r="Y250" s="266"/>
      <c r="Z250" s="266"/>
      <c r="AQ250" s="271" t="s">
        <v>205</v>
      </c>
      <c r="AR250" s="271" t="s">
        <v>65</v>
      </c>
      <c r="AS250" s="270" t="s">
        <v>65</v>
      </c>
      <c r="AT250" s="270" t="s">
        <v>25</v>
      </c>
      <c r="AU250" s="270" t="s">
        <v>58</v>
      </c>
      <c r="AV250" s="271" t="s">
        <v>198</v>
      </c>
    </row>
    <row r="251" spans="2:48" s="270" customFormat="1" ht="31.5" customHeight="1">
      <c r="B251" s="265"/>
      <c r="C251" s="266"/>
      <c r="D251" s="266"/>
      <c r="E251" s="267" t="s">
        <v>5</v>
      </c>
      <c r="F251" s="597" t="s">
        <v>599</v>
      </c>
      <c r="G251" s="598"/>
      <c r="H251" s="598"/>
      <c r="I251" s="598"/>
      <c r="J251" s="266"/>
      <c r="K251" s="269" t="s">
        <v>5</v>
      </c>
      <c r="L251" s="266"/>
      <c r="M251" s="266"/>
      <c r="N251" s="266"/>
      <c r="O251" s="266"/>
      <c r="P251" s="266"/>
      <c r="Q251" s="266"/>
      <c r="R251" s="266"/>
      <c r="S251" s="176"/>
      <c r="T251" s="266"/>
      <c r="U251" s="266"/>
      <c r="V251" s="220"/>
      <c r="W251" s="266"/>
      <c r="X251" s="266"/>
      <c r="Y251" s="266"/>
      <c r="Z251" s="266"/>
      <c r="AQ251" s="271" t="s">
        <v>205</v>
      </c>
      <c r="AR251" s="271" t="s">
        <v>65</v>
      </c>
      <c r="AS251" s="270" t="s">
        <v>65</v>
      </c>
      <c r="AT251" s="270" t="s">
        <v>25</v>
      </c>
      <c r="AU251" s="270" t="s">
        <v>58</v>
      </c>
      <c r="AV251" s="271" t="s">
        <v>198</v>
      </c>
    </row>
    <row r="252" spans="2:48" s="270" customFormat="1" ht="31.5" customHeight="1">
      <c r="B252" s="265"/>
      <c r="C252" s="266"/>
      <c r="D252" s="266"/>
      <c r="E252" s="267" t="s">
        <v>5</v>
      </c>
      <c r="F252" s="597" t="s">
        <v>600</v>
      </c>
      <c r="G252" s="598"/>
      <c r="H252" s="598"/>
      <c r="I252" s="598"/>
      <c r="J252" s="266"/>
      <c r="K252" s="269" t="s">
        <v>5</v>
      </c>
      <c r="L252" s="266"/>
      <c r="M252" s="266"/>
      <c r="N252" s="266"/>
      <c r="O252" s="266"/>
      <c r="P252" s="266"/>
      <c r="Q252" s="266"/>
      <c r="R252" s="266"/>
      <c r="S252" s="176"/>
      <c r="T252" s="266"/>
      <c r="U252" s="266"/>
      <c r="V252" s="220"/>
      <c r="W252" s="266"/>
      <c r="X252" s="266"/>
      <c r="Y252" s="266"/>
      <c r="Z252" s="266"/>
      <c r="AQ252" s="271" t="s">
        <v>205</v>
      </c>
      <c r="AR252" s="271" t="s">
        <v>65</v>
      </c>
      <c r="AS252" s="270" t="s">
        <v>65</v>
      </c>
      <c r="AT252" s="270" t="s">
        <v>25</v>
      </c>
      <c r="AU252" s="270" t="s">
        <v>58</v>
      </c>
      <c r="AV252" s="271" t="s">
        <v>198</v>
      </c>
    </row>
    <row r="253" spans="2:48" s="261" customFormat="1" ht="22.5" customHeight="1">
      <c r="B253" s="257"/>
      <c r="C253" s="258"/>
      <c r="D253" s="258"/>
      <c r="E253" s="259" t="s">
        <v>601</v>
      </c>
      <c r="F253" s="600" t="s">
        <v>602</v>
      </c>
      <c r="G253" s="601"/>
      <c r="H253" s="601"/>
      <c r="I253" s="601"/>
      <c r="J253" s="258"/>
      <c r="K253" s="260">
        <v>326.15</v>
      </c>
      <c r="L253" s="258"/>
      <c r="M253" s="258"/>
      <c r="N253" s="258"/>
      <c r="O253" s="258"/>
      <c r="P253" s="258"/>
      <c r="Q253" s="258"/>
      <c r="R253" s="258"/>
      <c r="S253" s="176"/>
      <c r="T253" s="258"/>
      <c r="U253" s="258"/>
      <c r="V253" s="221"/>
      <c r="W253" s="258"/>
      <c r="X253" s="258"/>
      <c r="Y253" s="258"/>
      <c r="Z253" s="258"/>
      <c r="AQ253" s="262" t="s">
        <v>205</v>
      </c>
      <c r="AR253" s="262" t="s">
        <v>65</v>
      </c>
      <c r="AS253" s="261" t="s">
        <v>71</v>
      </c>
      <c r="AT253" s="261" t="s">
        <v>25</v>
      </c>
      <c r="AU253" s="261" t="s">
        <v>58</v>
      </c>
      <c r="AV253" s="262" t="s">
        <v>198</v>
      </c>
    </row>
    <row r="254" spans="2:48" s="261" customFormat="1" ht="22.5" customHeight="1">
      <c r="B254" s="257"/>
      <c r="C254" s="258"/>
      <c r="D254" s="258"/>
      <c r="E254" s="259" t="s">
        <v>603</v>
      </c>
      <c r="F254" s="600" t="s">
        <v>604</v>
      </c>
      <c r="G254" s="601"/>
      <c r="H254" s="601"/>
      <c r="I254" s="601"/>
      <c r="J254" s="258"/>
      <c r="K254" s="260">
        <v>326.15</v>
      </c>
      <c r="L254" s="258"/>
      <c r="M254" s="258"/>
      <c r="N254" s="258"/>
      <c r="O254" s="258"/>
      <c r="P254" s="258"/>
      <c r="Q254" s="258"/>
      <c r="R254" s="258"/>
      <c r="S254" s="176"/>
      <c r="T254" s="258"/>
      <c r="U254" s="258"/>
      <c r="V254" s="221"/>
      <c r="W254" s="258"/>
      <c r="X254" s="258"/>
      <c r="Y254" s="258"/>
      <c r="Z254" s="258"/>
      <c r="AQ254" s="262" t="s">
        <v>205</v>
      </c>
      <c r="AR254" s="262" t="s">
        <v>65</v>
      </c>
      <c r="AS254" s="261" t="s">
        <v>71</v>
      </c>
      <c r="AT254" s="261" t="s">
        <v>25</v>
      </c>
      <c r="AU254" s="261" t="s">
        <v>65</v>
      </c>
      <c r="AV254" s="262" t="s">
        <v>198</v>
      </c>
    </row>
    <row r="255" spans="2:62" s="198" customFormat="1" ht="31.5" customHeight="1">
      <c r="B255" s="168"/>
      <c r="C255" s="240" t="s">
        <v>605</v>
      </c>
      <c r="D255" s="240" t="s">
        <v>199</v>
      </c>
      <c r="E255" s="241" t="s">
        <v>606</v>
      </c>
      <c r="F255" s="593" t="s">
        <v>607</v>
      </c>
      <c r="G255" s="593"/>
      <c r="H255" s="593"/>
      <c r="I255" s="593"/>
      <c r="J255" s="242" t="s">
        <v>377</v>
      </c>
      <c r="K255" s="243">
        <v>47.41</v>
      </c>
      <c r="L255" s="572"/>
      <c r="M255" s="572"/>
      <c r="N255" s="594">
        <f>ROUND(L255*K255,2)</f>
        <v>0</v>
      </c>
      <c r="O255" s="594"/>
      <c r="P255" s="594"/>
      <c r="Q255" s="623"/>
      <c r="R255" s="244" t="s">
        <v>3319</v>
      </c>
      <c r="S255" s="176"/>
      <c r="T255" s="245" t="s">
        <v>5</v>
      </c>
      <c r="U255" s="246" t="s">
        <v>31</v>
      </c>
      <c r="V255" s="247">
        <v>0</v>
      </c>
      <c r="W255" s="248">
        <f>V255*K255</f>
        <v>0</v>
      </c>
      <c r="X255" s="248">
        <v>0</v>
      </c>
      <c r="Y255" s="248">
        <f>X255*K255</f>
        <v>0</v>
      </c>
      <c r="Z255" s="248">
        <v>0</v>
      </c>
      <c r="AO255" s="192" t="s">
        <v>113</v>
      </c>
      <c r="AQ255" s="192" t="s">
        <v>199</v>
      </c>
      <c r="AR255" s="192" t="s">
        <v>65</v>
      </c>
      <c r="AV255" s="192" t="s">
        <v>198</v>
      </c>
      <c r="BB255" s="249">
        <f>IF(U255="základní",N255,0)</f>
        <v>0</v>
      </c>
      <c r="BC255" s="249">
        <f>IF(U255="snížená",N255,0)</f>
        <v>0</v>
      </c>
      <c r="BD255" s="249">
        <f>IF(U255="zákl. přenesená",N255,0)</f>
        <v>0</v>
      </c>
      <c r="BE255" s="249">
        <f>IF(U255="sníž. přenesená",N255,0)</f>
        <v>0</v>
      </c>
      <c r="BF255" s="249">
        <f>IF(U255="nulová",N255,0)</f>
        <v>0</v>
      </c>
      <c r="BG255" s="192" t="s">
        <v>71</v>
      </c>
      <c r="BH255" s="249">
        <f>ROUND(L255*K255,2)</f>
        <v>0</v>
      </c>
      <c r="BI255" s="192" t="s">
        <v>113</v>
      </c>
      <c r="BJ255" s="192" t="s">
        <v>608</v>
      </c>
    </row>
    <row r="256" spans="2:48" s="270" customFormat="1" ht="57" customHeight="1">
      <c r="B256" s="265"/>
      <c r="C256" s="266"/>
      <c r="D256" s="266"/>
      <c r="E256" s="267" t="s">
        <v>5</v>
      </c>
      <c r="F256" s="595" t="s">
        <v>598</v>
      </c>
      <c r="G256" s="596"/>
      <c r="H256" s="596"/>
      <c r="I256" s="596"/>
      <c r="J256" s="266"/>
      <c r="K256" s="269" t="s">
        <v>5</v>
      </c>
      <c r="L256" s="266"/>
      <c r="M256" s="266"/>
      <c r="N256" s="266"/>
      <c r="O256" s="266"/>
      <c r="P256" s="266"/>
      <c r="Q256" s="266"/>
      <c r="R256" s="266"/>
      <c r="S256" s="176"/>
      <c r="T256" s="266"/>
      <c r="U256" s="266"/>
      <c r="V256" s="220"/>
      <c r="W256" s="266"/>
      <c r="X256" s="266"/>
      <c r="Y256" s="266"/>
      <c r="Z256" s="266"/>
      <c r="AQ256" s="271" t="s">
        <v>205</v>
      </c>
      <c r="AR256" s="271" t="s">
        <v>65</v>
      </c>
      <c r="AS256" s="270" t="s">
        <v>65</v>
      </c>
      <c r="AT256" s="270" t="s">
        <v>25</v>
      </c>
      <c r="AU256" s="270" t="s">
        <v>58</v>
      </c>
      <c r="AV256" s="271" t="s">
        <v>198</v>
      </c>
    </row>
    <row r="257" spans="2:48" s="270" customFormat="1" ht="31.5" customHeight="1">
      <c r="B257" s="265"/>
      <c r="C257" s="266"/>
      <c r="D257" s="266"/>
      <c r="E257" s="267" t="s">
        <v>5</v>
      </c>
      <c r="F257" s="597" t="s">
        <v>599</v>
      </c>
      <c r="G257" s="598"/>
      <c r="H257" s="598"/>
      <c r="I257" s="598"/>
      <c r="J257" s="266"/>
      <c r="K257" s="269" t="s">
        <v>5</v>
      </c>
      <c r="L257" s="266"/>
      <c r="M257" s="266"/>
      <c r="N257" s="266"/>
      <c r="O257" s="266"/>
      <c r="P257" s="266"/>
      <c r="Q257" s="266"/>
      <c r="R257" s="266"/>
      <c r="S257" s="176"/>
      <c r="T257" s="266"/>
      <c r="U257" s="266"/>
      <c r="V257" s="220"/>
      <c r="W257" s="266"/>
      <c r="X257" s="266"/>
      <c r="Y257" s="266"/>
      <c r="Z257" s="266"/>
      <c r="AQ257" s="271" t="s">
        <v>205</v>
      </c>
      <c r="AR257" s="271" t="s">
        <v>65</v>
      </c>
      <c r="AS257" s="270" t="s">
        <v>65</v>
      </c>
      <c r="AT257" s="270" t="s">
        <v>25</v>
      </c>
      <c r="AU257" s="270" t="s">
        <v>58</v>
      </c>
      <c r="AV257" s="271" t="s">
        <v>198</v>
      </c>
    </row>
    <row r="258" spans="2:48" s="270" customFormat="1" ht="31.5" customHeight="1">
      <c r="B258" s="265"/>
      <c r="C258" s="266"/>
      <c r="D258" s="266"/>
      <c r="E258" s="267" t="s">
        <v>5</v>
      </c>
      <c r="F258" s="597" t="s">
        <v>600</v>
      </c>
      <c r="G258" s="598"/>
      <c r="H258" s="598"/>
      <c r="I258" s="598"/>
      <c r="J258" s="266"/>
      <c r="K258" s="269" t="s">
        <v>5</v>
      </c>
      <c r="L258" s="266"/>
      <c r="M258" s="266"/>
      <c r="N258" s="266"/>
      <c r="O258" s="266"/>
      <c r="P258" s="266"/>
      <c r="Q258" s="266"/>
      <c r="R258" s="266"/>
      <c r="S258" s="176"/>
      <c r="T258" s="266"/>
      <c r="U258" s="266"/>
      <c r="V258" s="220"/>
      <c r="W258" s="266"/>
      <c r="X258" s="266"/>
      <c r="Y258" s="266"/>
      <c r="Z258" s="266"/>
      <c r="AQ258" s="271" t="s">
        <v>205</v>
      </c>
      <c r="AR258" s="271" t="s">
        <v>65</v>
      </c>
      <c r="AS258" s="270" t="s">
        <v>65</v>
      </c>
      <c r="AT258" s="270" t="s">
        <v>25</v>
      </c>
      <c r="AU258" s="270" t="s">
        <v>58</v>
      </c>
      <c r="AV258" s="271" t="s">
        <v>198</v>
      </c>
    </row>
    <row r="259" spans="2:48" s="261" customFormat="1" ht="22.5" customHeight="1">
      <c r="B259" s="257"/>
      <c r="C259" s="258"/>
      <c r="D259" s="258"/>
      <c r="E259" s="259" t="s">
        <v>609</v>
      </c>
      <c r="F259" s="600" t="s">
        <v>610</v>
      </c>
      <c r="G259" s="601"/>
      <c r="H259" s="601"/>
      <c r="I259" s="601"/>
      <c r="J259" s="258"/>
      <c r="K259" s="260">
        <v>47.41</v>
      </c>
      <c r="L259" s="258"/>
      <c r="M259" s="258"/>
      <c r="N259" s="258"/>
      <c r="O259" s="258"/>
      <c r="P259" s="258"/>
      <c r="Q259" s="258"/>
      <c r="R259" s="258"/>
      <c r="S259" s="176"/>
      <c r="T259" s="258"/>
      <c r="U259" s="258"/>
      <c r="V259" s="221"/>
      <c r="W259" s="258"/>
      <c r="X259" s="258"/>
      <c r="Y259" s="258"/>
      <c r="Z259" s="258"/>
      <c r="AQ259" s="262" t="s">
        <v>205</v>
      </c>
      <c r="AR259" s="262" t="s">
        <v>65</v>
      </c>
      <c r="AS259" s="261" t="s">
        <v>71</v>
      </c>
      <c r="AT259" s="261" t="s">
        <v>25</v>
      </c>
      <c r="AU259" s="261" t="s">
        <v>58</v>
      </c>
      <c r="AV259" s="262" t="s">
        <v>198</v>
      </c>
    </row>
    <row r="260" spans="2:48" s="261" customFormat="1" ht="22.5" customHeight="1">
      <c r="B260" s="257"/>
      <c r="C260" s="258"/>
      <c r="D260" s="258"/>
      <c r="E260" s="259" t="s">
        <v>611</v>
      </c>
      <c r="F260" s="600" t="s">
        <v>612</v>
      </c>
      <c r="G260" s="601"/>
      <c r="H260" s="601"/>
      <c r="I260" s="601"/>
      <c r="J260" s="258"/>
      <c r="K260" s="260">
        <v>47.41</v>
      </c>
      <c r="L260" s="258"/>
      <c r="M260" s="258"/>
      <c r="N260" s="258"/>
      <c r="O260" s="258"/>
      <c r="P260" s="258"/>
      <c r="Q260" s="258"/>
      <c r="R260" s="258"/>
      <c r="S260" s="176"/>
      <c r="T260" s="258"/>
      <c r="U260" s="258"/>
      <c r="V260" s="221"/>
      <c r="W260" s="258"/>
      <c r="X260" s="258"/>
      <c r="Y260" s="258"/>
      <c r="Z260" s="258"/>
      <c r="AQ260" s="262" t="s">
        <v>205</v>
      </c>
      <c r="AR260" s="262" t="s">
        <v>65</v>
      </c>
      <c r="AS260" s="261" t="s">
        <v>71</v>
      </c>
      <c r="AT260" s="261" t="s">
        <v>25</v>
      </c>
      <c r="AU260" s="261" t="s">
        <v>65</v>
      </c>
      <c r="AV260" s="262" t="s">
        <v>198</v>
      </c>
    </row>
    <row r="261" spans="2:62" s="198" customFormat="1" ht="44.25" customHeight="1">
      <c r="B261" s="168"/>
      <c r="C261" s="240" t="s">
        <v>613</v>
      </c>
      <c r="D261" s="240" t="s">
        <v>199</v>
      </c>
      <c r="E261" s="241" t="s">
        <v>614</v>
      </c>
      <c r="F261" s="593" t="s">
        <v>615</v>
      </c>
      <c r="G261" s="593"/>
      <c r="H261" s="593"/>
      <c r="I261" s="593"/>
      <c r="J261" s="242" t="s">
        <v>377</v>
      </c>
      <c r="K261" s="243">
        <v>35.6</v>
      </c>
      <c r="L261" s="572"/>
      <c r="M261" s="572"/>
      <c r="N261" s="594">
        <f>ROUND(L261*K261,2)</f>
        <v>0</v>
      </c>
      <c r="O261" s="594"/>
      <c r="P261" s="594"/>
      <c r="Q261" s="623"/>
      <c r="R261" s="244" t="s">
        <v>3319</v>
      </c>
      <c r="S261" s="176"/>
      <c r="T261" s="245" t="s">
        <v>5</v>
      </c>
      <c r="U261" s="246" t="s">
        <v>31</v>
      </c>
      <c r="V261" s="247">
        <v>0</v>
      </c>
      <c r="W261" s="248">
        <f>V261*K261</f>
        <v>0</v>
      </c>
      <c r="X261" s="248">
        <v>0</v>
      </c>
      <c r="Y261" s="248">
        <f>X261*K261</f>
        <v>0</v>
      </c>
      <c r="Z261" s="248">
        <v>0</v>
      </c>
      <c r="AO261" s="192" t="s">
        <v>113</v>
      </c>
      <c r="AQ261" s="192" t="s">
        <v>199</v>
      </c>
      <c r="AR261" s="192" t="s">
        <v>65</v>
      </c>
      <c r="AV261" s="192" t="s">
        <v>198</v>
      </c>
      <c r="BB261" s="249">
        <f>IF(U261="základní",N261,0)</f>
        <v>0</v>
      </c>
      <c r="BC261" s="249">
        <f>IF(U261="snížená",N261,0)</f>
        <v>0</v>
      </c>
      <c r="BD261" s="249">
        <f>IF(U261="zákl. přenesená",N261,0)</f>
        <v>0</v>
      </c>
      <c r="BE261" s="249">
        <f>IF(U261="sníž. přenesená",N261,0)</f>
        <v>0</v>
      </c>
      <c r="BF261" s="249">
        <f>IF(U261="nulová",N261,0)</f>
        <v>0</v>
      </c>
      <c r="BG261" s="192" t="s">
        <v>71</v>
      </c>
      <c r="BH261" s="249">
        <f>ROUND(L261*K261,2)</f>
        <v>0</v>
      </c>
      <c r="BI261" s="192" t="s">
        <v>113</v>
      </c>
      <c r="BJ261" s="192" t="s">
        <v>616</v>
      </c>
    </row>
    <row r="262" spans="2:44" s="198" customFormat="1" ht="22.5" customHeight="1">
      <c r="B262" s="168"/>
      <c r="C262" s="169"/>
      <c r="D262" s="169"/>
      <c r="E262" s="169"/>
      <c r="F262" s="619" t="s">
        <v>617</v>
      </c>
      <c r="G262" s="620"/>
      <c r="H262" s="620"/>
      <c r="I262" s="620"/>
      <c r="J262" s="169"/>
      <c r="K262" s="169"/>
      <c r="L262" s="169"/>
      <c r="M262" s="169"/>
      <c r="N262" s="169"/>
      <c r="O262" s="169"/>
      <c r="P262" s="169"/>
      <c r="Q262" s="169"/>
      <c r="R262" s="169"/>
      <c r="S262" s="176"/>
      <c r="T262" s="169"/>
      <c r="U262" s="169"/>
      <c r="V262" s="172"/>
      <c r="W262" s="169"/>
      <c r="X262" s="169"/>
      <c r="Y262" s="169"/>
      <c r="Z262" s="169"/>
      <c r="AQ262" s="192" t="s">
        <v>271</v>
      </c>
      <c r="AR262" s="192" t="s">
        <v>65</v>
      </c>
    </row>
    <row r="263" spans="2:62" s="198" customFormat="1" ht="44.25" customHeight="1">
      <c r="B263" s="168"/>
      <c r="C263" s="240" t="s">
        <v>618</v>
      </c>
      <c r="D263" s="240" t="s">
        <v>199</v>
      </c>
      <c r="E263" s="241" t="s">
        <v>619</v>
      </c>
      <c r="F263" s="593" t="s">
        <v>620</v>
      </c>
      <c r="G263" s="593"/>
      <c r="H263" s="593"/>
      <c r="I263" s="593"/>
      <c r="J263" s="242" t="s">
        <v>377</v>
      </c>
      <c r="K263" s="243">
        <v>105.74</v>
      </c>
      <c r="L263" s="572"/>
      <c r="M263" s="572"/>
      <c r="N263" s="594">
        <f>ROUND(L263*K263,2)</f>
        <v>0</v>
      </c>
      <c r="O263" s="594"/>
      <c r="P263" s="594"/>
      <c r="Q263" s="623"/>
      <c r="R263" s="244" t="s">
        <v>3319</v>
      </c>
      <c r="S263" s="176"/>
      <c r="T263" s="245" t="s">
        <v>5</v>
      </c>
      <c r="U263" s="246" t="s">
        <v>31</v>
      </c>
      <c r="V263" s="247">
        <v>0</v>
      </c>
      <c r="W263" s="248">
        <f>V263*K263</f>
        <v>0</v>
      </c>
      <c r="X263" s="248">
        <v>0</v>
      </c>
      <c r="Y263" s="248">
        <f>X263*K263</f>
        <v>0</v>
      </c>
      <c r="Z263" s="248">
        <v>0</v>
      </c>
      <c r="AO263" s="192" t="s">
        <v>113</v>
      </c>
      <c r="AQ263" s="192" t="s">
        <v>199</v>
      </c>
      <c r="AR263" s="192" t="s">
        <v>65</v>
      </c>
      <c r="AV263" s="192" t="s">
        <v>198</v>
      </c>
      <c r="BB263" s="249">
        <f>IF(U263="základní",N263,0)</f>
        <v>0</v>
      </c>
      <c r="BC263" s="249">
        <f>IF(U263="snížená",N263,0)</f>
        <v>0</v>
      </c>
      <c r="BD263" s="249">
        <f>IF(U263="zákl. přenesená",N263,0)</f>
        <v>0</v>
      </c>
      <c r="BE263" s="249">
        <f>IF(U263="sníž. přenesená",N263,0)</f>
        <v>0</v>
      </c>
      <c r="BF263" s="249">
        <f>IF(U263="nulová",N263,0)</f>
        <v>0</v>
      </c>
      <c r="BG263" s="192" t="s">
        <v>71</v>
      </c>
      <c r="BH263" s="249">
        <f>ROUND(L263*K263,2)</f>
        <v>0</v>
      </c>
      <c r="BI263" s="192" t="s">
        <v>113</v>
      </c>
      <c r="BJ263" s="192" t="s">
        <v>621</v>
      </c>
    </row>
    <row r="264" spans="2:44" s="198" customFormat="1" ht="22.5" customHeight="1">
      <c r="B264" s="168"/>
      <c r="C264" s="169"/>
      <c r="D264" s="169"/>
      <c r="E264" s="169"/>
      <c r="F264" s="619" t="s">
        <v>622</v>
      </c>
      <c r="G264" s="620"/>
      <c r="H264" s="620"/>
      <c r="I264" s="620"/>
      <c r="J264" s="169"/>
      <c r="K264" s="169"/>
      <c r="L264" s="169"/>
      <c r="M264" s="169"/>
      <c r="N264" s="169"/>
      <c r="O264" s="169"/>
      <c r="P264" s="169"/>
      <c r="Q264" s="169"/>
      <c r="R264" s="169"/>
      <c r="S264" s="176"/>
      <c r="T264" s="169"/>
      <c r="U264" s="169"/>
      <c r="V264" s="172"/>
      <c r="W264" s="169"/>
      <c r="X264" s="169"/>
      <c r="Y264" s="169"/>
      <c r="Z264" s="169"/>
      <c r="AQ264" s="192" t="s">
        <v>271</v>
      </c>
      <c r="AR264" s="192" t="s">
        <v>65</v>
      </c>
    </row>
    <row r="265" spans="2:62" s="198" customFormat="1" ht="31.5" customHeight="1">
      <c r="B265" s="168"/>
      <c r="C265" s="240" t="s">
        <v>623</v>
      </c>
      <c r="D265" s="240" t="s">
        <v>199</v>
      </c>
      <c r="E265" s="241" t="s">
        <v>624</v>
      </c>
      <c r="F265" s="593" t="s">
        <v>625</v>
      </c>
      <c r="G265" s="593"/>
      <c r="H265" s="593"/>
      <c r="I265" s="593"/>
      <c r="J265" s="242" t="s">
        <v>377</v>
      </c>
      <c r="K265" s="243">
        <v>113.78</v>
      </c>
      <c r="L265" s="572"/>
      <c r="M265" s="572"/>
      <c r="N265" s="594">
        <f>ROUND(L265*K265,2)</f>
        <v>0</v>
      </c>
      <c r="O265" s="594"/>
      <c r="P265" s="594"/>
      <c r="Q265" s="623"/>
      <c r="R265" s="244" t="s">
        <v>3319</v>
      </c>
      <c r="S265" s="176"/>
      <c r="T265" s="245" t="s">
        <v>5</v>
      </c>
      <c r="U265" s="246" t="s">
        <v>31</v>
      </c>
      <c r="V265" s="247">
        <v>0</v>
      </c>
      <c r="W265" s="248">
        <f>V265*K265</f>
        <v>0</v>
      </c>
      <c r="X265" s="248">
        <v>0</v>
      </c>
      <c r="Y265" s="248">
        <f>X265*K265</f>
        <v>0</v>
      </c>
      <c r="Z265" s="248">
        <v>0</v>
      </c>
      <c r="AO265" s="192" t="s">
        <v>113</v>
      </c>
      <c r="AQ265" s="192" t="s">
        <v>199</v>
      </c>
      <c r="AR265" s="192" t="s">
        <v>65</v>
      </c>
      <c r="AV265" s="192" t="s">
        <v>198</v>
      </c>
      <c r="BB265" s="249">
        <f>IF(U265="základní",N265,0)</f>
        <v>0</v>
      </c>
      <c r="BC265" s="249">
        <f>IF(U265="snížená",N265,0)</f>
        <v>0</v>
      </c>
      <c r="BD265" s="249">
        <f>IF(U265="zákl. přenesená",N265,0)</f>
        <v>0</v>
      </c>
      <c r="BE265" s="249">
        <f>IF(U265="sníž. přenesená",N265,0)</f>
        <v>0</v>
      </c>
      <c r="BF265" s="249">
        <f>IF(U265="nulová",N265,0)</f>
        <v>0</v>
      </c>
      <c r="BG265" s="192" t="s">
        <v>71</v>
      </c>
      <c r="BH265" s="249">
        <f>ROUND(L265*K265,2)</f>
        <v>0</v>
      </c>
      <c r="BI265" s="192" t="s">
        <v>113</v>
      </c>
      <c r="BJ265" s="192" t="s">
        <v>626</v>
      </c>
    </row>
    <row r="266" spans="2:48" s="261" customFormat="1" ht="22.5" customHeight="1">
      <c r="B266" s="257"/>
      <c r="C266" s="258"/>
      <c r="D266" s="258"/>
      <c r="E266" s="259" t="s">
        <v>627</v>
      </c>
      <c r="F266" s="602" t="s">
        <v>628</v>
      </c>
      <c r="G266" s="603"/>
      <c r="H266" s="603"/>
      <c r="I266" s="603"/>
      <c r="J266" s="258"/>
      <c r="K266" s="260">
        <v>113.78</v>
      </c>
      <c r="L266" s="258"/>
      <c r="M266" s="258"/>
      <c r="N266" s="258"/>
      <c r="O266" s="258"/>
      <c r="P266" s="258"/>
      <c r="Q266" s="258"/>
      <c r="R266" s="258"/>
      <c r="S266" s="176"/>
      <c r="T266" s="258"/>
      <c r="U266" s="258"/>
      <c r="V266" s="221"/>
      <c r="W266" s="258"/>
      <c r="X266" s="258"/>
      <c r="Y266" s="258"/>
      <c r="Z266" s="258"/>
      <c r="AQ266" s="262" t="s">
        <v>205</v>
      </c>
      <c r="AR266" s="262" t="s">
        <v>65</v>
      </c>
      <c r="AS266" s="261" t="s">
        <v>71</v>
      </c>
      <c r="AT266" s="261" t="s">
        <v>25</v>
      </c>
      <c r="AU266" s="261" t="s">
        <v>58</v>
      </c>
      <c r="AV266" s="262" t="s">
        <v>198</v>
      </c>
    </row>
    <row r="267" spans="2:48" s="261" customFormat="1" ht="22.5" customHeight="1">
      <c r="B267" s="257"/>
      <c r="C267" s="258"/>
      <c r="D267" s="258"/>
      <c r="E267" s="259" t="s">
        <v>629</v>
      </c>
      <c r="F267" s="600" t="s">
        <v>630</v>
      </c>
      <c r="G267" s="601"/>
      <c r="H267" s="601"/>
      <c r="I267" s="601"/>
      <c r="J267" s="258"/>
      <c r="K267" s="260">
        <v>113.78</v>
      </c>
      <c r="L267" s="258"/>
      <c r="M267" s="258"/>
      <c r="N267" s="258"/>
      <c r="O267" s="258"/>
      <c r="P267" s="258"/>
      <c r="Q267" s="258"/>
      <c r="R267" s="258"/>
      <c r="S267" s="176"/>
      <c r="T267" s="258"/>
      <c r="U267" s="258"/>
      <c r="V267" s="221"/>
      <c r="W267" s="258"/>
      <c r="X267" s="258"/>
      <c r="Y267" s="258"/>
      <c r="Z267" s="258"/>
      <c r="AQ267" s="262" t="s">
        <v>205</v>
      </c>
      <c r="AR267" s="262" t="s">
        <v>65</v>
      </c>
      <c r="AS267" s="261" t="s">
        <v>71</v>
      </c>
      <c r="AT267" s="261" t="s">
        <v>25</v>
      </c>
      <c r="AU267" s="261" t="s">
        <v>65</v>
      </c>
      <c r="AV267" s="262" t="s">
        <v>198</v>
      </c>
    </row>
    <row r="268" spans="2:62" s="198" customFormat="1" ht="31.5" customHeight="1">
      <c r="B268" s="168"/>
      <c r="C268" s="251" t="s">
        <v>3367</v>
      </c>
      <c r="D268" s="251" t="s">
        <v>199</v>
      </c>
      <c r="E268" s="252" t="s">
        <v>3368</v>
      </c>
      <c r="F268" s="624" t="s">
        <v>3369</v>
      </c>
      <c r="G268" s="624"/>
      <c r="H268" s="624"/>
      <c r="I268" s="624"/>
      <c r="J268" s="253" t="s">
        <v>3370</v>
      </c>
      <c r="K268" s="254">
        <v>3.21</v>
      </c>
      <c r="L268" s="572"/>
      <c r="M268" s="572"/>
      <c r="N268" s="617">
        <f>ROUND(L268*K268,2)</f>
        <v>0</v>
      </c>
      <c r="O268" s="617"/>
      <c r="P268" s="617"/>
      <c r="Q268" s="618"/>
      <c r="R268" s="244" t="s">
        <v>3765</v>
      </c>
      <c r="S268" s="176"/>
      <c r="T268" s="245" t="s">
        <v>5</v>
      </c>
      <c r="U268" s="246" t="s">
        <v>31</v>
      </c>
      <c r="V268" s="247">
        <v>0</v>
      </c>
      <c r="W268" s="248">
        <f>V268*K268</f>
        <v>0</v>
      </c>
      <c r="X268" s="248">
        <v>0</v>
      </c>
      <c r="Y268" s="248">
        <f>X268*K268</f>
        <v>0</v>
      </c>
      <c r="Z268" s="248">
        <v>0</v>
      </c>
      <c r="AO268" s="192" t="s">
        <v>113</v>
      </c>
      <c r="AQ268" s="192" t="s">
        <v>199</v>
      </c>
      <c r="AR268" s="192" t="s">
        <v>65</v>
      </c>
      <c r="AV268" s="192" t="s">
        <v>198</v>
      </c>
      <c r="BB268" s="249">
        <f>IF(U268="základní",N268,0)</f>
        <v>0</v>
      </c>
      <c r="BC268" s="249">
        <f>IF(U268="snížená",N268,0)</f>
        <v>0</v>
      </c>
      <c r="BD268" s="249">
        <f>IF(U268="zákl. přenesená",N268,0)</f>
        <v>0</v>
      </c>
      <c r="BE268" s="249">
        <f>IF(U268="sníž. přenesená",N268,0)</f>
        <v>0</v>
      </c>
      <c r="BF268" s="249">
        <f>IF(U268="nulová",N268,0)</f>
        <v>0</v>
      </c>
      <c r="BG268" s="192" t="s">
        <v>71</v>
      </c>
      <c r="BH268" s="249">
        <f>ROUND(L268*K268,2)</f>
        <v>0</v>
      </c>
      <c r="BI268" s="192" t="s">
        <v>113</v>
      </c>
      <c r="BJ268" s="192" t="s">
        <v>341</v>
      </c>
    </row>
    <row r="269" spans="2:62" s="198" customFormat="1" ht="31.5" customHeight="1">
      <c r="B269" s="168"/>
      <c r="C269" s="251" t="s">
        <v>3374</v>
      </c>
      <c r="D269" s="251" t="s">
        <v>199</v>
      </c>
      <c r="E269" s="252" t="s">
        <v>3371</v>
      </c>
      <c r="F269" s="624" t="s">
        <v>3372</v>
      </c>
      <c r="G269" s="624"/>
      <c r="H269" s="624"/>
      <c r="I269" s="624"/>
      <c r="J269" s="253" t="s">
        <v>3325</v>
      </c>
      <c r="K269" s="254">
        <v>1</v>
      </c>
      <c r="L269" s="572"/>
      <c r="M269" s="572"/>
      <c r="N269" s="617">
        <f>ROUND(L269*K269,2)</f>
        <v>0</v>
      </c>
      <c r="O269" s="617"/>
      <c r="P269" s="617"/>
      <c r="Q269" s="618"/>
      <c r="R269" s="244" t="s">
        <v>3319</v>
      </c>
      <c r="S269" s="176"/>
      <c r="T269" s="245" t="s">
        <v>5</v>
      </c>
      <c r="U269" s="246" t="s">
        <v>31</v>
      </c>
      <c r="V269" s="247">
        <v>0</v>
      </c>
      <c r="W269" s="248">
        <f>V269*K269</f>
        <v>0</v>
      </c>
      <c r="X269" s="248">
        <v>0</v>
      </c>
      <c r="Y269" s="248">
        <f>X269*K269</f>
        <v>0</v>
      </c>
      <c r="Z269" s="248">
        <v>0</v>
      </c>
      <c r="AO269" s="192" t="s">
        <v>113</v>
      </c>
      <c r="AQ269" s="192" t="s">
        <v>199</v>
      </c>
      <c r="AR269" s="192" t="s">
        <v>65</v>
      </c>
      <c r="AV269" s="192" t="s">
        <v>198</v>
      </c>
      <c r="BB269" s="249">
        <f>IF(U269="základní",N269,0)</f>
        <v>0</v>
      </c>
      <c r="BC269" s="249">
        <f>IF(U269="snížená",N269,0)</f>
        <v>0</v>
      </c>
      <c r="BD269" s="249">
        <f>IF(U269="zákl. přenesená",N269,0)</f>
        <v>0</v>
      </c>
      <c r="BE269" s="249">
        <f>IF(U269="sníž. přenesená",N269,0)</f>
        <v>0</v>
      </c>
      <c r="BF269" s="249">
        <f>IF(U269="nulová",N269,0)</f>
        <v>0</v>
      </c>
      <c r="BG269" s="192" t="s">
        <v>71</v>
      </c>
      <c r="BH269" s="249">
        <f>ROUND(L269*K269,2)</f>
        <v>0</v>
      </c>
      <c r="BI269" s="192" t="s">
        <v>113</v>
      </c>
      <c r="BJ269" s="192" t="s">
        <v>341</v>
      </c>
    </row>
    <row r="270" spans="2:44" s="198" customFormat="1" ht="30" customHeight="1">
      <c r="B270" s="168"/>
      <c r="C270" s="169"/>
      <c r="D270" s="169"/>
      <c r="E270" s="169"/>
      <c r="F270" s="619" t="s">
        <v>3373</v>
      </c>
      <c r="G270" s="620"/>
      <c r="H270" s="620"/>
      <c r="I270" s="620"/>
      <c r="J270" s="169"/>
      <c r="K270" s="169"/>
      <c r="L270" s="169"/>
      <c r="M270" s="169"/>
      <c r="N270" s="169"/>
      <c r="O270" s="169"/>
      <c r="P270" s="169"/>
      <c r="Q270" s="169"/>
      <c r="R270" s="169"/>
      <c r="S270" s="176"/>
      <c r="T270" s="169"/>
      <c r="U270" s="169"/>
      <c r="V270" s="172"/>
      <c r="W270" s="169"/>
      <c r="X270" s="169"/>
      <c r="Y270" s="169"/>
      <c r="Z270" s="169"/>
      <c r="AQ270" s="192" t="s">
        <v>271</v>
      </c>
      <c r="AR270" s="192" t="s">
        <v>65</v>
      </c>
    </row>
    <row r="271" spans="2:60" s="235" customFormat="1" ht="37.35" customHeight="1">
      <c r="B271" s="231"/>
      <c r="C271" s="232"/>
      <c r="D271" s="233" t="s">
        <v>254</v>
      </c>
      <c r="E271" s="233"/>
      <c r="F271" s="233"/>
      <c r="G271" s="233"/>
      <c r="H271" s="233"/>
      <c r="I271" s="233"/>
      <c r="J271" s="233"/>
      <c r="K271" s="233"/>
      <c r="L271" s="233"/>
      <c r="M271" s="233"/>
      <c r="N271" s="609">
        <f>SUM(N272:Q311)</f>
        <v>0</v>
      </c>
      <c r="O271" s="610"/>
      <c r="P271" s="610"/>
      <c r="Q271" s="610"/>
      <c r="R271" s="232"/>
      <c r="S271" s="176"/>
      <c r="T271" s="232"/>
      <c r="U271" s="232"/>
      <c r="V271" s="219"/>
      <c r="W271" s="234">
        <f>SUM(W272:W308)</f>
        <v>0</v>
      </c>
      <c r="X271" s="232"/>
      <c r="Y271" s="234">
        <f>SUM(Y272:Y308)</f>
        <v>0</v>
      </c>
      <c r="Z271" s="232"/>
      <c r="AO271" s="237" t="s">
        <v>113</v>
      </c>
      <c r="AQ271" s="238" t="s">
        <v>57</v>
      </c>
      <c r="AR271" s="238" t="s">
        <v>58</v>
      </c>
      <c r="AV271" s="237" t="s">
        <v>198</v>
      </c>
      <c r="BH271" s="239">
        <f>SUM(BH272:BH308)</f>
        <v>0</v>
      </c>
    </row>
    <row r="272" spans="2:62" s="198" customFormat="1" ht="44.25" customHeight="1">
      <c r="B272" s="168"/>
      <c r="C272" s="240" t="s">
        <v>631</v>
      </c>
      <c r="D272" s="240" t="s">
        <v>199</v>
      </c>
      <c r="E272" s="241" t="s">
        <v>632</v>
      </c>
      <c r="F272" s="593" t="s">
        <v>3485</v>
      </c>
      <c r="G272" s="593"/>
      <c r="H272" s="593"/>
      <c r="I272" s="593"/>
      <c r="J272" s="242" t="s">
        <v>377</v>
      </c>
      <c r="K272" s="243">
        <v>77.58</v>
      </c>
      <c r="L272" s="572"/>
      <c r="M272" s="572"/>
      <c r="N272" s="594">
        <f>ROUND(L272*K272,2)</f>
        <v>0</v>
      </c>
      <c r="O272" s="594"/>
      <c r="P272" s="594"/>
      <c r="Q272" s="623"/>
      <c r="R272" s="244" t="s">
        <v>3319</v>
      </c>
      <c r="S272" s="176"/>
      <c r="T272" s="245" t="s">
        <v>5</v>
      </c>
      <c r="U272" s="246" t="s">
        <v>31</v>
      </c>
      <c r="V272" s="247">
        <v>0</v>
      </c>
      <c r="W272" s="248">
        <f>V272*K272</f>
        <v>0</v>
      </c>
      <c r="X272" s="248">
        <v>0</v>
      </c>
      <c r="Y272" s="248">
        <f>X272*K272</f>
        <v>0</v>
      </c>
      <c r="Z272" s="248">
        <v>0</v>
      </c>
      <c r="AO272" s="192" t="s">
        <v>113</v>
      </c>
      <c r="AQ272" s="192" t="s">
        <v>199</v>
      </c>
      <c r="AR272" s="192" t="s">
        <v>65</v>
      </c>
      <c r="AV272" s="192" t="s">
        <v>198</v>
      </c>
      <c r="BB272" s="249">
        <f>IF(U272="základní",N272,0)</f>
        <v>0</v>
      </c>
      <c r="BC272" s="249">
        <f>IF(U272="snížená",N272,0)</f>
        <v>0</v>
      </c>
      <c r="BD272" s="249">
        <f>IF(U272="zákl. přenesená",N272,0)</f>
        <v>0</v>
      </c>
      <c r="BE272" s="249">
        <f>IF(U272="sníž. přenesená",N272,0)</f>
        <v>0</v>
      </c>
      <c r="BF272" s="249">
        <f>IF(U272="nulová",N272,0)</f>
        <v>0</v>
      </c>
      <c r="BG272" s="192" t="s">
        <v>71</v>
      </c>
      <c r="BH272" s="249">
        <f>ROUND(L272*K272,2)</f>
        <v>0</v>
      </c>
      <c r="BI272" s="192" t="s">
        <v>113</v>
      </c>
      <c r="BJ272" s="192" t="s">
        <v>633</v>
      </c>
    </row>
    <row r="273" spans="2:44" s="198" customFormat="1" ht="42" customHeight="1">
      <c r="B273" s="168"/>
      <c r="C273" s="169"/>
      <c r="D273" s="169"/>
      <c r="E273" s="169"/>
      <c r="F273" s="619" t="s">
        <v>634</v>
      </c>
      <c r="G273" s="620"/>
      <c r="H273" s="620"/>
      <c r="I273" s="620"/>
      <c r="J273" s="169"/>
      <c r="K273" s="169"/>
      <c r="L273" s="169"/>
      <c r="M273" s="169"/>
      <c r="N273" s="169"/>
      <c r="O273" s="169"/>
      <c r="P273" s="169"/>
      <c r="Q273" s="169"/>
      <c r="R273" s="169"/>
      <c r="S273" s="176"/>
      <c r="T273" s="169"/>
      <c r="U273" s="169"/>
      <c r="V273" s="172"/>
      <c r="W273" s="169"/>
      <c r="X273" s="169"/>
      <c r="Y273" s="169"/>
      <c r="Z273" s="169"/>
      <c r="AQ273" s="192" t="s">
        <v>271</v>
      </c>
      <c r="AR273" s="192" t="s">
        <v>65</v>
      </c>
    </row>
    <row r="274" spans="2:48" s="261" customFormat="1" ht="22.5" customHeight="1">
      <c r="B274" s="257"/>
      <c r="C274" s="258"/>
      <c r="D274" s="258"/>
      <c r="E274" s="259" t="s">
        <v>635</v>
      </c>
      <c r="F274" s="600" t="s">
        <v>636</v>
      </c>
      <c r="G274" s="601"/>
      <c r="H274" s="601"/>
      <c r="I274" s="601"/>
      <c r="J274" s="258"/>
      <c r="K274" s="260">
        <v>77.58</v>
      </c>
      <c r="L274" s="258"/>
      <c r="M274" s="258"/>
      <c r="N274" s="258"/>
      <c r="O274" s="258"/>
      <c r="P274" s="258"/>
      <c r="Q274" s="258"/>
      <c r="R274" s="258"/>
      <c r="S274" s="176"/>
      <c r="T274" s="258"/>
      <c r="U274" s="258"/>
      <c r="V274" s="221"/>
      <c r="W274" s="258"/>
      <c r="X274" s="258"/>
      <c r="Y274" s="258"/>
      <c r="Z274" s="258"/>
      <c r="AQ274" s="262" t="s">
        <v>205</v>
      </c>
      <c r="AR274" s="262" t="s">
        <v>65</v>
      </c>
      <c r="AS274" s="261" t="s">
        <v>71</v>
      </c>
      <c r="AT274" s="261" t="s">
        <v>25</v>
      </c>
      <c r="AU274" s="261" t="s">
        <v>58</v>
      </c>
      <c r="AV274" s="262" t="s">
        <v>198</v>
      </c>
    </row>
    <row r="275" spans="2:48" s="270" customFormat="1" ht="44.25" customHeight="1">
      <c r="B275" s="265"/>
      <c r="C275" s="266"/>
      <c r="D275" s="266"/>
      <c r="E275" s="267" t="s">
        <v>5</v>
      </c>
      <c r="F275" s="597" t="s">
        <v>637</v>
      </c>
      <c r="G275" s="598"/>
      <c r="H275" s="598"/>
      <c r="I275" s="598"/>
      <c r="J275" s="266"/>
      <c r="K275" s="269" t="s">
        <v>5</v>
      </c>
      <c r="L275" s="266"/>
      <c r="M275" s="266"/>
      <c r="N275" s="266"/>
      <c r="O275" s="266"/>
      <c r="P275" s="266"/>
      <c r="Q275" s="266"/>
      <c r="R275" s="266"/>
      <c r="S275" s="176"/>
      <c r="T275" s="266"/>
      <c r="U275" s="266"/>
      <c r="V275" s="220"/>
      <c r="W275" s="266"/>
      <c r="X275" s="266"/>
      <c r="Y275" s="266"/>
      <c r="Z275" s="266"/>
      <c r="AQ275" s="271" t="s">
        <v>205</v>
      </c>
      <c r="AR275" s="271" t="s">
        <v>65</v>
      </c>
      <c r="AS275" s="270" t="s">
        <v>65</v>
      </c>
      <c r="AT275" s="270" t="s">
        <v>25</v>
      </c>
      <c r="AU275" s="270" t="s">
        <v>58</v>
      </c>
      <c r="AV275" s="271" t="s">
        <v>198</v>
      </c>
    </row>
    <row r="276" spans="2:48" s="270" customFormat="1" ht="75.75" customHeight="1">
      <c r="B276" s="265"/>
      <c r="C276" s="266"/>
      <c r="D276" s="266"/>
      <c r="E276" s="267" t="s">
        <v>5</v>
      </c>
      <c r="F276" s="599" t="s">
        <v>3375</v>
      </c>
      <c r="G276" s="598"/>
      <c r="H276" s="598"/>
      <c r="I276" s="598"/>
      <c r="J276" s="266"/>
      <c r="K276" s="269" t="s">
        <v>5</v>
      </c>
      <c r="L276" s="266"/>
      <c r="M276" s="266"/>
      <c r="N276" s="266"/>
      <c r="O276" s="266"/>
      <c r="P276" s="266"/>
      <c r="Q276" s="266"/>
      <c r="R276" s="266"/>
      <c r="S276" s="176"/>
      <c r="T276" s="266"/>
      <c r="U276" s="266"/>
      <c r="V276" s="220"/>
      <c r="W276" s="266"/>
      <c r="X276" s="266"/>
      <c r="Y276" s="266"/>
      <c r="Z276" s="266"/>
      <c r="AQ276" s="271" t="s">
        <v>205</v>
      </c>
      <c r="AR276" s="271" t="s">
        <v>65</v>
      </c>
      <c r="AS276" s="270" t="s">
        <v>65</v>
      </c>
      <c r="AT276" s="270" t="s">
        <v>25</v>
      </c>
      <c r="AU276" s="270" t="s">
        <v>58</v>
      </c>
      <c r="AV276" s="271" t="s">
        <v>198</v>
      </c>
    </row>
    <row r="277" spans="2:48" s="270" customFormat="1" ht="44.25" customHeight="1">
      <c r="B277" s="265"/>
      <c r="C277" s="266"/>
      <c r="D277" s="266"/>
      <c r="E277" s="267" t="s">
        <v>5</v>
      </c>
      <c r="F277" s="597" t="s">
        <v>638</v>
      </c>
      <c r="G277" s="598"/>
      <c r="H277" s="598"/>
      <c r="I277" s="598"/>
      <c r="J277" s="266"/>
      <c r="K277" s="269" t="s">
        <v>5</v>
      </c>
      <c r="L277" s="266"/>
      <c r="M277" s="266"/>
      <c r="N277" s="266"/>
      <c r="O277" s="266"/>
      <c r="P277" s="266"/>
      <c r="Q277" s="266"/>
      <c r="R277" s="266"/>
      <c r="S277" s="176"/>
      <c r="T277" s="266"/>
      <c r="U277" s="266"/>
      <c r="V277" s="220"/>
      <c r="W277" s="266"/>
      <c r="X277" s="266"/>
      <c r="Y277" s="266"/>
      <c r="Z277" s="266"/>
      <c r="AQ277" s="271" t="s">
        <v>205</v>
      </c>
      <c r="AR277" s="271" t="s">
        <v>65</v>
      </c>
      <c r="AS277" s="270" t="s">
        <v>65</v>
      </c>
      <c r="AT277" s="270" t="s">
        <v>25</v>
      </c>
      <c r="AU277" s="270" t="s">
        <v>58</v>
      </c>
      <c r="AV277" s="271" t="s">
        <v>198</v>
      </c>
    </row>
    <row r="278" spans="2:48" s="270" customFormat="1" ht="22.5" customHeight="1">
      <c r="B278" s="265"/>
      <c r="C278" s="266"/>
      <c r="D278" s="266"/>
      <c r="E278" s="267" t="s">
        <v>5</v>
      </c>
      <c r="F278" s="597" t="s">
        <v>639</v>
      </c>
      <c r="G278" s="598"/>
      <c r="H278" s="598"/>
      <c r="I278" s="598"/>
      <c r="J278" s="266"/>
      <c r="K278" s="269" t="s">
        <v>5</v>
      </c>
      <c r="L278" s="266"/>
      <c r="M278" s="266"/>
      <c r="N278" s="266"/>
      <c r="O278" s="266"/>
      <c r="P278" s="266"/>
      <c r="Q278" s="266"/>
      <c r="R278" s="266"/>
      <c r="S278" s="176"/>
      <c r="T278" s="266"/>
      <c r="U278" s="266"/>
      <c r="V278" s="220"/>
      <c r="W278" s="266"/>
      <c r="X278" s="266"/>
      <c r="Y278" s="266"/>
      <c r="Z278" s="266"/>
      <c r="AQ278" s="271" t="s">
        <v>205</v>
      </c>
      <c r="AR278" s="271" t="s">
        <v>65</v>
      </c>
      <c r="AS278" s="270" t="s">
        <v>65</v>
      </c>
      <c r="AT278" s="270" t="s">
        <v>25</v>
      </c>
      <c r="AU278" s="270" t="s">
        <v>58</v>
      </c>
      <c r="AV278" s="271" t="s">
        <v>198</v>
      </c>
    </row>
    <row r="279" spans="2:48" s="261" customFormat="1" ht="22.5" customHeight="1">
      <c r="B279" s="257"/>
      <c r="C279" s="258"/>
      <c r="D279" s="258"/>
      <c r="E279" s="259" t="s">
        <v>640</v>
      </c>
      <c r="F279" s="600" t="s">
        <v>641</v>
      </c>
      <c r="G279" s="601"/>
      <c r="H279" s="601"/>
      <c r="I279" s="601"/>
      <c r="J279" s="258"/>
      <c r="K279" s="260">
        <v>77.58</v>
      </c>
      <c r="L279" s="258"/>
      <c r="M279" s="258"/>
      <c r="N279" s="258"/>
      <c r="O279" s="258"/>
      <c r="P279" s="258"/>
      <c r="Q279" s="258"/>
      <c r="R279" s="258"/>
      <c r="S279" s="176"/>
      <c r="T279" s="258"/>
      <c r="U279" s="258"/>
      <c r="V279" s="221"/>
      <c r="W279" s="258"/>
      <c r="X279" s="258"/>
      <c r="Y279" s="258"/>
      <c r="Z279" s="258"/>
      <c r="AQ279" s="262" t="s">
        <v>205</v>
      </c>
      <c r="AR279" s="262" t="s">
        <v>65</v>
      </c>
      <c r="AS279" s="261" t="s">
        <v>71</v>
      </c>
      <c r="AT279" s="261" t="s">
        <v>25</v>
      </c>
      <c r="AU279" s="261" t="s">
        <v>65</v>
      </c>
      <c r="AV279" s="262" t="s">
        <v>198</v>
      </c>
    </row>
    <row r="280" spans="2:62" s="198" customFormat="1" ht="44.25" customHeight="1">
      <c r="B280" s="168"/>
      <c r="C280" s="240" t="s">
        <v>642</v>
      </c>
      <c r="D280" s="240" t="s">
        <v>199</v>
      </c>
      <c r="E280" s="241" t="s">
        <v>643</v>
      </c>
      <c r="F280" s="593" t="s">
        <v>3486</v>
      </c>
      <c r="G280" s="593"/>
      <c r="H280" s="593"/>
      <c r="I280" s="593"/>
      <c r="J280" s="242" t="s">
        <v>377</v>
      </c>
      <c r="K280" s="243">
        <v>43.1</v>
      </c>
      <c r="L280" s="572"/>
      <c r="M280" s="572"/>
      <c r="N280" s="594">
        <f>ROUND(L280*K280,2)</f>
        <v>0</v>
      </c>
      <c r="O280" s="594"/>
      <c r="P280" s="594"/>
      <c r="Q280" s="623"/>
      <c r="R280" s="244" t="s">
        <v>3319</v>
      </c>
      <c r="S280" s="176"/>
      <c r="T280" s="245" t="s">
        <v>5</v>
      </c>
      <c r="U280" s="246" t="s">
        <v>31</v>
      </c>
      <c r="V280" s="247">
        <v>0</v>
      </c>
      <c r="W280" s="248">
        <f>V280*K280</f>
        <v>0</v>
      </c>
      <c r="X280" s="248">
        <v>0</v>
      </c>
      <c r="Y280" s="248">
        <f>X280*K280</f>
        <v>0</v>
      </c>
      <c r="Z280" s="248">
        <v>0</v>
      </c>
      <c r="AO280" s="192" t="s">
        <v>113</v>
      </c>
      <c r="AQ280" s="192" t="s">
        <v>199</v>
      </c>
      <c r="AR280" s="192" t="s">
        <v>65</v>
      </c>
      <c r="AV280" s="192" t="s">
        <v>198</v>
      </c>
      <c r="BB280" s="249">
        <f>IF(U280="základní",N280,0)</f>
        <v>0</v>
      </c>
      <c r="BC280" s="249">
        <f>IF(U280="snížená",N280,0)</f>
        <v>0</v>
      </c>
      <c r="BD280" s="249">
        <f>IF(U280="zákl. přenesená",N280,0)</f>
        <v>0</v>
      </c>
      <c r="BE280" s="249">
        <f>IF(U280="sníž. přenesená",N280,0)</f>
        <v>0</v>
      </c>
      <c r="BF280" s="249">
        <f>IF(U280="nulová",N280,0)</f>
        <v>0</v>
      </c>
      <c r="BG280" s="192" t="s">
        <v>71</v>
      </c>
      <c r="BH280" s="249">
        <f>ROUND(L280*K280,2)</f>
        <v>0</v>
      </c>
      <c r="BI280" s="192" t="s">
        <v>113</v>
      </c>
      <c r="BJ280" s="192" t="s">
        <v>644</v>
      </c>
    </row>
    <row r="281" spans="2:44" s="198" customFormat="1" ht="42" customHeight="1">
      <c r="B281" s="168"/>
      <c r="C281" s="169"/>
      <c r="D281" s="169"/>
      <c r="E281" s="169"/>
      <c r="F281" s="619" t="s">
        <v>634</v>
      </c>
      <c r="G281" s="620"/>
      <c r="H281" s="620"/>
      <c r="I281" s="620"/>
      <c r="J281" s="169"/>
      <c r="K281" s="169"/>
      <c r="L281" s="169"/>
      <c r="M281" s="169"/>
      <c r="N281" s="169"/>
      <c r="O281" s="169"/>
      <c r="P281" s="169"/>
      <c r="Q281" s="169"/>
      <c r="R281" s="169"/>
      <c r="S281" s="176"/>
      <c r="T281" s="169"/>
      <c r="U281" s="169"/>
      <c r="V281" s="172"/>
      <c r="W281" s="169"/>
      <c r="X281" s="169"/>
      <c r="Y281" s="169"/>
      <c r="Z281" s="169"/>
      <c r="AQ281" s="192" t="s">
        <v>271</v>
      </c>
      <c r="AR281" s="192" t="s">
        <v>65</v>
      </c>
    </row>
    <row r="282" spans="2:48" s="261" customFormat="1" ht="22.5" customHeight="1">
      <c r="B282" s="257"/>
      <c r="C282" s="258"/>
      <c r="D282" s="258"/>
      <c r="E282" s="259" t="s">
        <v>645</v>
      </c>
      <c r="F282" s="600" t="s">
        <v>646</v>
      </c>
      <c r="G282" s="601"/>
      <c r="H282" s="601"/>
      <c r="I282" s="601"/>
      <c r="J282" s="258"/>
      <c r="K282" s="260">
        <v>43.1</v>
      </c>
      <c r="L282" s="258"/>
      <c r="M282" s="258"/>
      <c r="N282" s="258"/>
      <c r="O282" s="258"/>
      <c r="P282" s="258"/>
      <c r="Q282" s="258"/>
      <c r="R282" s="258"/>
      <c r="S282" s="176"/>
      <c r="T282" s="258"/>
      <c r="U282" s="258"/>
      <c r="V282" s="221"/>
      <c r="W282" s="258"/>
      <c r="X282" s="258"/>
      <c r="Y282" s="258"/>
      <c r="Z282" s="258"/>
      <c r="AQ282" s="262" t="s">
        <v>205</v>
      </c>
      <c r="AR282" s="262" t="s">
        <v>65</v>
      </c>
      <c r="AS282" s="261" t="s">
        <v>71</v>
      </c>
      <c r="AT282" s="261" t="s">
        <v>25</v>
      </c>
      <c r="AU282" s="261" t="s">
        <v>58</v>
      </c>
      <c r="AV282" s="262" t="s">
        <v>198</v>
      </c>
    </row>
    <row r="283" spans="2:48" s="270" customFormat="1" ht="44.25" customHeight="1">
      <c r="B283" s="265"/>
      <c r="C283" s="266"/>
      <c r="D283" s="266"/>
      <c r="E283" s="267" t="s">
        <v>5</v>
      </c>
      <c r="F283" s="597" t="s">
        <v>637</v>
      </c>
      <c r="G283" s="598"/>
      <c r="H283" s="598"/>
      <c r="I283" s="598"/>
      <c r="J283" s="266"/>
      <c r="K283" s="269" t="s">
        <v>5</v>
      </c>
      <c r="L283" s="266"/>
      <c r="M283" s="266"/>
      <c r="N283" s="266"/>
      <c r="O283" s="266"/>
      <c r="P283" s="266"/>
      <c r="Q283" s="266"/>
      <c r="R283" s="266"/>
      <c r="S283" s="176"/>
      <c r="T283" s="266"/>
      <c r="U283" s="266"/>
      <c r="V283" s="220"/>
      <c r="W283" s="266"/>
      <c r="X283" s="266"/>
      <c r="Y283" s="266"/>
      <c r="Z283" s="266"/>
      <c r="AQ283" s="271" t="s">
        <v>205</v>
      </c>
      <c r="AR283" s="271" t="s">
        <v>65</v>
      </c>
      <c r="AS283" s="270" t="s">
        <v>65</v>
      </c>
      <c r="AT283" s="270" t="s">
        <v>25</v>
      </c>
      <c r="AU283" s="270" t="s">
        <v>58</v>
      </c>
      <c r="AV283" s="271" t="s">
        <v>198</v>
      </c>
    </row>
    <row r="284" spans="2:48" s="270" customFormat="1" ht="71.25" customHeight="1">
      <c r="B284" s="265"/>
      <c r="C284" s="266"/>
      <c r="D284" s="266"/>
      <c r="E284" s="267" t="s">
        <v>5</v>
      </c>
      <c r="F284" s="599" t="s">
        <v>3376</v>
      </c>
      <c r="G284" s="598"/>
      <c r="H284" s="598"/>
      <c r="I284" s="598"/>
      <c r="J284" s="266"/>
      <c r="K284" s="269" t="s">
        <v>5</v>
      </c>
      <c r="L284" s="266"/>
      <c r="M284" s="266"/>
      <c r="N284" s="266"/>
      <c r="O284" s="266"/>
      <c r="P284" s="266"/>
      <c r="Q284" s="266"/>
      <c r="R284" s="266"/>
      <c r="S284" s="176"/>
      <c r="T284" s="266"/>
      <c r="U284" s="266"/>
      <c r="V284" s="220"/>
      <c r="W284" s="266"/>
      <c r="X284" s="266"/>
      <c r="Y284" s="266"/>
      <c r="Z284" s="266"/>
      <c r="AQ284" s="271" t="s">
        <v>205</v>
      </c>
      <c r="AR284" s="271" t="s">
        <v>65</v>
      </c>
      <c r="AS284" s="270" t="s">
        <v>65</v>
      </c>
      <c r="AT284" s="270" t="s">
        <v>25</v>
      </c>
      <c r="AU284" s="270" t="s">
        <v>58</v>
      </c>
      <c r="AV284" s="271" t="s">
        <v>198</v>
      </c>
    </row>
    <row r="285" spans="2:48" s="270" customFormat="1" ht="44.25" customHeight="1">
      <c r="B285" s="265"/>
      <c r="C285" s="266"/>
      <c r="D285" s="266"/>
      <c r="E285" s="267" t="s">
        <v>5</v>
      </c>
      <c r="F285" s="597" t="s">
        <v>638</v>
      </c>
      <c r="G285" s="598"/>
      <c r="H285" s="598"/>
      <c r="I285" s="598"/>
      <c r="J285" s="266"/>
      <c r="K285" s="269" t="s">
        <v>5</v>
      </c>
      <c r="L285" s="266"/>
      <c r="M285" s="266"/>
      <c r="N285" s="266"/>
      <c r="O285" s="266"/>
      <c r="P285" s="266"/>
      <c r="Q285" s="266"/>
      <c r="R285" s="266"/>
      <c r="S285" s="176"/>
      <c r="T285" s="266"/>
      <c r="U285" s="266"/>
      <c r="V285" s="220"/>
      <c r="W285" s="266"/>
      <c r="X285" s="266"/>
      <c r="Y285" s="266"/>
      <c r="Z285" s="266"/>
      <c r="AQ285" s="271" t="s">
        <v>205</v>
      </c>
      <c r="AR285" s="271" t="s">
        <v>65</v>
      </c>
      <c r="AS285" s="270" t="s">
        <v>65</v>
      </c>
      <c r="AT285" s="270" t="s">
        <v>25</v>
      </c>
      <c r="AU285" s="270" t="s">
        <v>58</v>
      </c>
      <c r="AV285" s="271" t="s">
        <v>198</v>
      </c>
    </row>
    <row r="286" spans="2:48" s="270" customFormat="1" ht="22.5" customHeight="1">
      <c r="B286" s="265"/>
      <c r="C286" s="266"/>
      <c r="D286" s="266"/>
      <c r="E286" s="267" t="s">
        <v>5</v>
      </c>
      <c r="F286" s="597" t="s">
        <v>639</v>
      </c>
      <c r="G286" s="598"/>
      <c r="H286" s="598"/>
      <c r="I286" s="598"/>
      <c r="J286" s="266"/>
      <c r="K286" s="269" t="s">
        <v>5</v>
      </c>
      <c r="L286" s="266"/>
      <c r="M286" s="266"/>
      <c r="N286" s="266"/>
      <c r="O286" s="266"/>
      <c r="P286" s="266"/>
      <c r="Q286" s="266"/>
      <c r="R286" s="266"/>
      <c r="S286" s="176"/>
      <c r="T286" s="266"/>
      <c r="U286" s="266"/>
      <c r="V286" s="220"/>
      <c r="W286" s="266"/>
      <c r="X286" s="266"/>
      <c r="Y286" s="266"/>
      <c r="Z286" s="266"/>
      <c r="AQ286" s="271" t="s">
        <v>205</v>
      </c>
      <c r="AR286" s="271" t="s">
        <v>65</v>
      </c>
      <c r="AS286" s="270" t="s">
        <v>65</v>
      </c>
      <c r="AT286" s="270" t="s">
        <v>25</v>
      </c>
      <c r="AU286" s="270" t="s">
        <v>58</v>
      </c>
      <c r="AV286" s="271" t="s">
        <v>198</v>
      </c>
    </row>
    <row r="287" spans="2:48" s="261" customFormat="1" ht="22.5" customHeight="1">
      <c r="B287" s="257"/>
      <c r="C287" s="258"/>
      <c r="D287" s="258"/>
      <c r="E287" s="259" t="s">
        <v>647</v>
      </c>
      <c r="F287" s="600" t="s">
        <v>648</v>
      </c>
      <c r="G287" s="601"/>
      <c r="H287" s="601"/>
      <c r="I287" s="601"/>
      <c r="J287" s="258"/>
      <c r="K287" s="260">
        <v>43.1</v>
      </c>
      <c r="L287" s="258"/>
      <c r="M287" s="258"/>
      <c r="N287" s="258"/>
      <c r="O287" s="258"/>
      <c r="P287" s="258"/>
      <c r="Q287" s="258"/>
      <c r="R287" s="258"/>
      <c r="S287" s="176"/>
      <c r="T287" s="258"/>
      <c r="U287" s="258"/>
      <c r="V287" s="221"/>
      <c r="W287" s="258"/>
      <c r="X287" s="258"/>
      <c r="Y287" s="258"/>
      <c r="Z287" s="258"/>
      <c r="AQ287" s="262" t="s">
        <v>205</v>
      </c>
      <c r="AR287" s="262" t="s">
        <v>65</v>
      </c>
      <c r="AS287" s="261" t="s">
        <v>71</v>
      </c>
      <c r="AT287" s="261" t="s">
        <v>25</v>
      </c>
      <c r="AU287" s="261" t="s">
        <v>65</v>
      </c>
      <c r="AV287" s="262" t="s">
        <v>198</v>
      </c>
    </row>
    <row r="288" spans="2:62" s="198" customFormat="1" ht="57" customHeight="1">
      <c r="B288" s="168"/>
      <c r="C288" s="240" t="s">
        <v>649</v>
      </c>
      <c r="D288" s="240" t="s">
        <v>199</v>
      </c>
      <c r="E288" s="241" t="s">
        <v>650</v>
      </c>
      <c r="F288" s="593" t="s">
        <v>3487</v>
      </c>
      <c r="G288" s="593"/>
      <c r="H288" s="593"/>
      <c r="I288" s="593"/>
      <c r="J288" s="242" t="s">
        <v>377</v>
      </c>
      <c r="K288" s="243">
        <v>243</v>
      </c>
      <c r="L288" s="572"/>
      <c r="M288" s="572"/>
      <c r="N288" s="594">
        <f>ROUND(L288*K288,2)</f>
        <v>0</v>
      </c>
      <c r="O288" s="594"/>
      <c r="P288" s="594"/>
      <c r="Q288" s="623"/>
      <c r="R288" s="244" t="s">
        <v>3319</v>
      </c>
      <c r="S288" s="176"/>
      <c r="T288" s="245" t="s">
        <v>5</v>
      </c>
      <c r="U288" s="246" t="s">
        <v>31</v>
      </c>
      <c r="V288" s="247">
        <v>0</v>
      </c>
      <c r="W288" s="248">
        <f>V288*K288</f>
        <v>0</v>
      </c>
      <c r="X288" s="248">
        <v>0</v>
      </c>
      <c r="Y288" s="248">
        <f>X288*K288</f>
        <v>0</v>
      </c>
      <c r="Z288" s="248">
        <v>0</v>
      </c>
      <c r="AO288" s="192" t="s">
        <v>113</v>
      </c>
      <c r="AQ288" s="192" t="s">
        <v>199</v>
      </c>
      <c r="AR288" s="192" t="s">
        <v>65</v>
      </c>
      <c r="AV288" s="192" t="s">
        <v>198</v>
      </c>
      <c r="BB288" s="249">
        <f>IF(U288="základní",N288,0)</f>
        <v>0</v>
      </c>
      <c r="BC288" s="249">
        <f>IF(U288="snížená",N288,0)</f>
        <v>0</v>
      </c>
      <c r="BD288" s="249">
        <f>IF(U288="zákl. přenesená",N288,0)</f>
        <v>0</v>
      </c>
      <c r="BE288" s="249">
        <f>IF(U288="sníž. přenesená",N288,0)</f>
        <v>0</v>
      </c>
      <c r="BF288" s="249">
        <f>IF(U288="nulová",N288,0)</f>
        <v>0</v>
      </c>
      <c r="BG288" s="192" t="s">
        <v>71</v>
      </c>
      <c r="BH288" s="249">
        <f>ROUND(L288*K288,2)</f>
        <v>0</v>
      </c>
      <c r="BI288" s="192" t="s">
        <v>113</v>
      </c>
      <c r="BJ288" s="192" t="s">
        <v>651</v>
      </c>
    </row>
    <row r="289" spans="2:44" s="198" customFormat="1" ht="42" customHeight="1">
      <c r="B289" s="168"/>
      <c r="C289" s="169"/>
      <c r="D289" s="169"/>
      <c r="E289" s="169"/>
      <c r="F289" s="619" t="s">
        <v>634</v>
      </c>
      <c r="G289" s="620"/>
      <c r="H289" s="620"/>
      <c r="I289" s="620"/>
      <c r="J289" s="169"/>
      <c r="K289" s="169"/>
      <c r="L289" s="169"/>
      <c r="M289" s="169"/>
      <c r="N289" s="169"/>
      <c r="O289" s="169"/>
      <c r="P289" s="169"/>
      <c r="Q289" s="169"/>
      <c r="R289" s="169"/>
      <c r="S289" s="176"/>
      <c r="T289" s="169"/>
      <c r="U289" s="169"/>
      <c r="V289" s="172"/>
      <c r="W289" s="169"/>
      <c r="X289" s="169"/>
      <c r="Y289" s="169"/>
      <c r="Z289" s="169"/>
      <c r="AQ289" s="192" t="s">
        <v>271</v>
      </c>
      <c r="AR289" s="192" t="s">
        <v>65</v>
      </c>
    </row>
    <row r="290" spans="2:48" s="270" customFormat="1" ht="44.25" customHeight="1">
      <c r="B290" s="265"/>
      <c r="C290" s="266"/>
      <c r="D290" s="266"/>
      <c r="E290" s="267" t="s">
        <v>5</v>
      </c>
      <c r="F290" s="625" t="s">
        <v>3377</v>
      </c>
      <c r="G290" s="622"/>
      <c r="H290" s="622"/>
      <c r="I290" s="622"/>
      <c r="J290" s="266"/>
      <c r="K290" s="269" t="s">
        <v>5</v>
      </c>
      <c r="L290" s="266"/>
      <c r="M290" s="266"/>
      <c r="N290" s="266"/>
      <c r="O290" s="266"/>
      <c r="P290" s="266"/>
      <c r="Q290" s="266"/>
      <c r="R290" s="266"/>
      <c r="S290" s="176"/>
      <c r="T290" s="266"/>
      <c r="U290" s="266"/>
      <c r="V290" s="220"/>
      <c r="W290" s="266"/>
      <c r="X290" s="266"/>
      <c r="Y290" s="266"/>
      <c r="Z290" s="266"/>
      <c r="AQ290" s="271" t="s">
        <v>205</v>
      </c>
      <c r="AR290" s="271" t="s">
        <v>65</v>
      </c>
      <c r="AS290" s="270" t="s">
        <v>65</v>
      </c>
      <c r="AT290" s="270" t="s">
        <v>25</v>
      </c>
      <c r="AU290" s="270" t="s">
        <v>58</v>
      </c>
      <c r="AV290" s="271" t="s">
        <v>198</v>
      </c>
    </row>
    <row r="291" spans="2:48" s="270" customFormat="1" ht="69" customHeight="1">
      <c r="B291" s="265"/>
      <c r="C291" s="266"/>
      <c r="D291" s="266"/>
      <c r="E291" s="267" t="s">
        <v>5</v>
      </c>
      <c r="F291" s="625" t="s">
        <v>3378</v>
      </c>
      <c r="G291" s="622"/>
      <c r="H291" s="622"/>
      <c r="I291" s="622"/>
      <c r="J291" s="266"/>
      <c r="K291" s="269" t="s">
        <v>5</v>
      </c>
      <c r="L291" s="266"/>
      <c r="M291" s="266"/>
      <c r="N291" s="266"/>
      <c r="O291" s="266"/>
      <c r="P291" s="266"/>
      <c r="Q291" s="266"/>
      <c r="R291" s="266"/>
      <c r="S291" s="176"/>
      <c r="T291" s="266"/>
      <c r="U291" s="266"/>
      <c r="V291" s="220"/>
      <c r="W291" s="266"/>
      <c r="X291" s="266"/>
      <c r="Y291" s="266"/>
      <c r="Z291" s="266"/>
      <c r="AQ291" s="271" t="s">
        <v>205</v>
      </c>
      <c r="AR291" s="271" t="s">
        <v>65</v>
      </c>
      <c r="AS291" s="270" t="s">
        <v>65</v>
      </c>
      <c r="AT291" s="270" t="s">
        <v>25</v>
      </c>
      <c r="AU291" s="270" t="s">
        <v>58</v>
      </c>
      <c r="AV291" s="271" t="s">
        <v>198</v>
      </c>
    </row>
    <row r="292" spans="2:48" s="270" customFormat="1" ht="41.25" customHeight="1">
      <c r="B292" s="265"/>
      <c r="C292" s="266"/>
      <c r="D292" s="266"/>
      <c r="E292" s="267" t="s">
        <v>5</v>
      </c>
      <c r="F292" s="625" t="s">
        <v>3379</v>
      </c>
      <c r="G292" s="622"/>
      <c r="H292" s="622"/>
      <c r="I292" s="622"/>
      <c r="J292" s="266"/>
      <c r="K292" s="269" t="s">
        <v>5</v>
      </c>
      <c r="L292" s="266"/>
      <c r="M292" s="266"/>
      <c r="N292" s="266"/>
      <c r="O292" s="266"/>
      <c r="P292" s="266"/>
      <c r="Q292" s="266"/>
      <c r="R292" s="266"/>
      <c r="S292" s="176"/>
      <c r="T292" s="266"/>
      <c r="U292" s="266"/>
      <c r="V292" s="220"/>
      <c r="W292" s="266"/>
      <c r="X292" s="266"/>
      <c r="Y292" s="266"/>
      <c r="Z292" s="266"/>
      <c r="AQ292" s="271" t="s">
        <v>205</v>
      </c>
      <c r="AR292" s="271" t="s">
        <v>65</v>
      </c>
      <c r="AS292" s="270" t="s">
        <v>65</v>
      </c>
      <c r="AT292" s="270" t="s">
        <v>25</v>
      </c>
      <c r="AU292" s="270" t="s">
        <v>58</v>
      </c>
      <c r="AV292" s="271" t="s">
        <v>198</v>
      </c>
    </row>
    <row r="293" spans="2:48" s="270" customFormat="1" ht="18" customHeight="1">
      <c r="B293" s="265"/>
      <c r="C293" s="266"/>
      <c r="D293" s="266"/>
      <c r="E293" s="267" t="s">
        <v>5</v>
      </c>
      <c r="F293" s="625" t="s">
        <v>3380</v>
      </c>
      <c r="G293" s="622"/>
      <c r="H293" s="622"/>
      <c r="I293" s="622"/>
      <c r="J293" s="266"/>
      <c r="K293" s="269" t="s">
        <v>5</v>
      </c>
      <c r="L293" s="266"/>
      <c r="M293" s="266"/>
      <c r="N293" s="266"/>
      <c r="O293" s="266"/>
      <c r="P293" s="266"/>
      <c r="Q293" s="266"/>
      <c r="R293" s="266"/>
      <c r="S293" s="176"/>
      <c r="T293" s="266"/>
      <c r="U293" s="266"/>
      <c r="V293" s="220"/>
      <c r="W293" s="266"/>
      <c r="X293" s="266"/>
      <c r="Y293" s="266"/>
      <c r="Z293" s="266"/>
      <c r="AQ293" s="271" t="s">
        <v>205</v>
      </c>
      <c r="AR293" s="271" t="s">
        <v>65</v>
      </c>
      <c r="AS293" s="270" t="s">
        <v>65</v>
      </c>
      <c r="AT293" s="270" t="s">
        <v>25</v>
      </c>
      <c r="AU293" s="270" t="s">
        <v>58</v>
      </c>
      <c r="AV293" s="271" t="s">
        <v>198</v>
      </c>
    </row>
    <row r="294" spans="2:62" s="198" customFormat="1" ht="57" customHeight="1">
      <c r="B294" s="168"/>
      <c r="C294" s="240" t="s">
        <v>652</v>
      </c>
      <c r="D294" s="240" t="s">
        <v>199</v>
      </c>
      <c r="E294" s="241" t="s">
        <v>653</v>
      </c>
      <c r="F294" s="660" t="s">
        <v>3488</v>
      </c>
      <c r="G294" s="661"/>
      <c r="H294" s="661"/>
      <c r="I294" s="662"/>
      <c r="J294" s="242" t="s">
        <v>377</v>
      </c>
      <c r="K294" s="243">
        <v>51.2</v>
      </c>
      <c r="L294" s="663"/>
      <c r="M294" s="664"/>
      <c r="N294" s="623">
        <f>ROUND(L294*K294,2)</f>
        <v>0</v>
      </c>
      <c r="O294" s="665"/>
      <c r="P294" s="665"/>
      <c r="Q294" s="665"/>
      <c r="R294" s="244" t="s">
        <v>3319</v>
      </c>
      <c r="S294" s="176"/>
      <c r="T294" s="245" t="s">
        <v>5</v>
      </c>
      <c r="U294" s="246" t="s">
        <v>31</v>
      </c>
      <c r="V294" s="247">
        <v>0</v>
      </c>
      <c r="W294" s="248">
        <f>V294*K294</f>
        <v>0</v>
      </c>
      <c r="X294" s="248">
        <v>0</v>
      </c>
      <c r="Y294" s="248">
        <f>X294*K294</f>
        <v>0</v>
      </c>
      <c r="Z294" s="248">
        <v>0</v>
      </c>
      <c r="AO294" s="192" t="s">
        <v>113</v>
      </c>
      <c r="AQ294" s="192" t="s">
        <v>199</v>
      </c>
      <c r="AR294" s="192" t="s">
        <v>65</v>
      </c>
      <c r="AV294" s="192" t="s">
        <v>198</v>
      </c>
      <c r="BB294" s="249">
        <f>IF(U294="základní",N294,0)</f>
        <v>0</v>
      </c>
      <c r="BC294" s="249">
        <f>IF(U294="snížená",N294,0)</f>
        <v>0</v>
      </c>
      <c r="BD294" s="249">
        <f>IF(U294="zákl. přenesená",N294,0)</f>
        <v>0</v>
      </c>
      <c r="BE294" s="249">
        <f>IF(U294="sníž. přenesená",N294,0)</f>
        <v>0</v>
      </c>
      <c r="BF294" s="249">
        <f>IF(U294="nulová",N294,0)</f>
        <v>0</v>
      </c>
      <c r="BG294" s="192" t="s">
        <v>71</v>
      </c>
      <c r="BH294" s="249">
        <f>ROUND(L294*K294,2)</f>
        <v>0</v>
      </c>
      <c r="BI294" s="192" t="s">
        <v>113</v>
      </c>
      <c r="BJ294" s="192" t="s">
        <v>654</v>
      </c>
    </row>
    <row r="295" spans="2:44" s="198" customFormat="1" ht="42" customHeight="1">
      <c r="B295" s="168"/>
      <c r="C295" s="169"/>
      <c r="D295" s="169"/>
      <c r="E295" s="169"/>
      <c r="F295" s="619" t="s">
        <v>634</v>
      </c>
      <c r="G295" s="620"/>
      <c r="H295" s="620"/>
      <c r="I295" s="620"/>
      <c r="J295" s="169"/>
      <c r="K295" s="169"/>
      <c r="L295" s="169"/>
      <c r="M295" s="169"/>
      <c r="N295" s="169"/>
      <c r="O295" s="169"/>
      <c r="P295" s="169"/>
      <c r="Q295" s="169"/>
      <c r="R295" s="169"/>
      <c r="S295" s="176"/>
      <c r="T295" s="169"/>
      <c r="U295" s="169"/>
      <c r="V295" s="172"/>
      <c r="W295" s="169"/>
      <c r="X295" s="169"/>
      <c r="Y295" s="169"/>
      <c r="Z295" s="169"/>
      <c r="AQ295" s="192" t="s">
        <v>271</v>
      </c>
      <c r="AR295" s="192" t="s">
        <v>65</v>
      </c>
    </row>
    <row r="296" spans="2:48" s="270" customFormat="1" ht="16.5" customHeight="1">
      <c r="B296" s="265"/>
      <c r="C296" s="266"/>
      <c r="D296" s="266"/>
      <c r="E296" s="267" t="s">
        <v>5</v>
      </c>
      <c r="F296" s="625" t="s">
        <v>3381</v>
      </c>
      <c r="G296" s="622"/>
      <c r="H296" s="622"/>
      <c r="I296" s="622"/>
      <c r="J296" s="266"/>
      <c r="K296" s="269" t="s">
        <v>5</v>
      </c>
      <c r="L296" s="266"/>
      <c r="M296" s="266"/>
      <c r="N296" s="266"/>
      <c r="O296" s="266"/>
      <c r="P296" s="266"/>
      <c r="Q296" s="266"/>
      <c r="R296" s="266"/>
      <c r="S296" s="176"/>
      <c r="T296" s="266"/>
      <c r="U296" s="266"/>
      <c r="V296" s="220"/>
      <c r="W296" s="266"/>
      <c r="X296" s="266"/>
      <c r="Y296" s="266"/>
      <c r="Z296" s="266"/>
      <c r="AQ296" s="271" t="s">
        <v>205</v>
      </c>
      <c r="AR296" s="271" t="s">
        <v>65</v>
      </c>
      <c r="AS296" s="270" t="s">
        <v>65</v>
      </c>
      <c r="AT296" s="270" t="s">
        <v>25</v>
      </c>
      <c r="AU296" s="270" t="s">
        <v>58</v>
      </c>
      <c r="AV296" s="271" t="s">
        <v>198</v>
      </c>
    </row>
    <row r="297" spans="2:48" s="270" customFormat="1" ht="15.75" customHeight="1">
      <c r="B297" s="265"/>
      <c r="C297" s="266"/>
      <c r="D297" s="266"/>
      <c r="E297" s="267" t="s">
        <v>5</v>
      </c>
      <c r="F297" s="625" t="s">
        <v>3382</v>
      </c>
      <c r="G297" s="622"/>
      <c r="H297" s="622"/>
      <c r="I297" s="622"/>
      <c r="J297" s="266"/>
      <c r="K297" s="269" t="s">
        <v>5</v>
      </c>
      <c r="L297" s="266"/>
      <c r="M297" s="266"/>
      <c r="N297" s="266"/>
      <c r="O297" s="266"/>
      <c r="P297" s="266"/>
      <c r="Q297" s="266"/>
      <c r="R297" s="266"/>
      <c r="S297" s="176"/>
      <c r="T297" s="266"/>
      <c r="U297" s="266"/>
      <c r="V297" s="220"/>
      <c r="W297" s="266"/>
      <c r="X297" s="266"/>
      <c r="Y297" s="266"/>
      <c r="Z297" s="266"/>
      <c r="AQ297" s="271" t="s">
        <v>205</v>
      </c>
      <c r="AR297" s="271" t="s">
        <v>65</v>
      </c>
      <c r="AS297" s="270" t="s">
        <v>65</v>
      </c>
      <c r="AT297" s="270" t="s">
        <v>25</v>
      </c>
      <c r="AU297" s="270" t="s">
        <v>58</v>
      </c>
      <c r="AV297" s="271" t="s">
        <v>198</v>
      </c>
    </row>
    <row r="298" spans="2:48" s="270" customFormat="1" ht="15.75" customHeight="1">
      <c r="B298" s="265"/>
      <c r="C298" s="266"/>
      <c r="D298" s="266"/>
      <c r="E298" s="267" t="s">
        <v>5</v>
      </c>
      <c r="F298" s="625" t="s">
        <v>3383</v>
      </c>
      <c r="G298" s="622"/>
      <c r="H298" s="622"/>
      <c r="I298" s="622"/>
      <c r="J298" s="266"/>
      <c r="K298" s="269" t="s">
        <v>5</v>
      </c>
      <c r="L298" s="266"/>
      <c r="M298" s="266"/>
      <c r="N298" s="266"/>
      <c r="O298" s="266"/>
      <c r="P298" s="266"/>
      <c r="Q298" s="266"/>
      <c r="R298" s="266"/>
      <c r="S298" s="176"/>
      <c r="T298" s="266"/>
      <c r="U298" s="266"/>
      <c r="V298" s="220"/>
      <c r="W298" s="266"/>
      <c r="X298" s="266"/>
      <c r="Y298" s="266"/>
      <c r="Z298" s="266"/>
      <c r="AQ298" s="271" t="s">
        <v>205</v>
      </c>
      <c r="AR298" s="271" t="s">
        <v>65</v>
      </c>
      <c r="AS298" s="270" t="s">
        <v>65</v>
      </c>
      <c r="AT298" s="270" t="s">
        <v>25</v>
      </c>
      <c r="AU298" s="270" t="s">
        <v>58</v>
      </c>
      <c r="AV298" s="271" t="s">
        <v>198</v>
      </c>
    </row>
    <row r="299" spans="2:48" s="270" customFormat="1" ht="36.75" customHeight="1">
      <c r="B299" s="265"/>
      <c r="C299" s="266"/>
      <c r="D299" s="266"/>
      <c r="E299" s="267" t="s">
        <v>5</v>
      </c>
      <c r="F299" s="625" t="s">
        <v>3384</v>
      </c>
      <c r="G299" s="622"/>
      <c r="H299" s="622"/>
      <c r="I299" s="622"/>
      <c r="J299" s="266"/>
      <c r="K299" s="269" t="s">
        <v>5</v>
      </c>
      <c r="L299" s="266"/>
      <c r="M299" s="266"/>
      <c r="N299" s="266"/>
      <c r="O299" s="266"/>
      <c r="P299" s="266"/>
      <c r="Q299" s="266"/>
      <c r="R299" s="266"/>
      <c r="S299" s="176"/>
      <c r="T299" s="266"/>
      <c r="U299" s="266"/>
      <c r="V299" s="220"/>
      <c r="W299" s="266"/>
      <c r="X299" s="266"/>
      <c r="Y299" s="266"/>
      <c r="Z299" s="266"/>
      <c r="AQ299" s="271" t="s">
        <v>205</v>
      </c>
      <c r="AR299" s="271" t="s">
        <v>65</v>
      </c>
      <c r="AS299" s="270" t="s">
        <v>65</v>
      </c>
      <c r="AT299" s="270" t="s">
        <v>25</v>
      </c>
      <c r="AU299" s="270" t="s">
        <v>58</v>
      </c>
      <c r="AV299" s="271" t="s">
        <v>198</v>
      </c>
    </row>
    <row r="300" spans="2:48" s="270" customFormat="1" ht="42.75" customHeight="1">
      <c r="B300" s="265"/>
      <c r="C300" s="266"/>
      <c r="D300" s="266"/>
      <c r="E300" s="267" t="s">
        <v>5</v>
      </c>
      <c r="F300" s="625" t="s">
        <v>3385</v>
      </c>
      <c r="G300" s="622"/>
      <c r="H300" s="622"/>
      <c r="I300" s="622"/>
      <c r="J300" s="266"/>
      <c r="K300" s="269" t="s">
        <v>5</v>
      </c>
      <c r="L300" s="266"/>
      <c r="M300" s="266"/>
      <c r="N300" s="266"/>
      <c r="O300" s="266"/>
      <c r="P300" s="266"/>
      <c r="Q300" s="266"/>
      <c r="R300" s="266"/>
      <c r="S300" s="176"/>
      <c r="T300" s="266"/>
      <c r="U300" s="266"/>
      <c r="V300" s="220"/>
      <c r="W300" s="266"/>
      <c r="X300" s="266"/>
      <c r="Y300" s="266"/>
      <c r="Z300" s="266"/>
      <c r="AQ300" s="271" t="s">
        <v>205</v>
      </c>
      <c r="AR300" s="271" t="s">
        <v>65</v>
      </c>
      <c r="AS300" s="270" t="s">
        <v>65</v>
      </c>
      <c r="AT300" s="270" t="s">
        <v>25</v>
      </c>
      <c r="AU300" s="270" t="s">
        <v>58</v>
      </c>
      <c r="AV300" s="271" t="s">
        <v>198</v>
      </c>
    </row>
    <row r="301" spans="2:48" s="270" customFormat="1" ht="69" customHeight="1">
      <c r="B301" s="265"/>
      <c r="C301" s="266"/>
      <c r="D301" s="266"/>
      <c r="E301" s="267" t="s">
        <v>5</v>
      </c>
      <c r="F301" s="625" t="s">
        <v>3386</v>
      </c>
      <c r="G301" s="622"/>
      <c r="H301" s="622"/>
      <c r="I301" s="622"/>
      <c r="J301" s="266"/>
      <c r="K301" s="269" t="s">
        <v>5</v>
      </c>
      <c r="L301" s="266"/>
      <c r="M301" s="266"/>
      <c r="N301" s="266"/>
      <c r="O301" s="266"/>
      <c r="P301" s="266"/>
      <c r="Q301" s="266"/>
      <c r="R301" s="266"/>
      <c r="S301" s="176"/>
      <c r="T301" s="266"/>
      <c r="U301" s="266"/>
      <c r="V301" s="220"/>
      <c r="W301" s="266"/>
      <c r="X301" s="266"/>
      <c r="Y301" s="266"/>
      <c r="Z301" s="266"/>
      <c r="AQ301" s="271" t="s">
        <v>205</v>
      </c>
      <c r="AR301" s="271" t="s">
        <v>65</v>
      </c>
      <c r="AS301" s="270" t="s">
        <v>65</v>
      </c>
      <c r="AT301" s="270" t="s">
        <v>25</v>
      </c>
      <c r="AU301" s="270" t="s">
        <v>58</v>
      </c>
      <c r="AV301" s="271" t="s">
        <v>198</v>
      </c>
    </row>
    <row r="302" spans="2:48" s="270" customFormat="1" ht="41.25" customHeight="1">
      <c r="B302" s="265"/>
      <c r="C302" s="266"/>
      <c r="D302" s="266"/>
      <c r="E302" s="267" t="s">
        <v>5</v>
      </c>
      <c r="F302" s="625" t="s">
        <v>3379</v>
      </c>
      <c r="G302" s="622"/>
      <c r="H302" s="622"/>
      <c r="I302" s="622"/>
      <c r="J302" s="266"/>
      <c r="K302" s="269" t="s">
        <v>5</v>
      </c>
      <c r="L302" s="266"/>
      <c r="M302" s="266"/>
      <c r="N302" s="266"/>
      <c r="O302" s="266"/>
      <c r="P302" s="266"/>
      <c r="Q302" s="266"/>
      <c r="R302" s="266"/>
      <c r="S302" s="176"/>
      <c r="T302" s="266"/>
      <c r="U302" s="266"/>
      <c r="V302" s="220"/>
      <c r="W302" s="266"/>
      <c r="X302" s="266"/>
      <c r="Y302" s="266"/>
      <c r="Z302" s="266"/>
      <c r="AQ302" s="271" t="s">
        <v>205</v>
      </c>
      <c r="AR302" s="271" t="s">
        <v>65</v>
      </c>
      <c r="AS302" s="270" t="s">
        <v>65</v>
      </c>
      <c r="AT302" s="270" t="s">
        <v>25</v>
      </c>
      <c r="AU302" s="270" t="s">
        <v>58</v>
      </c>
      <c r="AV302" s="271" t="s">
        <v>198</v>
      </c>
    </row>
    <row r="303" spans="2:48" s="270" customFormat="1" ht="18" customHeight="1">
      <c r="B303" s="265"/>
      <c r="C303" s="266"/>
      <c r="D303" s="266"/>
      <c r="E303" s="267" t="s">
        <v>5</v>
      </c>
      <c r="F303" s="625" t="s">
        <v>3380</v>
      </c>
      <c r="G303" s="622"/>
      <c r="H303" s="622"/>
      <c r="I303" s="622"/>
      <c r="J303" s="266"/>
      <c r="K303" s="269" t="s">
        <v>5</v>
      </c>
      <c r="L303" s="266"/>
      <c r="M303" s="266"/>
      <c r="N303" s="266"/>
      <c r="O303" s="266"/>
      <c r="P303" s="266"/>
      <c r="Q303" s="266"/>
      <c r="R303" s="266"/>
      <c r="S303" s="176"/>
      <c r="T303" s="266"/>
      <c r="U303" s="266"/>
      <c r="V303" s="220"/>
      <c r="W303" s="266"/>
      <c r="X303" s="266"/>
      <c r="Y303" s="266"/>
      <c r="Z303" s="266"/>
      <c r="AQ303" s="271" t="s">
        <v>205</v>
      </c>
      <c r="AR303" s="271" t="s">
        <v>65</v>
      </c>
      <c r="AS303" s="270" t="s">
        <v>65</v>
      </c>
      <c r="AT303" s="270" t="s">
        <v>25</v>
      </c>
      <c r="AU303" s="270" t="s">
        <v>58</v>
      </c>
      <c r="AV303" s="271" t="s">
        <v>198</v>
      </c>
    </row>
    <row r="304" spans="2:62" s="198" customFormat="1" ht="44.25" customHeight="1">
      <c r="B304" s="168"/>
      <c r="C304" s="240" t="s">
        <v>655</v>
      </c>
      <c r="D304" s="240" t="s">
        <v>199</v>
      </c>
      <c r="E304" s="241" t="s">
        <v>656</v>
      </c>
      <c r="F304" s="593" t="s">
        <v>3489</v>
      </c>
      <c r="G304" s="593"/>
      <c r="H304" s="593"/>
      <c r="I304" s="593"/>
      <c r="J304" s="242" t="s">
        <v>377</v>
      </c>
      <c r="K304" s="243">
        <v>1.7</v>
      </c>
      <c r="L304" s="572"/>
      <c r="M304" s="572"/>
      <c r="N304" s="594">
        <f>ROUND(L304*K304,2)</f>
        <v>0</v>
      </c>
      <c r="O304" s="594"/>
      <c r="P304" s="594"/>
      <c r="Q304" s="623"/>
      <c r="R304" s="244" t="s">
        <v>3319</v>
      </c>
      <c r="S304" s="176"/>
      <c r="T304" s="245" t="s">
        <v>5</v>
      </c>
      <c r="U304" s="246" t="s">
        <v>31</v>
      </c>
      <c r="V304" s="247">
        <v>0</v>
      </c>
      <c r="W304" s="248">
        <f>V304*K304</f>
        <v>0</v>
      </c>
      <c r="X304" s="248">
        <v>0</v>
      </c>
      <c r="Y304" s="248">
        <f>X304*K304</f>
        <v>0</v>
      </c>
      <c r="Z304" s="248">
        <v>0</v>
      </c>
      <c r="AO304" s="192" t="s">
        <v>113</v>
      </c>
      <c r="AQ304" s="192" t="s">
        <v>199</v>
      </c>
      <c r="AR304" s="192" t="s">
        <v>65</v>
      </c>
      <c r="AV304" s="192" t="s">
        <v>198</v>
      </c>
      <c r="BB304" s="249">
        <f>IF(U304="základní",N304,0)</f>
        <v>0</v>
      </c>
      <c r="BC304" s="249">
        <f>IF(U304="snížená",N304,0)</f>
        <v>0</v>
      </c>
      <c r="BD304" s="249">
        <f>IF(U304="zákl. přenesená",N304,0)</f>
        <v>0</v>
      </c>
      <c r="BE304" s="249">
        <f>IF(U304="sníž. přenesená",N304,0)</f>
        <v>0</v>
      </c>
      <c r="BF304" s="249">
        <f>IF(U304="nulová",N304,0)</f>
        <v>0</v>
      </c>
      <c r="BG304" s="192" t="s">
        <v>71</v>
      </c>
      <c r="BH304" s="249">
        <f>ROUND(L304*K304,2)</f>
        <v>0</v>
      </c>
      <c r="BI304" s="192" t="s">
        <v>113</v>
      </c>
      <c r="BJ304" s="192" t="s">
        <v>657</v>
      </c>
    </row>
    <row r="305" spans="2:62" s="198" customFormat="1" ht="44.25" customHeight="1">
      <c r="B305" s="168"/>
      <c r="C305" s="240" t="s">
        <v>658</v>
      </c>
      <c r="D305" s="240" t="s">
        <v>199</v>
      </c>
      <c r="E305" s="241" t="s">
        <v>659</v>
      </c>
      <c r="F305" s="593" t="s">
        <v>3490</v>
      </c>
      <c r="G305" s="593"/>
      <c r="H305" s="593"/>
      <c r="I305" s="593"/>
      <c r="J305" s="242" t="s">
        <v>377</v>
      </c>
      <c r="K305" s="243">
        <v>0.9</v>
      </c>
      <c r="L305" s="572"/>
      <c r="M305" s="572"/>
      <c r="N305" s="594">
        <f>ROUND(L305*K305,2)</f>
        <v>0</v>
      </c>
      <c r="O305" s="594"/>
      <c r="P305" s="594"/>
      <c r="Q305" s="623"/>
      <c r="R305" s="244" t="s">
        <v>3319</v>
      </c>
      <c r="S305" s="176"/>
      <c r="T305" s="245" t="s">
        <v>5</v>
      </c>
      <c r="U305" s="246" t="s">
        <v>31</v>
      </c>
      <c r="V305" s="247">
        <v>0</v>
      </c>
      <c r="W305" s="248">
        <f>V305*K305</f>
        <v>0</v>
      </c>
      <c r="X305" s="248">
        <v>0</v>
      </c>
      <c r="Y305" s="248">
        <f>X305*K305</f>
        <v>0</v>
      </c>
      <c r="Z305" s="248">
        <v>0</v>
      </c>
      <c r="AO305" s="192" t="s">
        <v>113</v>
      </c>
      <c r="AQ305" s="192" t="s">
        <v>199</v>
      </c>
      <c r="AR305" s="192" t="s">
        <v>65</v>
      </c>
      <c r="AV305" s="192" t="s">
        <v>198</v>
      </c>
      <c r="BB305" s="249">
        <f>IF(U305="základní",N305,0)</f>
        <v>0</v>
      </c>
      <c r="BC305" s="249">
        <f>IF(U305="snížená",N305,0)</f>
        <v>0</v>
      </c>
      <c r="BD305" s="249">
        <f>IF(U305="zákl. přenesená",N305,0)</f>
        <v>0</v>
      </c>
      <c r="BE305" s="249">
        <f>IF(U305="sníž. přenesená",N305,0)</f>
        <v>0</v>
      </c>
      <c r="BF305" s="249">
        <f>IF(U305="nulová",N305,0)</f>
        <v>0</v>
      </c>
      <c r="BG305" s="192" t="s">
        <v>71</v>
      </c>
      <c r="BH305" s="249">
        <f>ROUND(L305*K305,2)</f>
        <v>0</v>
      </c>
      <c r="BI305" s="192" t="s">
        <v>113</v>
      </c>
      <c r="BJ305" s="192" t="s">
        <v>660</v>
      </c>
    </row>
    <row r="306" spans="2:62" s="198" customFormat="1" ht="44.25" customHeight="1">
      <c r="B306" s="168"/>
      <c r="C306" s="240" t="s">
        <v>661</v>
      </c>
      <c r="D306" s="240" t="s">
        <v>199</v>
      </c>
      <c r="E306" s="241" t="s">
        <v>662</v>
      </c>
      <c r="F306" s="593" t="s">
        <v>3491</v>
      </c>
      <c r="G306" s="593"/>
      <c r="H306" s="593"/>
      <c r="I306" s="593"/>
      <c r="J306" s="242" t="s">
        <v>377</v>
      </c>
      <c r="K306" s="243">
        <v>47.85</v>
      </c>
      <c r="L306" s="572"/>
      <c r="M306" s="572"/>
      <c r="N306" s="594">
        <f>ROUND(L306*K306,2)</f>
        <v>0</v>
      </c>
      <c r="O306" s="594"/>
      <c r="P306" s="594"/>
      <c r="Q306" s="623"/>
      <c r="R306" s="244" t="s">
        <v>3319</v>
      </c>
      <c r="S306" s="176"/>
      <c r="T306" s="245" t="s">
        <v>5</v>
      </c>
      <c r="U306" s="246" t="s">
        <v>31</v>
      </c>
      <c r="V306" s="247">
        <v>0</v>
      </c>
      <c r="W306" s="248">
        <f>V306*K306</f>
        <v>0</v>
      </c>
      <c r="X306" s="248">
        <v>0</v>
      </c>
      <c r="Y306" s="248">
        <f>X306*K306</f>
        <v>0</v>
      </c>
      <c r="Z306" s="248">
        <v>0</v>
      </c>
      <c r="AO306" s="192" t="s">
        <v>113</v>
      </c>
      <c r="AQ306" s="192" t="s">
        <v>199</v>
      </c>
      <c r="AR306" s="192" t="s">
        <v>65</v>
      </c>
      <c r="AV306" s="192" t="s">
        <v>198</v>
      </c>
      <c r="BB306" s="249">
        <f>IF(U306="základní",N306,0)</f>
        <v>0</v>
      </c>
      <c r="BC306" s="249">
        <f>IF(U306="snížená",N306,0)</f>
        <v>0</v>
      </c>
      <c r="BD306" s="249">
        <f>IF(U306="zákl. přenesená",N306,0)</f>
        <v>0</v>
      </c>
      <c r="BE306" s="249">
        <f>IF(U306="sníž. přenesená",N306,0)</f>
        <v>0</v>
      </c>
      <c r="BF306" s="249">
        <f>IF(U306="nulová",N306,0)</f>
        <v>0</v>
      </c>
      <c r="BG306" s="192" t="s">
        <v>71</v>
      </c>
      <c r="BH306" s="249">
        <f>ROUND(L306*K306,2)</f>
        <v>0</v>
      </c>
      <c r="BI306" s="192" t="s">
        <v>113</v>
      </c>
      <c r="BJ306" s="192" t="s">
        <v>663</v>
      </c>
    </row>
    <row r="307" spans="2:48" s="261" customFormat="1" ht="31.5" customHeight="1">
      <c r="B307" s="257"/>
      <c r="C307" s="258"/>
      <c r="D307" s="258"/>
      <c r="E307" s="259" t="s">
        <v>664</v>
      </c>
      <c r="F307" s="602" t="s">
        <v>665</v>
      </c>
      <c r="G307" s="603"/>
      <c r="H307" s="603"/>
      <c r="I307" s="603"/>
      <c r="J307" s="258"/>
      <c r="K307" s="260">
        <v>47.85</v>
      </c>
      <c r="L307" s="258"/>
      <c r="M307" s="258"/>
      <c r="N307" s="258"/>
      <c r="O307" s="258"/>
      <c r="P307" s="258"/>
      <c r="Q307" s="258"/>
      <c r="R307" s="258"/>
      <c r="S307" s="176"/>
      <c r="T307" s="258"/>
      <c r="U307" s="258"/>
      <c r="V307" s="221"/>
      <c r="W307" s="258"/>
      <c r="X307" s="258"/>
      <c r="Y307" s="258"/>
      <c r="Z307" s="258"/>
      <c r="AQ307" s="262" t="s">
        <v>205</v>
      </c>
      <c r="AR307" s="262" t="s">
        <v>65</v>
      </c>
      <c r="AS307" s="261" t="s">
        <v>71</v>
      </c>
      <c r="AT307" s="261" t="s">
        <v>25</v>
      </c>
      <c r="AU307" s="261" t="s">
        <v>58</v>
      </c>
      <c r="AV307" s="262" t="s">
        <v>198</v>
      </c>
    </row>
    <row r="308" spans="2:48" s="261" customFormat="1" ht="22.5" customHeight="1">
      <c r="B308" s="257"/>
      <c r="C308" s="258"/>
      <c r="D308" s="258"/>
      <c r="E308" s="259" t="s">
        <v>666</v>
      </c>
      <c r="F308" s="600" t="s">
        <v>667</v>
      </c>
      <c r="G308" s="601"/>
      <c r="H308" s="601"/>
      <c r="I308" s="601"/>
      <c r="J308" s="258"/>
      <c r="K308" s="260">
        <v>47.85</v>
      </c>
      <c r="L308" s="258"/>
      <c r="M308" s="258"/>
      <c r="N308" s="258"/>
      <c r="O308" s="258"/>
      <c r="P308" s="258"/>
      <c r="Q308" s="258"/>
      <c r="R308" s="258"/>
      <c r="S308" s="176"/>
      <c r="T308" s="258"/>
      <c r="U308" s="258"/>
      <c r="V308" s="221"/>
      <c r="W308" s="258"/>
      <c r="X308" s="258"/>
      <c r="Y308" s="258"/>
      <c r="Z308" s="258"/>
      <c r="AQ308" s="262" t="s">
        <v>205</v>
      </c>
      <c r="AR308" s="262" t="s">
        <v>65</v>
      </c>
      <c r="AS308" s="261" t="s">
        <v>71</v>
      </c>
      <c r="AT308" s="261" t="s">
        <v>25</v>
      </c>
      <c r="AU308" s="261" t="s">
        <v>65</v>
      </c>
      <c r="AV308" s="262" t="s">
        <v>198</v>
      </c>
    </row>
    <row r="309" spans="2:62" s="198" customFormat="1" ht="31.5" customHeight="1">
      <c r="B309" s="168"/>
      <c r="C309" s="251" t="s">
        <v>3387</v>
      </c>
      <c r="D309" s="251" t="s">
        <v>199</v>
      </c>
      <c r="E309" s="252" t="s">
        <v>3389</v>
      </c>
      <c r="F309" s="624" t="s">
        <v>3390</v>
      </c>
      <c r="G309" s="624"/>
      <c r="H309" s="624"/>
      <c r="I309" s="624"/>
      <c r="J309" s="253" t="s">
        <v>3370</v>
      </c>
      <c r="K309" s="254">
        <v>1.95</v>
      </c>
      <c r="L309" s="572"/>
      <c r="M309" s="572"/>
      <c r="N309" s="617">
        <f>ROUND(L309*K309,2)</f>
        <v>0</v>
      </c>
      <c r="O309" s="617"/>
      <c r="P309" s="617"/>
      <c r="Q309" s="618"/>
      <c r="R309" s="244" t="s">
        <v>3765</v>
      </c>
      <c r="S309" s="176"/>
      <c r="T309" s="245" t="s">
        <v>5</v>
      </c>
      <c r="U309" s="246" t="s">
        <v>31</v>
      </c>
      <c r="V309" s="247">
        <v>0</v>
      </c>
      <c r="W309" s="248">
        <f>V309*K309</f>
        <v>0</v>
      </c>
      <c r="X309" s="248">
        <v>0</v>
      </c>
      <c r="Y309" s="248">
        <f>X309*K309</f>
        <v>0</v>
      </c>
      <c r="Z309" s="248">
        <v>0</v>
      </c>
      <c r="AO309" s="192" t="s">
        <v>113</v>
      </c>
      <c r="AQ309" s="192" t="s">
        <v>199</v>
      </c>
      <c r="AR309" s="192" t="s">
        <v>65</v>
      </c>
      <c r="AV309" s="192" t="s">
        <v>198</v>
      </c>
      <c r="BB309" s="249">
        <f>IF(U309="základní",N309,0)</f>
        <v>0</v>
      </c>
      <c r="BC309" s="249">
        <f>IF(U309="snížená",N309,0)</f>
        <v>0</v>
      </c>
      <c r="BD309" s="249">
        <f>IF(U309="zákl. přenesená",N309,0)</f>
        <v>0</v>
      </c>
      <c r="BE309" s="249">
        <f>IF(U309="sníž. přenesená",N309,0)</f>
        <v>0</v>
      </c>
      <c r="BF309" s="249">
        <f>IF(U309="nulová",N309,0)</f>
        <v>0</v>
      </c>
      <c r="BG309" s="192" t="s">
        <v>71</v>
      </c>
      <c r="BH309" s="249">
        <f>ROUND(L309*K309,2)</f>
        <v>0</v>
      </c>
      <c r="BI309" s="192" t="s">
        <v>113</v>
      </c>
      <c r="BJ309" s="192" t="s">
        <v>341</v>
      </c>
    </row>
    <row r="310" spans="2:62" s="198" customFormat="1" ht="31.5" customHeight="1">
      <c r="B310" s="168"/>
      <c r="C310" s="251" t="s">
        <v>3388</v>
      </c>
      <c r="D310" s="251" t="s">
        <v>199</v>
      </c>
      <c r="E310" s="252" t="s">
        <v>3391</v>
      </c>
      <c r="F310" s="624" t="s">
        <v>3392</v>
      </c>
      <c r="G310" s="624"/>
      <c r="H310" s="624"/>
      <c r="I310" s="624"/>
      <c r="J310" s="253" t="s">
        <v>3325</v>
      </c>
      <c r="K310" s="254">
        <v>1</v>
      </c>
      <c r="L310" s="572"/>
      <c r="M310" s="572"/>
      <c r="N310" s="617">
        <f>ROUND(L310*K310,2)</f>
        <v>0</v>
      </c>
      <c r="O310" s="617"/>
      <c r="P310" s="617"/>
      <c r="Q310" s="618"/>
      <c r="R310" s="244" t="s">
        <v>3319</v>
      </c>
      <c r="S310" s="176"/>
      <c r="T310" s="245" t="s">
        <v>5</v>
      </c>
      <c r="U310" s="246" t="s">
        <v>31</v>
      </c>
      <c r="V310" s="247">
        <v>0</v>
      </c>
      <c r="W310" s="248">
        <f>V310*K310</f>
        <v>0</v>
      </c>
      <c r="X310" s="248">
        <v>0</v>
      </c>
      <c r="Y310" s="248">
        <f>X310*K310</f>
        <v>0</v>
      </c>
      <c r="Z310" s="248">
        <v>0</v>
      </c>
      <c r="AO310" s="192" t="s">
        <v>113</v>
      </c>
      <c r="AQ310" s="192" t="s">
        <v>199</v>
      </c>
      <c r="AR310" s="192" t="s">
        <v>65</v>
      </c>
      <c r="AV310" s="192" t="s">
        <v>198</v>
      </c>
      <c r="BB310" s="249">
        <f>IF(U310="základní",N310,0)</f>
        <v>0</v>
      </c>
      <c r="BC310" s="249">
        <f>IF(U310="snížená",N310,0)</f>
        <v>0</v>
      </c>
      <c r="BD310" s="249">
        <f>IF(U310="zákl. přenesená",N310,0)</f>
        <v>0</v>
      </c>
      <c r="BE310" s="249">
        <f>IF(U310="sníž. přenesená",N310,0)</f>
        <v>0</v>
      </c>
      <c r="BF310" s="249">
        <f>IF(U310="nulová",N310,0)</f>
        <v>0</v>
      </c>
      <c r="BG310" s="192" t="s">
        <v>71</v>
      </c>
      <c r="BH310" s="249">
        <f>ROUND(L310*K310,2)</f>
        <v>0</v>
      </c>
      <c r="BI310" s="192" t="s">
        <v>113</v>
      </c>
      <c r="BJ310" s="192" t="s">
        <v>341</v>
      </c>
    </row>
    <row r="311" spans="2:44" s="198" customFormat="1" ht="30" customHeight="1">
      <c r="B311" s="168"/>
      <c r="C311" s="169"/>
      <c r="D311" s="169"/>
      <c r="E311" s="169"/>
      <c r="F311" s="619" t="s">
        <v>3393</v>
      </c>
      <c r="G311" s="620"/>
      <c r="H311" s="620"/>
      <c r="I311" s="620"/>
      <c r="J311" s="169"/>
      <c r="K311" s="169"/>
      <c r="L311" s="169"/>
      <c r="M311" s="169"/>
      <c r="N311" s="169"/>
      <c r="O311" s="169"/>
      <c r="P311" s="169"/>
      <c r="Q311" s="169"/>
      <c r="R311" s="169"/>
      <c r="S311" s="176"/>
      <c r="T311" s="169"/>
      <c r="U311" s="169"/>
      <c r="V311" s="172"/>
      <c r="W311" s="169"/>
      <c r="X311" s="169"/>
      <c r="Y311" s="169"/>
      <c r="Z311" s="169"/>
      <c r="AQ311" s="192" t="s">
        <v>271</v>
      </c>
      <c r="AR311" s="192" t="s">
        <v>65</v>
      </c>
    </row>
    <row r="312" spans="2:60" s="235" customFormat="1" ht="37.35" customHeight="1">
      <c r="B312" s="231"/>
      <c r="C312" s="232"/>
      <c r="D312" s="233" t="s">
        <v>255</v>
      </c>
      <c r="E312" s="233"/>
      <c r="F312" s="233"/>
      <c r="G312" s="233"/>
      <c r="H312" s="233"/>
      <c r="I312" s="233"/>
      <c r="J312" s="233"/>
      <c r="K312" s="233"/>
      <c r="L312" s="233"/>
      <c r="M312" s="233"/>
      <c r="N312" s="609">
        <f>SUM(N313:Q325)</f>
        <v>0</v>
      </c>
      <c r="O312" s="610"/>
      <c r="P312" s="610"/>
      <c r="Q312" s="610"/>
      <c r="R312" s="232"/>
      <c r="S312" s="176"/>
      <c r="T312" s="232"/>
      <c r="U312" s="232"/>
      <c r="V312" s="219"/>
      <c r="W312" s="234">
        <f>SUM(W313:W318)</f>
        <v>0</v>
      </c>
      <c r="X312" s="232"/>
      <c r="Y312" s="234">
        <f>SUM(Y313:Y318)</f>
        <v>0</v>
      </c>
      <c r="Z312" s="232"/>
      <c r="AO312" s="237" t="s">
        <v>113</v>
      </c>
      <c r="AQ312" s="238" t="s">
        <v>57</v>
      </c>
      <c r="AR312" s="238" t="s">
        <v>58</v>
      </c>
      <c r="AV312" s="237" t="s">
        <v>198</v>
      </c>
      <c r="BH312" s="239">
        <f>SUM(BH313:BH318)</f>
        <v>0</v>
      </c>
    </row>
    <row r="313" spans="2:62" s="198" customFormat="1" ht="44.25" customHeight="1">
      <c r="B313" s="168"/>
      <c r="C313" s="240" t="s">
        <v>668</v>
      </c>
      <c r="D313" s="240" t="s">
        <v>199</v>
      </c>
      <c r="E313" s="241" t="s">
        <v>669</v>
      </c>
      <c r="F313" s="593" t="s">
        <v>670</v>
      </c>
      <c r="G313" s="593"/>
      <c r="H313" s="593"/>
      <c r="I313" s="593"/>
      <c r="J313" s="242" t="s">
        <v>360</v>
      </c>
      <c r="K313" s="243">
        <v>0.53</v>
      </c>
      <c r="L313" s="572"/>
      <c r="M313" s="572"/>
      <c r="N313" s="594">
        <f>ROUND(L313*K313,2)</f>
        <v>0</v>
      </c>
      <c r="O313" s="594"/>
      <c r="P313" s="594"/>
      <c r="Q313" s="623"/>
      <c r="R313" s="244" t="s">
        <v>3319</v>
      </c>
      <c r="S313" s="176"/>
      <c r="T313" s="245" t="s">
        <v>5</v>
      </c>
      <c r="U313" s="246" t="s">
        <v>31</v>
      </c>
      <c r="V313" s="247">
        <v>0</v>
      </c>
      <c r="W313" s="248">
        <f>V313*K313</f>
        <v>0</v>
      </c>
      <c r="X313" s="248">
        <v>0</v>
      </c>
      <c r="Y313" s="248">
        <f>X313*K313</f>
        <v>0</v>
      </c>
      <c r="Z313" s="248">
        <v>0</v>
      </c>
      <c r="AO313" s="192" t="s">
        <v>113</v>
      </c>
      <c r="AQ313" s="192" t="s">
        <v>199</v>
      </c>
      <c r="AR313" s="192" t="s">
        <v>65</v>
      </c>
      <c r="AV313" s="192" t="s">
        <v>198</v>
      </c>
      <c r="BB313" s="249">
        <f>IF(U313="základní",N313,0)</f>
        <v>0</v>
      </c>
      <c r="BC313" s="249">
        <f>IF(U313="snížená",N313,0)</f>
        <v>0</v>
      </c>
      <c r="BD313" s="249">
        <f>IF(U313="zákl. přenesená",N313,0)</f>
        <v>0</v>
      </c>
      <c r="BE313" s="249">
        <f>IF(U313="sníž. přenesená",N313,0)</f>
        <v>0</v>
      </c>
      <c r="BF313" s="249">
        <f>IF(U313="nulová",N313,0)</f>
        <v>0</v>
      </c>
      <c r="BG313" s="192" t="s">
        <v>71</v>
      </c>
      <c r="BH313" s="249">
        <f>ROUND(L313*K313,2)</f>
        <v>0</v>
      </c>
      <c r="BI313" s="192" t="s">
        <v>113</v>
      </c>
      <c r="BJ313" s="192" t="s">
        <v>671</v>
      </c>
    </row>
    <row r="314" spans="2:48" s="261" customFormat="1" ht="31.5" customHeight="1">
      <c r="B314" s="257"/>
      <c r="C314" s="258"/>
      <c r="D314" s="258"/>
      <c r="E314" s="259" t="s">
        <v>672</v>
      </c>
      <c r="F314" s="602" t="s">
        <v>673</v>
      </c>
      <c r="G314" s="603"/>
      <c r="H314" s="603"/>
      <c r="I314" s="603"/>
      <c r="J314" s="258"/>
      <c r="K314" s="260">
        <v>0.53</v>
      </c>
      <c r="L314" s="258"/>
      <c r="M314" s="258"/>
      <c r="N314" s="258"/>
      <c r="O314" s="258"/>
      <c r="P314" s="258"/>
      <c r="Q314" s="258"/>
      <c r="R314" s="258"/>
      <c r="S314" s="176"/>
      <c r="T314" s="258"/>
      <c r="U314" s="258"/>
      <c r="V314" s="221"/>
      <c r="W314" s="258"/>
      <c r="X314" s="258"/>
      <c r="Y314" s="258"/>
      <c r="Z314" s="258"/>
      <c r="AQ314" s="262" t="s">
        <v>205</v>
      </c>
      <c r="AR314" s="262" t="s">
        <v>65</v>
      </c>
      <c r="AS314" s="261" t="s">
        <v>71</v>
      </c>
      <c r="AT314" s="261" t="s">
        <v>25</v>
      </c>
      <c r="AU314" s="261" t="s">
        <v>58</v>
      </c>
      <c r="AV314" s="262" t="s">
        <v>198</v>
      </c>
    </row>
    <row r="315" spans="2:48" s="261" customFormat="1" ht="22.5" customHeight="1">
      <c r="B315" s="257"/>
      <c r="C315" s="258"/>
      <c r="D315" s="258"/>
      <c r="E315" s="259" t="s">
        <v>674</v>
      </c>
      <c r="F315" s="600" t="s">
        <v>675</v>
      </c>
      <c r="G315" s="601"/>
      <c r="H315" s="601"/>
      <c r="I315" s="601"/>
      <c r="J315" s="258"/>
      <c r="K315" s="260">
        <v>0.53</v>
      </c>
      <c r="L315" s="258"/>
      <c r="M315" s="258"/>
      <c r="N315" s="258"/>
      <c r="O315" s="258"/>
      <c r="P315" s="258"/>
      <c r="Q315" s="258"/>
      <c r="R315" s="258"/>
      <c r="S315" s="176"/>
      <c r="T315" s="258"/>
      <c r="U315" s="258"/>
      <c r="V315" s="221"/>
      <c r="W315" s="258"/>
      <c r="X315" s="258"/>
      <c r="Y315" s="258"/>
      <c r="Z315" s="258"/>
      <c r="AQ315" s="262" t="s">
        <v>205</v>
      </c>
      <c r="AR315" s="262" t="s">
        <v>65</v>
      </c>
      <c r="AS315" s="261" t="s">
        <v>71</v>
      </c>
      <c r="AT315" s="261" t="s">
        <v>25</v>
      </c>
      <c r="AU315" s="261" t="s">
        <v>65</v>
      </c>
      <c r="AV315" s="262" t="s">
        <v>198</v>
      </c>
    </row>
    <row r="316" spans="2:62" s="198" customFormat="1" ht="31.5" customHeight="1">
      <c r="B316" s="168"/>
      <c r="C316" s="240" t="s">
        <v>676</v>
      </c>
      <c r="D316" s="240" t="s">
        <v>199</v>
      </c>
      <c r="E316" s="241" t="s">
        <v>677</v>
      </c>
      <c r="F316" s="593" t="s">
        <v>678</v>
      </c>
      <c r="G316" s="593"/>
      <c r="H316" s="593"/>
      <c r="I316" s="593"/>
      <c r="J316" s="242" t="s">
        <v>360</v>
      </c>
      <c r="K316" s="243">
        <v>0.53</v>
      </c>
      <c r="L316" s="572"/>
      <c r="M316" s="572"/>
      <c r="N316" s="594">
        <f>ROUND(L316*K316,2)</f>
        <v>0</v>
      </c>
      <c r="O316" s="594"/>
      <c r="P316" s="594"/>
      <c r="Q316" s="623"/>
      <c r="R316" s="256" t="s">
        <v>3765</v>
      </c>
      <c r="S316" s="176"/>
      <c r="T316" s="245" t="s">
        <v>5</v>
      </c>
      <c r="U316" s="246" t="s">
        <v>31</v>
      </c>
      <c r="V316" s="247">
        <v>0</v>
      </c>
      <c r="W316" s="248">
        <f>V316*K316</f>
        <v>0</v>
      </c>
      <c r="X316" s="248">
        <v>0</v>
      </c>
      <c r="Y316" s="248">
        <f>X316*K316</f>
        <v>0</v>
      </c>
      <c r="Z316" s="248">
        <v>0</v>
      </c>
      <c r="AO316" s="192" t="s">
        <v>113</v>
      </c>
      <c r="AQ316" s="192" t="s">
        <v>199</v>
      </c>
      <c r="AR316" s="192" t="s">
        <v>65</v>
      </c>
      <c r="AV316" s="192" t="s">
        <v>198</v>
      </c>
      <c r="BB316" s="249">
        <f>IF(U316="základní",N316,0)</f>
        <v>0</v>
      </c>
      <c r="BC316" s="249">
        <f>IF(U316="snížená",N316,0)</f>
        <v>0</v>
      </c>
      <c r="BD316" s="249">
        <f>IF(U316="zákl. přenesená",N316,0)</f>
        <v>0</v>
      </c>
      <c r="BE316" s="249">
        <f>IF(U316="sníž. přenesená",N316,0)</f>
        <v>0</v>
      </c>
      <c r="BF316" s="249">
        <f>IF(U316="nulová",N316,0)</f>
        <v>0</v>
      </c>
      <c r="BG316" s="192" t="s">
        <v>71</v>
      </c>
      <c r="BH316" s="249">
        <f>ROUND(L316*K316,2)</f>
        <v>0</v>
      </c>
      <c r="BI316" s="192" t="s">
        <v>113</v>
      </c>
      <c r="BJ316" s="192" t="s">
        <v>679</v>
      </c>
    </row>
    <row r="317" spans="2:48" s="270" customFormat="1" ht="28.5" customHeight="1">
      <c r="B317" s="265"/>
      <c r="C317" s="266"/>
      <c r="D317" s="266"/>
      <c r="E317" s="267" t="s">
        <v>5</v>
      </c>
      <c r="F317" s="625" t="s">
        <v>3394</v>
      </c>
      <c r="G317" s="622"/>
      <c r="H317" s="622"/>
      <c r="I317" s="622"/>
      <c r="J317" s="266"/>
      <c r="K317" s="269" t="s">
        <v>5</v>
      </c>
      <c r="L317" s="266"/>
      <c r="M317" s="266"/>
      <c r="N317" s="266"/>
      <c r="O317" s="266"/>
      <c r="P317" s="266"/>
      <c r="Q317" s="266"/>
      <c r="R317" s="266"/>
      <c r="S317" s="176"/>
      <c r="T317" s="266"/>
      <c r="U317" s="266"/>
      <c r="V317" s="220"/>
      <c r="W317" s="266"/>
      <c r="X317" s="266"/>
      <c r="Y317" s="266"/>
      <c r="Z317" s="266"/>
      <c r="AQ317" s="271" t="s">
        <v>205</v>
      </c>
      <c r="AR317" s="271" t="s">
        <v>65</v>
      </c>
      <c r="AS317" s="270" t="s">
        <v>65</v>
      </c>
      <c r="AT317" s="270" t="s">
        <v>25</v>
      </c>
      <c r="AU317" s="270" t="s">
        <v>58</v>
      </c>
      <c r="AV317" s="271" t="s">
        <v>198</v>
      </c>
    </row>
    <row r="318" spans="2:62" s="198" customFormat="1" ht="31.5" customHeight="1">
      <c r="B318" s="168"/>
      <c r="C318" s="240" t="s">
        <v>680</v>
      </c>
      <c r="D318" s="240" t="s">
        <v>199</v>
      </c>
      <c r="E318" s="241" t="s">
        <v>681</v>
      </c>
      <c r="F318" s="593" t="s">
        <v>682</v>
      </c>
      <c r="G318" s="593"/>
      <c r="H318" s="593"/>
      <c r="I318" s="593"/>
      <c r="J318" s="242" t="s">
        <v>377</v>
      </c>
      <c r="K318" s="243">
        <v>343.8</v>
      </c>
      <c r="L318" s="572"/>
      <c r="M318" s="572"/>
      <c r="N318" s="594">
        <f>ROUND(L318*K318,2)</f>
        <v>0</v>
      </c>
      <c r="O318" s="594"/>
      <c r="P318" s="594"/>
      <c r="Q318" s="623"/>
      <c r="R318" s="244" t="s">
        <v>3319</v>
      </c>
      <c r="S318" s="176"/>
      <c r="T318" s="245" t="s">
        <v>5</v>
      </c>
      <c r="U318" s="246" t="s">
        <v>31</v>
      </c>
      <c r="V318" s="247">
        <v>0</v>
      </c>
      <c r="W318" s="248">
        <f>V318*K318</f>
        <v>0</v>
      </c>
      <c r="X318" s="248">
        <v>0</v>
      </c>
      <c r="Y318" s="248">
        <f>X318*K318</f>
        <v>0</v>
      </c>
      <c r="Z318" s="248">
        <v>0</v>
      </c>
      <c r="AO318" s="192" t="s">
        <v>113</v>
      </c>
      <c r="AQ318" s="192" t="s">
        <v>199</v>
      </c>
      <c r="AR318" s="192" t="s">
        <v>65</v>
      </c>
      <c r="AV318" s="192" t="s">
        <v>198</v>
      </c>
      <c r="BB318" s="249">
        <f>IF(U318="základní",N318,0)</f>
        <v>0</v>
      </c>
      <c r="BC318" s="249">
        <f>IF(U318="snížená",N318,0)</f>
        <v>0</v>
      </c>
      <c r="BD318" s="249">
        <f>IF(U318="zákl. přenesená",N318,0)</f>
        <v>0</v>
      </c>
      <c r="BE318" s="249">
        <f>IF(U318="sníž. přenesená",N318,0)</f>
        <v>0</v>
      </c>
      <c r="BF318" s="249">
        <f>IF(U318="nulová",N318,0)</f>
        <v>0</v>
      </c>
      <c r="BG318" s="192" t="s">
        <v>71</v>
      </c>
      <c r="BH318" s="249">
        <f>ROUND(L318*K318,2)</f>
        <v>0</v>
      </c>
      <c r="BI318" s="192" t="s">
        <v>113</v>
      </c>
      <c r="BJ318" s="192" t="s">
        <v>683</v>
      </c>
    </row>
    <row r="319" spans="2:48" s="270" customFormat="1" ht="74.25" customHeight="1">
      <c r="B319" s="265"/>
      <c r="C319" s="266"/>
      <c r="D319" s="266"/>
      <c r="E319" s="267" t="s">
        <v>5</v>
      </c>
      <c r="F319" s="625" t="s">
        <v>3395</v>
      </c>
      <c r="G319" s="622"/>
      <c r="H319" s="622"/>
      <c r="I319" s="622"/>
      <c r="J319" s="266"/>
      <c r="K319" s="269" t="s">
        <v>5</v>
      </c>
      <c r="L319" s="266"/>
      <c r="M319" s="266"/>
      <c r="N319" s="266"/>
      <c r="O319" s="266"/>
      <c r="P319" s="266"/>
      <c r="Q319" s="266"/>
      <c r="R319" s="266"/>
      <c r="S319" s="176"/>
      <c r="T319" s="266"/>
      <c r="U319" s="266"/>
      <c r="V319" s="220"/>
      <c r="W319" s="266"/>
      <c r="X319" s="266"/>
      <c r="Y319" s="266"/>
      <c r="Z319" s="266"/>
      <c r="AQ319" s="271" t="s">
        <v>205</v>
      </c>
      <c r="AR319" s="271" t="s">
        <v>65</v>
      </c>
      <c r="AS319" s="270" t="s">
        <v>65</v>
      </c>
      <c r="AT319" s="270" t="s">
        <v>25</v>
      </c>
      <c r="AU319" s="270" t="s">
        <v>58</v>
      </c>
      <c r="AV319" s="271" t="s">
        <v>198</v>
      </c>
    </row>
    <row r="320" spans="2:48" s="270" customFormat="1" ht="118.5" customHeight="1">
      <c r="B320" s="265"/>
      <c r="C320" s="266"/>
      <c r="D320" s="266"/>
      <c r="E320" s="267" t="s">
        <v>5</v>
      </c>
      <c r="F320" s="625" t="s">
        <v>3396</v>
      </c>
      <c r="G320" s="622"/>
      <c r="H320" s="622"/>
      <c r="I320" s="622"/>
      <c r="J320" s="266"/>
      <c r="K320" s="269" t="s">
        <v>5</v>
      </c>
      <c r="L320" s="266"/>
      <c r="M320" s="266"/>
      <c r="N320" s="266"/>
      <c r="O320" s="266"/>
      <c r="P320" s="266"/>
      <c r="Q320" s="266"/>
      <c r="R320" s="266"/>
      <c r="S320" s="176"/>
      <c r="T320" s="266"/>
      <c r="U320" s="266"/>
      <c r="V320" s="220"/>
      <c r="W320" s="266"/>
      <c r="X320" s="266"/>
      <c r="Y320" s="266"/>
      <c r="Z320" s="266"/>
      <c r="AQ320" s="271" t="s">
        <v>205</v>
      </c>
      <c r="AR320" s="271" t="s">
        <v>65</v>
      </c>
      <c r="AS320" s="270" t="s">
        <v>65</v>
      </c>
      <c r="AT320" s="270" t="s">
        <v>25</v>
      </c>
      <c r="AU320" s="270" t="s">
        <v>58</v>
      </c>
      <c r="AV320" s="271" t="s">
        <v>198</v>
      </c>
    </row>
    <row r="321" spans="2:48" s="270" customFormat="1" ht="41.25" customHeight="1">
      <c r="B321" s="265"/>
      <c r="C321" s="266"/>
      <c r="D321" s="266"/>
      <c r="E321" s="267" t="s">
        <v>5</v>
      </c>
      <c r="F321" s="625" t="s">
        <v>3397</v>
      </c>
      <c r="G321" s="622"/>
      <c r="H321" s="622"/>
      <c r="I321" s="622"/>
      <c r="J321" s="266"/>
      <c r="K321" s="269" t="s">
        <v>5</v>
      </c>
      <c r="L321" s="266"/>
      <c r="M321" s="266"/>
      <c r="N321" s="266"/>
      <c r="O321" s="266"/>
      <c r="P321" s="266"/>
      <c r="Q321" s="266"/>
      <c r="R321" s="266"/>
      <c r="S321" s="176"/>
      <c r="T321" s="266"/>
      <c r="U321" s="266"/>
      <c r="V321" s="220"/>
      <c r="W321" s="266"/>
      <c r="X321" s="266"/>
      <c r="Y321" s="266"/>
      <c r="Z321" s="266"/>
      <c r="AQ321" s="271" t="s">
        <v>205</v>
      </c>
      <c r="AR321" s="271" t="s">
        <v>65</v>
      </c>
      <c r="AS321" s="270" t="s">
        <v>65</v>
      </c>
      <c r="AT321" s="270" t="s">
        <v>25</v>
      </c>
      <c r="AU321" s="270" t="s">
        <v>58</v>
      </c>
      <c r="AV321" s="271" t="s">
        <v>198</v>
      </c>
    </row>
    <row r="322" spans="2:48" s="270" customFormat="1" ht="60" customHeight="1">
      <c r="B322" s="265"/>
      <c r="C322" s="266"/>
      <c r="D322" s="266"/>
      <c r="E322" s="267" t="s">
        <v>5</v>
      </c>
      <c r="F322" s="625" t="s">
        <v>3398</v>
      </c>
      <c r="G322" s="622"/>
      <c r="H322" s="622"/>
      <c r="I322" s="622"/>
      <c r="J322" s="266"/>
      <c r="K322" s="269" t="s">
        <v>5</v>
      </c>
      <c r="L322" s="266"/>
      <c r="M322" s="266"/>
      <c r="N322" s="266"/>
      <c r="O322" s="266"/>
      <c r="P322" s="266"/>
      <c r="Q322" s="266"/>
      <c r="R322" s="266"/>
      <c r="S322" s="176"/>
      <c r="T322" s="266"/>
      <c r="U322" s="266"/>
      <c r="V322" s="220"/>
      <c r="W322" s="266"/>
      <c r="X322" s="266"/>
      <c r="Y322" s="266"/>
      <c r="Z322" s="266"/>
      <c r="AQ322" s="271" t="s">
        <v>205</v>
      </c>
      <c r="AR322" s="271" t="s">
        <v>65</v>
      </c>
      <c r="AS322" s="270" t="s">
        <v>65</v>
      </c>
      <c r="AT322" s="270" t="s">
        <v>25</v>
      </c>
      <c r="AU322" s="270" t="s">
        <v>58</v>
      </c>
      <c r="AV322" s="271" t="s">
        <v>198</v>
      </c>
    </row>
    <row r="323" spans="2:62" s="198" customFormat="1" ht="31.5" customHeight="1">
      <c r="B323" s="168"/>
      <c r="C323" s="251" t="s">
        <v>3399</v>
      </c>
      <c r="D323" s="251" t="s">
        <v>199</v>
      </c>
      <c r="E323" s="252" t="s">
        <v>3401</v>
      </c>
      <c r="F323" s="624" t="s">
        <v>3402</v>
      </c>
      <c r="G323" s="624"/>
      <c r="H323" s="624"/>
      <c r="I323" s="624"/>
      <c r="J323" s="253" t="s">
        <v>3370</v>
      </c>
      <c r="K323" s="254">
        <v>5.58</v>
      </c>
      <c r="L323" s="572"/>
      <c r="M323" s="572"/>
      <c r="N323" s="617">
        <f>ROUND(L323*K323,2)</f>
        <v>0</v>
      </c>
      <c r="O323" s="617"/>
      <c r="P323" s="617"/>
      <c r="Q323" s="618"/>
      <c r="R323" s="244" t="s">
        <v>3765</v>
      </c>
      <c r="S323" s="176"/>
      <c r="T323" s="245" t="s">
        <v>5</v>
      </c>
      <c r="U323" s="246" t="s">
        <v>31</v>
      </c>
      <c r="V323" s="247">
        <v>0</v>
      </c>
      <c r="W323" s="248">
        <f>V323*K323</f>
        <v>0</v>
      </c>
      <c r="X323" s="248">
        <v>0</v>
      </c>
      <c r="Y323" s="248">
        <f>X323*K323</f>
        <v>0</v>
      </c>
      <c r="Z323" s="248">
        <v>0</v>
      </c>
      <c r="AO323" s="192" t="s">
        <v>113</v>
      </c>
      <c r="AQ323" s="192" t="s">
        <v>199</v>
      </c>
      <c r="AR323" s="192" t="s">
        <v>65</v>
      </c>
      <c r="AV323" s="192" t="s">
        <v>198</v>
      </c>
      <c r="BB323" s="249">
        <f>IF(U323="základní",N323,0)</f>
        <v>0</v>
      </c>
      <c r="BC323" s="249">
        <f>IF(U323="snížená",N323,0)</f>
        <v>0</v>
      </c>
      <c r="BD323" s="249">
        <f>IF(U323="zákl. přenesená",N323,0)</f>
        <v>0</v>
      </c>
      <c r="BE323" s="249">
        <f>IF(U323="sníž. přenesená",N323,0)</f>
        <v>0</v>
      </c>
      <c r="BF323" s="249">
        <f>IF(U323="nulová",N323,0)</f>
        <v>0</v>
      </c>
      <c r="BG323" s="192" t="s">
        <v>71</v>
      </c>
      <c r="BH323" s="249">
        <f>ROUND(L323*K323,2)</f>
        <v>0</v>
      </c>
      <c r="BI323" s="192" t="s">
        <v>113</v>
      </c>
      <c r="BJ323" s="192" t="s">
        <v>341</v>
      </c>
    </row>
    <row r="324" spans="2:62" s="198" customFormat="1" ht="31.5" customHeight="1">
      <c r="B324" s="168"/>
      <c r="C324" s="251" t="s">
        <v>3400</v>
      </c>
      <c r="D324" s="251" t="s">
        <v>199</v>
      </c>
      <c r="E324" s="252" t="s">
        <v>3403</v>
      </c>
      <c r="F324" s="624" t="s">
        <v>3404</v>
      </c>
      <c r="G324" s="624"/>
      <c r="H324" s="624"/>
      <c r="I324" s="624"/>
      <c r="J324" s="253" t="s">
        <v>3325</v>
      </c>
      <c r="K324" s="254">
        <v>1</v>
      </c>
      <c r="L324" s="572"/>
      <c r="M324" s="572"/>
      <c r="N324" s="617">
        <f>ROUND(L324*K324,2)</f>
        <v>0</v>
      </c>
      <c r="O324" s="617"/>
      <c r="P324" s="617"/>
      <c r="Q324" s="618"/>
      <c r="R324" s="244" t="s">
        <v>3319</v>
      </c>
      <c r="S324" s="176"/>
      <c r="T324" s="245" t="s">
        <v>5</v>
      </c>
      <c r="U324" s="246" t="s">
        <v>31</v>
      </c>
      <c r="V324" s="247">
        <v>0</v>
      </c>
      <c r="W324" s="248">
        <f>V324*K324</f>
        <v>0</v>
      </c>
      <c r="X324" s="248">
        <v>0</v>
      </c>
      <c r="Y324" s="248">
        <f>X324*K324</f>
        <v>0</v>
      </c>
      <c r="Z324" s="248">
        <v>0</v>
      </c>
      <c r="AO324" s="192" t="s">
        <v>113</v>
      </c>
      <c r="AQ324" s="192" t="s">
        <v>199</v>
      </c>
      <c r="AR324" s="192" t="s">
        <v>65</v>
      </c>
      <c r="AV324" s="192" t="s">
        <v>198</v>
      </c>
      <c r="BB324" s="249">
        <f>IF(U324="základní",N324,0)</f>
        <v>0</v>
      </c>
      <c r="BC324" s="249">
        <f>IF(U324="snížená",N324,0)</f>
        <v>0</v>
      </c>
      <c r="BD324" s="249">
        <f>IF(U324="zákl. přenesená",N324,0)</f>
        <v>0</v>
      </c>
      <c r="BE324" s="249">
        <f>IF(U324="sníž. přenesená",N324,0)</f>
        <v>0</v>
      </c>
      <c r="BF324" s="249">
        <f>IF(U324="nulová",N324,0)</f>
        <v>0</v>
      </c>
      <c r="BG324" s="192" t="s">
        <v>71</v>
      </c>
      <c r="BH324" s="249">
        <f>ROUND(L324*K324,2)</f>
        <v>0</v>
      </c>
      <c r="BI324" s="192" t="s">
        <v>113</v>
      </c>
      <c r="BJ324" s="192" t="s">
        <v>341</v>
      </c>
    </row>
    <row r="325" spans="2:44" s="198" customFormat="1" ht="30" customHeight="1">
      <c r="B325" s="168"/>
      <c r="C325" s="169"/>
      <c r="D325" s="169"/>
      <c r="E325" s="169"/>
      <c r="F325" s="619" t="s">
        <v>3373</v>
      </c>
      <c r="G325" s="620"/>
      <c r="H325" s="620"/>
      <c r="I325" s="620"/>
      <c r="J325" s="169"/>
      <c r="K325" s="169"/>
      <c r="L325" s="169"/>
      <c r="M325" s="169"/>
      <c r="N325" s="169"/>
      <c r="O325" s="169"/>
      <c r="P325" s="169"/>
      <c r="Q325" s="169"/>
      <c r="R325" s="169"/>
      <c r="S325" s="176"/>
      <c r="T325" s="169"/>
      <c r="U325" s="169"/>
      <c r="V325" s="172"/>
      <c r="W325" s="169"/>
      <c r="X325" s="169"/>
      <c r="Y325" s="169"/>
      <c r="Z325" s="169"/>
      <c r="AQ325" s="192" t="s">
        <v>271</v>
      </c>
      <c r="AR325" s="192" t="s">
        <v>65</v>
      </c>
    </row>
    <row r="326" spans="2:60" s="235" customFormat="1" ht="37.35" customHeight="1">
      <c r="B326" s="231"/>
      <c r="C326" s="232"/>
      <c r="D326" s="233" t="s">
        <v>256</v>
      </c>
      <c r="E326" s="233"/>
      <c r="F326" s="233"/>
      <c r="G326" s="233"/>
      <c r="H326" s="233"/>
      <c r="I326" s="233"/>
      <c r="J326" s="233"/>
      <c r="K326" s="233"/>
      <c r="L326" s="233"/>
      <c r="M326" s="233"/>
      <c r="N326" s="609">
        <f>SUM(N327:Q336)</f>
        <v>0</v>
      </c>
      <c r="O326" s="610"/>
      <c r="P326" s="610"/>
      <c r="Q326" s="610"/>
      <c r="R326" s="232"/>
      <c r="S326" s="176"/>
      <c r="T326" s="232"/>
      <c r="U326" s="232"/>
      <c r="V326" s="219"/>
      <c r="W326" s="234">
        <f>SUM(W327:W330)</f>
        <v>0</v>
      </c>
      <c r="X326" s="232"/>
      <c r="Y326" s="234">
        <f>SUM(Y327:Y330)</f>
        <v>0</v>
      </c>
      <c r="Z326" s="232"/>
      <c r="AO326" s="237" t="s">
        <v>113</v>
      </c>
      <c r="AQ326" s="238" t="s">
        <v>57</v>
      </c>
      <c r="AR326" s="238" t="s">
        <v>58</v>
      </c>
      <c r="AV326" s="237" t="s">
        <v>198</v>
      </c>
      <c r="BH326" s="239">
        <f>SUM(BH327:BH330)</f>
        <v>0</v>
      </c>
    </row>
    <row r="327" spans="2:62" s="198" customFormat="1" ht="44.25" customHeight="1">
      <c r="B327" s="168"/>
      <c r="C327" s="240" t="s">
        <v>684</v>
      </c>
      <c r="D327" s="240" t="s">
        <v>199</v>
      </c>
      <c r="E327" s="241" t="s">
        <v>685</v>
      </c>
      <c r="F327" s="593" t="s">
        <v>686</v>
      </c>
      <c r="G327" s="593"/>
      <c r="H327" s="593"/>
      <c r="I327" s="593"/>
      <c r="J327" s="242" t="s">
        <v>377</v>
      </c>
      <c r="K327" s="243">
        <v>222.4</v>
      </c>
      <c r="L327" s="572"/>
      <c r="M327" s="572"/>
      <c r="N327" s="594">
        <f>ROUND(L327*K327,2)</f>
        <v>0</v>
      </c>
      <c r="O327" s="594"/>
      <c r="P327" s="594"/>
      <c r="Q327" s="623"/>
      <c r="R327" s="244" t="s">
        <v>3319</v>
      </c>
      <c r="S327" s="176"/>
      <c r="T327" s="245" t="s">
        <v>5</v>
      </c>
      <c r="U327" s="246" t="s">
        <v>31</v>
      </c>
      <c r="V327" s="247">
        <v>0</v>
      </c>
      <c r="W327" s="248">
        <f>V327*K327</f>
        <v>0</v>
      </c>
      <c r="X327" s="248">
        <v>0</v>
      </c>
      <c r="Y327" s="248">
        <f>X327*K327</f>
        <v>0</v>
      </c>
      <c r="Z327" s="248">
        <v>0</v>
      </c>
      <c r="AO327" s="192" t="s">
        <v>113</v>
      </c>
      <c r="AQ327" s="192" t="s">
        <v>199</v>
      </c>
      <c r="AR327" s="192" t="s">
        <v>65</v>
      </c>
      <c r="AV327" s="192" t="s">
        <v>198</v>
      </c>
      <c r="BB327" s="249">
        <f>IF(U327="základní",N327,0)</f>
        <v>0</v>
      </c>
      <c r="BC327" s="249">
        <f>IF(U327="snížená",N327,0)</f>
        <v>0</v>
      </c>
      <c r="BD327" s="249">
        <f>IF(U327="zákl. přenesená",N327,0)</f>
        <v>0</v>
      </c>
      <c r="BE327" s="249">
        <f>IF(U327="sníž. přenesená",N327,0)</f>
        <v>0</v>
      </c>
      <c r="BF327" s="249">
        <f>IF(U327="nulová",N327,0)</f>
        <v>0</v>
      </c>
      <c r="BG327" s="192" t="s">
        <v>71</v>
      </c>
      <c r="BH327" s="249">
        <f>ROUND(L327*K327,2)</f>
        <v>0</v>
      </c>
      <c r="BI327" s="192" t="s">
        <v>113</v>
      </c>
      <c r="BJ327" s="192" t="s">
        <v>687</v>
      </c>
    </row>
    <row r="328" spans="2:48" s="270" customFormat="1" ht="60" customHeight="1">
      <c r="B328" s="265"/>
      <c r="C328" s="266"/>
      <c r="D328" s="266"/>
      <c r="E328" s="267" t="s">
        <v>5</v>
      </c>
      <c r="F328" s="625" t="s">
        <v>3405</v>
      </c>
      <c r="G328" s="622"/>
      <c r="H328" s="622"/>
      <c r="I328" s="622"/>
      <c r="J328" s="266"/>
      <c r="K328" s="269" t="s">
        <v>5</v>
      </c>
      <c r="L328" s="266"/>
      <c r="M328" s="266"/>
      <c r="N328" s="266"/>
      <c r="O328" s="266"/>
      <c r="P328" s="266"/>
      <c r="Q328" s="266"/>
      <c r="R328" s="266"/>
      <c r="S328" s="176"/>
      <c r="T328" s="266"/>
      <c r="U328" s="266"/>
      <c r="V328" s="220"/>
      <c r="W328" s="266"/>
      <c r="X328" s="266"/>
      <c r="Y328" s="266"/>
      <c r="Z328" s="266"/>
      <c r="AQ328" s="271" t="s">
        <v>205</v>
      </c>
      <c r="AR328" s="271" t="s">
        <v>65</v>
      </c>
      <c r="AS328" s="270" t="s">
        <v>65</v>
      </c>
      <c r="AT328" s="270" t="s">
        <v>25</v>
      </c>
      <c r="AU328" s="270" t="s">
        <v>58</v>
      </c>
      <c r="AV328" s="271" t="s">
        <v>198</v>
      </c>
    </row>
    <row r="329" spans="2:48" s="270" customFormat="1" ht="15" customHeight="1">
      <c r="B329" s="265"/>
      <c r="C329" s="266"/>
      <c r="D329" s="266"/>
      <c r="E329" s="267" t="s">
        <v>5</v>
      </c>
      <c r="F329" s="625" t="s">
        <v>3406</v>
      </c>
      <c r="G329" s="622"/>
      <c r="H329" s="622"/>
      <c r="I329" s="622"/>
      <c r="J329" s="266"/>
      <c r="K329" s="269" t="s">
        <v>5</v>
      </c>
      <c r="L329" s="266"/>
      <c r="M329" s="266"/>
      <c r="N329" s="266"/>
      <c r="O329" s="266"/>
      <c r="P329" s="266"/>
      <c r="Q329" s="266"/>
      <c r="R329" s="266"/>
      <c r="S329" s="176"/>
      <c r="T329" s="266"/>
      <c r="U329" s="266"/>
      <c r="V329" s="220"/>
      <c r="W329" s="266"/>
      <c r="X329" s="266"/>
      <c r="Y329" s="266"/>
      <c r="Z329" s="266"/>
      <c r="AQ329" s="271" t="s">
        <v>205</v>
      </c>
      <c r="AR329" s="271" t="s">
        <v>65</v>
      </c>
      <c r="AS329" s="270" t="s">
        <v>65</v>
      </c>
      <c r="AT329" s="270" t="s">
        <v>25</v>
      </c>
      <c r="AU329" s="270" t="s">
        <v>58</v>
      </c>
      <c r="AV329" s="271" t="s">
        <v>198</v>
      </c>
    </row>
    <row r="330" spans="2:62" s="198" customFormat="1" ht="44.25" customHeight="1">
      <c r="B330" s="168"/>
      <c r="C330" s="240" t="s">
        <v>688</v>
      </c>
      <c r="D330" s="240" t="s">
        <v>199</v>
      </c>
      <c r="E330" s="241" t="s">
        <v>689</v>
      </c>
      <c r="F330" s="593" t="s">
        <v>690</v>
      </c>
      <c r="G330" s="593"/>
      <c r="H330" s="593"/>
      <c r="I330" s="593"/>
      <c r="J330" s="242" t="s">
        <v>377</v>
      </c>
      <c r="K330" s="243">
        <v>26.8</v>
      </c>
      <c r="L330" s="572"/>
      <c r="M330" s="572"/>
      <c r="N330" s="594">
        <f>ROUND(L330*K330,2)</f>
        <v>0</v>
      </c>
      <c r="O330" s="594"/>
      <c r="P330" s="594"/>
      <c r="Q330" s="623"/>
      <c r="R330" s="244" t="s">
        <v>3319</v>
      </c>
      <c r="S330" s="176"/>
      <c r="T330" s="245" t="s">
        <v>5</v>
      </c>
      <c r="U330" s="246" t="s">
        <v>31</v>
      </c>
      <c r="V330" s="247">
        <v>0</v>
      </c>
      <c r="W330" s="248">
        <f>V330*K330</f>
        <v>0</v>
      </c>
      <c r="X330" s="248">
        <v>0</v>
      </c>
      <c r="Y330" s="248">
        <f>X330*K330</f>
        <v>0</v>
      </c>
      <c r="Z330" s="248">
        <v>0</v>
      </c>
      <c r="AO330" s="192" t="s">
        <v>113</v>
      </c>
      <c r="AQ330" s="192" t="s">
        <v>199</v>
      </c>
      <c r="AR330" s="192" t="s">
        <v>65</v>
      </c>
      <c r="AV330" s="192" t="s">
        <v>198</v>
      </c>
      <c r="BB330" s="249">
        <f>IF(U330="základní",N330,0)</f>
        <v>0</v>
      </c>
      <c r="BC330" s="249">
        <f>IF(U330="snížená",N330,0)</f>
        <v>0</v>
      </c>
      <c r="BD330" s="249">
        <f>IF(U330="zákl. přenesená",N330,0)</f>
        <v>0</v>
      </c>
      <c r="BE330" s="249">
        <f>IF(U330="sníž. přenesená",N330,0)</f>
        <v>0</v>
      </c>
      <c r="BF330" s="249">
        <f>IF(U330="nulová",N330,0)</f>
        <v>0</v>
      </c>
      <c r="BG330" s="192" t="s">
        <v>71</v>
      </c>
      <c r="BH330" s="249">
        <f>ROUND(L330*K330,2)</f>
        <v>0</v>
      </c>
      <c r="BI330" s="192" t="s">
        <v>113</v>
      </c>
      <c r="BJ330" s="192" t="s">
        <v>691</v>
      </c>
    </row>
    <row r="331" spans="2:48" s="270" customFormat="1" ht="15" customHeight="1">
      <c r="B331" s="265"/>
      <c r="C331" s="266"/>
      <c r="D331" s="266"/>
      <c r="E331" s="267" t="s">
        <v>5</v>
      </c>
      <c r="F331" s="625" t="s">
        <v>3407</v>
      </c>
      <c r="G331" s="622"/>
      <c r="H331" s="622"/>
      <c r="I331" s="622"/>
      <c r="J331" s="266"/>
      <c r="K331" s="269" t="s">
        <v>5</v>
      </c>
      <c r="L331" s="266"/>
      <c r="M331" s="266"/>
      <c r="N331" s="266"/>
      <c r="O331" s="266"/>
      <c r="P331" s="266"/>
      <c r="Q331" s="266"/>
      <c r="R331" s="266"/>
      <c r="S331" s="176"/>
      <c r="T331" s="266"/>
      <c r="U331" s="266"/>
      <c r="V331" s="220"/>
      <c r="W331" s="266"/>
      <c r="X331" s="266"/>
      <c r="Y331" s="266"/>
      <c r="Z331" s="266"/>
      <c r="AQ331" s="271" t="s">
        <v>205</v>
      </c>
      <c r="AR331" s="271" t="s">
        <v>65</v>
      </c>
      <c r="AS331" s="270" t="s">
        <v>65</v>
      </c>
      <c r="AT331" s="270" t="s">
        <v>25</v>
      </c>
      <c r="AU331" s="270" t="s">
        <v>58</v>
      </c>
      <c r="AV331" s="271" t="s">
        <v>198</v>
      </c>
    </row>
    <row r="332" spans="2:48" s="270" customFormat="1" ht="60" customHeight="1">
      <c r="B332" s="265"/>
      <c r="C332" s="266"/>
      <c r="D332" s="266"/>
      <c r="E332" s="267" t="s">
        <v>5</v>
      </c>
      <c r="F332" s="625" t="s">
        <v>3405</v>
      </c>
      <c r="G332" s="622"/>
      <c r="H332" s="622"/>
      <c r="I332" s="622"/>
      <c r="J332" s="266"/>
      <c r="K332" s="269" t="s">
        <v>5</v>
      </c>
      <c r="L332" s="266"/>
      <c r="M332" s="266"/>
      <c r="N332" s="266"/>
      <c r="O332" s="266"/>
      <c r="P332" s="266"/>
      <c r="Q332" s="266"/>
      <c r="R332" s="266"/>
      <c r="S332" s="176"/>
      <c r="T332" s="266"/>
      <c r="U332" s="266"/>
      <c r="V332" s="220"/>
      <c r="W332" s="266"/>
      <c r="X332" s="266"/>
      <c r="Y332" s="266"/>
      <c r="Z332" s="266"/>
      <c r="AQ332" s="271" t="s">
        <v>205</v>
      </c>
      <c r="AR332" s="271" t="s">
        <v>65</v>
      </c>
      <c r="AS332" s="270" t="s">
        <v>65</v>
      </c>
      <c r="AT332" s="270" t="s">
        <v>25</v>
      </c>
      <c r="AU332" s="270" t="s">
        <v>58</v>
      </c>
      <c r="AV332" s="271" t="s">
        <v>198</v>
      </c>
    </row>
    <row r="333" spans="2:48" s="270" customFormat="1" ht="15" customHeight="1">
      <c r="B333" s="265"/>
      <c r="C333" s="266"/>
      <c r="D333" s="266"/>
      <c r="E333" s="267" t="s">
        <v>5</v>
      </c>
      <c r="F333" s="625" t="s">
        <v>3406</v>
      </c>
      <c r="G333" s="622"/>
      <c r="H333" s="622"/>
      <c r="I333" s="622"/>
      <c r="J333" s="266"/>
      <c r="K333" s="269" t="s">
        <v>5</v>
      </c>
      <c r="L333" s="266"/>
      <c r="M333" s="266"/>
      <c r="N333" s="266"/>
      <c r="O333" s="266"/>
      <c r="P333" s="266"/>
      <c r="Q333" s="266"/>
      <c r="R333" s="266"/>
      <c r="S333" s="176"/>
      <c r="T333" s="266"/>
      <c r="U333" s="266"/>
      <c r="V333" s="220"/>
      <c r="W333" s="266"/>
      <c r="X333" s="266"/>
      <c r="Y333" s="266"/>
      <c r="Z333" s="266"/>
      <c r="AQ333" s="271" t="s">
        <v>205</v>
      </c>
      <c r="AR333" s="271" t="s">
        <v>65</v>
      </c>
      <c r="AS333" s="270" t="s">
        <v>65</v>
      </c>
      <c r="AT333" s="270" t="s">
        <v>25</v>
      </c>
      <c r="AU333" s="270" t="s">
        <v>58</v>
      </c>
      <c r="AV333" s="271" t="s">
        <v>198</v>
      </c>
    </row>
    <row r="334" spans="2:62" s="198" customFormat="1" ht="31.5" customHeight="1">
      <c r="B334" s="168"/>
      <c r="C334" s="251" t="s">
        <v>3412</v>
      </c>
      <c r="D334" s="251" t="s">
        <v>199</v>
      </c>
      <c r="E334" s="252" t="s">
        <v>3408</v>
      </c>
      <c r="F334" s="624" t="s">
        <v>3409</v>
      </c>
      <c r="G334" s="624"/>
      <c r="H334" s="624"/>
      <c r="I334" s="624"/>
      <c r="J334" s="253" t="s">
        <v>3370</v>
      </c>
      <c r="K334" s="254">
        <v>1.52</v>
      </c>
      <c r="L334" s="572"/>
      <c r="M334" s="572"/>
      <c r="N334" s="617">
        <f>ROUND(L334*K334,2)</f>
        <v>0</v>
      </c>
      <c r="O334" s="617"/>
      <c r="P334" s="617"/>
      <c r="Q334" s="618"/>
      <c r="R334" s="244" t="s">
        <v>3765</v>
      </c>
      <c r="S334" s="176"/>
      <c r="T334" s="245" t="s">
        <v>5</v>
      </c>
      <c r="U334" s="246" t="s">
        <v>31</v>
      </c>
      <c r="V334" s="247">
        <v>0</v>
      </c>
      <c r="W334" s="248">
        <f>V334*K334</f>
        <v>0</v>
      </c>
      <c r="X334" s="248">
        <v>0</v>
      </c>
      <c r="Y334" s="248">
        <f>X334*K334</f>
        <v>0</v>
      </c>
      <c r="Z334" s="248">
        <v>0</v>
      </c>
      <c r="AO334" s="192" t="s">
        <v>113</v>
      </c>
      <c r="AQ334" s="192" t="s">
        <v>199</v>
      </c>
      <c r="AR334" s="192" t="s">
        <v>65</v>
      </c>
      <c r="AV334" s="192" t="s">
        <v>198</v>
      </c>
      <c r="BB334" s="249">
        <f>IF(U334="základní",N334,0)</f>
        <v>0</v>
      </c>
      <c r="BC334" s="249">
        <f>IF(U334="snížená",N334,0)</f>
        <v>0</v>
      </c>
      <c r="BD334" s="249">
        <f>IF(U334="zákl. přenesená",N334,0)</f>
        <v>0</v>
      </c>
      <c r="BE334" s="249">
        <f>IF(U334="sníž. přenesená",N334,0)</f>
        <v>0</v>
      </c>
      <c r="BF334" s="249">
        <f>IF(U334="nulová",N334,0)</f>
        <v>0</v>
      </c>
      <c r="BG334" s="192" t="s">
        <v>71</v>
      </c>
      <c r="BH334" s="249">
        <f>ROUND(L334*K334,2)</f>
        <v>0</v>
      </c>
      <c r="BI334" s="192" t="s">
        <v>113</v>
      </c>
      <c r="BJ334" s="192" t="s">
        <v>341</v>
      </c>
    </row>
    <row r="335" spans="2:62" s="198" customFormat="1" ht="31.5" customHeight="1">
      <c r="B335" s="168"/>
      <c r="C335" s="251" t="s">
        <v>3413</v>
      </c>
      <c r="D335" s="251" t="s">
        <v>199</v>
      </c>
      <c r="E335" s="252" t="s">
        <v>3403</v>
      </c>
      <c r="F335" s="624" t="s">
        <v>3410</v>
      </c>
      <c r="G335" s="624"/>
      <c r="H335" s="624"/>
      <c r="I335" s="624"/>
      <c r="J335" s="253" t="s">
        <v>3325</v>
      </c>
      <c r="K335" s="254">
        <v>1</v>
      </c>
      <c r="L335" s="572"/>
      <c r="M335" s="572"/>
      <c r="N335" s="617">
        <f>ROUND(L335*K335,2)</f>
        <v>0</v>
      </c>
      <c r="O335" s="617"/>
      <c r="P335" s="617"/>
      <c r="Q335" s="618"/>
      <c r="R335" s="244" t="s">
        <v>3319</v>
      </c>
      <c r="S335" s="176"/>
      <c r="T335" s="245" t="s">
        <v>5</v>
      </c>
      <c r="U335" s="246" t="s">
        <v>31</v>
      </c>
      <c r="V335" s="247">
        <v>0</v>
      </c>
      <c r="W335" s="248">
        <f>V335*K335</f>
        <v>0</v>
      </c>
      <c r="X335" s="248">
        <v>0</v>
      </c>
      <c r="Y335" s="248">
        <f>X335*K335</f>
        <v>0</v>
      </c>
      <c r="Z335" s="248">
        <v>0</v>
      </c>
      <c r="AO335" s="192" t="s">
        <v>113</v>
      </c>
      <c r="AQ335" s="192" t="s">
        <v>199</v>
      </c>
      <c r="AR335" s="192" t="s">
        <v>65</v>
      </c>
      <c r="AV335" s="192" t="s">
        <v>198</v>
      </c>
      <c r="BB335" s="249">
        <f>IF(U335="základní",N335,0)</f>
        <v>0</v>
      </c>
      <c r="BC335" s="249">
        <f>IF(U335="snížená",N335,0)</f>
        <v>0</v>
      </c>
      <c r="BD335" s="249">
        <f>IF(U335="zákl. přenesená",N335,0)</f>
        <v>0</v>
      </c>
      <c r="BE335" s="249">
        <f>IF(U335="sníž. přenesená",N335,0)</f>
        <v>0</v>
      </c>
      <c r="BF335" s="249">
        <f>IF(U335="nulová",N335,0)</f>
        <v>0</v>
      </c>
      <c r="BG335" s="192" t="s">
        <v>71</v>
      </c>
      <c r="BH335" s="249">
        <f>ROUND(L335*K335,2)</f>
        <v>0</v>
      </c>
      <c r="BI335" s="192" t="s">
        <v>113</v>
      </c>
      <c r="BJ335" s="192" t="s">
        <v>341</v>
      </c>
    </row>
    <row r="336" spans="2:44" s="198" customFormat="1" ht="30" customHeight="1">
      <c r="B336" s="168"/>
      <c r="C336" s="169"/>
      <c r="D336" s="169"/>
      <c r="E336" s="169"/>
      <c r="F336" s="619" t="s">
        <v>3411</v>
      </c>
      <c r="G336" s="620"/>
      <c r="H336" s="620"/>
      <c r="I336" s="620"/>
      <c r="J336" s="169"/>
      <c r="K336" s="169"/>
      <c r="L336" s="169"/>
      <c r="M336" s="169"/>
      <c r="N336" s="169"/>
      <c r="O336" s="169"/>
      <c r="P336" s="169"/>
      <c r="Q336" s="169"/>
      <c r="R336" s="169"/>
      <c r="S336" s="176"/>
      <c r="T336" s="169"/>
      <c r="U336" s="169"/>
      <c r="V336" s="172"/>
      <c r="W336" s="169"/>
      <c r="X336" s="169"/>
      <c r="Y336" s="169"/>
      <c r="Z336" s="169"/>
      <c r="AQ336" s="192" t="s">
        <v>271</v>
      </c>
      <c r="AR336" s="192" t="s">
        <v>65</v>
      </c>
    </row>
    <row r="337" spans="2:60" s="235" customFormat="1" ht="37.35" customHeight="1">
      <c r="B337" s="231"/>
      <c r="C337" s="232"/>
      <c r="D337" s="233" t="s">
        <v>257</v>
      </c>
      <c r="E337" s="233"/>
      <c r="F337" s="233"/>
      <c r="G337" s="233"/>
      <c r="H337" s="233"/>
      <c r="I337" s="233"/>
      <c r="J337" s="233"/>
      <c r="K337" s="233"/>
      <c r="L337" s="233"/>
      <c r="M337" s="233"/>
      <c r="N337" s="609">
        <f>SUM(N338:Q358)</f>
        <v>0</v>
      </c>
      <c r="O337" s="610"/>
      <c r="P337" s="610"/>
      <c r="Q337" s="610"/>
      <c r="R337" s="232"/>
      <c r="S337" s="176"/>
      <c r="T337" s="232"/>
      <c r="U337" s="232"/>
      <c r="V337" s="219"/>
      <c r="W337" s="234">
        <f>SUM(W338:W355)</f>
        <v>0</v>
      </c>
      <c r="X337" s="232"/>
      <c r="Y337" s="234">
        <f>SUM(Y338:Y355)</f>
        <v>0</v>
      </c>
      <c r="Z337" s="232"/>
      <c r="AO337" s="237" t="s">
        <v>113</v>
      </c>
      <c r="AQ337" s="238" t="s">
        <v>57</v>
      </c>
      <c r="AR337" s="238" t="s">
        <v>58</v>
      </c>
      <c r="AV337" s="237" t="s">
        <v>198</v>
      </c>
      <c r="BH337" s="239">
        <f>SUM(BH338:BH355)</f>
        <v>0</v>
      </c>
    </row>
    <row r="338" spans="2:62" s="198" customFormat="1" ht="44.25" customHeight="1">
      <c r="B338" s="168"/>
      <c r="C338" s="240" t="s">
        <v>692</v>
      </c>
      <c r="D338" s="240" t="s">
        <v>199</v>
      </c>
      <c r="E338" s="241" t="s">
        <v>693</v>
      </c>
      <c r="F338" s="593" t="s">
        <v>694</v>
      </c>
      <c r="G338" s="593"/>
      <c r="H338" s="593"/>
      <c r="I338" s="593"/>
      <c r="J338" s="242" t="s">
        <v>353</v>
      </c>
      <c r="K338" s="243">
        <v>39.6</v>
      </c>
      <c r="L338" s="572"/>
      <c r="M338" s="572"/>
      <c r="N338" s="594">
        <f aca="true" t="shared" si="2" ref="N338:N353">ROUND(L338*K338,2)</f>
        <v>0</v>
      </c>
      <c r="O338" s="594"/>
      <c r="P338" s="594"/>
      <c r="Q338" s="623"/>
      <c r="R338" s="256" t="s">
        <v>3765</v>
      </c>
      <c r="S338" s="176"/>
      <c r="T338" s="245" t="s">
        <v>5</v>
      </c>
      <c r="U338" s="246" t="s">
        <v>31</v>
      </c>
      <c r="V338" s="247">
        <v>0</v>
      </c>
      <c r="W338" s="248">
        <f>V338*K338</f>
        <v>0</v>
      </c>
      <c r="X338" s="248">
        <v>0</v>
      </c>
      <c r="Y338" s="248">
        <f>X338*K338</f>
        <v>0</v>
      </c>
      <c r="Z338" s="248">
        <v>0</v>
      </c>
      <c r="AO338" s="192" t="s">
        <v>113</v>
      </c>
      <c r="AQ338" s="192" t="s">
        <v>199</v>
      </c>
      <c r="AR338" s="192" t="s">
        <v>65</v>
      </c>
      <c r="AV338" s="192" t="s">
        <v>198</v>
      </c>
      <c r="BB338" s="249">
        <f>IF(U338="základní",N338,0)</f>
        <v>0</v>
      </c>
      <c r="BC338" s="249">
        <f>IF(U338="snížená",N338,0)</f>
        <v>0</v>
      </c>
      <c r="BD338" s="249">
        <f>IF(U338="zákl. přenesená",N338,0)</f>
        <v>0</v>
      </c>
      <c r="BE338" s="249">
        <f>IF(U338="sníž. přenesená",N338,0)</f>
        <v>0</v>
      </c>
      <c r="BF338" s="249">
        <f>IF(U338="nulová",N338,0)</f>
        <v>0</v>
      </c>
      <c r="BG338" s="192" t="s">
        <v>71</v>
      </c>
      <c r="BH338" s="249">
        <f aca="true" t="shared" si="3" ref="BH338:BH353">ROUND(L338*K338,2)</f>
        <v>0</v>
      </c>
      <c r="BI338" s="192" t="s">
        <v>113</v>
      </c>
      <c r="BJ338" s="192" t="s">
        <v>695</v>
      </c>
    </row>
    <row r="339" spans="2:48" s="270" customFormat="1" ht="45" customHeight="1">
      <c r="B339" s="265"/>
      <c r="C339" s="266"/>
      <c r="D339" s="266"/>
      <c r="E339" s="267" t="s">
        <v>5</v>
      </c>
      <c r="F339" s="625" t="s">
        <v>3414</v>
      </c>
      <c r="G339" s="622"/>
      <c r="H339" s="622"/>
      <c r="I339" s="622"/>
      <c r="J339" s="266"/>
      <c r="K339" s="269" t="s">
        <v>5</v>
      </c>
      <c r="L339" s="266"/>
      <c r="M339" s="266"/>
      <c r="N339" s="266"/>
      <c r="O339" s="266"/>
      <c r="P339" s="266"/>
      <c r="Q339" s="266"/>
      <c r="R339" s="266"/>
      <c r="S339" s="176"/>
      <c r="T339" s="266"/>
      <c r="U339" s="266"/>
      <c r="V339" s="220"/>
      <c r="W339" s="266"/>
      <c r="X339" s="266"/>
      <c r="Y339" s="266"/>
      <c r="Z339" s="266"/>
      <c r="AQ339" s="271" t="s">
        <v>205</v>
      </c>
      <c r="AR339" s="271" t="s">
        <v>65</v>
      </c>
      <c r="AS339" s="270" t="s">
        <v>65</v>
      </c>
      <c r="AT339" s="270" t="s">
        <v>25</v>
      </c>
      <c r="AU339" s="270" t="s">
        <v>58</v>
      </c>
      <c r="AV339" s="271" t="s">
        <v>198</v>
      </c>
    </row>
    <row r="340" spans="2:48" s="270" customFormat="1" ht="15" customHeight="1">
      <c r="B340" s="265"/>
      <c r="C340" s="266"/>
      <c r="D340" s="266"/>
      <c r="E340" s="267" t="s">
        <v>5</v>
      </c>
      <c r="F340" s="625" t="s">
        <v>3415</v>
      </c>
      <c r="G340" s="622"/>
      <c r="H340" s="622"/>
      <c r="I340" s="622"/>
      <c r="J340" s="266"/>
      <c r="K340" s="269" t="s">
        <v>5</v>
      </c>
      <c r="L340" s="266"/>
      <c r="M340" s="266"/>
      <c r="N340" s="266"/>
      <c r="O340" s="266"/>
      <c r="P340" s="266"/>
      <c r="Q340" s="266"/>
      <c r="R340" s="266"/>
      <c r="S340" s="176"/>
      <c r="T340" s="266"/>
      <c r="U340" s="266"/>
      <c r="V340" s="220"/>
      <c r="W340" s="266"/>
      <c r="X340" s="266"/>
      <c r="Y340" s="266"/>
      <c r="Z340" s="266"/>
      <c r="AQ340" s="271" t="s">
        <v>205</v>
      </c>
      <c r="AR340" s="271" t="s">
        <v>65</v>
      </c>
      <c r="AS340" s="270" t="s">
        <v>65</v>
      </c>
      <c r="AT340" s="270" t="s">
        <v>25</v>
      </c>
      <c r="AU340" s="270" t="s">
        <v>58</v>
      </c>
      <c r="AV340" s="271" t="s">
        <v>198</v>
      </c>
    </row>
    <row r="341" spans="2:62" s="198" customFormat="1" ht="44.25" customHeight="1">
      <c r="B341" s="168"/>
      <c r="C341" s="240" t="s">
        <v>696</v>
      </c>
      <c r="D341" s="240" t="s">
        <v>199</v>
      </c>
      <c r="E341" s="241" t="s">
        <v>697</v>
      </c>
      <c r="F341" s="593" t="s">
        <v>698</v>
      </c>
      <c r="G341" s="593"/>
      <c r="H341" s="593"/>
      <c r="I341" s="593"/>
      <c r="J341" s="242" t="s">
        <v>353</v>
      </c>
      <c r="K341" s="243">
        <v>59.1</v>
      </c>
      <c r="L341" s="572"/>
      <c r="M341" s="572"/>
      <c r="N341" s="594">
        <f t="shared" si="2"/>
        <v>0</v>
      </c>
      <c r="O341" s="594"/>
      <c r="P341" s="594"/>
      <c r="Q341" s="623"/>
      <c r="R341" s="256" t="s">
        <v>3765</v>
      </c>
      <c r="S341" s="176"/>
      <c r="T341" s="245" t="s">
        <v>5</v>
      </c>
      <c r="U341" s="246" t="s">
        <v>31</v>
      </c>
      <c r="V341" s="247">
        <v>0</v>
      </c>
      <c r="W341" s="248">
        <f>V341*K341</f>
        <v>0</v>
      </c>
      <c r="X341" s="248">
        <v>0</v>
      </c>
      <c r="Y341" s="248">
        <f>X341*K341</f>
        <v>0</v>
      </c>
      <c r="Z341" s="248">
        <v>0</v>
      </c>
      <c r="AO341" s="192" t="s">
        <v>113</v>
      </c>
      <c r="AQ341" s="192" t="s">
        <v>199</v>
      </c>
      <c r="AR341" s="192" t="s">
        <v>65</v>
      </c>
      <c r="AV341" s="192" t="s">
        <v>198</v>
      </c>
      <c r="BB341" s="249">
        <f>IF(U341="základní",N341,0)</f>
        <v>0</v>
      </c>
      <c r="BC341" s="249">
        <f>IF(U341="snížená",N341,0)</f>
        <v>0</v>
      </c>
      <c r="BD341" s="249">
        <f>IF(U341="zákl. přenesená",N341,0)</f>
        <v>0</v>
      </c>
      <c r="BE341" s="249">
        <f>IF(U341="sníž. přenesená",N341,0)</f>
        <v>0</v>
      </c>
      <c r="BF341" s="249">
        <f>IF(U341="nulová",N341,0)</f>
        <v>0</v>
      </c>
      <c r="BG341" s="192" t="s">
        <v>71</v>
      </c>
      <c r="BH341" s="249">
        <f t="shared" si="3"/>
        <v>0</v>
      </c>
      <c r="BI341" s="192" t="s">
        <v>113</v>
      </c>
      <c r="BJ341" s="192" t="s">
        <v>699</v>
      </c>
    </row>
    <row r="342" spans="2:48" s="270" customFormat="1" ht="45" customHeight="1">
      <c r="B342" s="265"/>
      <c r="C342" s="266"/>
      <c r="D342" s="266"/>
      <c r="E342" s="267" t="s">
        <v>5</v>
      </c>
      <c r="F342" s="625" t="s">
        <v>3414</v>
      </c>
      <c r="G342" s="622"/>
      <c r="H342" s="622"/>
      <c r="I342" s="622"/>
      <c r="J342" s="266"/>
      <c r="K342" s="269" t="s">
        <v>5</v>
      </c>
      <c r="L342" s="266"/>
      <c r="M342" s="266"/>
      <c r="N342" s="266"/>
      <c r="O342" s="266"/>
      <c r="P342" s="266"/>
      <c r="Q342" s="266"/>
      <c r="R342" s="266"/>
      <c r="S342" s="176"/>
      <c r="T342" s="266"/>
      <c r="U342" s="266"/>
      <c r="V342" s="220"/>
      <c r="W342" s="266"/>
      <c r="X342" s="266"/>
      <c r="Y342" s="266"/>
      <c r="Z342" s="266"/>
      <c r="AQ342" s="271" t="s">
        <v>205</v>
      </c>
      <c r="AR342" s="271" t="s">
        <v>65</v>
      </c>
      <c r="AS342" s="270" t="s">
        <v>65</v>
      </c>
      <c r="AT342" s="270" t="s">
        <v>25</v>
      </c>
      <c r="AU342" s="270" t="s">
        <v>58</v>
      </c>
      <c r="AV342" s="271" t="s">
        <v>198</v>
      </c>
    </row>
    <row r="343" spans="2:48" s="270" customFormat="1" ht="15" customHeight="1">
      <c r="B343" s="265"/>
      <c r="C343" s="266"/>
      <c r="D343" s="266"/>
      <c r="E343" s="267" t="s">
        <v>5</v>
      </c>
      <c r="F343" s="625" t="s">
        <v>3415</v>
      </c>
      <c r="G343" s="622"/>
      <c r="H343" s="622"/>
      <c r="I343" s="622"/>
      <c r="J343" s="266"/>
      <c r="K343" s="269" t="s">
        <v>5</v>
      </c>
      <c r="L343" s="266"/>
      <c r="M343" s="266"/>
      <c r="N343" s="266"/>
      <c r="O343" s="266"/>
      <c r="P343" s="266"/>
      <c r="Q343" s="266"/>
      <c r="R343" s="266"/>
      <c r="S343" s="176"/>
      <c r="T343" s="266"/>
      <c r="U343" s="266"/>
      <c r="V343" s="220"/>
      <c r="W343" s="266"/>
      <c r="X343" s="266"/>
      <c r="Y343" s="266"/>
      <c r="Z343" s="266"/>
      <c r="AQ343" s="271" t="s">
        <v>205</v>
      </c>
      <c r="AR343" s="271" t="s">
        <v>65</v>
      </c>
      <c r="AS343" s="270" t="s">
        <v>65</v>
      </c>
      <c r="AT343" s="270" t="s">
        <v>25</v>
      </c>
      <c r="AU343" s="270" t="s">
        <v>58</v>
      </c>
      <c r="AV343" s="271" t="s">
        <v>198</v>
      </c>
    </row>
    <row r="344" spans="2:62" s="198" customFormat="1" ht="44.25" customHeight="1">
      <c r="B344" s="168"/>
      <c r="C344" s="240" t="s">
        <v>700</v>
      </c>
      <c r="D344" s="240" t="s">
        <v>199</v>
      </c>
      <c r="E344" s="241" t="s">
        <v>701</v>
      </c>
      <c r="F344" s="593" t="s">
        <v>702</v>
      </c>
      <c r="G344" s="593"/>
      <c r="H344" s="593"/>
      <c r="I344" s="593"/>
      <c r="J344" s="242" t="s">
        <v>377</v>
      </c>
      <c r="K344" s="243">
        <v>0.9</v>
      </c>
      <c r="L344" s="572"/>
      <c r="M344" s="572"/>
      <c r="N344" s="594">
        <f t="shared" si="2"/>
        <v>0</v>
      </c>
      <c r="O344" s="594"/>
      <c r="P344" s="594"/>
      <c r="Q344" s="623"/>
      <c r="R344" s="244" t="s">
        <v>3319</v>
      </c>
      <c r="S344" s="176"/>
      <c r="T344" s="245" t="s">
        <v>5</v>
      </c>
      <c r="U344" s="246" t="s">
        <v>31</v>
      </c>
      <c r="V344" s="247">
        <v>0</v>
      </c>
      <c r="W344" s="248">
        <f>V344*K344</f>
        <v>0</v>
      </c>
      <c r="X344" s="248">
        <v>0</v>
      </c>
      <c r="Y344" s="248">
        <f>X344*K344</f>
        <v>0</v>
      </c>
      <c r="Z344" s="248">
        <v>0</v>
      </c>
      <c r="AO344" s="192" t="s">
        <v>113</v>
      </c>
      <c r="AQ344" s="192" t="s">
        <v>199</v>
      </c>
      <c r="AR344" s="192" t="s">
        <v>65</v>
      </c>
      <c r="AV344" s="192" t="s">
        <v>198</v>
      </c>
      <c r="BB344" s="249">
        <f>IF(U344="základní",N344,0)</f>
        <v>0</v>
      </c>
      <c r="BC344" s="249">
        <f>IF(U344="snížená",N344,0)</f>
        <v>0</v>
      </c>
      <c r="BD344" s="249">
        <f>IF(U344="zákl. přenesená",N344,0)</f>
        <v>0</v>
      </c>
      <c r="BE344" s="249">
        <f>IF(U344="sníž. přenesená",N344,0)</f>
        <v>0</v>
      </c>
      <c r="BF344" s="249">
        <f>IF(U344="nulová",N344,0)</f>
        <v>0</v>
      </c>
      <c r="BG344" s="192" t="s">
        <v>71</v>
      </c>
      <c r="BH344" s="249">
        <f t="shared" si="3"/>
        <v>0</v>
      </c>
      <c r="BI344" s="192" t="s">
        <v>113</v>
      </c>
      <c r="BJ344" s="192" t="s">
        <v>703</v>
      </c>
    </row>
    <row r="345" spans="2:48" s="270" customFormat="1" ht="45" customHeight="1">
      <c r="B345" s="265"/>
      <c r="C345" s="266"/>
      <c r="D345" s="266"/>
      <c r="E345" s="267" t="s">
        <v>5</v>
      </c>
      <c r="F345" s="625" t="s">
        <v>3414</v>
      </c>
      <c r="G345" s="622"/>
      <c r="H345" s="622"/>
      <c r="I345" s="622"/>
      <c r="J345" s="266"/>
      <c r="K345" s="269" t="s">
        <v>5</v>
      </c>
      <c r="L345" s="266"/>
      <c r="M345" s="266"/>
      <c r="N345" s="266"/>
      <c r="O345" s="266"/>
      <c r="P345" s="266"/>
      <c r="Q345" s="266"/>
      <c r="R345" s="266"/>
      <c r="S345" s="176"/>
      <c r="T345" s="266"/>
      <c r="U345" s="266"/>
      <c r="V345" s="220"/>
      <c r="W345" s="266"/>
      <c r="X345" s="266"/>
      <c r="Y345" s="266"/>
      <c r="Z345" s="266"/>
      <c r="AQ345" s="271" t="s">
        <v>205</v>
      </c>
      <c r="AR345" s="271" t="s">
        <v>65</v>
      </c>
      <c r="AS345" s="270" t="s">
        <v>65</v>
      </c>
      <c r="AT345" s="270" t="s">
        <v>25</v>
      </c>
      <c r="AU345" s="270" t="s">
        <v>58</v>
      </c>
      <c r="AV345" s="271" t="s">
        <v>198</v>
      </c>
    </row>
    <row r="346" spans="2:48" s="270" customFormat="1" ht="15" customHeight="1">
      <c r="B346" s="265"/>
      <c r="C346" s="266"/>
      <c r="D346" s="266"/>
      <c r="E346" s="267" t="s">
        <v>5</v>
      </c>
      <c r="F346" s="625" t="s">
        <v>3415</v>
      </c>
      <c r="G346" s="622"/>
      <c r="H346" s="622"/>
      <c r="I346" s="622"/>
      <c r="J346" s="266"/>
      <c r="K346" s="269" t="s">
        <v>5</v>
      </c>
      <c r="L346" s="266"/>
      <c r="M346" s="266"/>
      <c r="N346" s="266"/>
      <c r="O346" s="266"/>
      <c r="P346" s="266"/>
      <c r="Q346" s="266"/>
      <c r="R346" s="266"/>
      <c r="S346" s="176"/>
      <c r="T346" s="266"/>
      <c r="U346" s="266"/>
      <c r="V346" s="220"/>
      <c r="W346" s="266"/>
      <c r="X346" s="266"/>
      <c r="Y346" s="266"/>
      <c r="Z346" s="266"/>
      <c r="AQ346" s="271" t="s">
        <v>205</v>
      </c>
      <c r="AR346" s="271" t="s">
        <v>65</v>
      </c>
      <c r="AS346" s="270" t="s">
        <v>65</v>
      </c>
      <c r="AT346" s="270" t="s">
        <v>25</v>
      </c>
      <c r="AU346" s="270" t="s">
        <v>58</v>
      </c>
      <c r="AV346" s="271" t="s">
        <v>198</v>
      </c>
    </row>
    <row r="347" spans="2:62" s="198" customFormat="1" ht="31.5" customHeight="1">
      <c r="B347" s="168"/>
      <c r="C347" s="240" t="s">
        <v>704</v>
      </c>
      <c r="D347" s="240" t="s">
        <v>199</v>
      </c>
      <c r="E347" s="241" t="s">
        <v>705</v>
      </c>
      <c r="F347" s="593" t="s">
        <v>706</v>
      </c>
      <c r="G347" s="593"/>
      <c r="H347" s="593"/>
      <c r="I347" s="593"/>
      <c r="J347" s="242" t="s">
        <v>353</v>
      </c>
      <c r="K347" s="243">
        <v>18.7</v>
      </c>
      <c r="L347" s="572"/>
      <c r="M347" s="572"/>
      <c r="N347" s="594">
        <f t="shared" si="2"/>
        <v>0</v>
      </c>
      <c r="O347" s="594"/>
      <c r="P347" s="594"/>
      <c r="Q347" s="623"/>
      <c r="R347" s="256" t="s">
        <v>3765</v>
      </c>
      <c r="S347" s="176"/>
      <c r="T347" s="245" t="s">
        <v>5</v>
      </c>
      <c r="U347" s="246" t="s">
        <v>31</v>
      </c>
      <c r="V347" s="247">
        <v>0</v>
      </c>
      <c r="W347" s="248">
        <f>V347*K347</f>
        <v>0</v>
      </c>
      <c r="X347" s="248">
        <v>0</v>
      </c>
      <c r="Y347" s="248">
        <f>X347*K347</f>
        <v>0</v>
      </c>
      <c r="Z347" s="248">
        <v>0</v>
      </c>
      <c r="AO347" s="192" t="s">
        <v>113</v>
      </c>
      <c r="AQ347" s="192" t="s">
        <v>199</v>
      </c>
      <c r="AR347" s="192" t="s">
        <v>65</v>
      </c>
      <c r="AV347" s="192" t="s">
        <v>198</v>
      </c>
      <c r="BB347" s="249">
        <f>IF(U347="základní",N347,0)</f>
        <v>0</v>
      </c>
      <c r="BC347" s="249">
        <f>IF(U347="snížená",N347,0)</f>
        <v>0</v>
      </c>
      <c r="BD347" s="249">
        <f>IF(U347="zákl. přenesená",N347,0)</f>
        <v>0</v>
      </c>
      <c r="BE347" s="249">
        <f>IF(U347="sníž. přenesená",N347,0)</f>
        <v>0</v>
      </c>
      <c r="BF347" s="249">
        <f>IF(U347="nulová",N347,0)</f>
        <v>0</v>
      </c>
      <c r="BG347" s="192" t="s">
        <v>71</v>
      </c>
      <c r="BH347" s="249">
        <f t="shared" si="3"/>
        <v>0</v>
      </c>
      <c r="BI347" s="192" t="s">
        <v>113</v>
      </c>
      <c r="BJ347" s="192" t="s">
        <v>707</v>
      </c>
    </row>
    <row r="348" spans="2:48" s="270" customFormat="1" ht="45" customHeight="1">
      <c r="B348" s="265"/>
      <c r="C348" s="266"/>
      <c r="D348" s="266"/>
      <c r="E348" s="267" t="s">
        <v>5</v>
      </c>
      <c r="F348" s="625" t="s">
        <v>3414</v>
      </c>
      <c r="G348" s="622"/>
      <c r="H348" s="622"/>
      <c r="I348" s="622"/>
      <c r="J348" s="266"/>
      <c r="K348" s="269" t="s">
        <v>5</v>
      </c>
      <c r="L348" s="266"/>
      <c r="M348" s="266"/>
      <c r="N348" s="266"/>
      <c r="O348" s="266"/>
      <c r="P348" s="266"/>
      <c r="Q348" s="266"/>
      <c r="R348" s="266"/>
      <c r="S348" s="176"/>
      <c r="T348" s="266"/>
      <c r="U348" s="266"/>
      <c r="V348" s="220"/>
      <c r="W348" s="266"/>
      <c r="X348" s="266"/>
      <c r="Y348" s="266"/>
      <c r="Z348" s="266"/>
      <c r="AQ348" s="271" t="s">
        <v>205</v>
      </c>
      <c r="AR348" s="271" t="s">
        <v>65</v>
      </c>
      <c r="AS348" s="270" t="s">
        <v>65</v>
      </c>
      <c r="AT348" s="270" t="s">
        <v>25</v>
      </c>
      <c r="AU348" s="270" t="s">
        <v>58</v>
      </c>
      <c r="AV348" s="271" t="s">
        <v>198</v>
      </c>
    </row>
    <row r="349" spans="2:48" s="270" customFormat="1" ht="15" customHeight="1">
      <c r="B349" s="265"/>
      <c r="C349" s="266"/>
      <c r="D349" s="266"/>
      <c r="E349" s="267" t="s">
        <v>5</v>
      </c>
      <c r="F349" s="625" t="s">
        <v>3415</v>
      </c>
      <c r="G349" s="622"/>
      <c r="H349" s="622"/>
      <c r="I349" s="622"/>
      <c r="J349" s="266"/>
      <c r="K349" s="269" t="s">
        <v>5</v>
      </c>
      <c r="L349" s="266"/>
      <c r="M349" s="266"/>
      <c r="N349" s="266"/>
      <c r="O349" s="266"/>
      <c r="P349" s="266"/>
      <c r="Q349" s="266"/>
      <c r="R349" s="266"/>
      <c r="S349" s="176"/>
      <c r="T349" s="266"/>
      <c r="U349" s="266"/>
      <c r="V349" s="220"/>
      <c r="W349" s="266"/>
      <c r="X349" s="266"/>
      <c r="Y349" s="266"/>
      <c r="Z349" s="266"/>
      <c r="AQ349" s="271" t="s">
        <v>205</v>
      </c>
      <c r="AR349" s="271" t="s">
        <v>65</v>
      </c>
      <c r="AS349" s="270" t="s">
        <v>65</v>
      </c>
      <c r="AT349" s="270" t="s">
        <v>25</v>
      </c>
      <c r="AU349" s="270" t="s">
        <v>58</v>
      </c>
      <c r="AV349" s="271" t="s">
        <v>198</v>
      </c>
    </row>
    <row r="350" spans="2:62" s="198" customFormat="1" ht="44.25" customHeight="1">
      <c r="B350" s="168"/>
      <c r="C350" s="240" t="s">
        <v>708</v>
      </c>
      <c r="D350" s="240" t="s">
        <v>199</v>
      </c>
      <c r="E350" s="241" t="s">
        <v>709</v>
      </c>
      <c r="F350" s="593" t="s">
        <v>710</v>
      </c>
      <c r="G350" s="593"/>
      <c r="H350" s="593"/>
      <c r="I350" s="593"/>
      <c r="J350" s="242" t="s">
        <v>353</v>
      </c>
      <c r="K350" s="243">
        <v>59.1</v>
      </c>
      <c r="L350" s="572"/>
      <c r="M350" s="572"/>
      <c r="N350" s="594">
        <f t="shared" si="2"/>
        <v>0</v>
      </c>
      <c r="O350" s="594"/>
      <c r="P350" s="594"/>
      <c r="Q350" s="623"/>
      <c r="R350" s="244" t="s">
        <v>3319</v>
      </c>
      <c r="S350" s="176"/>
      <c r="T350" s="245" t="s">
        <v>5</v>
      </c>
      <c r="U350" s="246" t="s">
        <v>31</v>
      </c>
      <c r="V350" s="247">
        <v>0</v>
      </c>
      <c r="W350" s="248">
        <f>V350*K350</f>
        <v>0</v>
      </c>
      <c r="X350" s="248">
        <v>0</v>
      </c>
      <c r="Y350" s="248">
        <f>X350*K350</f>
        <v>0</v>
      </c>
      <c r="Z350" s="248">
        <v>0</v>
      </c>
      <c r="AO350" s="192" t="s">
        <v>113</v>
      </c>
      <c r="AQ350" s="192" t="s">
        <v>199</v>
      </c>
      <c r="AR350" s="192" t="s">
        <v>65</v>
      </c>
      <c r="AV350" s="192" t="s">
        <v>198</v>
      </c>
      <c r="BB350" s="249">
        <f>IF(U350="základní",N350,0)</f>
        <v>0</v>
      </c>
      <c r="BC350" s="249">
        <f>IF(U350="snížená",N350,0)</f>
        <v>0</v>
      </c>
      <c r="BD350" s="249">
        <f>IF(U350="zákl. přenesená",N350,0)</f>
        <v>0</v>
      </c>
      <c r="BE350" s="249">
        <f>IF(U350="sníž. přenesená",N350,0)</f>
        <v>0</v>
      </c>
      <c r="BF350" s="249">
        <f>IF(U350="nulová",N350,0)</f>
        <v>0</v>
      </c>
      <c r="BG350" s="192" t="s">
        <v>71</v>
      </c>
      <c r="BH350" s="249">
        <f t="shared" si="3"/>
        <v>0</v>
      </c>
      <c r="BI350" s="192" t="s">
        <v>113</v>
      </c>
      <c r="BJ350" s="192" t="s">
        <v>711</v>
      </c>
    </row>
    <row r="351" spans="2:48" s="270" customFormat="1" ht="45" customHeight="1">
      <c r="B351" s="265"/>
      <c r="C351" s="266"/>
      <c r="D351" s="266"/>
      <c r="E351" s="267" t="s">
        <v>5</v>
      </c>
      <c r="F351" s="625" t="s">
        <v>3414</v>
      </c>
      <c r="G351" s="622"/>
      <c r="H351" s="622"/>
      <c r="I351" s="622"/>
      <c r="J351" s="266"/>
      <c r="K351" s="269" t="s">
        <v>5</v>
      </c>
      <c r="L351" s="266"/>
      <c r="M351" s="266"/>
      <c r="N351" s="266"/>
      <c r="O351" s="266"/>
      <c r="P351" s="266"/>
      <c r="Q351" s="266"/>
      <c r="R351" s="266"/>
      <c r="S351" s="176"/>
      <c r="T351" s="266"/>
      <c r="U351" s="266"/>
      <c r="V351" s="220"/>
      <c r="W351" s="266"/>
      <c r="X351" s="266"/>
      <c r="Y351" s="266"/>
      <c r="Z351" s="266"/>
      <c r="AQ351" s="271" t="s">
        <v>205</v>
      </c>
      <c r="AR351" s="271" t="s">
        <v>65</v>
      </c>
      <c r="AS351" s="270" t="s">
        <v>65</v>
      </c>
      <c r="AT351" s="270" t="s">
        <v>25</v>
      </c>
      <c r="AU351" s="270" t="s">
        <v>58</v>
      </c>
      <c r="AV351" s="271" t="s">
        <v>198</v>
      </c>
    </row>
    <row r="352" spans="2:48" s="270" customFormat="1" ht="15" customHeight="1">
      <c r="B352" s="265"/>
      <c r="C352" s="266"/>
      <c r="D352" s="266"/>
      <c r="E352" s="267" t="s">
        <v>5</v>
      </c>
      <c r="F352" s="625" t="s">
        <v>3415</v>
      </c>
      <c r="G352" s="622"/>
      <c r="H352" s="622"/>
      <c r="I352" s="622"/>
      <c r="J352" s="266"/>
      <c r="K352" s="269" t="s">
        <v>5</v>
      </c>
      <c r="L352" s="266"/>
      <c r="M352" s="266"/>
      <c r="N352" s="266"/>
      <c r="O352" s="266"/>
      <c r="P352" s="266"/>
      <c r="Q352" s="266"/>
      <c r="R352" s="266"/>
      <c r="S352" s="176"/>
      <c r="T352" s="266"/>
      <c r="U352" s="266"/>
      <c r="V352" s="220"/>
      <c r="W352" s="266"/>
      <c r="X352" s="266"/>
      <c r="Y352" s="266"/>
      <c r="Z352" s="266"/>
      <c r="AQ352" s="271" t="s">
        <v>205</v>
      </c>
      <c r="AR352" s="271" t="s">
        <v>65</v>
      </c>
      <c r="AS352" s="270" t="s">
        <v>65</v>
      </c>
      <c r="AT352" s="270" t="s">
        <v>25</v>
      </c>
      <c r="AU352" s="270" t="s">
        <v>58</v>
      </c>
      <c r="AV352" s="271" t="s">
        <v>198</v>
      </c>
    </row>
    <row r="353" spans="2:62" s="198" customFormat="1" ht="57" customHeight="1">
      <c r="B353" s="168"/>
      <c r="C353" s="518" t="s">
        <v>712</v>
      </c>
      <c r="D353" s="240" t="s">
        <v>199</v>
      </c>
      <c r="E353" s="241" t="s">
        <v>713</v>
      </c>
      <c r="F353" s="593" t="s">
        <v>714</v>
      </c>
      <c r="G353" s="593"/>
      <c r="H353" s="593"/>
      <c r="I353" s="593"/>
      <c r="J353" s="242" t="s">
        <v>353</v>
      </c>
      <c r="K353" s="517">
        <v>15.3</v>
      </c>
      <c r="L353" s="572"/>
      <c r="M353" s="572"/>
      <c r="N353" s="594">
        <f t="shared" si="2"/>
        <v>0</v>
      </c>
      <c r="O353" s="594"/>
      <c r="P353" s="594"/>
      <c r="Q353" s="623"/>
      <c r="R353" s="244" t="s">
        <v>3319</v>
      </c>
      <c r="S353" s="176"/>
      <c r="T353" s="245" t="s">
        <v>5</v>
      </c>
      <c r="U353" s="246" t="s">
        <v>31</v>
      </c>
      <c r="V353" s="247">
        <v>0</v>
      </c>
      <c r="W353" s="248">
        <f>V353*K353</f>
        <v>0</v>
      </c>
      <c r="X353" s="248">
        <v>0</v>
      </c>
      <c r="Y353" s="248">
        <f>X353*K353</f>
        <v>0</v>
      </c>
      <c r="Z353" s="248">
        <v>0</v>
      </c>
      <c r="AO353" s="192" t="s">
        <v>113</v>
      </c>
      <c r="AQ353" s="192" t="s">
        <v>199</v>
      </c>
      <c r="AR353" s="192" t="s">
        <v>65</v>
      </c>
      <c r="AV353" s="192" t="s">
        <v>198</v>
      </c>
      <c r="BB353" s="249">
        <f>IF(U353="základní",N353,0)</f>
        <v>0</v>
      </c>
      <c r="BC353" s="249">
        <f>IF(U353="snížená",N353,0)</f>
        <v>0</v>
      </c>
      <c r="BD353" s="249">
        <f>IF(U353="zákl. přenesená",N353,0)</f>
        <v>0</v>
      </c>
      <c r="BE353" s="249">
        <f>IF(U353="sníž. přenesená",N353,0)</f>
        <v>0</v>
      </c>
      <c r="BF353" s="249">
        <f>IF(U353="nulová",N353,0)</f>
        <v>0</v>
      </c>
      <c r="BG353" s="192" t="s">
        <v>71</v>
      </c>
      <c r="BH353" s="249">
        <f t="shared" si="3"/>
        <v>0</v>
      </c>
      <c r="BI353" s="192" t="s">
        <v>113</v>
      </c>
      <c r="BJ353" s="192" t="s">
        <v>715</v>
      </c>
    </row>
    <row r="354" spans="2:44" s="198" customFormat="1" ht="30" customHeight="1">
      <c r="B354" s="168"/>
      <c r="C354" s="169"/>
      <c r="D354" s="169"/>
      <c r="E354" s="169"/>
      <c r="F354" s="619" t="s">
        <v>716</v>
      </c>
      <c r="G354" s="620"/>
      <c r="H354" s="620"/>
      <c r="I354" s="620"/>
      <c r="J354" s="169"/>
      <c r="K354" s="169"/>
      <c r="L354" s="169"/>
      <c r="M354" s="169"/>
      <c r="N354" s="169"/>
      <c r="O354" s="169"/>
      <c r="P354" s="169"/>
      <c r="Q354" s="169"/>
      <c r="R354" s="169"/>
      <c r="S354" s="176"/>
      <c r="T354" s="169"/>
      <c r="U354" s="169"/>
      <c r="V354" s="172"/>
      <c r="W354" s="169"/>
      <c r="X354" s="169"/>
      <c r="Y354" s="169"/>
      <c r="Z354" s="169"/>
      <c r="AQ354" s="192" t="s">
        <v>271</v>
      </c>
      <c r="AR354" s="192" t="s">
        <v>65</v>
      </c>
    </row>
    <row r="355" spans="2:62" s="198" customFormat="1" ht="44.25" customHeight="1">
      <c r="B355" s="168"/>
      <c r="C355" s="240" t="s">
        <v>717</v>
      </c>
      <c r="D355" s="240" t="s">
        <v>199</v>
      </c>
      <c r="E355" s="241" t="s">
        <v>718</v>
      </c>
      <c r="F355" s="593" t="s">
        <v>719</v>
      </c>
      <c r="G355" s="593"/>
      <c r="H355" s="593"/>
      <c r="I355" s="593"/>
      <c r="J355" s="242" t="s">
        <v>353</v>
      </c>
      <c r="K355" s="243">
        <v>57.2</v>
      </c>
      <c r="L355" s="572"/>
      <c r="M355" s="572"/>
      <c r="N355" s="594">
        <f>ROUND(L355*K355,2)</f>
        <v>0</v>
      </c>
      <c r="O355" s="594"/>
      <c r="P355" s="594"/>
      <c r="Q355" s="623"/>
      <c r="R355" s="244" t="s">
        <v>3319</v>
      </c>
      <c r="S355" s="176"/>
      <c r="T355" s="245" t="s">
        <v>5</v>
      </c>
      <c r="U355" s="246" t="s">
        <v>31</v>
      </c>
      <c r="V355" s="247">
        <v>0</v>
      </c>
      <c r="W355" s="248">
        <f>V355*K355</f>
        <v>0</v>
      </c>
      <c r="X355" s="248">
        <v>0</v>
      </c>
      <c r="Y355" s="248">
        <f>X355*K355</f>
        <v>0</v>
      </c>
      <c r="Z355" s="248">
        <v>0</v>
      </c>
      <c r="AO355" s="192" t="s">
        <v>113</v>
      </c>
      <c r="AQ355" s="192" t="s">
        <v>199</v>
      </c>
      <c r="AR355" s="192" t="s">
        <v>65</v>
      </c>
      <c r="AV355" s="192" t="s">
        <v>198</v>
      </c>
      <c r="BB355" s="249">
        <f>IF(U355="základní",N355,0)</f>
        <v>0</v>
      </c>
      <c r="BC355" s="249">
        <f>IF(U355="snížená",N355,0)</f>
        <v>0</v>
      </c>
      <c r="BD355" s="249">
        <f>IF(U355="zákl. přenesená",N355,0)</f>
        <v>0</v>
      </c>
      <c r="BE355" s="249">
        <f>IF(U355="sníž. přenesená",N355,0)</f>
        <v>0</v>
      </c>
      <c r="BF355" s="249">
        <f>IF(U355="nulová",N355,0)</f>
        <v>0</v>
      </c>
      <c r="BG355" s="192" t="s">
        <v>71</v>
      </c>
      <c r="BH355" s="249">
        <f>ROUND(L355*K355,2)</f>
        <v>0</v>
      </c>
      <c r="BI355" s="192" t="s">
        <v>113</v>
      </c>
      <c r="BJ355" s="192" t="s">
        <v>720</v>
      </c>
    </row>
    <row r="356" spans="2:62" s="198" customFormat="1" ht="31.5" customHeight="1">
      <c r="B356" s="168"/>
      <c r="C356" s="251" t="s">
        <v>3416</v>
      </c>
      <c r="D356" s="251" t="s">
        <v>199</v>
      </c>
      <c r="E356" s="252" t="s">
        <v>3418</v>
      </c>
      <c r="F356" s="624" t="s">
        <v>3419</v>
      </c>
      <c r="G356" s="624"/>
      <c r="H356" s="624"/>
      <c r="I356" s="624"/>
      <c r="J356" s="253" t="s">
        <v>3370</v>
      </c>
      <c r="K356" s="254">
        <v>1.56</v>
      </c>
      <c r="L356" s="572"/>
      <c r="M356" s="572"/>
      <c r="N356" s="617">
        <f>ROUND(L356*K356,2)</f>
        <v>0</v>
      </c>
      <c r="O356" s="617"/>
      <c r="P356" s="617"/>
      <c r="Q356" s="618"/>
      <c r="R356" s="244" t="s">
        <v>3765</v>
      </c>
      <c r="S356" s="176"/>
      <c r="T356" s="245" t="s">
        <v>5</v>
      </c>
      <c r="U356" s="246" t="s">
        <v>31</v>
      </c>
      <c r="V356" s="247">
        <v>0</v>
      </c>
      <c r="W356" s="248">
        <f>V356*K356</f>
        <v>0</v>
      </c>
      <c r="X356" s="248">
        <v>0</v>
      </c>
      <c r="Y356" s="248">
        <f>X356*K356</f>
        <v>0</v>
      </c>
      <c r="Z356" s="248">
        <v>0</v>
      </c>
      <c r="AO356" s="192" t="s">
        <v>113</v>
      </c>
      <c r="AQ356" s="192" t="s">
        <v>199</v>
      </c>
      <c r="AR356" s="192" t="s">
        <v>65</v>
      </c>
      <c r="AV356" s="192" t="s">
        <v>198</v>
      </c>
      <c r="BB356" s="249">
        <f>IF(U356="základní",N356,0)</f>
        <v>0</v>
      </c>
      <c r="BC356" s="249">
        <f>IF(U356="snížená",N356,0)</f>
        <v>0</v>
      </c>
      <c r="BD356" s="249">
        <f>IF(U356="zákl. přenesená",N356,0)</f>
        <v>0</v>
      </c>
      <c r="BE356" s="249">
        <f>IF(U356="sníž. přenesená",N356,0)</f>
        <v>0</v>
      </c>
      <c r="BF356" s="249">
        <f>IF(U356="nulová",N356,0)</f>
        <v>0</v>
      </c>
      <c r="BG356" s="192" t="s">
        <v>71</v>
      </c>
      <c r="BH356" s="249">
        <f>ROUND(L356*K356,2)</f>
        <v>0</v>
      </c>
      <c r="BI356" s="192" t="s">
        <v>113</v>
      </c>
      <c r="BJ356" s="192" t="s">
        <v>341</v>
      </c>
    </row>
    <row r="357" spans="2:62" s="198" customFormat="1" ht="31.5" customHeight="1">
      <c r="B357" s="168"/>
      <c r="C357" s="251" t="s">
        <v>3417</v>
      </c>
      <c r="D357" s="251" t="s">
        <v>199</v>
      </c>
      <c r="E357" s="252" t="s">
        <v>2858</v>
      </c>
      <c r="F357" s="624" t="s">
        <v>3420</v>
      </c>
      <c r="G357" s="624"/>
      <c r="H357" s="624"/>
      <c r="I357" s="624"/>
      <c r="J357" s="253" t="s">
        <v>3325</v>
      </c>
      <c r="K357" s="254">
        <v>1</v>
      </c>
      <c r="L357" s="572"/>
      <c r="M357" s="572"/>
      <c r="N357" s="617">
        <f>ROUND(L357*K357,2)</f>
        <v>0</v>
      </c>
      <c r="O357" s="617"/>
      <c r="P357" s="617"/>
      <c r="Q357" s="618"/>
      <c r="R357" s="244" t="s">
        <v>3319</v>
      </c>
      <c r="S357" s="176"/>
      <c r="T357" s="245" t="s">
        <v>5</v>
      </c>
      <c r="U357" s="246" t="s">
        <v>31</v>
      </c>
      <c r="V357" s="247">
        <v>0</v>
      </c>
      <c r="W357" s="248">
        <f>V357*K357</f>
        <v>0</v>
      </c>
      <c r="X357" s="248">
        <v>0</v>
      </c>
      <c r="Y357" s="248">
        <f>X357*K357</f>
        <v>0</v>
      </c>
      <c r="Z357" s="248">
        <v>0</v>
      </c>
      <c r="AO357" s="192" t="s">
        <v>113</v>
      </c>
      <c r="AQ357" s="192" t="s">
        <v>199</v>
      </c>
      <c r="AR357" s="192" t="s">
        <v>65</v>
      </c>
      <c r="AV357" s="192" t="s">
        <v>198</v>
      </c>
      <c r="BB357" s="249">
        <f>IF(U357="základní",N357,0)</f>
        <v>0</v>
      </c>
      <c r="BC357" s="249">
        <f>IF(U357="snížená",N357,0)</f>
        <v>0</v>
      </c>
      <c r="BD357" s="249">
        <f>IF(U357="zákl. přenesená",N357,0)</f>
        <v>0</v>
      </c>
      <c r="BE357" s="249">
        <f>IF(U357="sníž. přenesená",N357,0)</f>
        <v>0</v>
      </c>
      <c r="BF357" s="249">
        <f>IF(U357="nulová",N357,0)</f>
        <v>0</v>
      </c>
      <c r="BG357" s="192" t="s">
        <v>71</v>
      </c>
      <c r="BH357" s="249">
        <f>ROUND(L357*K357,2)</f>
        <v>0</v>
      </c>
      <c r="BI357" s="192" t="s">
        <v>113</v>
      </c>
      <c r="BJ357" s="192" t="s">
        <v>341</v>
      </c>
    </row>
    <row r="358" spans="2:44" s="198" customFormat="1" ht="30" customHeight="1">
      <c r="B358" s="168"/>
      <c r="C358" s="169"/>
      <c r="D358" s="169"/>
      <c r="E358" s="169"/>
      <c r="F358" s="619" t="s">
        <v>3421</v>
      </c>
      <c r="G358" s="620"/>
      <c r="H358" s="620"/>
      <c r="I358" s="620"/>
      <c r="J358" s="169"/>
      <c r="K358" s="169"/>
      <c r="L358" s="169"/>
      <c r="M358" s="169"/>
      <c r="N358" s="181"/>
      <c r="O358" s="181"/>
      <c r="P358" s="181"/>
      <c r="Q358" s="181"/>
      <c r="R358" s="169"/>
      <c r="S358" s="176"/>
      <c r="T358" s="169"/>
      <c r="U358" s="169"/>
      <c r="V358" s="172"/>
      <c r="W358" s="169"/>
      <c r="X358" s="169"/>
      <c r="Y358" s="169"/>
      <c r="Z358" s="169"/>
      <c r="AQ358" s="192" t="s">
        <v>271</v>
      </c>
      <c r="AR358" s="192" t="s">
        <v>65</v>
      </c>
    </row>
    <row r="359" spans="2:60" s="235" customFormat="1" ht="37.35" customHeight="1">
      <c r="B359" s="231"/>
      <c r="C359" s="232"/>
      <c r="D359" s="233" t="s">
        <v>258</v>
      </c>
      <c r="E359" s="233"/>
      <c r="F359" s="233"/>
      <c r="G359" s="233"/>
      <c r="H359" s="233"/>
      <c r="I359" s="233"/>
      <c r="J359" s="233"/>
      <c r="K359" s="233"/>
      <c r="L359" s="233"/>
      <c r="M359" s="233"/>
      <c r="N359" s="609">
        <f>SUM(N360:Q424)</f>
        <v>0</v>
      </c>
      <c r="O359" s="610"/>
      <c r="P359" s="610"/>
      <c r="Q359" s="610"/>
      <c r="R359" s="232"/>
      <c r="S359" s="176"/>
      <c r="T359" s="232"/>
      <c r="U359" s="232"/>
      <c r="V359" s="219"/>
      <c r="W359" s="234">
        <f>SUM(W360:W420)</f>
        <v>0</v>
      </c>
      <c r="X359" s="232"/>
      <c r="Y359" s="234">
        <f>SUM(Y360:Y420)</f>
        <v>0</v>
      </c>
      <c r="Z359" s="232"/>
      <c r="AO359" s="237" t="s">
        <v>113</v>
      </c>
      <c r="AQ359" s="238" t="s">
        <v>57</v>
      </c>
      <c r="AR359" s="238" t="s">
        <v>58</v>
      </c>
      <c r="AV359" s="237" t="s">
        <v>198</v>
      </c>
      <c r="BH359" s="239">
        <f>SUM(BH360:BH420)</f>
        <v>0</v>
      </c>
    </row>
    <row r="360" spans="2:62" s="198" customFormat="1" ht="31.5" customHeight="1">
      <c r="B360" s="168"/>
      <c r="C360" s="240" t="s">
        <v>721</v>
      </c>
      <c r="D360" s="240" t="s">
        <v>199</v>
      </c>
      <c r="E360" s="241" t="s">
        <v>722</v>
      </c>
      <c r="F360" s="593" t="s">
        <v>723</v>
      </c>
      <c r="G360" s="593"/>
      <c r="H360" s="593"/>
      <c r="I360" s="593"/>
      <c r="J360" s="242" t="s">
        <v>377</v>
      </c>
      <c r="K360" s="243">
        <v>30.8</v>
      </c>
      <c r="L360" s="572"/>
      <c r="M360" s="572"/>
      <c r="N360" s="594">
        <f>ROUND(L360*K360,2)</f>
        <v>0</v>
      </c>
      <c r="O360" s="594"/>
      <c r="P360" s="594"/>
      <c r="Q360" s="623"/>
      <c r="R360" s="244" t="s">
        <v>3319</v>
      </c>
      <c r="S360" s="176"/>
      <c r="T360" s="245" t="s">
        <v>5</v>
      </c>
      <c r="U360" s="246" t="s">
        <v>31</v>
      </c>
      <c r="V360" s="247">
        <v>0</v>
      </c>
      <c r="W360" s="248">
        <f>V360*K360</f>
        <v>0</v>
      </c>
      <c r="X360" s="248">
        <v>0</v>
      </c>
      <c r="Y360" s="248">
        <f>X360*K360</f>
        <v>0</v>
      </c>
      <c r="Z360" s="248">
        <v>0</v>
      </c>
      <c r="AO360" s="192" t="s">
        <v>113</v>
      </c>
      <c r="AQ360" s="192" t="s">
        <v>199</v>
      </c>
      <c r="AR360" s="192" t="s">
        <v>65</v>
      </c>
      <c r="AV360" s="192" t="s">
        <v>198</v>
      </c>
      <c r="BB360" s="249">
        <f>IF(U360="základní",N360,0)</f>
        <v>0</v>
      </c>
      <c r="BC360" s="249">
        <f>IF(U360="snížená",N360,0)</f>
        <v>0</v>
      </c>
      <c r="BD360" s="249">
        <f>IF(U360="zákl. přenesená",N360,0)</f>
        <v>0</v>
      </c>
      <c r="BE360" s="249">
        <f>IF(U360="sníž. přenesená",N360,0)</f>
        <v>0</v>
      </c>
      <c r="BF360" s="249">
        <f>IF(U360="nulová",N360,0)</f>
        <v>0</v>
      </c>
      <c r="BG360" s="192" t="s">
        <v>71</v>
      </c>
      <c r="BH360" s="249">
        <f>ROUND(L360*K360,2)</f>
        <v>0</v>
      </c>
      <c r="BI360" s="192" t="s">
        <v>113</v>
      </c>
      <c r="BJ360" s="192" t="s">
        <v>724</v>
      </c>
    </row>
    <row r="361" spans="2:48" s="261" customFormat="1" ht="31.5" customHeight="1">
      <c r="B361" s="257"/>
      <c r="C361" s="258"/>
      <c r="D361" s="258"/>
      <c r="E361" s="259" t="s">
        <v>725</v>
      </c>
      <c r="F361" s="602" t="s">
        <v>726</v>
      </c>
      <c r="G361" s="603"/>
      <c r="H361" s="603"/>
      <c r="I361" s="603"/>
      <c r="J361" s="258"/>
      <c r="K361" s="260">
        <v>30.8</v>
      </c>
      <c r="L361" s="258"/>
      <c r="M361" s="258"/>
      <c r="N361" s="258"/>
      <c r="O361" s="258"/>
      <c r="P361" s="258"/>
      <c r="Q361" s="258"/>
      <c r="R361" s="258"/>
      <c r="S361" s="176"/>
      <c r="T361" s="258"/>
      <c r="U361" s="258"/>
      <c r="V361" s="221"/>
      <c r="W361" s="258"/>
      <c r="X361" s="258"/>
      <c r="Y361" s="258"/>
      <c r="Z361" s="258"/>
      <c r="AQ361" s="262" t="s">
        <v>205</v>
      </c>
      <c r="AR361" s="262" t="s">
        <v>65</v>
      </c>
      <c r="AS361" s="261" t="s">
        <v>71</v>
      </c>
      <c r="AT361" s="261" t="s">
        <v>25</v>
      </c>
      <c r="AU361" s="261" t="s">
        <v>58</v>
      </c>
      <c r="AV361" s="262" t="s">
        <v>198</v>
      </c>
    </row>
    <row r="362" spans="2:48" s="270" customFormat="1" ht="31.5" customHeight="1">
      <c r="B362" s="265"/>
      <c r="C362" s="266"/>
      <c r="D362" s="266"/>
      <c r="E362" s="267" t="s">
        <v>5</v>
      </c>
      <c r="F362" s="597" t="s">
        <v>727</v>
      </c>
      <c r="G362" s="598"/>
      <c r="H362" s="598"/>
      <c r="I362" s="598"/>
      <c r="J362" s="266"/>
      <c r="K362" s="269" t="s">
        <v>5</v>
      </c>
      <c r="L362" s="266"/>
      <c r="M362" s="266"/>
      <c r="N362" s="266"/>
      <c r="O362" s="266"/>
      <c r="P362" s="266"/>
      <c r="Q362" s="266"/>
      <c r="R362" s="266"/>
      <c r="S362" s="176"/>
      <c r="T362" s="266"/>
      <c r="U362" s="266"/>
      <c r="V362" s="220"/>
      <c r="W362" s="266"/>
      <c r="X362" s="266"/>
      <c r="Y362" s="266"/>
      <c r="Z362" s="266"/>
      <c r="AQ362" s="271" t="s">
        <v>205</v>
      </c>
      <c r="AR362" s="271" t="s">
        <v>65</v>
      </c>
      <c r="AS362" s="270" t="s">
        <v>65</v>
      </c>
      <c r="AT362" s="270" t="s">
        <v>25</v>
      </c>
      <c r="AU362" s="270" t="s">
        <v>58</v>
      </c>
      <c r="AV362" s="271" t="s">
        <v>198</v>
      </c>
    </row>
    <row r="363" spans="2:48" s="261" customFormat="1" ht="22.5" customHeight="1">
      <c r="B363" s="257"/>
      <c r="C363" s="258"/>
      <c r="D363" s="258"/>
      <c r="E363" s="259" t="s">
        <v>728</v>
      </c>
      <c r="F363" s="600" t="s">
        <v>729</v>
      </c>
      <c r="G363" s="601"/>
      <c r="H363" s="601"/>
      <c r="I363" s="601"/>
      <c r="J363" s="258"/>
      <c r="K363" s="260">
        <v>30.8</v>
      </c>
      <c r="L363" s="258"/>
      <c r="M363" s="258"/>
      <c r="N363" s="258"/>
      <c r="O363" s="258"/>
      <c r="P363" s="258"/>
      <c r="Q363" s="258"/>
      <c r="R363" s="258"/>
      <c r="S363" s="176"/>
      <c r="T363" s="258"/>
      <c r="U363" s="258"/>
      <c r="V363" s="221"/>
      <c r="W363" s="258"/>
      <c r="X363" s="258"/>
      <c r="Y363" s="258"/>
      <c r="Z363" s="258"/>
      <c r="AQ363" s="262" t="s">
        <v>205</v>
      </c>
      <c r="AR363" s="262" t="s">
        <v>65</v>
      </c>
      <c r="AS363" s="261" t="s">
        <v>71</v>
      </c>
      <c r="AT363" s="261" t="s">
        <v>25</v>
      </c>
      <c r="AU363" s="261" t="s">
        <v>65</v>
      </c>
      <c r="AV363" s="262" t="s">
        <v>198</v>
      </c>
    </row>
    <row r="364" spans="2:62" s="198" customFormat="1" ht="31.5" customHeight="1">
      <c r="B364" s="168"/>
      <c r="C364" s="240" t="s">
        <v>730</v>
      </c>
      <c r="D364" s="240" t="s">
        <v>199</v>
      </c>
      <c r="E364" s="241" t="s">
        <v>731</v>
      </c>
      <c r="F364" s="593" t="s">
        <v>732</v>
      </c>
      <c r="G364" s="593"/>
      <c r="H364" s="593"/>
      <c r="I364" s="593"/>
      <c r="J364" s="242" t="s">
        <v>377</v>
      </c>
      <c r="K364" s="243">
        <v>31.79</v>
      </c>
      <c r="L364" s="572"/>
      <c r="M364" s="572"/>
      <c r="N364" s="594">
        <f>ROUND(L364*K364,2)</f>
        <v>0</v>
      </c>
      <c r="O364" s="594"/>
      <c r="P364" s="594"/>
      <c r="Q364" s="623"/>
      <c r="R364" s="244" t="s">
        <v>3319</v>
      </c>
      <c r="S364" s="176"/>
      <c r="T364" s="245" t="s">
        <v>5</v>
      </c>
      <c r="U364" s="246" t="s">
        <v>31</v>
      </c>
      <c r="V364" s="247">
        <v>0</v>
      </c>
      <c r="W364" s="248">
        <f>V364*K364</f>
        <v>0</v>
      </c>
      <c r="X364" s="248">
        <v>0</v>
      </c>
      <c r="Y364" s="248">
        <f>X364*K364</f>
        <v>0</v>
      </c>
      <c r="Z364" s="248">
        <v>0</v>
      </c>
      <c r="AO364" s="192" t="s">
        <v>113</v>
      </c>
      <c r="AQ364" s="192" t="s">
        <v>199</v>
      </c>
      <c r="AR364" s="192" t="s">
        <v>65</v>
      </c>
      <c r="AV364" s="192" t="s">
        <v>198</v>
      </c>
      <c r="BB364" s="249">
        <f>IF(U364="základní",N364,0)</f>
        <v>0</v>
      </c>
      <c r="BC364" s="249">
        <f>IF(U364="snížená",N364,0)</f>
        <v>0</v>
      </c>
      <c r="BD364" s="249">
        <f>IF(U364="zákl. přenesená",N364,0)</f>
        <v>0</v>
      </c>
      <c r="BE364" s="249">
        <f>IF(U364="sníž. přenesená",N364,0)</f>
        <v>0</v>
      </c>
      <c r="BF364" s="249">
        <f>IF(U364="nulová",N364,0)</f>
        <v>0</v>
      </c>
      <c r="BG364" s="192" t="s">
        <v>71</v>
      </c>
      <c r="BH364" s="249">
        <f>ROUND(L364*K364,2)</f>
        <v>0</v>
      </c>
      <c r="BI364" s="192" t="s">
        <v>113</v>
      </c>
      <c r="BJ364" s="192" t="s">
        <v>733</v>
      </c>
    </row>
    <row r="365" spans="2:48" s="261" customFormat="1" ht="31.5" customHeight="1">
      <c r="B365" s="257"/>
      <c r="C365" s="258"/>
      <c r="D365" s="258"/>
      <c r="E365" s="259" t="s">
        <v>734</v>
      </c>
      <c r="F365" s="602" t="s">
        <v>735</v>
      </c>
      <c r="G365" s="603"/>
      <c r="H365" s="603"/>
      <c r="I365" s="603"/>
      <c r="J365" s="258"/>
      <c r="K365" s="260">
        <v>31.79</v>
      </c>
      <c r="L365" s="258"/>
      <c r="M365" s="258"/>
      <c r="N365" s="258"/>
      <c r="O365" s="258"/>
      <c r="P365" s="258"/>
      <c r="Q365" s="258"/>
      <c r="R365" s="258"/>
      <c r="S365" s="176"/>
      <c r="T365" s="258"/>
      <c r="U365" s="258"/>
      <c r="V365" s="221"/>
      <c r="W365" s="258"/>
      <c r="X365" s="258"/>
      <c r="Y365" s="258"/>
      <c r="Z365" s="258"/>
      <c r="AQ365" s="262" t="s">
        <v>205</v>
      </c>
      <c r="AR365" s="262" t="s">
        <v>65</v>
      </c>
      <c r="AS365" s="261" t="s">
        <v>71</v>
      </c>
      <c r="AT365" s="261" t="s">
        <v>25</v>
      </c>
      <c r="AU365" s="261" t="s">
        <v>58</v>
      </c>
      <c r="AV365" s="262" t="s">
        <v>198</v>
      </c>
    </row>
    <row r="366" spans="2:48" s="270" customFormat="1" ht="31.5" customHeight="1">
      <c r="B366" s="265"/>
      <c r="C366" s="266"/>
      <c r="D366" s="266"/>
      <c r="E366" s="267" t="s">
        <v>5</v>
      </c>
      <c r="F366" s="597" t="s">
        <v>727</v>
      </c>
      <c r="G366" s="598"/>
      <c r="H366" s="598"/>
      <c r="I366" s="598"/>
      <c r="J366" s="266"/>
      <c r="K366" s="269" t="s">
        <v>5</v>
      </c>
      <c r="L366" s="266"/>
      <c r="M366" s="266"/>
      <c r="N366" s="266"/>
      <c r="O366" s="266"/>
      <c r="P366" s="266"/>
      <c r="Q366" s="266"/>
      <c r="R366" s="266"/>
      <c r="S366" s="176"/>
      <c r="T366" s="266"/>
      <c r="U366" s="266"/>
      <c r="V366" s="220"/>
      <c r="W366" s="266"/>
      <c r="X366" s="266"/>
      <c r="Y366" s="266"/>
      <c r="Z366" s="266"/>
      <c r="AQ366" s="271" t="s">
        <v>205</v>
      </c>
      <c r="AR366" s="271" t="s">
        <v>65</v>
      </c>
      <c r="AS366" s="270" t="s">
        <v>65</v>
      </c>
      <c r="AT366" s="270" t="s">
        <v>25</v>
      </c>
      <c r="AU366" s="270" t="s">
        <v>58</v>
      </c>
      <c r="AV366" s="271" t="s">
        <v>198</v>
      </c>
    </row>
    <row r="367" spans="2:48" s="261" customFormat="1" ht="22.5" customHeight="1">
      <c r="B367" s="257"/>
      <c r="C367" s="258"/>
      <c r="D367" s="258"/>
      <c r="E367" s="259" t="s">
        <v>736</v>
      </c>
      <c r="F367" s="600" t="s">
        <v>737</v>
      </c>
      <c r="G367" s="601"/>
      <c r="H367" s="601"/>
      <c r="I367" s="601"/>
      <c r="J367" s="258"/>
      <c r="K367" s="260">
        <v>31.79</v>
      </c>
      <c r="L367" s="258"/>
      <c r="M367" s="258"/>
      <c r="N367" s="258"/>
      <c r="O367" s="258"/>
      <c r="P367" s="258"/>
      <c r="Q367" s="258"/>
      <c r="R367" s="258"/>
      <c r="S367" s="176"/>
      <c r="T367" s="258"/>
      <c r="U367" s="258"/>
      <c r="V367" s="221"/>
      <c r="W367" s="258"/>
      <c r="X367" s="258"/>
      <c r="Y367" s="258"/>
      <c r="Z367" s="258"/>
      <c r="AQ367" s="262" t="s">
        <v>205</v>
      </c>
      <c r="AR367" s="262" t="s">
        <v>65</v>
      </c>
      <c r="AS367" s="261" t="s">
        <v>71</v>
      </c>
      <c r="AT367" s="261" t="s">
        <v>25</v>
      </c>
      <c r="AU367" s="261" t="s">
        <v>65</v>
      </c>
      <c r="AV367" s="262" t="s">
        <v>198</v>
      </c>
    </row>
    <row r="368" spans="2:62" s="198" customFormat="1" ht="44.25" customHeight="1">
      <c r="B368" s="168"/>
      <c r="C368" s="240" t="s">
        <v>738</v>
      </c>
      <c r="D368" s="240" t="s">
        <v>199</v>
      </c>
      <c r="E368" s="241" t="s">
        <v>739</v>
      </c>
      <c r="F368" s="593" t="s">
        <v>740</v>
      </c>
      <c r="G368" s="593"/>
      <c r="H368" s="593"/>
      <c r="I368" s="593"/>
      <c r="J368" s="242" t="s">
        <v>268</v>
      </c>
      <c r="K368" s="243">
        <v>1</v>
      </c>
      <c r="L368" s="572"/>
      <c r="M368" s="572"/>
      <c r="N368" s="594">
        <f aca="true" t="shared" si="4" ref="N368:N398">ROUND(L368*K368,2)</f>
        <v>0</v>
      </c>
      <c r="O368" s="594"/>
      <c r="P368" s="594"/>
      <c r="Q368" s="623"/>
      <c r="R368" s="244" t="s">
        <v>3319</v>
      </c>
      <c r="S368" s="176"/>
      <c r="T368" s="245" t="s">
        <v>5</v>
      </c>
      <c r="U368" s="246" t="s">
        <v>31</v>
      </c>
      <c r="V368" s="247">
        <v>0</v>
      </c>
      <c r="W368" s="248">
        <f aca="true" t="shared" si="5" ref="W368:W398">V368*K368</f>
        <v>0</v>
      </c>
      <c r="X368" s="248">
        <v>0</v>
      </c>
      <c r="Y368" s="248">
        <f aca="true" t="shared" si="6" ref="Y368:Y398">X368*K368</f>
        <v>0</v>
      </c>
      <c r="Z368" s="248">
        <v>0</v>
      </c>
      <c r="AO368" s="192" t="s">
        <v>113</v>
      </c>
      <c r="AQ368" s="192" t="s">
        <v>199</v>
      </c>
      <c r="AR368" s="192" t="s">
        <v>65</v>
      </c>
      <c r="AV368" s="192" t="s">
        <v>198</v>
      </c>
      <c r="BB368" s="249">
        <f aca="true" t="shared" si="7" ref="BB368:BB398">IF(U368="základní",N368,0)</f>
        <v>0</v>
      </c>
      <c r="BC368" s="249">
        <f aca="true" t="shared" si="8" ref="BC368:BC398">IF(U368="snížená",N368,0)</f>
        <v>0</v>
      </c>
      <c r="BD368" s="249">
        <f aca="true" t="shared" si="9" ref="BD368:BD398">IF(U368="zákl. přenesená",N368,0)</f>
        <v>0</v>
      </c>
      <c r="BE368" s="249">
        <f aca="true" t="shared" si="10" ref="BE368:BE398">IF(U368="sníž. přenesená",N368,0)</f>
        <v>0</v>
      </c>
      <c r="BF368" s="249">
        <f aca="true" t="shared" si="11" ref="BF368:BF398">IF(U368="nulová",N368,0)</f>
        <v>0</v>
      </c>
      <c r="BG368" s="192" t="s">
        <v>71</v>
      </c>
      <c r="BH368" s="249">
        <f aca="true" t="shared" si="12" ref="BH368:BH398">ROUND(L368*K368,2)</f>
        <v>0</v>
      </c>
      <c r="BI368" s="192" t="s">
        <v>113</v>
      </c>
      <c r="BJ368" s="192" t="s">
        <v>741</v>
      </c>
    </row>
    <row r="369" spans="2:62" s="198" customFormat="1" ht="44.25" customHeight="1">
      <c r="B369" s="168"/>
      <c r="C369" s="240" t="s">
        <v>742</v>
      </c>
      <c r="D369" s="240" t="s">
        <v>199</v>
      </c>
      <c r="E369" s="241" t="s">
        <v>743</v>
      </c>
      <c r="F369" s="593" t="s">
        <v>744</v>
      </c>
      <c r="G369" s="593"/>
      <c r="H369" s="593"/>
      <c r="I369" s="593"/>
      <c r="J369" s="242" t="s">
        <v>268</v>
      </c>
      <c r="K369" s="243">
        <v>1</v>
      </c>
      <c r="L369" s="572"/>
      <c r="M369" s="572"/>
      <c r="N369" s="594">
        <f t="shared" si="4"/>
        <v>0</v>
      </c>
      <c r="O369" s="594"/>
      <c r="P369" s="594"/>
      <c r="Q369" s="623"/>
      <c r="R369" s="244" t="s">
        <v>3319</v>
      </c>
      <c r="S369" s="176"/>
      <c r="T369" s="245" t="s">
        <v>5</v>
      </c>
      <c r="U369" s="246" t="s">
        <v>31</v>
      </c>
      <c r="V369" s="247">
        <v>0</v>
      </c>
      <c r="W369" s="248">
        <f t="shared" si="5"/>
        <v>0</v>
      </c>
      <c r="X369" s="248">
        <v>0</v>
      </c>
      <c r="Y369" s="248">
        <f t="shared" si="6"/>
        <v>0</v>
      </c>
      <c r="Z369" s="248">
        <v>0</v>
      </c>
      <c r="AO369" s="192" t="s">
        <v>113</v>
      </c>
      <c r="AQ369" s="192" t="s">
        <v>199</v>
      </c>
      <c r="AR369" s="192" t="s">
        <v>65</v>
      </c>
      <c r="AV369" s="192" t="s">
        <v>198</v>
      </c>
      <c r="BB369" s="249">
        <f t="shared" si="7"/>
        <v>0</v>
      </c>
      <c r="BC369" s="249">
        <f t="shared" si="8"/>
        <v>0</v>
      </c>
      <c r="BD369" s="249">
        <f t="shared" si="9"/>
        <v>0</v>
      </c>
      <c r="BE369" s="249">
        <f t="shared" si="10"/>
        <v>0</v>
      </c>
      <c r="BF369" s="249">
        <f t="shared" si="11"/>
        <v>0</v>
      </c>
      <c r="BG369" s="192" t="s">
        <v>71</v>
      </c>
      <c r="BH369" s="249">
        <f t="shared" si="12"/>
        <v>0</v>
      </c>
      <c r="BI369" s="192" t="s">
        <v>113</v>
      </c>
      <c r="BJ369" s="192" t="s">
        <v>745</v>
      </c>
    </row>
    <row r="370" spans="2:62" s="198" customFormat="1" ht="44.25" customHeight="1">
      <c r="B370" s="168"/>
      <c r="C370" s="240" t="s">
        <v>746</v>
      </c>
      <c r="D370" s="240" t="s">
        <v>199</v>
      </c>
      <c r="E370" s="241" t="s">
        <v>747</v>
      </c>
      <c r="F370" s="593" t="s">
        <v>748</v>
      </c>
      <c r="G370" s="593"/>
      <c r="H370" s="593"/>
      <c r="I370" s="593"/>
      <c r="J370" s="242" t="s">
        <v>268</v>
      </c>
      <c r="K370" s="243">
        <v>1</v>
      </c>
      <c r="L370" s="572"/>
      <c r="M370" s="572"/>
      <c r="N370" s="594">
        <f t="shared" si="4"/>
        <v>0</v>
      </c>
      <c r="O370" s="594"/>
      <c r="P370" s="594"/>
      <c r="Q370" s="623"/>
      <c r="R370" s="244" t="s">
        <v>3319</v>
      </c>
      <c r="S370" s="176"/>
      <c r="T370" s="245" t="s">
        <v>5</v>
      </c>
      <c r="U370" s="246" t="s">
        <v>31</v>
      </c>
      <c r="V370" s="247">
        <v>0</v>
      </c>
      <c r="W370" s="248">
        <f t="shared" si="5"/>
        <v>0</v>
      </c>
      <c r="X370" s="248">
        <v>0</v>
      </c>
      <c r="Y370" s="248">
        <f t="shared" si="6"/>
        <v>0</v>
      </c>
      <c r="Z370" s="248">
        <v>0</v>
      </c>
      <c r="AO370" s="192" t="s">
        <v>113</v>
      </c>
      <c r="AQ370" s="192" t="s">
        <v>199</v>
      </c>
      <c r="AR370" s="192" t="s">
        <v>65</v>
      </c>
      <c r="AV370" s="192" t="s">
        <v>198</v>
      </c>
      <c r="BB370" s="249">
        <f t="shared" si="7"/>
        <v>0</v>
      </c>
      <c r="BC370" s="249">
        <f t="shared" si="8"/>
        <v>0</v>
      </c>
      <c r="BD370" s="249">
        <f t="shared" si="9"/>
        <v>0</v>
      </c>
      <c r="BE370" s="249">
        <f t="shared" si="10"/>
        <v>0</v>
      </c>
      <c r="BF370" s="249">
        <f t="shared" si="11"/>
        <v>0</v>
      </c>
      <c r="BG370" s="192" t="s">
        <v>71</v>
      </c>
      <c r="BH370" s="249">
        <f t="shared" si="12"/>
        <v>0</v>
      </c>
      <c r="BI370" s="192" t="s">
        <v>113</v>
      </c>
      <c r="BJ370" s="192" t="s">
        <v>749</v>
      </c>
    </row>
    <row r="371" spans="2:62" s="198" customFormat="1" ht="45" customHeight="1">
      <c r="B371" s="168"/>
      <c r="C371" s="240" t="s">
        <v>750</v>
      </c>
      <c r="D371" s="240" t="s">
        <v>199</v>
      </c>
      <c r="E371" s="241" t="s">
        <v>751</v>
      </c>
      <c r="F371" s="593" t="s">
        <v>752</v>
      </c>
      <c r="G371" s="593"/>
      <c r="H371" s="593"/>
      <c r="I371" s="593"/>
      <c r="J371" s="242" t="s">
        <v>268</v>
      </c>
      <c r="K371" s="243">
        <v>1</v>
      </c>
      <c r="L371" s="572"/>
      <c r="M371" s="572"/>
      <c r="N371" s="594">
        <f t="shared" si="4"/>
        <v>0</v>
      </c>
      <c r="O371" s="594"/>
      <c r="P371" s="594"/>
      <c r="Q371" s="623"/>
      <c r="R371" s="244" t="s">
        <v>3319</v>
      </c>
      <c r="S371" s="176"/>
      <c r="T371" s="245" t="s">
        <v>5</v>
      </c>
      <c r="U371" s="246" t="s">
        <v>31</v>
      </c>
      <c r="V371" s="247">
        <v>0</v>
      </c>
      <c r="W371" s="248">
        <f t="shared" si="5"/>
        <v>0</v>
      </c>
      <c r="X371" s="248">
        <v>0</v>
      </c>
      <c r="Y371" s="248">
        <f t="shared" si="6"/>
        <v>0</v>
      </c>
      <c r="Z371" s="248">
        <v>0</v>
      </c>
      <c r="AO371" s="192" t="s">
        <v>113</v>
      </c>
      <c r="AQ371" s="192" t="s">
        <v>199</v>
      </c>
      <c r="AR371" s="192" t="s">
        <v>65</v>
      </c>
      <c r="AV371" s="192" t="s">
        <v>198</v>
      </c>
      <c r="BB371" s="249">
        <f t="shared" si="7"/>
        <v>0</v>
      </c>
      <c r="BC371" s="249">
        <f t="shared" si="8"/>
        <v>0</v>
      </c>
      <c r="BD371" s="249">
        <f t="shared" si="9"/>
        <v>0</v>
      </c>
      <c r="BE371" s="249">
        <f t="shared" si="10"/>
        <v>0</v>
      </c>
      <c r="BF371" s="249">
        <f t="shared" si="11"/>
        <v>0</v>
      </c>
      <c r="BG371" s="192" t="s">
        <v>71</v>
      </c>
      <c r="BH371" s="249">
        <f t="shared" si="12"/>
        <v>0</v>
      </c>
      <c r="BI371" s="192" t="s">
        <v>113</v>
      </c>
      <c r="BJ371" s="192" t="s">
        <v>753</v>
      </c>
    </row>
    <row r="372" spans="2:62" s="198" customFormat="1" ht="45" customHeight="1">
      <c r="B372" s="168"/>
      <c r="C372" s="240" t="s">
        <v>754</v>
      </c>
      <c r="D372" s="240" t="s">
        <v>199</v>
      </c>
      <c r="E372" s="241" t="s">
        <v>755</v>
      </c>
      <c r="F372" s="593" t="s">
        <v>756</v>
      </c>
      <c r="G372" s="593"/>
      <c r="H372" s="593"/>
      <c r="I372" s="593"/>
      <c r="J372" s="242" t="s">
        <v>268</v>
      </c>
      <c r="K372" s="243">
        <v>1</v>
      </c>
      <c r="L372" s="572"/>
      <c r="M372" s="572"/>
      <c r="N372" s="594">
        <f t="shared" si="4"/>
        <v>0</v>
      </c>
      <c r="O372" s="594"/>
      <c r="P372" s="594"/>
      <c r="Q372" s="623"/>
      <c r="R372" s="244" t="s">
        <v>3319</v>
      </c>
      <c r="S372" s="176"/>
      <c r="T372" s="245" t="s">
        <v>5</v>
      </c>
      <c r="U372" s="246" t="s">
        <v>31</v>
      </c>
      <c r="V372" s="247">
        <v>0</v>
      </c>
      <c r="W372" s="248">
        <f t="shared" si="5"/>
        <v>0</v>
      </c>
      <c r="X372" s="248">
        <v>0</v>
      </c>
      <c r="Y372" s="248">
        <f t="shared" si="6"/>
        <v>0</v>
      </c>
      <c r="Z372" s="248">
        <v>0</v>
      </c>
      <c r="AO372" s="192" t="s">
        <v>113</v>
      </c>
      <c r="AQ372" s="192" t="s">
        <v>199</v>
      </c>
      <c r="AR372" s="192" t="s">
        <v>65</v>
      </c>
      <c r="AV372" s="192" t="s">
        <v>198</v>
      </c>
      <c r="BB372" s="249">
        <f t="shared" si="7"/>
        <v>0</v>
      </c>
      <c r="BC372" s="249">
        <f t="shared" si="8"/>
        <v>0</v>
      </c>
      <c r="BD372" s="249">
        <f t="shared" si="9"/>
        <v>0</v>
      </c>
      <c r="BE372" s="249">
        <f t="shared" si="10"/>
        <v>0</v>
      </c>
      <c r="BF372" s="249">
        <f t="shared" si="11"/>
        <v>0</v>
      </c>
      <c r="BG372" s="192" t="s">
        <v>71</v>
      </c>
      <c r="BH372" s="249">
        <f t="shared" si="12"/>
        <v>0</v>
      </c>
      <c r="BI372" s="192" t="s">
        <v>113</v>
      </c>
      <c r="BJ372" s="192" t="s">
        <v>757</v>
      </c>
    </row>
    <row r="373" spans="2:62" s="198" customFormat="1" ht="44.25" customHeight="1">
      <c r="B373" s="168"/>
      <c r="C373" s="240" t="s">
        <v>758</v>
      </c>
      <c r="D373" s="240" t="s">
        <v>199</v>
      </c>
      <c r="E373" s="241" t="s">
        <v>759</v>
      </c>
      <c r="F373" s="593" t="s">
        <v>760</v>
      </c>
      <c r="G373" s="593"/>
      <c r="H373" s="593"/>
      <c r="I373" s="593"/>
      <c r="J373" s="242" t="s">
        <v>268</v>
      </c>
      <c r="K373" s="243">
        <v>1</v>
      </c>
      <c r="L373" s="572"/>
      <c r="M373" s="572"/>
      <c r="N373" s="594">
        <f t="shared" si="4"/>
        <v>0</v>
      </c>
      <c r="O373" s="594"/>
      <c r="P373" s="594"/>
      <c r="Q373" s="623"/>
      <c r="R373" s="244" t="s">
        <v>3319</v>
      </c>
      <c r="S373" s="176"/>
      <c r="T373" s="245" t="s">
        <v>5</v>
      </c>
      <c r="U373" s="246" t="s">
        <v>31</v>
      </c>
      <c r="V373" s="247">
        <v>0</v>
      </c>
      <c r="W373" s="248">
        <f t="shared" si="5"/>
        <v>0</v>
      </c>
      <c r="X373" s="248">
        <v>0</v>
      </c>
      <c r="Y373" s="248">
        <f t="shared" si="6"/>
        <v>0</v>
      </c>
      <c r="Z373" s="248">
        <v>0</v>
      </c>
      <c r="AO373" s="192" t="s">
        <v>113</v>
      </c>
      <c r="AQ373" s="192" t="s">
        <v>199</v>
      </c>
      <c r="AR373" s="192" t="s">
        <v>65</v>
      </c>
      <c r="AV373" s="192" t="s">
        <v>198</v>
      </c>
      <c r="BB373" s="249">
        <f t="shared" si="7"/>
        <v>0</v>
      </c>
      <c r="BC373" s="249">
        <f t="shared" si="8"/>
        <v>0</v>
      </c>
      <c r="BD373" s="249">
        <f t="shared" si="9"/>
        <v>0</v>
      </c>
      <c r="BE373" s="249">
        <f t="shared" si="10"/>
        <v>0</v>
      </c>
      <c r="BF373" s="249">
        <f t="shared" si="11"/>
        <v>0</v>
      </c>
      <c r="BG373" s="192" t="s">
        <v>71</v>
      </c>
      <c r="BH373" s="249">
        <f t="shared" si="12"/>
        <v>0</v>
      </c>
      <c r="BI373" s="192" t="s">
        <v>113</v>
      </c>
      <c r="BJ373" s="192" t="s">
        <v>761</v>
      </c>
    </row>
    <row r="374" spans="2:62" s="198" customFormat="1" ht="44.25" customHeight="1">
      <c r="B374" s="168"/>
      <c r="C374" s="240" t="s">
        <v>762</v>
      </c>
      <c r="D374" s="240" t="s">
        <v>199</v>
      </c>
      <c r="E374" s="241" t="s">
        <v>763</v>
      </c>
      <c r="F374" s="593" t="s">
        <v>764</v>
      </c>
      <c r="G374" s="593"/>
      <c r="H374" s="593"/>
      <c r="I374" s="593"/>
      <c r="J374" s="242" t="s">
        <v>268</v>
      </c>
      <c r="K374" s="243">
        <v>1</v>
      </c>
      <c r="L374" s="572"/>
      <c r="M374" s="572"/>
      <c r="N374" s="594">
        <f t="shared" si="4"/>
        <v>0</v>
      </c>
      <c r="O374" s="594"/>
      <c r="P374" s="594"/>
      <c r="Q374" s="623"/>
      <c r="R374" s="244" t="s">
        <v>3319</v>
      </c>
      <c r="S374" s="176"/>
      <c r="T374" s="245" t="s">
        <v>5</v>
      </c>
      <c r="U374" s="246" t="s">
        <v>31</v>
      </c>
      <c r="V374" s="247">
        <v>0</v>
      </c>
      <c r="W374" s="248">
        <f t="shared" si="5"/>
        <v>0</v>
      </c>
      <c r="X374" s="248">
        <v>0</v>
      </c>
      <c r="Y374" s="248">
        <f t="shared" si="6"/>
        <v>0</v>
      </c>
      <c r="Z374" s="248">
        <v>0</v>
      </c>
      <c r="AO374" s="192" t="s">
        <v>113</v>
      </c>
      <c r="AQ374" s="192" t="s">
        <v>199</v>
      </c>
      <c r="AR374" s="192" t="s">
        <v>65</v>
      </c>
      <c r="AV374" s="192" t="s">
        <v>198</v>
      </c>
      <c r="BB374" s="249">
        <f t="shared" si="7"/>
        <v>0</v>
      </c>
      <c r="BC374" s="249">
        <f t="shared" si="8"/>
        <v>0</v>
      </c>
      <c r="BD374" s="249">
        <f t="shared" si="9"/>
        <v>0</v>
      </c>
      <c r="BE374" s="249">
        <f t="shared" si="10"/>
        <v>0</v>
      </c>
      <c r="BF374" s="249">
        <f t="shared" si="11"/>
        <v>0</v>
      </c>
      <c r="BG374" s="192" t="s">
        <v>71</v>
      </c>
      <c r="BH374" s="249">
        <f t="shared" si="12"/>
        <v>0</v>
      </c>
      <c r="BI374" s="192" t="s">
        <v>113</v>
      </c>
      <c r="BJ374" s="192" t="s">
        <v>765</v>
      </c>
    </row>
    <row r="375" spans="2:62" s="198" customFormat="1" ht="45" customHeight="1">
      <c r="B375" s="168"/>
      <c r="C375" s="240" t="s">
        <v>766</v>
      </c>
      <c r="D375" s="240" t="s">
        <v>199</v>
      </c>
      <c r="E375" s="241" t="s">
        <v>767</v>
      </c>
      <c r="F375" s="593" t="s">
        <v>768</v>
      </c>
      <c r="G375" s="593"/>
      <c r="H375" s="593"/>
      <c r="I375" s="593"/>
      <c r="J375" s="242" t="s">
        <v>268</v>
      </c>
      <c r="K375" s="243">
        <v>1</v>
      </c>
      <c r="L375" s="572"/>
      <c r="M375" s="572"/>
      <c r="N375" s="594">
        <f t="shared" si="4"/>
        <v>0</v>
      </c>
      <c r="O375" s="594"/>
      <c r="P375" s="594"/>
      <c r="Q375" s="623"/>
      <c r="R375" s="244" t="s">
        <v>3319</v>
      </c>
      <c r="S375" s="176"/>
      <c r="T375" s="245" t="s">
        <v>5</v>
      </c>
      <c r="U375" s="246" t="s">
        <v>31</v>
      </c>
      <c r="V375" s="247">
        <v>0</v>
      </c>
      <c r="W375" s="248">
        <f t="shared" si="5"/>
        <v>0</v>
      </c>
      <c r="X375" s="248">
        <v>0</v>
      </c>
      <c r="Y375" s="248">
        <f t="shared" si="6"/>
        <v>0</v>
      </c>
      <c r="Z375" s="248">
        <v>0</v>
      </c>
      <c r="AO375" s="192" t="s">
        <v>113</v>
      </c>
      <c r="AQ375" s="192" t="s">
        <v>199</v>
      </c>
      <c r="AR375" s="192" t="s">
        <v>65</v>
      </c>
      <c r="AV375" s="192" t="s">
        <v>198</v>
      </c>
      <c r="BB375" s="249">
        <f t="shared" si="7"/>
        <v>0</v>
      </c>
      <c r="BC375" s="249">
        <f t="shared" si="8"/>
        <v>0</v>
      </c>
      <c r="BD375" s="249">
        <f t="shared" si="9"/>
        <v>0</v>
      </c>
      <c r="BE375" s="249">
        <f t="shared" si="10"/>
        <v>0</v>
      </c>
      <c r="BF375" s="249">
        <f t="shared" si="11"/>
        <v>0</v>
      </c>
      <c r="BG375" s="192" t="s">
        <v>71</v>
      </c>
      <c r="BH375" s="249">
        <f t="shared" si="12"/>
        <v>0</v>
      </c>
      <c r="BI375" s="192" t="s">
        <v>113</v>
      </c>
      <c r="BJ375" s="192" t="s">
        <v>769</v>
      </c>
    </row>
    <row r="376" spans="2:62" s="198" customFormat="1" ht="45" customHeight="1">
      <c r="B376" s="168"/>
      <c r="C376" s="240" t="s">
        <v>770</v>
      </c>
      <c r="D376" s="240" t="s">
        <v>199</v>
      </c>
      <c r="E376" s="241" t="s">
        <v>771</v>
      </c>
      <c r="F376" s="593" t="s">
        <v>772</v>
      </c>
      <c r="G376" s="593"/>
      <c r="H376" s="593"/>
      <c r="I376" s="593"/>
      <c r="J376" s="242" t="s">
        <v>268</v>
      </c>
      <c r="K376" s="243">
        <v>1</v>
      </c>
      <c r="L376" s="572"/>
      <c r="M376" s="572"/>
      <c r="N376" s="594">
        <f t="shared" si="4"/>
        <v>0</v>
      </c>
      <c r="O376" s="594"/>
      <c r="P376" s="594"/>
      <c r="Q376" s="623"/>
      <c r="R376" s="244" t="s">
        <v>3319</v>
      </c>
      <c r="S376" s="176"/>
      <c r="T376" s="245" t="s">
        <v>5</v>
      </c>
      <c r="U376" s="246" t="s">
        <v>31</v>
      </c>
      <c r="V376" s="247">
        <v>0</v>
      </c>
      <c r="W376" s="248">
        <f t="shared" si="5"/>
        <v>0</v>
      </c>
      <c r="X376" s="248">
        <v>0</v>
      </c>
      <c r="Y376" s="248">
        <f t="shared" si="6"/>
        <v>0</v>
      </c>
      <c r="Z376" s="248">
        <v>0</v>
      </c>
      <c r="AO376" s="192" t="s">
        <v>113</v>
      </c>
      <c r="AQ376" s="192" t="s">
        <v>199</v>
      </c>
      <c r="AR376" s="192" t="s">
        <v>65</v>
      </c>
      <c r="AV376" s="192" t="s">
        <v>198</v>
      </c>
      <c r="BB376" s="249">
        <f t="shared" si="7"/>
        <v>0</v>
      </c>
      <c r="BC376" s="249">
        <f t="shared" si="8"/>
        <v>0</v>
      </c>
      <c r="BD376" s="249">
        <f t="shared" si="9"/>
        <v>0</v>
      </c>
      <c r="BE376" s="249">
        <f t="shared" si="10"/>
        <v>0</v>
      </c>
      <c r="BF376" s="249">
        <f t="shared" si="11"/>
        <v>0</v>
      </c>
      <c r="BG376" s="192" t="s">
        <v>71</v>
      </c>
      <c r="BH376" s="249">
        <f t="shared" si="12"/>
        <v>0</v>
      </c>
      <c r="BI376" s="192" t="s">
        <v>113</v>
      </c>
      <c r="BJ376" s="192" t="s">
        <v>773</v>
      </c>
    </row>
    <row r="377" spans="2:62" s="198" customFormat="1" ht="45" customHeight="1">
      <c r="B377" s="168"/>
      <c r="C377" s="240" t="s">
        <v>774</v>
      </c>
      <c r="D377" s="240" t="s">
        <v>199</v>
      </c>
      <c r="E377" s="241" t="s">
        <v>775</v>
      </c>
      <c r="F377" s="593" t="s">
        <v>776</v>
      </c>
      <c r="G377" s="593"/>
      <c r="H377" s="593"/>
      <c r="I377" s="593"/>
      <c r="J377" s="242" t="s">
        <v>268</v>
      </c>
      <c r="K377" s="243">
        <v>1</v>
      </c>
      <c r="L377" s="572"/>
      <c r="M377" s="572"/>
      <c r="N377" s="594">
        <f t="shared" si="4"/>
        <v>0</v>
      </c>
      <c r="O377" s="594"/>
      <c r="P377" s="594"/>
      <c r="Q377" s="623"/>
      <c r="R377" s="244" t="s">
        <v>3319</v>
      </c>
      <c r="S377" s="176"/>
      <c r="T377" s="245" t="s">
        <v>5</v>
      </c>
      <c r="U377" s="246" t="s">
        <v>31</v>
      </c>
      <c r="V377" s="247">
        <v>0</v>
      </c>
      <c r="W377" s="248">
        <f t="shared" si="5"/>
        <v>0</v>
      </c>
      <c r="X377" s="248">
        <v>0</v>
      </c>
      <c r="Y377" s="248">
        <f t="shared" si="6"/>
        <v>0</v>
      </c>
      <c r="Z377" s="248">
        <v>0</v>
      </c>
      <c r="AO377" s="192" t="s">
        <v>113</v>
      </c>
      <c r="AQ377" s="192" t="s">
        <v>199</v>
      </c>
      <c r="AR377" s="192" t="s">
        <v>65</v>
      </c>
      <c r="AV377" s="192" t="s">
        <v>198</v>
      </c>
      <c r="BB377" s="249">
        <f t="shared" si="7"/>
        <v>0</v>
      </c>
      <c r="BC377" s="249">
        <f t="shared" si="8"/>
        <v>0</v>
      </c>
      <c r="BD377" s="249">
        <f t="shared" si="9"/>
        <v>0</v>
      </c>
      <c r="BE377" s="249">
        <f t="shared" si="10"/>
        <v>0</v>
      </c>
      <c r="BF377" s="249">
        <f t="shared" si="11"/>
        <v>0</v>
      </c>
      <c r="BG377" s="192" t="s">
        <v>71</v>
      </c>
      <c r="BH377" s="249">
        <f t="shared" si="12"/>
        <v>0</v>
      </c>
      <c r="BI377" s="192" t="s">
        <v>113</v>
      </c>
      <c r="BJ377" s="192" t="s">
        <v>777</v>
      </c>
    </row>
    <row r="378" spans="2:62" s="198" customFormat="1" ht="44.25" customHeight="1">
      <c r="B378" s="168"/>
      <c r="C378" s="240" t="s">
        <v>778</v>
      </c>
      <c r="D378" s="240" t="s">
        <v>199</v>
      </c>
      <c r="E378" s="241" t="s">
        <v>779</v>
      </c>
      <c r="F378" s="593" t="s">
        <v>780</v>
      </c>
      <c r="G378" s="593"/>
      <c r="H378" s="593"/>
      <c r="I378" s="593"/>
      <c r="J378" s="242" t="s">
        <v>268</v>
      </c>
      <c r="K378" s="243">
        <v>1</v>
      </c>
      <c r="L378" s="572"/>
      <c r="M378" s="572"/>
      <c r="N378" s="594">
        <f t="shared" si="4"/>
        <v>0</v>
      </c>
      <c r="O378" s="594"/>
      <c r="P378" s="594"/>
      <c r="Q378" s="623"/>
      <c r="R378" s="244" t="s">
        <v>3319</v>
      </c>
      <c r="S378" s="176"/>
      <c r="T378" s="245" t="s">
        <v>5</v>
      </c>
      <c r="U378" s="246" t="s">
        <v>31</v>
      </c>
      <c r="V378" s="247">
        <v>0</v>
      </c>
      <c r="W378" s="248">
        <f t="shared" si="5"/>
        <v>0</v>
      </c>
      <c r="X378" s="248">
        <v>0</v>
      </c>
      <c r="Y378" s="248">
        <f t="shared" si="6"/>
        <v>0</v>
      </c>
      <c r="Z378" s="248">
        <v>0</v>
      </c>
      <c r="AO378" s="192" t="s">
        <v>113</v>
      </c>
      <c r="AQ378" s="192" t="s">
        <v>199</v>
      </c>
      <c r="AR378" s="192" t="s">
        <v>65</v>
      </c>
      <c r="AV378" s="192" t="s">
        <v>198</v>
      </c>
      <c r="BB378" s="249">
        <f t="shared" si="7"/>
        <v>0</v>
      </c>
      <c r="BC378" s="249">
        <f t="shared" si="8"/>
        <v>0</v>
      </c>
      <c r="BD378" s="249">
        <f t="shared" si="9"/>
        <v>0</v>
      </c>
      <c r="BE378" s="249">
        <f t="shared" si="10"/>
        <v>0</v>
      </c>
      <c r="BF378" s="249">
        <f t="shared" si="11"/>
        <v>0</v>
      </c>
      <c r="BG378" s="192" t="s">
        <v>71</v>
      </c>
      <c r="BH378" s="249">
        <f t="shared" si="12"/>
        <v>0</v>
      </c>
      <c r="BI378" s="192" t="s">
        <v>113</v>
      </c>
      <c r="BJ378" s="192" t="s">
        <v>781</v>
      </c>
    </row>
    <row r="379" spans="2:62" s="198" customFormat="1" ht="45" customHeight="1">
      <c r="B379" s="168"/>
      <c r="C379" s="240" t="s">
        <v>782</v>
      </c>
      <c r="D379" s="240" t="s">
        <v>199</v>
      </c>
      <c r="E379" s="241" t="s">
        <v>783</v>
      </c>
      <c r="F379" s="593" t="s">
        <v>784</v>
      </c>
      <c r="G379" s="593"/>
      <c r="H379" s="593"/>
      <c r="I379" s="593"/>
      <c r="J379" s="242" t="s">
        <v>268</v>
      </c>
      <c r="K379" s="243">
        <v>1</v>
      </c>
      <c r="L379" s="572"/>
      <c r="M379" s="572"/>
      <c r="N379" s="594">
        <f t="shared" si="4"/>
        <v>0</v>
      </c>
      <c r="O379" s="594"/>
      <c r="P379" s="594"/>
      <c r="Q379" s="623"/>
      <c r="R379" s="244" t="s">
        <v>3319</v>
      </c>
      <c r="S379" s="176"/>
      <c r="T379" s="245" t="s">
        <v>5</v>
      </c>
      <c r="U379" s="246" t="s">
        <v>31</v>
      </c>
      <c r="V379" s="247">
        <v>0</v>
      </c>
      <c r="W379" s="248">
        <f t="shared" si="5"/>
        <v>0</v>
      </c>
      <c r="X379" s="248">
        <v>0</v>
      </c>
      <c r="Y379" s="248">
        <f t="shared" si="6"/>
        <v>0</v>
      </c>
      <c r="Z379" s="248">
        <v>0</v>
      </c>
      <c r="AO379" s="192" t="s">
        <v>113</v>
      </c>
      <c r="AQ379" s="192" t="s">
        <v>199</v>
      </c>
      <c r="AR379" s="192" t="s">
        <v>65</v>
      </c>
      <c r="AV379" s="192" t="s">
        <v>198</v>
      </c>
      <c r="BB379" s="249">
        <f t="shared" si="7"/>
        <v>0</v>
      </c>
      <c r="BC379" s="249">
        <f t="shared" si="8"/>
        <v>0</v>
      </c>
      <c r="BD379" s="249">
        <f t="shared" si="9"/>
        <v>0</v>
      </c>
      <c r="BE379" s="249">
        <f t="shared" si="10"/>
        <v>0</v>
      </c>
      <c r="BF379" s="249">
        <f t="shared" si="11"/>
        <v>0</v>
      </c>
      <c r="BG379" s="192" t="s">
        <v>71</v>
      </c>
      <c r="BH379" s="249">
        <f t="shared" si="12"/>
        <v>0</v>
      </c>
      <c r="BI379" s="192" t="s">
        <v>113</v>
      </c>
      <c r="BJ379" s="192" t="s">
        <v>785</v>
      </c>
    </row>
    <row r="380" spans="2:62" s="198" customFormat="1" ht="45" customHeight="1">
      <c r="B380" s="168"/>
      <c r="C380" s="240" t="s">
        <v>786</v>
      </c>
      <c r="D380" s="240" t="s">
        <v>199</v>
      </c>
      <c r="E380" s="241" t="s">
        <v>787</v>
      </c>
      <c r="F380" s="593" t="s">
        <v>788</v>
      </c>
      <c r="G380" s="593"/>
      <c r="H380" s="593"/>
      <c r="I380" s="593"/>
      <c r="J380" s="242" t="s">
        <v>268</v>
      </c>
      <c r="K380" s="243">
        <v>1</v>
      </c>
      <c r="L380" s="572"/>
      <c r="M380" s="572"/>
      <c r="N380" s="594">
        <f t="shared" si="4"/>
        <v>0</v>
      </c>
      <c r="O380" s="594"/>
      <c r="P380" s="594"/>
      <c r="Q380" s="623"/>
      <c r="R380" s="244" t="s">
        <v>3319</v>
      </c>
      <c r="S380" s="176"/>
      <c r="T380" s="245" t="s">
        <v>5</v>
      </c>
      <c r="U380" s="246" t="s">
        <v>31</v>
      </c>
      <c r="V380" s="247">
        <v>0</v>
      </c>
      <c r="W380" s="248">
        <f t="shared" si="5"/>
        <v>0</v>
      </c>
      <c r="X380" s="248">
        <v>0</v>
      </c>
      <c r="Y380" s="248">
        <f t="shared" si="6"/>
        <v>0</v>
      </c>
      <c r="Z380" s="248">
        <v>0</v>
      </c>
      <c r="AO380" s="192" t="s">
        <v>113</v>
      </c>
      <c r="AQ380" s="192" t="s">
        <v>199</v>
      </c>
      <c r="AR380" s="192" t="s">
        <v>65</v>
      </c>
      <c r="AV380" s="192" t="s">
        <v>198</v>
      </c>
      <c r="BB380" s="249">
        <f t="shared" si="7"/>
        <v>0</v>
      </c>
      <c r="BC380" s="249">
        <f t="shared" si="8"/>
        <v>0</v>
      </c>
      <c r="BD380" s="249">
        <f t="shared" si="9"/>
        <v>0</v>
      </c>
      <c r="BE380" s="249">
        <f t="shared" si="10"/>
        <v>0</v>
      </c>
      <c r="BF380" s="249">
        <f t="shared" si="11"/>
        <v>0</v>
      </c>
      <c r="BG380" s="192" t="s">
        <v>71</v>
      </c>
      <c r="BH380" s="249">
        <f t="shared" si="12"/>
        <v>0</v>
      </c>
      <c r="BI380" s="192" t="s">
        <v>113</v>
      </c>
      <c r="BJ380" s="192" t="s">
        <v>789</v>
      </c>
    </row>
    <row r="381" spans="2:62" s="198" customFormat="1" ht="45" customHeight="1">
      <c r="B381" s="168"/>
      <c r="C381" s="240" t="s">
        <v>790</v>
      </c>
      <c r="D381" s="240" t="s">
        <v>199</v>
      </c>
      <c r="E381" s="241" t="s">
        <v>791</v>
      </c>
      <c r="F381" s="593" t="s">
        <v>792</v>
      </c>
      <c r="G381" s="593"/>
      <c r="H381" s="593"/>
      <c r="I381" s="593"/>
      <c r="J381" s="242" t="s">
        <v>268</v>
      </c>
      <c r="K381" s="243">
        <v>1</v>
      </c>
      <c r="L381" s="572"/>
      <c r="M381" s="572"/>
      <c r="N381" s="594">
        <f t="shared" si="4"/>
        <v>0</v>
      </c>
      <c r="O381" s="594"/>
      <c r="P381" s="594"/>
      <c r="Q381" s="623"/>
      <c r="R381" s="244" t="s">
        <v>3319</v>
      </c>
      <c r="S381" s="176"/>
      <c r="T381" s="245" t="s">
        <v>5</v>
      </c>
      <c r="U381" s="246" t="s">
        <v>31</v>
      </c>
      <c r="V381" s="247">
        <v>0</v>
      </c>
      <c r="W381" s="248">
        <f t="shared" si="5"/>
        <v>0</v>
      </c>
      <c r="X381" s="248">
        <v>0</v>
      </c>
      <c r="Y381" s="248">
        <f t="shared" si="6"/>
        <v>0</v>
      </c>
      <c r="Z381" s="248">
        <v>0</v>
      </c>
      <c r="AO381" s="192" t="s">
        <v>113</v>
      </c>
      <c r="AQ381" s="192" t="s">
        <v>199</v>
      </c>
      <c r="AR381" s="192" t="s">
        <v>65</v>
      </c>
      <c r="AV381" s="192" t="s">
        <v>198</v>
      </c>
      <c r="BB381" s="249">
        <f t="shared" si="7"/>
        <v>0</v>
      </c>
      <c r="BC381" s="249">
        <f t="shared" si="8"/>
        <v>0</v>
      </c>
      <c r="BD381" s="249">
        <f t="shared" si="9"/>
        <v>0</v>
      </c>
      <c r="BE381" s="249">
        <f t="shared" si="10"/>
        <v>0</v>
      </c>
      <c r="BF381" s="249">
        <f t="shared" si="11"/>
        <v>0</v>
      </c>
      <c r="BG381" s="192" t="s">
        <v>71</v>
      </c>
      <c r="BH381" s="249">
        <f t="shared" si="12"/>
        <v>0</v>
      </c>
      <c r="BI381" s="192" t="s">
        <v>113</v>
      </c>
      <c r="BJ381" s="192" t="s">
        <v>793</v>
      </c>
    </row>
    <row r="382" spans="2:62" s="198" customFormat="1" ht="45" customHeight="1">
      <c r="B382" s="168"/>
      <c r="C382" s="240" t="s">
        <v>794</v>
      </c>
      <c r="D382" s="240" t="s">
        <v>199</v>
      </c>
      <c r="E382" s="241" t="s">
        <v>795</v>
      </c>
      <c r="F382" s="593" t="s">
        <v>796</v>
      </c>
      <c r="G382" s="593"/>
      <c r="H382" s="593"/>
      <c r="I382" s="593"/>
      <c r="J382" s="242" t="s">
        <v>268</v>
      </c>
      <c r="K382" s="243">
        <v>1</v>
      </c>
      <c r="L382" s="572"/>
      <c r="M382" s="572"/>
      <c r="N382" s="594">
        <f t="shared" si="4"/>
        <v>0</v>
      </c>
      <c r="O382" s="594"/>
      <c r="P382" s="594"/>
      <c r="Q382" s="623"/>
      <c r="R382" s="244" t="s">
        <v>3319</v>
      </c>
      <c r="S382" s="176"/>
      <c r="T382" s="245" t="s">
        <v>5</v>
      </c>
      <c r="U382" s="246" t="s">
        <v>31</v>
      </c>
      <c r="V382" s="247">
        <v>0</v>
      </c>
      <c r="W382" s="248">
        <f t="shared" si="5"/>
        <v>0</v>
      </c>
      <c r="X382" s="248">
        <v>0</v>
      </c>
      <c r="Y382" s="248">
        <f t="shared" si="6"/>
        <v>0</v>
      </c>
      <c r="Z382" s="248">
        <v>0</v>
      </c>
      <c r="AO382" s="192" t="s">
        <v>113</v>
      </c>
      <c r="AQ382" s="192" t="s">
        <v>199</v>
      </c>
      <c r="AR382" s="192" t="s">
        <v>65</v>
      </c>
      <c r="AV382" s="192" t="s">
        <v>198</v>
      </c>
      <c r="BB382" s="249">
        <f t="shared" si="7"/>
        <v>0</v>
      </c>
      <c r="BC382" s="249">
        <f t="shared" si="8"/>
        <v>0</v>
      </c>
      <c r="BD382" s="249">
        <f t="shared" si="9"/>
        <v>0</v>
      </c>
      <c r="BE382" s="249">
        <f t="shared" si="10"/>
        <v>0</v>
      </c>
      <c r="BF382" s="249">
        <f t="shared" si="11"/>
        <v>0</v>
      </c>
      <c r="BG382" s="192" t="s">
        <v>71</v>
      </c>
      <c r="BH382" s="249">
        <f t="shared" si="12"/>
        <v>0</v>
      </c>
      <c r="BI382" s="192" t="s">
        <v>113</v>
      </c>
      <c r="BJ382" s="192" t="s">
        <v>797</v>
      </c>
    </row>
    <row r="383" spans="2:62" s="198" customFormat="1" ht="45" customHeight="1">
      <c r="B383" s="168"/>
      <c r="C383" s="240" t="s">
        <v>798</v>
      </c>
      <c r="D383" s="240" t="s">
        <v>199</v>
      </c>
      <c r="E383" s="241" t="s">
        <v>799</v>
      </c>
      <c r="F383" s="593" t="s">
        <v>800</v>
      </c>
      <c r="G383" s="593"/>
      <c r="H383" s="593"/>
      <c r="I383" s="593"/>
      <c r="J383" s="242" t="s">
        <v>268</v>
      </c>
      <c r="K383" s="243">
        <v>1</v>
      </c>
      <c r="L383" s="572"/>
      <c r="M383" s="572"/>
      <c r="N383" s="594">
        <f t="shared" si="4"/>
        <v>0</v>
      </c>
      <c r="O383" s="594"/>
      <c r="P383" s="594"/>
      <c r="Q383" s="623"/>
      <c r="R383" s="244" t="s">
        <v>3319</v>
      </c>
      <c r="S383" s="176"/>
      <c r="T383" s="245" t="s">
        <v>5</v>
      </c>
      <c r="U383" s="246" t="s">
        <v>31</v>
      </c>
      <c r="V383" s="247">
        <v>0</v>
      </c>
      <c r="W383" s="248">
        <f t="shared" si="5"/>
        <v>0</v>
      </c>
      <c r="X383" s="248">
        <v>0</v>
      </c>
      <c r="Y383" s="248">
        <f t="shared" si="6"/>
        <v>0</v>
      </c>
      <c r="Z383" s="248">
        <v>0</v>
      </c>
      <c r="AO383" s="192" t="s">
        <v>113</v>
      </c>
      <c r="AQ383" s="192" t="s">
        <v>199</v>
      </c>
      <c r="AR383" s="192" t="s">
        <v>65</v>
      </c>
      <c r="AV383" s="192" t="s">
        <v>198</v>
      </c>
      <c r="BB383" s="249">
        <f t="shared" si="7"/>
        <v>0</v>
      </c>
      <c r="BC383" s="249">
        <f t="shared" si="8"/>
        <v>0</v>
      </c>
      <c r="BD383" s="249">
        <f t="shared" si="9"/>
        <v>0</v>
      </c>
      <c r="BE383" s="249">
        <f t="shared" si="10"/>
        <v>0</v>
      </c>
      <c r="BF383" s="249">
        <f t="shared" si="11"/>
        <v>0</v>
      </c>
      <c r="BG383" s="192" t="s">
        <v>71</v>
      </c>
      <c r="BH383" s="249">
        <f t="shared" si="12"/>
        <v>0</v>
      </c>
      <c r="BI383" s="192" t="s">
        <v>113</v>
      </c>
      <c r="BJ383" s="192" t="s">
        <v>801</v>
      </c>
    </row>
    <row r="384" spans="2:62" s="198" customFormat="1" ht="44.25" customHeight="1">
      <c r="B384" s="168"/>
      <c r="C384" s="240" t="s">
        <v>802</v>
      </c>
      <c r="D384" s="240" t="s">
        <v>199</v>
      </c>
      <c r="E384" s="241" t="s">
        <v>803</v>
      </c>
      <c r="F384" s="593" t="s">
        <v>804</v>
      </c>
      <c r="G384" s="593"/>
      <c r="H384" s="593"/>
      <c r="I384" s="593"/>
      <c r="J384" s="242" t="s">
        <v>268</v>
      </c>
      <c r="K384" s="243">
        <v>1</v>
      </c>
      <c r="L384" s="572"/>
      <c r="M384" s="572"/>
      <c r="N384" s="594">
        <f t="shared" si="4"/>
        <v>0</v>
      </c>
      <c r="O384" s="594"/>
      <c r="P384" s="594"/>
      <c r="Q384" s="623"/>
      <c r="R384" s="244" t="s">
        <v>3319</v>
      </c>
      <c r="S384" s="176"/>
      <c r="T384" s="245" t="s">
        <v>5</v>
      </c>
      <c r="U384" s="246" t="s">
        <v>31</v>
      </c>
      <c r="V384" s="247">
        <v>0</v>
      </c>
      <c r="W384" s="248">
        <f t="shared" si="5"/>
        <v>0</v>
      </c>
      <c r="X384" s="248">
        <v>0</v>
      </c>
      <c r="Y384" s="248">
        <f t="shared" si="6"/>
        <v>0</v>
      </c>
      <c r="Z384" s="248">
        <v>0</v>
      </c>
      <c r="AO384" s="192" t="s">
        <v>113</v>
      </c>
      <c r="AQ384" s="192" t="s">
        <v>199</v>
      </c>
      <c r="AR384" s="192" t="s">
        <v>65</v>
      </c>
      <c r="AV384" s="192" t="s">
        <v>198</v>
      </c>
      <c r="BB384" s="249">
        <f t="shared" si="7"/>
        <v>0</v>
      </c>
      <c r="BC384" s="249">
        <f t="shared" si="8"/>
        <v>0</v>
      </c>
      <c r="BD384" s="249">
        <f t="shared" si="9"/>
        <v>0</v>
      </c>
      <c r="BE384" s="249">
        <f t="shared" si="10"/>
        <v>0</v>
      </c>
      <c r="BF384" s="249">
        <f t="shared" si="11"/>
        <v>0</v>
      </c>
      <c r="BG384" s="192" t="s">
        <v>71</v>
      </c>
      <c r="BH384" s="249">
        <f t="shared" si="12"/>
        <v>0</v>
      </c>
      <c r="BI384" s="192" t="s">
        <v>113</v>
      </c>
      <c r="BJ384" s="192" t="s">
        <v>805</v>
      </c>
    </row>
    <row r="385" spans="2:62" s="198" customFormat="1" ht="45" customHeight="1">
      <c r="B385" s="168"/>
      <c r="C385" s="240" t="s">
        <v>806</v>
      </c>
      <c r="D385" s="240" t="s">
        <v>199</v>
      </c>
      <c r="E385" s="241" t="s">
        <v>807</v>
      </c>
      <c r="F385" s="593" t="s">
        <v>808</v>
      </c>
      <c r="G385" s="593"/>
      <c r="H385" s="593"/>
      <c r="I385" s="593"/>
      <c r="J385" s="242" t="s">
        <v>268</v>
      </c>
      <c r="K385" s="243">
        <v>1</v>
      </c>
      <c r="L385" s="572"/>
      <c r="M385" s="572"/>
      <c r="N385" s="594">
        <f t="shared" si="4"/>
        <v>0</v>
      </c>
      <c r="O385" s="594"/>
      <c r="P385" s="594"/>
      <c r="Q385" s="623"/>
      <c r="R385" s="244" t="s">
        <v>3319</v>
      </c>
      <c r="S385" s="176"/>
      <c r="T385" s="245" t="s">
        <v>5</v>
      </c>
      <c r="U385" s="246" t="s">
        <v>31</v>
      </c>
      <c r="V385" s="247">
        <v>0</v>
      </c>
      <c r="W385" s="248">
        <f t="shared" si="5"/>
        <v>0</v>
      </c>
      <c r="X385" s="248">
        <v>0</v>
      </c>
      <c r="Y385" s="248">
        <f t="shared" si="6"/>
        <v>0</v>
      </c>
      <c r="Z385" s="248">
        <v>0</v>
      </c>
      <c r="AO385" s="192" t="s">
        <v>113</v>
      </c>
      <c r="AQ385" s="192" t="s">
        <v>199</v>
      </c>
      <c r="AR385" s="192" t="s">
        <v>65</v>
      </c>
      <c r="AV385" s="192" t="s">
        <v>198</v>
      </c>
      <c r="BB385" s="249">
        <f t="shared" si="7"/>
        <v>0</v>
      </c>
      <c r="BC385" s="249">
        <f t="shared" si="8"/>
        <v>0</v>
      </c>
      <c r="BD385" s="249">
        <f t="shared" si="9"/>
        <v>0</v>
      </c>
      <c r="BE385" s="249">
        <f t="shared" si="10"/>
        <v>0</v>
      </c>
      <c r="BF385" s="249">
        <f t="shared" si="11"/>
        <v>0</v>
      </c>
      <c r="BG385" s="192" t="s">
        <v>71</v>
      </c>
      <c r="BH385" s="249">
        <f t="shared" si="12"/>
        <v>0</v>
      </c>
      <c r="BI385" s="192" t="s">
        <v>113</v>
      </c>
      <c r="BJ385" s="192" t="s">
        <v>809</v>
      </c>
    </row>
    <row r="386" spans="2:62" s="198" customFormat="1" ht="45" customHeight="1">
      <c r="B386" s="168"/>
      <c r="C386" s="240" t="s">
        <v>810</v>
      </c>
      <c r="D386" s="240" t="s">
        <v>199</v>
      </c>
      <c r="E386" s="241" t="s">
        <v>811</v>
      </c>
      <c r="F386" s="593" t="s">
        <v>812</v>
      </c>
      <c r="G386" s="593"/>
      <c r="H386" s="593"/>
      <c r="I386" s="593"/>
      <c r="J386" s="242" t="s">
        <v>268</v>
      </c>
      <c r="K386" s="243">
        <v>1</v>
      </c>
      <c r="L386" s="572"/>
      <c r="M386" s="572"/>
      <c r="N386" s="594">
        <f t="shared" si="4"/>
        <v>0</v>
      </c>
      <c r="O386" s="594"/>
      <c r="P386" s="594"/>
      <c r="Q386" s="623"/>
      <c r="R386" s="244" t="s">
        <v>3319</v>
      </c>
      <c r="S386" s="176"/>
      <c r="T386" s="245" t="s">
        <v>5</v>
      </c>
      <c r="U386" s="246" t="s">
        <v>31</v>
      </c>
      <c r="V386" s="247">
        <v>0</v>
      </c>
      <c r="W386" s="248">
        <f t="shared" si="5"/>
        <v>0</v>
      </c>
      <c r="X386" s="248">
        <v>0</v>
      </c>
      <c r="Y386" s="248">
        <f t="shared" si="6"/>
        <v>0</v>
      </c>
      <c r="Z386" s="248">
        <v>0</v>
      </c>
      <c r="AO386" s="192" t="s">
        <v>113</v>
      </c>
      <c r="AQ386" s="192" t="s">
        <v>199</v>
      </c>
      <c r="AR386" s="192" t="s">
        <v>65</v>
      </c>
      <c r="AV386" s="192" t="s">
        <v>198</v>
      </c>
      <c r="BB386" s="249">
        <f t="shared" si="7"/>
        <v>0</v>
      </c>
      <c r="BC386" s="249">
        <f t="shared" si="8"/>
        <v>0</v>
      </c>
      <c r="BD386" s="249">
        <f t="shared" si="9"/>
        <v>0</v>
      </c>
      <c r="BE386" s="249">
        <f t="shared" si="10"/>
        <v>0</v>
      </c>
      <c r="BF386" s="249">
        <f t="shared" si="11"/>
        <v>0</v>
      </c>
      <c r="BG386" s="192" t="s">
        <v>71</v>
      </c>
      <c r="BH386" s="249">
        <f t="shared" si="12"/>
        <v>0</v>
      </c>
      <c r="BI386" s="192" t="s">
        <v>113</v>
      </c>
      <c r="BJ386" s="192" t="s">
        <v>813</v>
      </c>
    </row>
    <row r="387" spans="2:62" s="198" customFormat="1" ht="45" customHeight="1">
      <c r="B387" s="168"/>
      <c r="C387" s="240" t="s">
        <v>814</v>
      </c>
      <c r="D387" s="240" t="s">
        <v>199</v>
      </c>
      <c r="E387" s="241" t="s">
        <v>815</v>
      </c>
      <c r="F387" s="593" t="s">
        <v>816</v>
      </c>
      <c r="G387" s="593"/>
      <c r="H387" s="593"/>
      <c r="I387" s="593"/>
      <c r="J387" s="242" t="s">
        <v>268</v>
      </c>
      <c r="K387" s="243">
        <v>1</v>
      </c>
      <c r="L387" s="572"/>
      <c r="M387" s="572"/>
      <c r="N387" s="594">
        <f t="shared" si="4"/>
        <v>0</v>
      </c>
      <c r="O387" s="594"/>
      <c r="P387" s="594"/>
      <c r="Q387" s="623"/>
      <c r="R387" s="244" t="s">
        <v>3319</v>
      </c>
      <c r="S387" s="176"/>
      <c r="T387" s="245" t="s">
        <v>5</v>
      </c>
      <c r="U387" s="246" t="s">
        <v>31</v>
      </c>
      <c r="V387" s="247">
        <v>0</v>
      </c>
      <c r="W387" s="248">
        <f t="shared" si="5"/>
        <v>0</v>
      </c>
      <c r="X387" s="248">
        <v>0</v>
      </c>
      <c r="Y387" s="248">
        <f t="shared" si="6"/>
        <v>0</v>
      </c>
      <c r="Z387" s="248">
        <v>0</v>
      </c>
      <c r="AO387" s="192" t="s">
        <v>113</v>
      </c>
      <c r="AQ387" s="192" t="s">
        <v>199</v>
      </c>
      <c r="AR387" s="192" t="s">
        <v>65</v>
      </c>
      <c r="AV387" s="192" t="s">
        <v>198</v>
      </c>
      <c r="BB387" s="249">
        <f t="shared" si="7"/>
        <v>0</v>
      </c>
      <c r="BC387" s="249">
        <f t="shared" si="8"/>
        <v>0</v>
      </c>
      <c r="BD387" s="249">
        <f t="shared" si="9"/>
        <v>0</v>
      </c>
      <c r="BE387" s="249">
        <f t="shared" si="10"/>
        <v>0</v>
      </c>
      <c r="BF387" s="249">
        <f t="shared" si="11"/>
        <v>0</v>
      </c>
      <c r="BG387" s="192" t="s">
        <v>71</v>
      </c>
      <c r="BH387" s="249">
        <f t="shared" si="12"/>
        <v>0</v>
      </c>
      <c r="BI387" s="192" t="s">
        <v>113</v>
      </c>
      <c r="BJ387" s="192" t="s">
        <v>817</v>
      </c>
    </row>
    <row r="388" spans="2:62" s="198" customFormat="1" ht="31.5" customHeight="1">
      <c r="B388" s="168"/>
      <c r="C388" s="240" t="s">
        <v>818</v>
      </c>
      <c r="D388" s="240" t="s">
        <v>199</v>
      </c>
      <c r="E388" s="241" t="s">
        <v>819</v>
      </c>
      <c r="F388" s="593" t="s">
        <v>820</v>
      </c>
      <c r="G388" s="593"/>
      <c r="H388" s="593"/>
      <c r="I388" s="593"/>
      <c r="J388" s="242" t="s">
        <v>268</v>
      </c>
      <c r="K388" s="243">
        <v>1</v>
      </c>
      <c r="L388" s="572"/>
      <c r="M388" s="572"/>
      <c r="N388" s="594">
        <f t="shared" si="4"/>
        <v>0</v>
      </c>
      <c r="O388" s="594"/>
      <c r="P388" s="594"/>
      <c r="Q388" s="623"/>
      <c r="R388" s="244" t="s">
        <v>3319</v>
      </c>
      <c r="S388" s="176"/>
      <c r="T388" s="245" t="s">
        <v>5</v>
      </c>
      <c r="U388" s="246" t="s">
        <v>31</v>
      </c>
      <c r="V388" s="247">
        <v>0</v>
      </c>
      <c r="W388" s="248">
        <f t="shared" si="5"/>
        <v>0</v>
      </c>
      <c r="X388" s="248">
        <v>0</v>
      </c>
      <c r="Y388" s="248">
        <f t="shared" si="6"/>
        <v>0</v>
      </c>
      <c r="Z388" s="248">
        <v>0</v>
      </c>
      <c r="AO388" s="192" t="s">
        <v>113</v>
      </c>
      <c r="AQ388" s="192" t="s">
        <v>199</v>
      </c>
      <c r="AR388" s="192" t="s">
        <v>65</v>
      </c>
      <c r="AV388" s="192" t="s">
        <v>198</v>
      </c>
      <c r="BB388" s="249">
        <f t="shared" si="7"/>
        <v>0</v>
      </c>
      <c r="BC388" s="249">
        <f t="shared" si="8"/>
        <v>0</v>
      </c>
      <c r="BD388" s="249">
        <f t="shared" si="9"/>
        <v>0</v>
      </c>
      <c r="BE388" s="249">
        <f t="shared" si="10"/>
        <v>0</v>
      </c>
      <c r="BF388" s="249">
        <f t="shared" si="11"/>
        <v>0</v>
      </c>
      <c r="BG388" s="192" t="s">
        <v>71</v>
      </c>
      <c r="BH388" s="249">
        <f t="shared" si="12"/>
        <v>0</v>
      </c>
      <c r="BI388" s="192" t="s">
        <v>113</v>
      </c>
      <c r="BJ388" s="192" t="s">
        <v>821</v>
      </c>
    </row>
    <row r="389" spans="2:62" s="198" customFormat="1" ht="31.5" customHeight="1">
      <c r="B389" s="168"/>
      <c r="C389" s="240" t="s">
        <v>822</v>
      </c>
      <c r="D389" s="240" t="s">
        <v>199</v>
      </c>
      <c r="E389" s="241" t="s">
        <v>823</v>
      </c>
      <c r="F389" s="593" t="s">
        <v>824</v>
      </c>
      <c r="G389" s="593"/>
      <c r="H389" s="593"/>
      <c r="I389" s="593"/>
      <c r="J389" s="242" t="s">
        <v>268</v>
      </c>
      <c r="K389" s="243">
        <v>1</v>
      </c>
      <c r="L389" s="572"/>
      <c r="M389" s="572"/>
      <c r="N389" s="594">
        <f t="shared" si="4"/>
        <v>0</v>
      </c>
      <c r="O389" s="594"/>
      <c r="P389" s="594"/>
      <c r="Q389" s="623"/>
      <c r="R389" s="244" t="s">
        <v>3319</v>
      </c>
      <c r="S389" s="176"/>
      <c r="T389" s="245" t="s">
        <v>5</v>
      </c>
      <c r="U389" s="246" t="s">
        <v>31</v>
      </c>
      <c r="V389" s="247">
        <v>0</v>
      </c>
      <c r="W389" s="248">
        <f t="shared" si="5"/>
        <v>0</v>
      </c>
      <c r="X389" s="248">
        <v>0</v>
      </c>
      <c r="Y389" s="248">
        <f t="shared" si="6"/>
        <v>0</v>
      </c>
      <c r="Z389" s="248">
        <v>0</v>
      </c>
      <c r="AO389" s="192" t="s">
        <v>113</v>
      </c>
      <c r="AQ389" s="192" t="s">
        <v>199</v>
      </c>
      <c r="AR389" s="192" t="s">
        <v>65</v>
      </c>
      <c r="AV389" s="192" t="s">
        <v>198</v>
      </c>
      <c r="BB389" s="249">
        <f t="shared" si="7"/>
        <v>0</v>
      </c>
      <c r="BC389" s="249">
        <f t="shared" si="8"/>
        <v>0</v>
      </c>
      <c r="BD389" s="249">
        <f t="shared" si="9"/>
        <v>0</v>
      </c>
      <c r="BE389" s="249">
        <f t="shared" si="10"/>
        <v>0</v>
      </c>
      <c r="BF389" s="249">
        <f t="shared" si="11"/>
        <v>0</v>
      </c>
      <c r="BG389" s="192" t="s">
        <v>71</v>
      </c>
      <c r="BH389" s="249">
        <f t="shared" si="12"/>
        <v>0</v>
      </c>
      <c r="BI389" s="192" t="s">
        <v>113</v>
      </c>
      <c r="BJ389" s="192" t="s">
        <v>825</v>
      </c>
    </row>
    <row r="390" spans="2:62" s="198" customFormat="1" ht="44.25" customHeight="1">
      <c r="B390" s="168"/>
      <c r="C390" s="240" t="s">
        <v>826</v>
      </c>
      <c r="D390" s="240" t="s">
        <v>199</v>
      </c>
      <c r="E390" s="241" t="s">
        <v>827</v>
      </c>
      <c r="F390" s="593" t="s">
        <v>828</v>
      </c>
      <c r="G390" s="593"/>
      <c r="H390" s="593"/>
      <c r="I390" s="593"/>
      <c r="J390" s="242" t="s">
        <v>268</v>
      </c>
      <c r="K390" s="243">
        <v>1</v>
      </c>
      <c r="L390" s="572"/>
      <c r="M390" s="572"/>
      <c r="N390" s="594">
        <f t="shared" si="4"/>
        <v>0</v>
      </c>
      <c r="O390" s="594"/>
      <c r="P390" s="594"/>
      <c r="Q390" s="623"/>
      <c r="R390" s="244" t="s">
        <v>3319</v>
      </c>
      <c r="S390" s="176"/>
      <c r="T390" s="245" t="s">
        <v>5</v>
      </c>
      <c r="U390" s="246" t="s">
        <v>31</v>
      </c>
      <c r="V390" s="247">
        <v>0</v>
      </c>
      <c r="W390" s="248">
        <f t="shared" si="5"/>
        <v>0</v>
      </c>
      <c r="X390" s="248">
        <v>0</v>
      </c>
      <c r="Y390" s="248">
        <f t="shared" si="6"/>
        <v>0</v>
      </c>
      <c r="Z390" s="248">
        <v>0</v>
      </c>
      <c r="AO390" s="192" t="s">
        <v>113</v>
      </c>
      <c r="AQ390" s="192" t="s">
        <v>199</v>
      </c>
      <c r="AR390" s="192" t="s">
        <v>65</v>
      </c>
      <c r="AV390" s="192" t="s">
        <v>198</v>
      </c>
      <c r="BB390" s="249">
        <f t="shared" si="7"/>
        <v>0</v>
      </c>
      <c r="BC390" s="249">
        <f t="shared" si="8"/>
        <v>0</v>
      </c>
      <c r="BD390" s="249">
        <f t="shared" si="9"/>
        <v>0</v>
      </c>
      <c r="BE390" s="249">
        <f t="shared" si="10"/>
        <v>0</v>
      </c>
      <c r="BF390" s="249">
        <f t="shared" si="11"/>
        <v>0</v>
      </c>
      <c r="BG390" s="192" t="s">
        <v>71</v>
      </c>
      <c r="BH390" s="249">
        <f t="shared" si="12"/>
        <v>0</v>
      </c>
      <c r="BI390" s="192" t="s">
        <v>113</v>
      </c>
      <c r="BJ390" s="192" t="s">
        <v>829</v>
      </c>
    </row>
    <row r="391" spans="2:62" s="198" customFormat="1" ht="44.25" customHeight="1">
      <c r="B391" s="168"/>
      <c r="C391" s="240" t="s">
        <v>830</v>
      </c>
      <c r="D391" s="240" t="s">
        <v>199</v>
      </c>
      <c r="E391" s="241" t="s">
        <v>831</v>
      </c>
      <c r="F391" s="593" t="s">
        <v>832</v>
      </c>
      <c r="G391" s="593"/>
      <c r="H391" s="593"/>
      <c r="I391" s="593"/>
      <c r="J391" s="242" t="s">
        <v>268</v>
      </c>
      <c r="K391" s="243">
        <v>2</v>
      </c>
      <c r="L391" s="572"/>
      <c r="M391" s="572"/>
      <c r="N391" s="594">
        <f t="shared" si="4"/>
        <v>0</v>
      </c>
      <c r="O391" s="594"/>
      <c r="P391" s="594"/>
      <c r="Q391" s="623"/>
      <c r="R391" s="244" t="s">
        <v>3319</v>
      </c>
      <c r="S391" s="176"/>
      <c r="T391" s="245" t="s">
        <v>5</v>
      </c>
      <c r="U391" s="246" t="s">
        <v>31</v>
      </c>
      <c r="V391" s="247">
        <v>0</v>
      </c>
      <c r="W391" s="248">
        <f t="shared" si="5"/>
        <v>0</v>
      </c>
      <c r="X391" s="248">
        <v>0</v>
      </c>
      <c r="Y391" s="248">
        <f t="shared" si="6"/>
        <v>0</v>
      </c>
      <c r="Z391" s="248">
        <v>0</v>
      </c>
      <c r="AO391" s="192" t="s">
        <v>113</v>
      </c>
      <c r="AQ391" s="192" t="s">
        <v>199</v>
      </c>
      <c r="AR391" s="192" t="s">
        <v>65</v>
      </c>
      <c r="AV391" s="192" t="s">
        <v>198</v>
      </c>
      <c r="BB391" s="249">
        <f t="shared" si="7"/>
        <v>0</v>
      </c>
      <c r="BC391" s="249">
        <f t="shared" si="8"/>
        <v>0</v>
      </c>
      <c r="BD391" s="249">
        <f t="shared" si="9"/>
        <v>0</v>
      </c>
      <c r="BE391" s="249">
        <f t="shared" si="10"/>
        <v>0</v>
      </c>
      <c r="BF391" s="249">
        <f t="shared" si="11"/>
        <v>0</v>
      </c>
      <c r="BG391" s="192" t="s">
        <v>71</v>
      </c>
      <c r="BH391" s="249">
        <f t="shared" si="12"/>
        <v>0</v>
      </c>
      <c r="BI391" s="192" t="s">
        <v>113</v>
      </c>
      <c r="BJ391" s="192" t="s">
        <v>833</v>
      </c>
    </row>
    <row r="392" spans="2:62" s="198" customFormat="1" ht="44.25" customHeight="1">
      <c r="B392" s="168"/>
      <c r="C392" s="240" t="s">
        <v>834</v>
      </c>
      <c r="D392" s="240" t="s">
        <v>199</v>
      </c>
      <c r="E392" s="241" t="s">
        <v>835</v>
      </c>
      <c r="F392" s="593" t="s">
        <v>836</v>
      </c>
      <c r="G392" s="593"/>
      <c r="H392" s="593"/>
      <c r="I392" s="593"/>
      <c r="J392" s="242" t="s">
        <v>268</v>
      </c>
      <c r="K392" s="243">
        <v>5</v>
      </c>
      <c r="L392" s="572"/>
      <c r="M392" s="572"/>
      <c r="N392" s="594">
        <f t="shared" si="4"/>
        <v>0</v>
      </c>
      <c r="O392" s="594"/>
      <c r="P392" s="594"/>
      <c r="Q392" s="623"/>
      <c r="R392" s="244" t="s">
        <v>3319</v>
      </c>
      <c r="S392" s="176"/>
      <c r="T392" s="245" t="s">
        <v>5</v>
      </c>
      <c r="U392" s="246" t="s">
        <v>31</v>
      </c>
      <c r="V392" s="247">
        <v>0</v>
      </c>
      <c r="W392" s="248">
        <f t="shared" si="5"/>
        <v>0</v>
      </c>
      <c r="X392" s="248">
        <v>0</v>
      </c>
      <c r="Y392" s="248">
        <f t="shared" si="6"/>
        <v>0</v>
      </c>
      <c r="Z392" s="248">
        <v>0</v>
      </c>
      <c r="AO392" s="192" t="s">
        <v>113</v>
      </c>
      <c r="AQ392" s="192" t="s">
        <v>199</v>
      </c>
      <c r="AR392" s="192" t="s">
        <v>65</v>
      </c>
      <c r="AV392" s="192" t="s">
        <v>198</v>
      </c>
      <c r="BB392" s="249">
        <f t="shared" si="7"/>
        <v>0</v>
      </c>
      <c r="BC392" s="249">
        <f t="shared" si="8"/>
        <v>0</v>
      </c>
      <c r="BD392" s="249">
        <f t="shared" si="9"/>
        <v>0</v>
      </c>
      <c r="BE392" s="249">
        <f t="shared" si="10"/>
        <v>0</v>
      </c>
      <c r="BF392" s="249">
        <f t="shared" si="11"/>
        <v>0</v>
      </c>
      <c r="BG392" s="192" t="s">
        <v>71</v>
      </c>
      <c r="BH392" s="249">
        <f t="shared" si="12"/>
        <v>0</v>
      </c>
      <c r="BI392" s="192" t="s">
        <v>113</v>
      </c>
      <c r="BJ392" s="192" t="s">
        <v>837</v>
      </c>
    </row>
    <row r="393" spans="2:62" s="198" customFormat="1" ht="44.25" customHeight="1">
      <c r="B393" s="168"/>
      <c r="C393" s="240" t="s">
        <v>838</v>
      </c>
      <c r="D393" s="240" t="s">
        <v>199</v>
      </c>
      <c r="E393" s="241" t="s">
        <v>839</v>
      </c>
      <c r="F393" s="593" t="s">
        <v>840</v>
      </c>
      <c r="G393" s="593"/>
      <c r="H393" s="593"/>
      <c r="I393" s="593"/>
      <c r="J393" s="242" t="s">
        <v>268</v>
      </c>
      <c r="K393" s="243">
        <v>4</v>
      </c>
      <c r="L393" s="572"/>
      <c r="M393" s="572"/>
      <c r="N393" s="594">
        <f t="shared" si="4"/>
        <v>0</v>
      </c>
      <c r="O393" s="594"/>
      <c r="P393" s="594"/>
      <c r="Q393" s="623"/>
      <c r="R393" s="244" t="s">
        <v>3319</v>
      </c>
      <c r="S393" s="176"/>
      <c r="T393" s="245" t="s">
        <v>5</v>
      </c>
      <c r="U393" s="246" t="s">
        <v>31</v>
      </c>
      <c r="V393" s="247">
        <v>0</v>
      </c>
      <c r="W393" s="248">
        <f t="shared" si="5"/>
        <v>0</v>
      </c>
      <c r="X393" s="248">
        <v>0</v>
      </c>
      <c r="Y393" s="248">
        <f t="shared" si="6"/>
        <v>0</v>
      </c>
      <c r="Z393" s="248">
        <v>0</v>
      </c>
      <c r="AO393" s="192" t="s">
        <v>113</v>
      </c>
      <c r="AQ393" s="192" t="s">
        <v>199</v>
      </c>
      <c r="AR393" s="192" t="s">
        <v>65</v>
      </c>
      <c r="AV393" s="192" t="s">
        <v>198</v>
      </c>
      <c r="BB393" s="249">
        <f t="shared" si="7"/>
        <v>0</v>
      </c>
      <c r="BC393" s="249">
        <f t="shared" si="8"/>
        <v>0</v>
      </c>
      <c r="BD393" s="249">
        <f t="shared" si="9"/>
        <v>0</v>
      </c>
      <c r="BE393" s="249">
        <f t="shared" si="10"/>
        <v>0</v>
      </c>
      <c r="BF393" s="249">
        <f t="shared" si="11"/>
        <v>0</v>
      </c>
      <c r="BG393" s="192" t="s">
        <v>71</v>
      </c>
      <c r="BH393" s="249">
        <f t="shared" si="12"/>
        <v>0</v>
      </c>
      <c r="BI393" s="192" t="s">
        <v>113</v>
      </c>
      <c r="BJ393" s="192" t="s">
        <v>841</v>
      </c>
    </row>
    <row r="394" spans="2:62" s="198" customFormat="1" ht="44.25" customHeight="1">
      <c r="B394" s="168"/>
      <c r="C394" s="240" t="s">
        <v>842</v>
      </c>
      <c r="D394" s="240" t="s">
        <v>199</v>
      </c>
      <c r="E394" s="241" t="s">
        <v>843</v>
      </c>
      <c r="F394" s="593" t="s">
        <v>844</v>
      </c>
      <c r="G394" s="593"/>
      <c r="H394" s="593"/>
      <c r="I394" s="593"/>
      <c r="J394" s="242" t="s">
        <v>268</v>
      </c>
      <c r="K394" s="243">
        <v>1</v>
      </c>
      <c r="L394" s="572"/>
      <c r="M394" s="572"/>
      <c r="N394" s="594">
        <f t="shared" si="4"/>
        <v>0</v>
      </c>
      <c r="O394" s="594"/>
      <c r="P394" s="594"/>
      <c r="Q394" s="623"/>
      <c r="R394" s="244" t="s">
        <v>3319</v>
      </c>
      <c r="S394" s="176"/>
      <c r="T394" s="245" t="s">
        <v>5</v>
      </c>
      <c r="U394" s="246" t="s">
        <v>31</v>
      </c>
      <c r="V394" s="247">
        <v>0</v>
      </c>
      <c r="W394" s="248">
        <f t="shared" si="5"/>
        <v>0</v>
      </c>
      <c r="X394" s="248">
        <v>0</v>
      </c>
      <c r="Y394" s="248">
        <f t="shared" si="6"/>
        <v>0</v>
      </c>
      <c r="Z394" s="248">
        <v>0</v>
      </c>
      <c r="AO394" s="192" t="s">
        <v>113</v>
      </c>
      <c r="AQ394" s="192" t="s">
        <v>199</v>
      </c>
      <c r="AR394" s="192" t="s">
        <v>65</v>
      </c>
      <c r="AV394" s="192" t="s">
        <v>198</v>
      </c>
      <c r="BB394" s="249">
        <f t="shared" si="7"/>
        <v>0</v>
      </c>
      <c r="BC394" s="249">
        <f t="shared" si="8"/>
        <v>0</v>
      </c>
      <c r="BD394" s="249">
        <f t="shared" si="9"/>
        <v>0</v>
      </c>
      <c r="BE394" s="249">
        <f t="shared" si="10"/>
        <v>0</v>
      </c>
      <c r="BF394" s="249">
        <f t="shared" si="11"/>
        <v>0</v>
      </c>
      <c r="BG394" s="192" t="s">
        <v>71</v>
      </c>
      <c r="BH394" s="249">
        <f t="shared" si="12"/>
        <v>0</v>
      </c>
      <c r="BI394" s="192" t="s">
        <v>113</v>
      </c>
      <c r="BJ394" s="192" t="s">
        <v>845</v>
      </c>
    </row>
    <row r="395" spans="2:62" s="198" customFormat="1" ht="44.25" customHeight="1">
      <c r="B395" s="168"/>
      <c r="C395" s="240" t="s">
        <v>846</v>
      </c>
      <c r="D395" s="240" t="s">
        <v>199</v>
      </c>
      <c r="E395" s="241" t="s">
        <v>847</v>
      </c>
      <c r="F395" s="593" t="s">
        <v>848</v>
      </c>
      <c r="G395" s="593"/>
      <c r="H395" s="593"/>
      <c r="I395" s="593"/>
      <c r="J395" s="242" t="s">
        <v>268</v>
      </c>
      <c r="K395" s="243">
        <v>1</v>
      </c>
      <c r="L395" s="572"/>
      <c r="M395" s="572"/>
      <c r="N395" s="594">
        <f t="shared" si="4"/>
        <v>0</v>
      </c>
      <c r="O395" s="594"/>
      <c r="P395" s="594"/>
      <c r="Q395" s="623"/>
      <c r="R395" s="244" t="s">
        <v>3319</v>
      </c>
      <c r="S395" s="176"/>
      <c r="T395" s="245" t="s">
        <v>5</v>
      </c>
      <c r="U395" s="246" t="s">
        <v>31</v>
      </c>
      <c r="V395" s="247">
        <v>0</v>
      </c>
      <c r="W395" s="248">
        <f t="shared" si="5"/>
        <v>0</v>
      </c>
      <c r="X395" s="248">
        <v>0</v>
      </c>
      <c r="Y395" s="248">
        <f t="shared" si="6"/>
        <v>0</v>
      </c>
      <c r="Z395" s="248">
        <v>0</v>
      </c>
      <c r="AO395" s="192" t="s">
        <v>113</v>
      </c>
      <c r="AQ395" s="192" t="s">
        <v>199</v>
      </c>
      <c r="AR395" s="192" t="s">
        <v>65</v>
      </c>
      <c r="AV395" s="192" t="s">
        <v>198</v>
      </c>
      <c r="BB395" s="249">
        <f t="shared" si="7"/>
        <v>0</v>
      </c>
      <c r="BC395" s="249">
        <f t="shared" si="8"/>
        <v>0</v>
      </c>
      <c r="BD395" s="249">
        <f t="shared" si="9"/>
        <v>0</v>
      </c>
      <c r="BE395" s="249">
        <f t="shared" si="10"/>
        <v>0</v>
      </c>
      <c r="BF395" s="249">
        <f t="shared" si="11"/>
        <v>0</v>
      </c>
      <c r="BG395" s="192" t="s">
        <v>71</v>
      </c>
      <c r="BH395" s="249">
        <f t="shared" si="12"/>
        <v>0</v>
      </c>
      <c r="BI395" s="192" t="s">
        <v>113</v>
      </c>
      <c r="BJ395" s="192" t="s">
        <v>849</v>
      </c>
    </row>
    <row r="396" spans="2:62" s="198" customFormat="1" ht="31.5" customHeight="1">
      <c r="B396" s="168"/>
      <c r="C396" s="240" t="s">
        <v>850</v>
      </c>
      <c r="D396" s="240" t="s">
        <v>199</v>
      </c>
      <c r="E396" s="241" t="s">
        <v>851</v>
      </c>
      <c r="F396" s="593" t="s">
        <v>852</v>
      </c>
      <c r="G396" s="593"/>
      <c r="H396" s="593"/>
      <c r="I396" s="593"/>
      <c r="J396" s="242" t="s">
        <v>268</v>
      </c>
      <c r="K396" s="243">
        <v>1</v>
      </c>
      <c r="L396" s="572"/>
      <c r="M396" s="572"/>
      <c r="N396" s="594">
        <f t="shared" si="4"/>
        <v>0</v>
      </c>
      <c r="O396" s="594"/>
      <c r="P396" s="594"/>
      <c r="Q396" s="623"/>
      <c r="R396" s="244" t="s">
        <v>3319</v>
      </c>
      <c r="S396" s="176"/>
      <c r="T396" s="245" t="s">
        <v>5</v>
      </c>
      <c r="U396" s="246" t="s">
        <v>31</v>
      </c>
      <c r="V396" s="247">
        <v>0</v>
      </c>
      <c r="W396" s="248">
        <f t="shared" si="5"/>
        <v>0</v>
      </c>
      <c r="X396" s="248">
        <v>0</v>
      </c>
      <c r="Y396" s="248">
        <f t="shared" si="6"/>
        <v>0</v>
      </c>
      <c r="Z396" s="248">
        <v>0</v>
      </c>
      <c r="AO396" s="192" t="s">
        <v>113</v>
      </c>
      <c r="AQ396" s="192" t="s">
        <v>199</v>
      </c>
      <c r="AR396" s="192" t="s">
        <v>65</v>
      </c>
      <c r="AV396" s="192" t="s">
        <v>198</v>
      </c>
      <c r="BB396" s="249">
        <f t="shared" si="7"/>
        <v>0</v>
      </c>
      <c r="BC396" s="249">
        <f t="shared" si="8"/>
        <v>0</v>
      </c>
      <c r="BD396" s="249">
        <f t="shared" si="9"/>
        <v>0</v>
      </c>
      <c r="BE396" s="249">
        <f t="shared" si="10"/>
        <v>0</v>
      </c>
      <c r="BF396" s="249">
        <f t="shared" si="11"/>
        <v>0</v>
      </c>
      <c r="BG396" s="192" t="s">
        <v>71</v>
      </c>
      <c r="BH396" s="249">
        <f t="shared" si="12"/>
        <v>0</v>
      </c>
      <c r="BI396" s="192" t="s">
        <v>113</v>
      </c>
      <c r="BJ396" s="192" t="s">
        <v>853</v>
      </c>
    </row>
    <row r="397" spans="2:62" s="198" customFormat="1" ht="31.5" customHeight="1">
      <c r="B397" s="168"/>
      <c r="C397" s="240" t="s">
        <v>854</v>
      </c>
      <c r="D397" s="240" t="s">
        <v>199</v>
      </c>
      <c r="E397" s="241" t="s">
        <v>855</v>
      </c>
      <c r="F397" s="593" t="s">
        <v>856</v>
      </c>
      <c r="G397" s="593"/>
      <c r="H397" s="593"/>
      <c r="I397" s="593"/>
      <c r="J397" s="242" t="s">
        <v>268</v>
      </c>
      <c r="K397" s="243">
        <v>1</v>
      </c>
      <c r="L397" s="572"/>
      <c r="M397" s="572"/>
      <c r="N397" s="594">
        <f t="shared" si="4"/>
        <v>0</v>
      </c>
      <c r="O397" s="594"/>
      <c r="P397" s="594"/>
      <c r="Q397" s="623"/>
      <c r="R397" s="244" t="s">
        <v>3319</v>
      </c>
      <c r="S397" s="176"/>
      <c r="T397" s="245" t="s">
        <v>5</v>
      </c>
      <c r="U397" s="246" t="s">
        <v>31</v>
      </c>
      <c r="V397" s="247">
        <v>0</v>
      </c>
      <c r="W397" s="248">
        <f t="shared" si="5"/>
        <v>0</v>
      </c>
      <c r="X397" s="248">
        <v>0</v>
      </c>
      <c r="Y397" s="248">
        <f t="shared" si="6"/>
        <v>0</v>
      </c>
      <c r="Z397" s="248">
        <v>0</v>
      </c>
      <c r="AO397" s="192" t="s">
        <v>113</v>
      </c>
      <c r="AQ397" s="192" t="s">
        <v>199</v>
      </c>
      <c r="AR397" s="192" t="s">
        <v>65</v>
      </c>
      <c r="AV397" s="192" t="s">
        <v>198</v>
      </c>
      <c r="BB397" s="249">
        <f t="shared" si="7"/>
        <v>0</v>
      </c>
      <c r="BC397" s="249">
        <f t="shared" si="8"/>
        <v>0</v>
      </c>
      <c r="BD397" s="249">
        <f t="shared" si="9"/>
        <v>0</v>
      </c>
      <c r="BE397" s="249">
        <f t="shared" si="10"/>
        <v>0</v>
      </c>
      <c r="BF397" s="249">
        <f t="shared" si="11"/>
        <v>0</v>
      </c>
      <c r="BG397" s="192" t="s">
        <v>71</v>
      </c>
      <c r="BH397" s="249">
        <f t="shared" si="12"/>
        <v>0</v>
      </c>
      <c r="BI397" s="192" t="s">
        <v>113</v>
      </c>
      <c r="BJ397" s="192" t="s">
        <v>857</v>
      </c>
    </row>
    <row r="398" spans="2:62" s="198" customFormat="1" ht="31.5" customHeight="1">
      <c r="B398" s="168"/>
      <c r="C398" s="240" t="s">
        <v>858</v>
      </c>
      <c r="D398" s="240" t="s">
        <v>199</v>
      </c>
      <c r="E398" s="241" t="s">
        <v>859</v>
      </c>
      <c r="F398" s="593" t="s">
        <v>860</v>
      </c>
      <c r="G398" s="593"/>
      <c r="H398" s="593"/>
      <c r="I398" s="593"/>
      <c r="J398" s="253" t="s">
        <v>3325</v>
      </c>
      <c r="K398" s="243">
        <v>1</v>
      </c>
      <c r="L398" s="572"/>
      <c r="M398" s="572"/>
      <c r="N398" s="594">
        <f t="shared" si="4"/>
        <v>0</v>
      </c>
      <c r="O398" s="594"/>
      <c r="P398" s="594"/>
      <c r="Q398" s="623"/>
      <c r="R398" s="244" t="s">
        <v>3319</v>
      </c>
      <c r="S398" s="176"/>
      <c r="T398" s="245" t="s">
        <v>5</v>
      </c>
      <c r="U398" s="246" t="s">
        <v>31</v>
      </c>
      <c r="V398" s="247">
        <v>0</v>
      </c>
      <c r="W398" s="248">
        <f t="shared" si="5"/>
        <v>0</v>
      </c>
      <c r="X398" s="248">
        <v>0</v>
      </c>
      <c r="Y398" s="248">
        <f t="shared" si="6"/>
        <v>0</v>
      </c>
      <c r="Z398" s="248">
        <v>0</v>
      </c>
      <c r="AO398" s="192" t="s">
        <v>113</v>
      </c>
      <c r="AQ398" s="192" t="s">
        <v>199</v>
      </c>
      <c r="AR398" s="192" t="s">
        <v>65</v>
      </c>
      <c r="AV398" s="192" t="s">
        <v>198</v>
      </c>
      <c r="BB398" s="249">
        <f t="shared" si="7"/>
        <v>0</v>
      </c>
      <c r="BC398" s="249">
        <f t="shared" si="8"/>
        <v>0</v>
      </c>
      <c r="BD398" s="249">
        <f t="shared" si="9"/>
        <v>0</v>
      </c>
      <c r="BE398" s="249">
        <f t="shared" si="10"/>
        <v>0</v>
      </c>
      <c r="BF398" s="249">
        <f t="shared" si="11"/>
        <v>0</v>
      </c>
      <c r="BG398" s="192" t="s">
        <v>71</v>
      </c>
      <c r="BH398" s="249">
        <f t="shared" si="12"/>
        <v>0</v>
      </c>
      <c r="BI398" s="192" t="s">
        <v>113</v>
      </c>
      <c r="BJ398" s="192" t="s">
        <v>861</v>
      </c>
    </row>
    <row r="399" spans="2:44" s="198" customFormat="1" ht="53.25" customHeight="1">
      <c r="B399" s="168"/>
      <c r="C399" s="169"/>
      <c r="D399" s="169"/>
      <c r="E399" s="169"/>
      <c r="F399" s="626" t="s">
        <v>3422</v>
      </c>
      <c r="G399" s="628"/>
      <c r="H399" s="628"/>
      <c r="I399" s="628"/>
      <c r="J399" s="169"/>
      <c r="K399" s="169"/>
      <c r="L399" s="169"/>
      <c r="M399" s="169"/>
      <c r="N399" s="169"/>
      <c r="O399" s="169"/>
      <c r="P399" s="169"/>
      <c r="Q399" s="169"/>
      <c r="R399" s="169"/>
      <c r="S399" s="176"/>
      <c r="T399" s="169"/>
      <c r="U399" s="169"/>
      <c r="V399" s="172"/>
      <c r="W399" s="169"/>
      <c r="X399" s="169"/>
      <c r="Y399" s="169"/>
      <c r="Z399" s="169"/>
      <c r="AQ399" s="192" t="s">
        <v>271</v>
      </c>
      <c r="AR399" s="192" t="s">
        <v>65</v>
      </c>
    </row>
    <row r="400" spans="2:44" s="198" customFormat="1" ht="30" customHeight="1">
      <c r="B400" s="168"/>
      <c r="C400" s="169"/>
      <c r="D400" s="169"/>
      <c r="E400" s="169"/>
      <c r="F400" s="659" t="s">
        <v>862</v>
      </c>
      <c r="G400" s="638"/>
      <c r="H400" s="638"/>
      <c r="I400" s="638"/>
      <c r="J400" s="169"/>
      <c r="K400" s="169"/>
      <c r="L400" s="169"/>
      <c r="M400" s="169"/>
      <c r="N400" s="169"/>
      <c r="O400" s="169"/>
      <c r="P400" s="169"/>
      <c r="Q400" s="169"/>
      <c r="R400" s="169"/>
      <c r="S400" s="176"/>
      <c r="T400" s="169"/>
      <c r="U400" s="169"/>
      <c r="V400" s="172"/>
      <c r="W400" s="169"/>
      <c r="X400" s="169"/>
      <c r="Y400" s="169"/>
      <c r="Z400" s="169"/>
      <c r="AQ400" s="192" t="s">
        <v>271</v>
      </c>
      <c r="AR400" s="192" t="s">
        <v>65</v>
      </c>
    </row>
    <row r="401" spans="2:62" s="198" customFormat="1" ht="31.5" customHeight="1">
      <c r="B401" s="168"/>
      <c r="C401" s="240" t="s">
        <v>863</v>
      </c>
      <c r="D401" s="240" t="s">
        <v>199</v>
      </c>
      <c r="E401" s="241" t="s">
        <v>864</v>
      </c>
      <c r="F401" s="593" t="s">
        <v>865</v>
      </c>
      <c r="G401" s="593"/>
      <c r="H401" s="593"/>
      <c r="I401" s="593"/>
      <c r="J401" s="253" t="s">
        <v>3325</v>
      </c>
      <c r="K401" s="243">
        <v>1</v>
      </c>
      <c r="L401" s="572"/>
      <c r="M401" s="572"/>
      <c r="N401" s="594">
        <f>ROUND(L401*K401,2)</f>
        <v>0</v>
      </c>
      <c r="O401" s="594"/>
      <c r="P401" s="594"/>
      <c r="Q401" s="623"/>
      <c r="R401" s="244" t="s">
        <v>3319</v>
      </c>
      <c r="S401" s="176"/>
      <c r="T401" s="245" t="s">
        <v>5</v>
      </c>
      <c r="U401" s="246" t="s">
        <v>31</v>
      </c>
      <c r="V401" s="247">
        <v>0</v>
      </c>
      <c r="W401" s="248">
        <f>V401*K401</f>
        <v>0</v>
      </c>
      <c r="X401" s="248">
        <v>0</v>
      </c>
      <c r="Y401" s="248">
        <f>X401*K401</f>
        <v>0</v>
      </c>
      <c r="Z401" s="248">
        <v>0</v>
      </c>
      <c r="AO401" s="192" t="s">
        <v>113</v>
      </c>
      <c r="AQ401" s="192" t="s">
        <v>199</v>
      </c>
      <c r="AR401" s="192" t="s">
        <v>65</v>
      </c>
      <c r="AV401" s="192" t="s">
        <v>198</v>
      </c>
      <c r="BB401" s="249">
        <f>IF(U401="základní",N401,0)</f>
        <v>0</v>
      </c>
      <c r="BC401" s="249">
        <f>IF(U401="snížená",N401,0)</f>
        <v>0</v>
      </c>
      <c r="BD401" s="249">
        <f>IF(U401="zákl. přenesená",N401,0)</f>
        <v>0</v>
      </c>
      <c r="BE401" s="249">
        <f>IF(U401="sníž. přenesená",N401,0)</f>
        <v>0</v>
      </c>
      <c r="BF401" s="249">
        <f>IF(U401="nulová",N401,0)</f>
        <v>0</v>
      </c>
      <c r="BG401" s="192" t="s">
        <v>71</v>
      </c>
      <c r="BH401" s="249">
        <f>ROUND(L401*K401,2)</f>
        <v>0</v>
      </c>
      <c r="BI401" s="192" t="s">
        <v>113</v>
      </c>
      <c r="BJ401" s="192" t="s">
        <v>866</v>
      </c>
    </row>
    <row r="402" spans="2:44" s="198" customFormat="1" ht="53.25" customHeight="1">
      <c r="B402" s="168"/>
      <c r="C402" s="169"/>
      <c r="D402" s="169"/>
      <c r="E402" s="169"/>
      <c r="F402" s="626" t="s">
        <v>3422</v>
      </c>
      <c r="G402" s="628"/>
      <c r="H402" s="628"/>
      <c r="I402" s="628"/>
      <c r="J402" s="169"/>
      <c r="K402" s="169"/>
      <c r="L402" s="169"/>
      <c r="M402" s="169"/>
      <c r="N402" s="169"/>
      <c r="O402" s="169"/>
      <c r="P402" s="169"/>
      <c r="Q402" s="169"/>
      <c r="R402" s="169"/>
      <c r="S402" s="176"/>
      <c r="T402" s="169"/>
      <c r="U402" s="169"/>
      <c r="V402" s="172"/>
      <c r="W402" s="169"/>
      <c r="X402" s="169"/>
      <c r="Y402" s="169"/>
      <c r="Z402" s="169"/>
      <c r="AQ402" s="192" t="s">
        <v>271</v>
      </c>
      <c r="AR402" s="192" t="s">
        <v>65</v>
      </c>
    </row>
    <row r="403" spans="2:44" s="198" customFormat="1" ht="30" customHeight="1">
      <c r="B403" s="168"/>
      <c r="C403" s="169"/>
      <c r="D403" s="169"/>
      <c r="E403" s="169"/>
      <c r="F403" s="659" t="s">
        <v>862</v>
      </c>
      <c r="G403" s="638"/>
      <c r="H403" s="638"/>
      <c r="I403" s="638"/>
      <c r="J403" s="169"/>
      <c r="K403" s="169"/>
      <c r="L403" s="169"/>
      <c r="M403" s="169"/>
      <c r="N403" s="169"/>
      <c r="O403" s="169"/>
      <c r="P403" s="169"/>
      <c r="Q403" s="169"/>
      <c r="R403" s="169"/>
      <c r="S403" s="176"/>
      <c r="T403" s="169"/>
      <c r="U403" s="169"/>
      <c r="V403" s="172"/>
      <c r="W403" s="169"/>
      <c r="X403" s="169"/>
      <c r="Y403" s="169"/>
      <c r="Z403" s="169"/>
      <c r="AQ403" s="192" t="s">
        <v>271</v>
      </c>
      <c r="AR403" s="192" t="s">
        <v>65</v>
      </c>
    </row>
    <row r="404" spans="2:62" s="198" customFormat="1" ht="31.5" customHeight="1">
      <c r="B404" s="168"/>
      <c r="C404" s="240" t="s">
        <v>867</v>
      </c>
      <c r="D404" s="240" t="s">
        <v>199</v>
      </c>
      <c r="E404" s="241" t="s">
        <v>868</v>
      </c>
      <c r="F404" s="593" t="s">
        <v>869</v>
      </c>
      <c r="G404" s="593"/>
      <c r="H404" s="593"/>
      <c r="I404" s="593"/>
      <c r="J404" s="253" t="s">
        <v>3325</v>
      </c>
      <c r="K404" s="243">
        <v>1</v>
      </c>
      <c r="L404" s="572"/>
      <c r="M404" s="572"/>
      <c r="N404" s="594">
        <f>ROUND(L404*K404,2)</f>
        <v>0</v>
      </c>
      <c r="O404" s="594"/>
      <c r="P404" s="594"/>
      <c r="Q404" s="623"/>
      <c r="R404" s="244" t="s">
        <v>3319</v>
      </c>
      <c r="S404" s="176"/>
      <c r="T404" s="245" t="s">
        <v>5</v>
      </c>
      <c r="U404" s="246" t="s">
        <v>31</v>
      </c>
      <c r="V404" s="247">
        <v>0</v>
      </c>
      <c r="W404" s="248">
        <f>V404*K404</f>
        <v>0</v>
      </c>
      <c r="X404" s="248">
        <v>0</v>
      </c>
      <c r="Y404" s="248">
        <f>X404*K404</f>
        <v>0</v>
      </c>
      <c r="Z404" s="248">
        <v>0</v>
      </c>
      <c r="AO404" s="192" t="s">
        <v>113</v>
      </c>
      <c r="AQ404" s="192" t="s">
        <v>199</v>
      </c>
      <c r="AR404" s="192" t="s">
        <v>65</v>
      </c>
      <c r="AV404" s="192" t="s">
        <v>198</v>
      </c>
      <c r="BB404" s="249">
        <f>IF(U404="základní",N404,0)</f>
        <v>0</v>
      </c>
      <c r="BC404" s="249">
        <f>IF(U404="snížená",N404,0)</f>
        <v>0</v>
      </c>
      <c r="BD404" s="249">
        <f>IF(U404="zákl. přenesená",N404,0)</f>
        <v>0</v>
      </c>
      <c r="BE404" s="249">
        <f>IF(U404="sníž. přenesená",N404,0)</f>
        <v>0</v>
      </c>
      <c r="BF404" s="249">
        <f>IF(U404="nulová",N404,0)</f>
        <v>0</v>
      </c>
      <c r="BG404" s="192" t="s">
        <v>71</v>
      </c>
      <c r="BH404" s="249">
        <f>ROUND(L404*K404,2)</f>
        <v>0</v>
      </c>
      <c r="BI404" s="192" t="s">
        <v>113</v>
      </c>
      <c r="BJ404" s="192" t="s">
        <v>870</v>
      </c>
    </row>
    <row r="405" spans="2:44" s="198" customFormat="1" ht="30" customHeight="1">
      <c r="B405" s="168"/>
      <c r="C405" s="169"/>
      <c r="D405" s="169"/>
      <c r="E405" s="169"/>
      <c r="F405" s="619" t="s">
        <v>871</v>
      </c>
      <c r="G405" s="620"/>
      <c r="H405" s="620"/>
      <c r="I405" s="620"/>
      <c r="J405" s="169"/>
      <c r="K405" s="169"/>
      <c r="L405" s="169"/>
      <c r="M405" s="169"/>
      <c r="N405" s="169"/>
      <c r="O405" s="169"/>
      <c r="P405" s="169"/>
      <c r="Q405" s="169"/>
      <c r="R405" s="169"/>
      <c r="S405" s="176"/>
      <c r="T405" s="169"/>
      <c r="U405" s="169"/>
      <c r="V405" s="172"/>
      <c r="W405" s="169"/>
      <c r="X405" s="169"/>
      <c r="Y405" s="169"/>
      <c r="Z405" s="169"/>
      <c r="AQ405" s="192" t="s">
        <v>271</v>
      </c>
      <c r="AR405" s="192" t="s">
        <v>65</v>
      </c>
    </row>
    <row r="406" spans="2:62" s="198" customFormat="1" ht="31.5" customHeight="1">
      <c r="B406" s="168"/>
      <c r="C406" s="240" t="s">
        <v>872</v>
      </c>
      <c r="D406" s="240" t="s">
        <v>199</v>
      </c>
      <c r="E406" s="241" t="s">
        <v>873</v>
      </c>
      <c r="F406" s="593" t="s">
        <v>874</v>
      </c>
      <c r="G406" s="593"/>
      <c r="H406" s="593"/>
      <c r="I406" s="593"/>
      <c r="J406" s="253" t="s">
        <v>3325</v>
      </c>
      <c r="K406" s="243">
        <v>1</v>
      </c>
      <c r="L406" s="572"/>
      <c r="M406" s="572"/>
      <c r="N406" s="594">
        <f>ROUND(L406*K406,2)</f>
        <v>0</v>
      </c>
      <c r="O406" s="594"/>
      <c r="P406" s="594"/>
      <c r="Q406" s="623"/>
      <c r="R406" s="244" t="s">
        <v>3319</v>
      </c>
      <c r="S406" s="176"/>
      <c r="T406" s="245" t="s">
        <v>5</v>
      </c>
      <c r="U406" s="246" t="s">
        <v>31</v>
      </c>
      <c r="V406" s="247">
        <v>0</v>
      </c>
      <c r="W406" s="248">
        <f>V406*K406</f>
        <v>0</v>
      </c>
      <c r="X406" s="248">
        <v>0</v>
      </c>
      <c r="Y406" s="248">
        <f>X406*K406</f>
        <v>0</v>
      </c>
      <c r="Z406" s="248">
        <v>0</v>
      </c>
      <c r="AO406" s="192" t="s">
        <v>113</v>
      </c>
      <c r="AQ406" s="192" t="s">
        <v>199</v>
      </c>
      <c r="AR406" s="192" t="s">
        <v>65</v>
      </c>
      <c r="AV406" s="192" t="s">
        <v>198</v>
      </c>
      <c r="BB406" s="249">
        <f>IF(U406="základní",N406,0)</f>
        <v>0</v>
      </c>
      <c r="BC406" s="249">
        <f>IF(U406="snížená",N406,0)</f>
        <v>0</v>
      </c>
      <c r="BD406" s="249">
        <f>IF(U406="zákl. přenesená",N406,0)</f>
        <v>0</v>
      </c>
      <c r="BE406" s="249">
        <f>IF(U406="sníž. přenesená",N406,0)</f>
        <v>0</v>
      </c>
      <c r="BF406" s="249">
        <f>IF(U406="nulová",N406,0)</f>
        <v>0</v>
      </c>
      <c r="BG406" s="192" t="s">
        <v>71</v>
      </c>
      <c r="BH406" s="249">
        <f>ROUND(L406*K406,2)</f>
        <v>0</v>
      </c>
      <c r="BI406" s="192" t="s">
        <v>113</v>
      </c>
      <c r="BJ406" s="192" t="s">
        <v>875</v>
      </c>
    </row>
    <row r="407" spans="2:44" s="198" customFormat="1" ht="42" customHeight="1">
      <c r="B407" s="168"/>
      <c r="C407" s="169"/>
      <c r="D407" s="169"/>
      <c r="E407" s="169"/>
      <c r="F407" s="619" t="s">
        <v>3423</v>
      </c>
      <c r="G407" s="620"/>
      <c r="H407" s="620"/>
      <c r="I407" s="620"/>
      <c r="J407" s="169"/>
      <c r="K407" s="169"/>
      <c r="L407" s="169"/>
      <c r="M407" s="169"/>
      <c r="N407" s="169"/>
      <c r="O407" s="169"/>
      <c r="P407" s="169"/>
      <c r="Q407" s="169"/>
      <c r="R407" s="169"/>
      <c r="S407" s="176"/>
      <c r="T407" s="169"/>
      <c r="U407" s="169"/>
      <c r="V407" s="172"/>
      <c r="W407" s="169"/>
      <c r="X407" s="169"/>
      <c r="Y407" s="169"/>
      <c r="Z407" s="169"/>
      <c r="AQ407" s="192" t="s">
        <v>271</v>
      </c>
      <c r="AR407" s="192" t="s">
        <v>65</v>
      </c>
    </row>
    <row r="408" spans="2:62" s="198" customFormat="1" ht="31.5" customHeight="1">
      <c r="B408" s="168"/>
      <c r="C408" s="240" t="s">
        <v>876</v>
      </c>
      <c r="D408" s="240" t="s">
        <v>199</v>
      </c>
      <c r="E408" s="241" t="s">
        <v>877</v>
      </c>
      <c r="F408" s="593" t="s">
        <v>878</v>
      </c>
      <c r="G408" s="593"/>
      <c r="H408" s="593"/>
      <c r="I408" s="593"/>
      <c r="J408" s="253" t="s">
        <v>3325</v>
      </c>
      <c r="K408" s="243">
        <v>1</v>
      </c>
      <c r="L408" s="572"/>
      <c r="M408" s="572"/>
      <c r="N408" s="594">
        <f>ROUND(L408*K408,2)</f>
        <v>0</v>
      </c>
      <c r="O408" s="594"/>
      <c r="P408" s="594"/>
      <c r="Q408" s="623"/>
      <c r="R408" s="244" t="s">
        <v>3319</v>
      </c>
      <c r="S408" s="176"/>
      <c r="T408" s="245" t="s">
        <v>5</v>
      </c>
      <c r="U408" s="246" t="s">
        <v>31</v>
      </c>
      <c r="V408" s="247">
        <v>0</v>
      </c>
      <c r="W408" s="248">
        <f>V408*K408</f>
        <v>0</v>
      </c>
      <c r="X408" s="248">
        <v>0</v>
      </c>
      <c r="Y408" s="248">
        <f>X408*K408</f>
        <v>0</v>
      </c>
      <c r="Z408" s="248">
        <v>0</v>
      </c>
      <c r="AO408" s="192" t="s">
        <v>113</v>
      </c>
      <c r="AQ408" s="192" t="s">
        <v>199</v>
      </c>
      <c r="AR408" s="192" t="s">
        <v>65</v>
      </c>
      <c r="AV408" s="192" t="s">
        <v>198</v>
      </c>
      <c r="BB408" s="249">
        <f>IF(U408="základní",N408,0)</f>
        <v>0</v>
      </c>
      <c r="BC408" s="249">
        <f>IF(U408="snížená",N408,0)</f>
        <v>0</v>
      </c>
      <c r="BD408" s="249">
        <f>IF(U408="zákl. přenesená",N408,0)</f>
        <v>0</v>
      </c>
      <c r="BE408" s="249">
        <f>IF(U408="sníž. přenesená",N408,0)</f>
        <v>0</v>
      </c>
      <c r="BF408" s="249">
        <f>IF(U408="nulová",N408,0)</f>
        <v>0</v>
      </c>
      <c r="BG408" s="192" t="s">
        <v>71</v>
      </c>
      <c r="BH408" s="249">
        <f>ROUND(L408*K408,2)</f>
        <v>0</v>
      </c>
      <c r="BI408" s="192" t="s">
        <v>113</v>
      </c>
      <c r="BJ408" s="192" t="s">
        <v>879</v>
      </c>
    </row>
    <row r="409" spans="2:44" s="198" customFormat="1" ht="42" customHeight="1">
      <c r="B409" s="168"/>
      <c r="C409" s="169"/>
      <c r="D409" s="169"/>
      <c r="E409" s="169"/>
      <c r="F409" s="619" t="s">
        <v>3423</v>
      </c>
      <c r="G409" s="620"/>
      <c r="H409" s="620"/>
      <c r="I409" s="620"/>
      <c r="J409" s="169"/>
      <c r="K409" s="169"/>
      <c r="L409" s="169"/>
      <c r="M409" s="169"/>
      <c r="N409" s="169"/>
      <c r="O409" s="169"/>
      <c r="P409" s="169"/>
      <c r="Q409" s="169"/>
      <c r="R409" s="169"/>
      <c r="S409" s="176"/>
      <c r="T409" s="169"/>
      <c r="U409" s="169"/>
      <c r="V409" s="172"/>
      <c r="W409" s="169"/>
      <c r="X409" s="169"/>
      <c r="Y409" s="169"/>
      <c r="Z409" s="169"/>
      <c r="AQ409" s="192" t="s">
        <v>271</v>
      </c>
      <c r="AR409" s="192" t="s">
        <v>65</v>
      </c>
    </row>
    <row r="410" spans="2:62" s="198" customFormat="1" ht="31.5" customHeight="1">
      <c r="B410" s="168"/>
      <c r="C410" s="240" t="s">
        <v>881</v>
      </c>
      <c r="D410" s="240" t="s">
        <v>199</v>
      </c>
      <c r="E410" s="241" t="s">
        <v>882</v>
      </c>
      <c r="F410" s="593" t="s">
        <v>883</v>
      </c>
      <c r="G410" s="593"/>
      <c r="H410" s="593"/>
      <c r="I410" s="593"/>
      <c r="J410" s="253" t="s">
        <v>3325</v>
      </c>
      <c r="K410" s="243">
        <v>1</v>
      </c>
      <c r="L410" s="572"/>
      <c r="M410" s="572"/>
      <c r="N410" s="594">
        <f>ROUND(L410*K410,2)</f>
        <v>0</v>
      </c>
      <c r="O410" s="594"/>
      <c r="P410" s="594"/>
      <c r="Q410" s="623"/>
      <c r="R410" s="244" t="s">
        <v>3319</v>
      </c>
      <c r="S410" s="176"/>
      <c r="T410" s="245" t="s">
        <v>5</v>
      </c>
      <c r="U410" s="246" t="s">
        <v>31</v>
      </c>
      <c r="V410" s="247">
        <v>0</v>
      </c>
      <c r="W410" s="248">
        <f>V410*K410</f>
        <v>0</v>
      </c>
      <c r="X410" s="248">
        <v>0</v>
      </c>
      <c r="Y410" s="248">
        <f>X410*K410</f>
        <v>0</v>
      </c>
      <c r="Z410" s="248">
        <v>0</v>
      </c>
      <c r="AO410" s="192" t="s">
        <v>113</v>
      </c>
      <c r="AQ410" s="192" t="s">
        <v>199</v>
      </c>
      <c r="AR410" s="192" t="s">
        <v>65</v>
      </c>
      <c r="AV410" s="192" t="s">
        <v>198</v>
      </c>
      <c r="BB410" s="249">
        <f>IF(U410="základní",N410,0)</f>
        <v>0</v>
      </c>
      <c r="BC410" s="249">
        <f>IF(U410="snížená",N410,0)</f>
        <v>0</v>
      </c>
      <c r="BD410" s="249">
        <f>IF(U410="zákl. přenesená",N410,0)</f>
        <v>0</v>
      </c>
      <c r="BE410" s="249">
        <f>IF(U410="sníž. přenesená",N410,0)</f>
        <v>0</v>
      </c>
      <c r="BF410" s="249">
        <f>IF(U410="nulová",N410,0)</f>
        <v>0</v>
      </c>
      <c r="BG410" s="192" t="s">
        <v>71</v>
      </c>
      <c r="BH410" s="249">
        <f>ROUND(L410*K410,2)</f>
        <v>0</v>
      </c>
      <c r="BI410" s="192" t="s">
        <v>113</v>
      </c>
      <c r="BJ410" s="192" t="s">
        <v>884</v>
      </c>
    </row>
    <row r="411" spans="2:44" s="198" customFormat="1" ht="56.1" customHeight="1">
      <c r="B411" s="168"/>
      <c r="C411" s="169"/>
      <c r="D411" s="169"/>
      <c r="E411" s="169"/>
      <c r="F411" s="619" t="s">
        <v>885</v>
      </c>
      <c r="G411" s="620"/>
      <c r="H411" s="620"/>
      <c r="I411" s="620"/>
      <c r="J411" s="169"/>
      <c r="K411" s="169"/>
      <c r="L411" s="169"/>
      <c r="M411" s="169"/>
      <c r="N411" s="169"/>
      <c r="O411" s="169"/>
      <c r="P411" s="169"/>
      <c r="Q411" s="169"/>
      <c r="R411" s="169"/>
      <c r="S411" s="176"/>
      <c r="T411" s="169"/>
      <c r="U411" s="169"/>
      <c r="V411" s="172"/>
      <c r="W411" s="169"/>
      <c r="X411" s="169"/>
      <c r="Y411" s="169"/>
      <c r="Z411" s="169"/>
      <c r="AQ411" s="192" t="s">
        <v>271</v>
      </c>
      <c r="AR411" s="192" t="s">
        <v>65</v>
      </c>
    </row>
    <row r="412" spans="2:62" s="198" customFormat="1" ht="31.5" customHeight="1">
      <c r="B412" s="168"/>
      <c r="C412" s="240" t="s">
        <v>886</v>
      </c>
      <c r="D412" s="240" t="s">
        <v>199</v>
      </c>
      <c r="E412" s="241" t="s">
        <v>887</v>
      </c>
      <c r="F412" s="593" t="s">
        <v>888</v>
      </c>
      <c r="G412" s="593"/>
      <c r="H412" s="593"/>
      <c r="I412" s="593"/>
      <c r="J412" s="253" t="s">
        <v>3325</v>
      </c>
      <c r="K412" s="243">
        <v>1</v>
      </c>
      <c r="L412" s="572"/>
      <c r="M412" s="572"/>
      <c r="N412" s="594">
        <f>ROUND(L412*K412,2)</f>
        <v>0</v>
      </c>
      <c r="O412" s="594"/>
      <c r="P412" s="594"/>
      <c r="Q412" s="623"/>
      <c r="R412" s="244" t="s">
        <v>3319</v>
      </c>
      <c r="S412" s="176"/>
      <c r="T412" s="245" t="s">
        <v>5</v>
      </c>
      <c r="U412" s="246" t="s">
        <v>31</v>
      </c>
      <c r="V412" s="247">
        <v>0</v>
      </c>
      <c r="W412" s="248">
        <f>V412*K412</f>
        <v>0</v>
      </c>
      <c r="X412" s="248">
        <v>0</v>
      </c>
      <c r="Y412" s="248">
        <f>X412*K412</f>
        <v>0</v>
      </c>
      <c r="Z412" s="248">
        <v>0</v>
      </c>
      <c r="AO412" s="192" t="s">
        <v>113</v>
      </c>
      <c r="AQ412" s="192" t="s">
        <v>199</v>
      </c>
      <c r="AR412" s="192" t="s">
        <v>65</v>
      </c>
      <c r="AV412" s="192" t="s">
        <v>198</v>
      </c>
      <c r="BB412" s="249">
        <f>IF(U412="základní",N412,0)</f>
        <v>0</v>
      </c>
      <c r="BC412" s="249">
        <f>IF(U412="snížená",N412,0)</f>
        <v>0</v>
      </c>
      <c r="BD412" s="249">
        <f>IF(U412="zákl. přenesená",N412,0)</f>
        <v>0</v>
      </c>
      <c r="BE412" s="249">
        <f>IF(U412="sníž. přenesená",N412,0)</f>
        <v>0</v>
      </c>
      <c r="BF412" s="249">
        <f>IF(U412="nulová",N412,0)</f>
        <v>0</v>
      </c>
      <c r="BG412" s="192" t="s">
        <v>71</v>
      </c>
      <c r="BH412" s="249">
        <f>ROUND(L412*K412,2)</f>
        <v>0</v>
      </c>
      <c r="BI412" s="192" t="s">
        <v>113</v>
      </c>
      <c r="BJ412" s="192" t="s">
        <v>889</v>
      </c>
    </row>
    <row r="413" spans="2:44" s="198" customFormat="1" ht="42" customHeight="1">
      <c r="B413" s="168"/>
      <c r="C413" s="169"/>
      <c r="D413" s="169"/>
      <c r="E413" s="169"/>
      <c r="F413" s="619" t="s">
        <v>890</v>
      </c>
      <c r="G413" s="620"/>
      <c r="H413" s="620"/>
      <c r="I413" s="620"/>
      <c r="J413" s="169"/>
      <c r="K413" s="169"/>
      <c r="L413" s="169"/>
      <c r="M413" s="169"/>
      <c r="N413" s="169"/>
      <c r="O413" s="169"/>
      <c r="P413" s="169"/>
      <c r="Q413" s="169"/>
      <c r="R413" s="169"/>
      <c r="S413" s="176"/>
      <c r="T413" s="169"/>
      <c r="U413" s="169"/>
      <c r="V413" s="172"/>
      <c r="W413" s="169"/>
      <c r="X413" s="169"/>
      <c r="Y413" s="169"/>
      <c r="Z413" s="169"/>
      <c r="AQ413" s="192" t="s">
        <v>271</v>
      </c>
      <c r="AR413" s="192" t="s">
        <v>65</v>
      </c>
    </row>
    <row r="414" spans="2:62" s="198" customFormat="1" ht="31.5" customHeight="1">
      <c r="B414" s="168"/>
      <c r="C414" s="240" t="s">
        <v>891</v>
      </c>
      <c r="D414" s="240" t="s">
        <v>199</v>
      </c>
      <c r="E414" s="241" t="s">
        <v>892</v>
      </c>
      <c r="F414" s="593" t="s">
        <v>893</v>
      </c>
      <c r="G414" s="593"/>
      <c r="H414" s="593"/>
      <c r="I414" s="593"/>
      <c r="J414" s="253" t="s">
        <v>3325</v>
      </c>
      <c r="K414" s="243">
        <v>1</v>
      </c>
      <c r="L414" s="572"/>
      <c r="M414" s="572"/>
      <c r="N414" s="594">
        <f>ROUND(L414*K414,2)</f>
        <v>0</v>
      </c>
      <c r="O414" s="594"/>
      <c r="P414" s="594"/>
      <c r="Q414" s="623"/>
      <c r="R414" s="244" t="s">
        <v>3319</v>
      </c>
      <c r="S414" s="176"/>
      <c r="T414" s="245" t="s">
        <v>5</v>
      </c>
      <c r="U414" s="246" t="s">
        <v>31</v>
      </c>
      <c r="V414" s="247">
        <v>0</v>
      </c>
      <c r="W414" s="248">
        <f>V414*K414</f>
        <v>0</v>
      </c>
      <c r="X414" s="248">
        <v>0</v>
      </c>
      <c r="Y414" s="248">
        <f>X414*K414</f>
        <v>0</v>
      </c>
      <c r="Z414" s="248">
        <v>0</v>
      </c>
      <c r="AO414" s="192" t="s">
        <v>113</v>
      </c>
      <c r="AQ414" s="192" t="s">
        <v>199</v>
      </c>
      <c r="AR414" s="192" t="s">
        <v>65</v>
      </c>
      <c r="AV414" s="192" t="s">
        <v>198</v>
      </c>
      <c r="BB414" s="249">
        <f>IF(U414="základní",N414,0)</f>
        <v>0</v>
      </c>
      <c r="BC414" s="249">
        <f>IF(U414="snížená",N414,0)</f>
        <v>0</v>
      </c>
      <c r="BD414" s="249">
        <f>IF(U414="zákl. přenesená",N414,0)</f>
        <v>0</v>
      </c>
      <c r="BE414" s="249">
        <f>IF(U414="sníž. přenesená",N414,0)</f>
        <v>0</v>
      </c>
      <c r="BF414" s="249">
        <f>IF(U414="nulová",N414,0)</f>
        <v>0</v>
      </c>
      <c r="BG414" s="192" t="s">
        <v>71</v>
      </c>
      <c r="BH414" s="249">
        <f>ROUND(L414*K414,2)</f>
        <v>0</v>
      </c>
      <c r="BI414" s="192" t="s">
        <v>113</v>
      </c>
      <c r="BJ414" s="192" t="s">
        <v>894</v>
      </c>
    </row>
    <row r="415" spans="2:44" s="198" customFormat="1" ht="42" customHeight="1">
      <c r="B415" s="168"/>
      <c r="C415" s="169"/>
      <c r="D415" s="169"/>
      <c r="E415" s="169"/>
      <c r="F415" s="619" t="s">
        <v>890</v>
      </c>
      <c r="G415" s="620"/>
      <c r="H415" s="620"/>
      <c r="I415" s="620"/>
      <c r="J415" s="169"/>
      <c r="K415" s="169"/>
      <c r="L415" s="169"/>
      <c r="M415" s="169"/>
      <c r="N415" s="169"/>
      <c r="O415" s="169"/>
      <c r="P415" s="169"/>
      <c r="Q415" s="169"/>
      <c r="R415" s="169"/>
      <c r="S415" s="176"/>
      <c r="T415" s="169"/>
      <c r="U415" s="169"/>
      <c r="V415" s="172"/>
      <c r="W415" s="169"/>
      <c r="X415" s="169"/>
      <c r="Y415" s="169"/>
      <c r="Z415" s="169"/>
      <c r="AQ415" s="192" t="s">
        <v>271</v>
      </c>
      <c r="AR415" s="192" t="s">
        <v>65</v>
      </c>
    </row>
    <row r="416" spans="2:62" s="198" customFormat="1" ht="31.5" customHeight="1">
      <c r="B416" s="168"/>
      <c r="C416" s="240" t="s">
        <v>895</v>
      </c>
      <c r="D416" s="240" t="s">
        <v>199</v>
      </c>
      <c r="E416" s="241" t="s">
        <v>896</v>
      </c>
      <c r="F416" s="593" t="s">
        <v>897</v>
      </c>
      <c r="G416" s="593"/>
      <c r="H416" s="593"/>
      <c r="I416" s="593"/>
      <c r="J416" s="242" t="s">
        <v>353</v>
      </c>
      <c r="K416" s="243">
        <v>26.1</v>
      </c>
      <c r="L416" s="572"/>
      <c r="M416" s="572"/>
      <c r="N416" s="594">
        <f>ROUND(L416*K416,2)</f>
        <v>0</v>
      </c>
      <c r="O416" s="594"/>
      <c r="P416" s="594"/>
      <c r="Q416" s="623"/>
      <c r="R416" s="244" t="s">
        <v>3319</v>
      </c>
      <c r="S416" s="176"/>
      <c r="T416" s="245" t="s">
        <v>5</v>
      </c>
      <c r="U416" s="246" t="s">
        <v>31</v>
      </c>
      <c r="V416" s="247">
        <v>0</v>
      </c>
      <c r="W416" s="248">
        <f>V416*K416</f>
        <v>0</v>
      </c>
      <c r="X416" s="248">
        <v>0</v>
      </c>
      <c r="Y416" s="248">
        <f>X416*K416</f>
        <v>0</v>
      </c>
      <c r="Z416" s="248">
        <v>0</v>
      </c>
      <c r="AO416" s="192" t="s">
        <v>113</v>
      </c>
      <c r="AQ416" s="192" t="s">
        <v>199</v>
      </c>
      <c r="AR416" s="192" t="s">
        <v>65</v>
      </c>
      <c r="AV416" s="192" t="s">
        <v>198</v>
      </c>
      <c r="BB416" s="249">
        <f>IF(U416="základní",N416,0)</f>
        <v>0</v>
      </c>
      <c r="BC416" s="249">
        <f>IF(U416="snížená",N416,0)</f>
        <v>0</v>
      </c>
      <c r="BD416" s="249">
        <f>IF(U416="zákl. přenesená",N416,0)</f>
        <v>0</v>
      </c>
      <c r="BE416" s="249">
        <f>IF(U416="sníž. přenesená",N416,0)</f>
        <v>0</v>
      </c>
      <c r="BF416" s="249">
        <f>IF(U416="nulová",N416,0)</f>
        <v>0</v>
      </c>
      <c r="BG416" s="192" t="s">
        <v>71</v>
      </c>
      <c r="BH416" s="249">
        <f>ROUND(L416*K416,2)</f>
        <v>0</v>
      </c>
      <c r="BI416" s="192" t="s">
        <v>113</v>
      </c>
      <c r="BJ416" s="192" t="s">
        <v>898</v>
      </c>
    </row>
    <row r="417" spans="2:44" s="198" customFormat="1" ht="30" customHeight="1">
      <c r="B417" s="168"/>
      <c r="C417" s="169"/>
      <c r="D417" s="169"/>
      <c r="E417" s="169"/>
      <c r="F417" s="619" t="s">
        <v>899</v>
      </c>
      <c r="G417" s="620"/>
      <c r="H417" s="620"/>
      <c r="I417" s="620"/>
      <c r="J417" s="169"/>
      <c r="K417" s="169"/>
      <c r="L417" s="169"/>
      <c r="M417" s="169"/>
      <c r="N417" s="169"/>
      <c r="O417" s="169"/>
      <c r="P417" s="169"/>
      <c r="Q417" s="169"/>
      <c r="R417" s="169"/>
      <c r="S417" s="176"/>
      <c r="T417" s="169"/>
      <c r="U417" s="169"/>
      <c r="V417" s="172"/>
      <c r="W417" s="169"/>
      <c r="X417" s="169"/>
      <c r="Y417" s="169"/>
      <c r="Z417" s="169"/>
      <c r="AQ417" s="192" t="s">
        <v>271</v>
      </c>
      <c r="AR417" s="192" t="s">
        <v>65</v>
      </c>
    </row>
    <row r="418" spans="2:62" s="198" customFormat="1" ht="31.5" customHeight="1">
      <c r="B418" s="168"/>
      <c r="C418" s="240" t="s">
        <v>900</v>
      </c>
      <c r="D418" s="240" t="s">
        <v>199</v>
      </c>
      <c r="E418" s="241" t="s">
        <v>901</v>
      </c>
      <c r="F418" s="593" t="s">
        <v>902</v>
      </c>
      <c r="G418" s="593"/>
      <c r="H418" s="593"/>
      <c r="I418" s="593"/>
      <c r="J418" s="253" t="s">
        <v>3325</v>
      </c>
      <c r="K418" s="243">
        <v>1</v>
      </c>
      <c r="L418" s="572"/>
      <c r="M418" s="572"/>
      <c r="N418" s="594">
        <f>ROUND(L418*K418,2)</f>
        <v>0</v>
      </c>
      <c r="O418" s="594"/>
      <c r="P418" s="594"/>
      <c r="Q418" s="623"/>
      <c r="R418" s="244" t="s">
        <v>3319</v>
      </c>
      <c r="S418" s="176"/>
      <c r="T418" s="245" t="s">
        <v>5</v>
      </c>
      <c r="U418" s="246" t="s">
        <v>31</v>
      </c>
      <c r="V418" s="247">
        <v>0</v>
      </c>
      <c r="W418" s="248">
        <f>V418*K418</f>
        <v>0</v>
      </c>
      <c r="X418" s="248">
        <v>0</v>
      </c>
      <c r="Y418" s="248">
        <f>X418*K418</f>
        <v>0</v>
      </c>
      <c r="Z418" s="248">
        <v>0</v>
      </c>
      <c r="AO418" s="192" t="s">
        <v>113</v>
      </c>
      <c r="AQ418" s="192" t="s">
        <v>199</v>
      </c>
      <c r="AR418" s="192" t="s">
        <v>65</v>
      </c>
      <c r="AV418" s="192" t="s">
        <v>198</v>
      </c>
      <c r="BB418" s="249">
        <f>IF(U418="základní",N418,0)</f>
        <v>0</v>
      </c>
      <c r="BC418" s="249">
        <f>IF(U418="snížená",N418,0)</f>
        <v>0</v>
      </c>
      <c r="BD418" s="249">
        <f>IF(U418="zákl. přenesená",N418,0)</f>
        <v>0</v>
      </c>
      <c r="BE418" s="249">
        <f>IF(U418="sníž. přenesená",N418,0)</f>
        <v>0</v>
      </c>
      <c r="BF418" s="249">
        <f>IF(U418="nulová",N418,0)</f>
        <v>0</v>
      </c>
      <c r="BG418" s="192" t="s">
        <v>71</v>
      </c>
      <c r="BH418" s="249">
        <f>ROUND(L418*K418,2)</f>
        <v>0</v>
      </c>
      <c r="BI418" s="192" t="s">
        <v>113</v>
      </c>
      <c r="BJ418" s="192" t="s">
        <v>903</v>
      </c>
    </row>
    <row r="419" spans="2:44" s="198" customFormat="1" ht="42" customHeight="1">
      <c r="B419" s="168"/>
      <c r="C419" s="169"/>
      <c r="D419" s="169"/>
      <c r="E419" s="169"/>
      <c r="F419" s="619" t="s">
        <v>3423</v>
      </c>
      <c r="G419" s="620"/>
      <c r="H419" s="620"/>
      <c r="I419" s="620"/>
      <c r="J419" s="169"/>
      <c r="K419" s="169"/>
      <c r="L419" s="169"/>
      <c r="M419" s="169"/>
      <c r="N419" s="169"/>
      <c r="O419" s="169"/>
      <c r="P419" s="169"/>
      <c r="Q419" s="169"/>
      <c r="R419" s="169"/>
      <c r="S419" s="176"/>
      <c r="T419" s="169"/>
      <c r="U419" s="169"/>
      <c r="V419" s="172"/>
      <c r="W419" s="169"/>
      <c r="X419" s="169"/>
      <c r="Y419" s="169"/>
      <c r="Z419" s="169"/>
      <c r="AQ419" s="192" t="s">
        <v>271</v>
      </c>
      <c r="AR419" s="192" t="s">
        <v>65</v>
      </c>
    </row>
    <row r="420" spans="2:62" s="198" customFormat="1" ht="44.25" customHeight="1">
      <c r="B420" s="168"/>
      <c r="C420" s="240" t="s">
        <v>904</v>
      </c>
      <c r="D420" s="240" t="s">
        <v>199</v>
      </c>
      <c r="E420" s="241" t="s">
        <v>905</v>
      </c>
      <c r="F420" s="593" t="s">
        <v>906</v>
      </c>
      <c r="G420" s="593"/>
      <c r="H420" s="593"/>
      <c r="I420" s="593"/>
      <c r="J420" s="242" t="s">
        <v>353</v>
      </c>
      <c r="K420" s="243">
        <v>36</v>
      </c>
      <c r="L420" s="572"/>
      <c r="M420" s="572"/>
      <c r="N420" s="594">
        <f>ROUND(L420*K420,2)</f>
        <v>0</v>
      </c>
      <c r="O420" s="594"/>
      <c r="P420" s="594"/>
      <c r="Q420" s="623"/>
      <c r="R420" s="244" t="s">
        <v>3319</v>
      </c>
      <c r="S420" s="176"/>
      <c r="T420" s="245" t="s">
        <v>5</v>
      </c>
      <c r="U420" s="246" t="s">
        <v>31</v>
      </c>
      <c r="V420" s="247">
        <v>0</v>
      </c>
      <c r="W420" s="248">
        <f>V420*K420</f>
        <v>0</v>
      </c>
      <c r="X420" s="248">
        <v>0</v>
      </c>
      <c r="Y420" s="248">
        <f>X420*K420</f>
        <v>0</v>
      </c>
      <c r="Z420" s="248">
        <v>0</v>
      </c>
      <c r="AO420" s="192" t="s">
        <v>113</v>
      </c>
      <c r="AQ420" s="192" t="s">
        <v>199</v>
      </c>
      <c r="AR420" s="192" t="s">
        <v>65</v>
      </c>
      <c r="AV420" s="192" t="s">
        <v>198</v>
      </c>
      <c r="BB420" s="249">
        <f>IF(U420="základní",N420,0)</f>
        <v>0</v>
      </c>
      <c r="BC420" s="249">
        <f>IF(U420="snížená",N420,0)</f>
        <v>0</v>
      </c>
      <c r="BD420" s="249">
        <f>IF(U420="zákl. přenesená",N420,0)</f>
        <v>0</v>
      </c>
      <c r="BE420" s="249">
        <f>IF(U420="sníž. přenesená",N420,0)</f>
        <v>0</v>
      </c>
      <c r="BF420" s="249">
        <f>IF(U420="nulová",N420,0)</f>
        <v>0</v>
      </c>
      <c r="BG420" s="192" t="s">
        <v>71</v>
      </c>
      <c r="BH420" s="249">
        <f>ROUND(L420*K420,2)</f>
        <v>0</v>
      </c>
      <c r="BI420" s="192" t="s">
        <v>113</v>
      </c>
      <c r="BJ420" s="192" t="s">
        <v>907</v>
      </c>
    </row>
    <row r="421" spans="2:44" s="198" customFormat="1" ht="29.25" customHeight="1">
      <c r="B421" s="168"/>
      <c r="C421" s="169"/>
      <c r="D421" s="169"/>
      <c r="E421" s="169"/>
      <c r="F421" s="626" t="s">
        <v>3424</v>
      </c>
      <c r="G421" s="628"/>
      <c r="H421" s="628"/>
      <c r="I421" s="628"/>
      <c r="J421" s="169"/>
      <c r="K421" s="169"/>
      <c r="L421" s="169"/>
      <c r="M421" s="181"/>
      <c r="N421" s="181"/>
      <c r="O421" s="181"/>
      <c r="P421" s="181"/>
      <c r="Q421" s="181"/>
      <c r="R421" s="169"/>
      <c r="S421" s="176"/>
      <c r="T421" s="169"/>
      <c r="U421" s="169"/>
      <c r="V421" s="172"/>
      <c r="W421" s="169"/>
      <c r="X421" s="169"/>
      <c r="Y421" s="169"/>
      <c r="Z421" s="169"/>
      <c r="AQ421" s="192" t="s">
        <v>271</v>
      </c>
      <c r="AR421" s="192" t="s">
        <v>65</v>
      </c>
    </row>
    <row r="422" spans="2:62" s="198" customFormat="1" ht="31.5" customHeight="1">
      <c r="B422" s="168"/>
      <c r="C422" s="251" t="s">
        <v>3425</v>
      </c>
      <c r="D422" s="251" t="s">
        <v>199</v>
      </c>
      <c r="E422" s="252" t="s">
        <v>3427</v>
      </c>
      <c r="F422" s="614" t="s">
        <v>3419</v>
      </c>
      <c r="G422" s="615"/>
      <c r="H422" s="615"/>
      <c r="I422" s="616"/>
      <c r="J422" s="253" t="s">
        <v>3370</v>
      </c>
      <c r="K422" s="254">
        <v>1.08</v>
      </c>
      <c r="L422" s="572"/>
      <c r="M422" s="572"/>
      <c r="N422" s="617">
        <f>ROUND(L422*K422,2)</f>
        <v>0</v>
      </c>
      <c r="O422" s="617"/>
      <c r="P422" s="617"/>
      <c r="Q422" s="618"/>
      <c r="R422" s="244" t="s">
        <v>3765</v>
      </c>
      <c r="S422" s="176"/>
      <c r="T422" s="245" t="s">
        <v>5</v>
      </c>
      <c r="U422" s="246" t="s">
        <v>31</v>
      </c>
      <c r="V422" s="247">
        <v>0</v>
      </c>
      <c r="W422" s="248">
        <f>V422*K422</f>
        <v>0</v>
      </c>
      <c r="X422" s="248">
        <v>0</v>
      </c>
      <c r="Y422" s="248">
        <f>X422*K422</f>
        <v>0</v>
      </c>
      <c r="Z422" s="248">
        <v>0</v>
      </c>
      <c r="AO422" s="192" t="s">
        <v>113</v>
      </c>
      <c r="AQ422" s="192" t="s">
        <v>199</v>
      </c>
      <c r="AR422" s="192" t="s">
        <v>65</v>
      </c>
      <c r="AV422" s="192" t="s">
        <v>198</v>
      </c>
      <c r="BB422" s="249">
        <f>IF(U422="základní",N422,0)</f>
        <v>0</v>
      </c>
      <c r="BC422" s="249">
        <f>IF(U422="snížená",N422,0)</f>
        <v>0</v>
      </c>
      <c r="BD422" s="249">
        <f>IF(U422="zákl. přenesená",N422,0)</f>
        <v>0</v>
      </c>
      <c r="BE422" s="249">
        <f>IF(U422="sníž. přenesená",N422,0)</f>
        <v>0</v>
      </c>
      <c r="BF422" s="249">
        <f>IF(U422="nulová",N422,0)</f>
        <v>0</v>
      </c>
      <c r="BG422" s="192" t="s">
        <v>71</v>
      </c>
      <c r="BH422" s="249">
        <f>ROUND(L422*K422,2)</f>
        <v>0</v>
      </c>
      <c r="BI422" s="192" t="s">
        <v>113</v>
      </c>
      <c r="BJ422" s="192" t="s">
        <v>341</v>
      </c>
    </row>
    <row r="423" spans="2:62" s="198" customFormat="1" ht="31.5" customHeight="1">
      <c r="B423" s="168"/>
      <c r="C423" s="251" t="s">
        <v>3426</v>
      </c>
      <c r="D423" s="251" t="s">
        <v>199</v>
      </c>
      <c r="E423" s="252" t="s">
        <v>3428</v>
      </c>
      <c r="F423" s="614" t="s">
        <v>3429</v>
      </c>
      <c r="G423" s="615"/>
      <c r="H423" s="615"/>
      <c r="I423" s="616"/>
      <c r="J423" s="253" t="s">
        <v>3325</v>
      </c>
      <c r="K423" s="254">
        <v>1</v>
      </c>
      <c r="L423" s="572"/>
      <c r="M423" s="572"/>
      <c r="N423" s="617">
        <f>ROUND(L423*K423,2)</f>
        <v>0</v>
      </c>
      <c r="O423" s="617"/>
      <c r="P423" s="617"/>
      <c r="Q423" s="618"/>
      <c r="R423" s="244" t="s">
        <v>3319</v>
      </c>
      <c r="S423" s="176"/>
      <c r="T423" s="245" t="s">
        <v>5</v>
      </c>
      <c r="U423" s="246" t="s">
        <v>31</v>
      </c>
      <c r="V423" s="247">
        <v>0</v>
      </c>
      <c r="W423" s="248">
        <f>V423*K423</f>
        <v>0</v>
      </c>
      <c r="X423" s="248">
        <v>0</v>
      </c>
      <c r="Y423" s="248">
        <f>X423*K423</f>
        <v>0</v>
      </c>
      <c r="Z423" s="248">
        <v>0</v>
      </c>
      <c r="AO423" s="192" t="s">
        <v>113</v>
      </c>
      <c r="AQ423" s="192" t="s">
        <v>199</v>
      </c>
      <c r="AR423" s="192" t="s">
        <v>65</v>
      </c>
      <c r="AV423" s="192" t="s">
        <v>198</v>
      </c>
      <c r="BB423" s="249">
        <f>IF(U423="základní",N423,0)</f>
        <v>0</v>
      </c>
      <c r="BC423" s="249">
        <f>IF(U423="snížená",N423,0)</f>
        <v>0</v>
      </c>
      <c r="BD423" s="249">
        <f>IF(U423="zákl. přenesená",N423,0)</f>
        <v>0</v>
      </c>
      <c r="BE423" s="249">
        <f>IF(U423="sníž. přenesená",N423,0)</f>
        <v>0</v>
      </c>
      <c r="BF423" s="249">
        <f>IF(U423="nulová",N423,0)</f>
        <v>0</v>
      </c>
      <c r="BG423" s="192" t="s">
        <v>71</v>
      </c>
      <c r="BH423" s="249">
        <f>ROUND(L423*K423,2)</f>
        <v>0</v>
      </c>
      <c r="BI423" s="192" t="s">
        <v>113</v>
      </c>
      <c r="BJ423" s="192" t="s">
        <v>341</v>
      </c>
    </row>
    <row r="424" spans="2:44" s="198" customFormat="1" ht="16.5" customHeight="1">
      <c r="B424" s="168"/>
      <c r="C424" s="169"/>
      <c r="D424" s="169"/>
      <c r="E424" s="169"/>
      <c r="F424" s="619" t="s">
        <v>3421</v>
      </c>
      <c r="G424" s="620"/>
      <c r="H424" s="620"/>
      <c r="I424" s="620"/>
      <c r="J424" s="169"/>
      <c r="K424" s="169"/>
      <c r="L424" s="169"/>
      <c r="M424" s="169"/>
      <c r="N424" s="181"/>
      <c r="O424" s="181"/>
      <c r="P424" s="181"/>
      <c r="Q424" s="181"/>
      <c r="R424" s="169"/>
      <c r="S424" s="176"/>
      <c r="T424" s="169"/>
      <c r="U424" s="169"/>
      <c r="V424" s="172"/>
      <c r="W424" s="169"/>
      <c r="X424" s="169"/>
      <c r="Y424" s="169"/>
      <c r="Z424" s="169"/>
      <c r="AQ424" s="192" t="s">
        <v>271</v>
      </c>
      <c r="AR424" s="192" t="s">
        <v>65</v>
      </c>
    </row>
    <row r="425" spans="2:60" s="235" customFormat="1" ht="37.35" customHeight="1">
      <c r="B425" s="231"/>
      <c r="C425" s="232"/>
      <c r="D425" s="233" t="s">
        <v>259</v>
      </c>
      <c r="E425" s="233"/>
      <c r="F425" s="233"/>
      <c r="G425" s="233"/>
      <c r="H425" s="233"/>
      <c r="I425" s="233"/>
      <c r="J425" s="233"/>
      <c r="K425" s="233"/>
      <c r="L425" s="233"/>
      <c r="M425" s="233"/>
      <c r="N425" s="609">
        <f>SUM(N426:Q441)</f>
        <v>0</v>
      </c>
      <c r="O425" s="610"/>
      <c r="P425" s="610"/>
      <c r="Q425" s="610"/>
      <c r="R425" s="232"/>
      <c r="S425" s="176"/>
      <c r="T425" s="232"/>
      <c r="U425" s="232"/>
      <c r="V425" s="219"/>
      <c r="W425" s="234">
        <f>SUM(W426:W438)</f>
        <v>0</v>
      </c>
      <c r="X425" s="232"/>
      <c r="Y425" s="234">
        <f>SUM(Y426:Y438)</f>
        <v>0</v>
      </c>
      <c r="Z425" s="232"/>
      <c r="AO425" s="237" t="s">
        <v>113</v>
      </c>
      <c r="AQ425" s="238" t="s">
        <v>57</v>
      </c>
      <c r="AR425" s="238" t="s">
        <v>58</v>
      </c>
      <c r="AV425" s="237" t="s">
        <v>198</v>
      </c>
      <c r="BH425" s="239">
        <f>SUM(BH426:BH438)</f>
        <v>0</v>
      </c>
    </row>
    <row r="426" spans="2:62" s="198" customFormat="1" ht="31.5" customHeight="1">
      <c r="B426" s="168"/>
      <c r="C426" s="240" t="s">
        <v>908</v>
      </c>
      <c r="D426" s="240" t="s">
        <v>199</v>
      </c>
      <c r="E426" s="241" t="s">
        <v>909</v>
      </c>
      <c r="F426" s="593" t="s">
        <v>910</v>
      </c>
      <c r="G426" s="593"/>
      <c r="H426" s="593"/>
      <c r="I426" s="593"/>
      <c r="J426" s="242" t="s">
        <v>377</v>
      </c>
      <c r="K426" s="243">
        <v>33.9</v>
      </c>
      <c r="L426" s="572"/>
      <c r="M426" s="572"/>
      <c r="N426" s="594">
        <f>ROUND(L426*K426,2)</f>
        <v>0</v>
      </c>
      <c r="O426" s="594"/>
      <c r="P426" s="594"/>
      <c r="Q426" s="623"/>
      <c r="R426" s="244" t="s">
        <v>3319</v>
      </c>
      <c r="S426" s="176"/>
      <c r="T426" s="245" t="s">
        <v>5</v>
      </c>
      <c r="U426" s="246" t="s">
        <v>31</v>
      </c>
      <c r="V426" s="247">
        <v>0</v>
      </c>
      <c r="W426" s="248">
        <f>V426*K426</f>
        <v>0</v>
      </c>
      <c r="X426" s="248">
        <v>0</v>
      </c>
      <c r="Y426" s="248">
        <f>X426*K426</f>
        <v>0</v>
      </c>
      <c r="Z426" s="248">
        <v>0</v>
      </c>
      <c r="AO426" s="192" t="s">
        <v>113</v>
      </c>
      <c r="AQ426" s="192" t="s">
        <v>199</v>
      </c>
      <c r="AR426" s="192" t="s">
        <v>65</v>
      </c>
      <c r="AV426" s="192" t="s">
        <v>198</v>
      </c>
      <c r="BB426" s="249">
        <f>IF(U426="základní",N426,0)</f>
        <v>0</v>
      </c>
      <c r="BC426" s="249">
        <f>IF(U426="snížená",N426,0)</f>
        <v>0</v>
      </c>
      <c r="BD426" s="249">
        <f>IF(U426="zákl. přenesená",N426,0)</f>
        <v>0</v>
      </c>
      <c r="BE426" s="249">
        <f>IF(U426="sníž. přenesená",N426,0)</f>
        <v>0</v>
      </c>
      <c r="BF426" s="249">
        <f>IF(U426="nulová",N426,0)</f>
        <v>0</v>
      </c>
      <c r="BG426" s="192" t="s">
        <v>71</v>
      </c>
      <c r="BH426" s="249">
        <f>ROUND(L426*K426,2)</f>
        <v>0</v>
      </c>
      <c r="BI426" s="192" t="s">
        <v>113</v>
      </c>
      <c r="BJ426" s="192" t="s">
        <v>911</v>
      </c>
    </row>
    <row r="427" spans="2:44" s="198" customFormat="1" ht="15" customHeight="1">
      <c r="B427" s="168"/>
      <c r="C427" s="169"/>
      <c r="D427" s="169"/>
      <c r="E427" s="169"/>
      <c r="F427" s="626" t="s">
        <v>3430</v>
      </c>
      <c r="G427" s="628"/>
      <c r="H427" s="628"/>
      <c r="I427" s="628"/>
      <c r="J427" s="169"/>
      <c r="K427" s="169"/>
      <c r="L427" s="169"/>
      <c r="M427" s="181"/>
      <c r="N427" s="181"/>
      <c r="O427" s="181"/>
      <c r="P427" s="181"/>
      <c r="Q427" s="181"/>
      <c r="R427" s="169"/>
      <c r="S427" s="176"/>
      <c r="T427" s="169"/>
      <c r="U427" s="169"/>
      <c r="V427" s="172"/>
      <c r="W427" s="169"/>
      <c r="X427" s="169"/>
      <c r="Y427" s="169"/>
      <c r="Z427" s="169"/>
      <c r="AQ427" s="192" t="s">
        <v>271</v>
      </c>
      <c r="AR427" s="192" t="s">
        <v>65</v>
      </c>
    </row>
    <row r="428" spans="2:44" s="198" customFormat="1" ht="27.75" customHeight="1">
      <c r="B428" s="168"/>
      <c r="C428" s="169"/>
      <c r="D428" s="169"/>
      <c r="E428" s="169"/>
      <c r="F428" s="621" t="s">
        <v>3431</v>
      </c>
      <c r="G428" s="622"/>
      <c r="H428" s="622"/>
      <c r="I428" s="622"/>
      <c r="J428" s="169"/>
      <c r="K428" s="169"/>
      <c r="L428" s="169"/>
      <c r="M428" s="169"/>
      <c r="N428" s="169"/>
      <c r="O428" s="169"/>
      <c r="P428" s="169"/>
      <c r="Q428" s="169"/>
      <c r="R428" s="169"/>
      <c r="S428" s="176"/>
      <c r="T428" s="169"/>
      <c r="U428" s="169"/>
      <c r="V428" s="172"/>
      <c r="W428" s="169"/>
      <c r="X428" s="169"/>
      <c r="Y428" s="169"/>
      <c r="Z428" s="169"/>
      <c r="AQ428" s="192" t="s">
        <v>271</v>
      </c>
      <c r="AR428" s="192" t="s">
        <v>65</v>
      </c>
    </row>
    <row r="429" spans="2:44" s="198" customFormat="1" ht="13.5" customHeight="1">
      <c r="B429" s="168"/>
      <c r="C429" s="169"/>
      <c r="D429" s="169"/>
      <c r="E429" s="169"/>
      <c r="F429" s="621" t="s">
        <v>3432</v>
      </c>
      <c r="G429" s="622"/>
      <c r="H429" s="622"/>
      <c r="I429" s="622"/>
      <c r="J429" s="169"/>
      <c r="K429" s="169"/>
      <c r="L429" s="169"/>
      <c r="M429" s="169"/>
      <c r="N429" s="169"/>
      <c r="O429" s="169"/>
      <c r="P429" s="169"/>
      <c r="Q429" s="169"/>
      <c r="R429" s="169"/>
      <c r="S429" s="176"/>
      <c r="T429" s="169"/>
      <c r="U429" s="169"/>
      <c r="V429" s="172"/>
      <c r="W429" s="169"/>
      <c r="X429" s="169"/>
      <c r="Y429" s="169"/>
      <c r="Z429" s="169"/>
      <c r="AQ429" s="192" t="s">
        <v>271</v>
      </c>
      <c r="AR429" s="192" t="s">
        <v>65</v>
      </c>
    </row>
    <row r="430" spans="2:44" s="198" customFormat="1" ht="25.5" customHeight="1">
      <c r="B430" s="168"/>
      <c r="C430" s="169"/>
      <c r="D430" s="169"/>
      <c r="E430" s="169"/>
      <c r="F430" s="621" t="s">
        <v>3433</v>
      </c>
      <c r="G430" s="622"/>
      <c r="H430" s="622"/>
      <c r="I430" s="622"/>
      <c r="J430" s="169"/>
      <c r="K430" s="169"/>
      <c r="L430" s="169"/>
      <c r="M430" s="169"/>
      <c r="N430" s="169"/>
      <c r="O430" s="169"/>
      <c r="P430" s="169"/>
      <c r="Q430" s="169"/>
      <c r="R430" s="169"/>
      <c r="S430" s="176"/>
      <c r="T430" s="169"/>
      <c r="U430" s="169"/>
      <c r="V430" s="172"/>
      <c r="W430" s="169"/>
      <c r="X430" s="169"/>
      <c r="Y430" s="169"/>
      <c r="Z430" s="169"/>
      <c r="AQ430" s="192" t="s">
        <v>271</v>
      </c>
      <c r="AR430" s="192" t="s">
        <v>65</v>
      </c>
    </row>
    <row r="431" spans="2:44" s="198" customFormat="1" ht="25.5" customHeight="1">
      <c r="B431" s="168"/>
      <c r="C431" s="169"/>
      <c r="D431" s="169"/>
      <c r="E431" s="169"/>
      <c r="F431" s="621" t="s">
        <v>3434</v>
      </c>
      <c r="G431" s="622"/>
      <c r="H431" s="622"/>
      <c r="I431" s="622"/>
      <c r="J431" s="169"/>
      <c r="K431" s="169"/>
      <c r="L431" s="169"/>
      <c r="M431" s="169"/>
      <c r="N431" s="169"/>
      <c r="O431" s="169"/>
      <c r="P431" s="169"/>
      <c r="Q431" s="169"/>
      <c r="R431" s="169"/>
      <c r="S431" s="176"/>
      <c r="T431" s="169"/>
      <c r="U431" s="169"/>
      <c r="V431" s="172"/>
      <c r="W431" s="169"/>
      <c r="X431" s="169"/>
      <c r="Y431" s="169"/>
      <c r="Z431" s="169"/>
      <c r="AQ431" s="192" t="s">
        <v>271</v>
      </c>
      <c r="AR431" s="192" t="s">
        <v>65</v>
      </c>
    </row>
    <row r="432" spans="2:44" s="198" customFormat="1" ht="15" customHeight="1">
      <c r="B432" s="168"/>
      <c r="C432" s="169"/>
      <c r="D432" s="169"/>
      <c r="E432" s="169"/>
      <c r="F432" s="621" t="s">
        <v>3435</v>
      </c>
      <c r="G432" s="622"/>
      <c r="H432" s="622"/>
      <c r="I432" s="622"/>
      <c r="J432" s="169"/>
      <c r="K432" s="169"/>
      <c r="L432" s="169"/>
      <c r="M432" s="169"/>
      <c r="N432" s="169"/>
      <c r="O432" s="169"/>
      <c r="P432" s="169"/>
      <c r="Q432" s="169"/>
      <c r="R432" s="169"/>
      <c r="S432" s="176"/>
      <c r="T432" s="169"/>
      <c r="U432" s="169"/>
      <c r="V432" s="172"/>
      <c r="W432" s="169"/>
      <c r="X432" s="169"/>
      <c r="Y432" s="169"/>
      <c r="Z432" s="169"/>
      <c r="AQ432" s="192" t="s">
        <v>271</v>
      </c>
      <c r="AR432" s="192" t="s">
        <v>65</v>
      </c>
    </row>
    <row r="433" spans="2:44" s="198" customFormat="1" ht="69" customHeight="1">
      <c r="B433" s="168"/>
      <c r="C433" s="169"/>
      <c r="D433" s="169"/>
      <c r="E433" s="169"/>
      <c r="F433" s="621" t="s">
        <v>3436</v>
      </c>
      <c r="G433" s="622"/>
      <c r="H433" s="622"/>
      <c r="I433" s="622"/>
      <c r="J433" s="169"/>
      <c r="K433" s="169"/>
      <c r="L433" s="169"/>
      <c r="M433" s="169"/>
      <c r="N433" s="169"/>
      <c r="O433" s="169"/>
      <c r="P433" s="169"/>
      <c r="Q433" s="169"/>
      <c r="R433" s="169"/>
      <c r="S433" s="176"/>
      <c r="T433" s="169"/>
      <c r="U433" s="169"/>
      <c r="V433" s="172"/>
      <c r="W433" s="169"/>
      <c r="X433" s="169"/>
      <c r="Y433" s="169"/>
      <c r="Z433" s="169"/>
      <c r="AQ433" s="192" t="s">
        <v>271</v>
      </c>
      <c r="AR433" s="192" t="s">
        <v>65</v>
      </c>
    </row>
    <row r="434" spans="2:44" s="198" customFormat="1" ht="56.25" customHeight="1">
      <c r="B434" s="168"/>
      <c r="C434" s="169"/>
      <c r="D434" s="169"/>
      <c r="E434" s="169"/>
      <c r="F434" s="621" t="s">
        <v>3437</v>
      </c>
      <c r="G434" s="622"/>
      <c r="H434" s="622"/>
      <c r="I434" s="622"/>
      <c r="J434" s="169"/>
      <c r="K434" s="169"/>
      <c r="L434" s="169"/>
      <c r="M434" s="169"/>
      <c r="N434" s="169"/>
      <c r="O434" s="169"/>
      <c r="P434" s="169"/>
      <c r="Q434" s="169"/>
      <c r="R434" s="169"/>
      <c r="S434" s="176"/>
      <c r="T434" s="169"/>
      <c r="U434" s="169"/>
      <c r="V434" s="172"/>
      <c r="W434" s="169"/>
      <c r="X434" s="169"/>
      <c r="Y434" s="169"/>
      <c r="Z434" s="169"/>
      <c r="AQ434" s="192" t="s">
        <v>271</v>
      </c>
      <c r="AR434" s="192" t="s">
        <v>65</v>
      </c>
    </row>
    <row r="435" spans="2:44" s="198" customFormat="1" ht="13.5" customHeight="1">
      <c r="B435" s="168"/>
      <c r="C435" s="169"/>
      <c r="D435" s="169"/>
      <c r="E435" s="169"/>
      <c r="F435" s="627" t="s">
        <v>3438</v>
      </c>
      <c r="G435" s="633"/>
      <c r="H435" s="633"/>
      <c r="I435" s="633"/>
      <c r="J435" s="169"/>
      <c r="K435" s="169"/>
      <c r="L435" s="169"/>
      <c r="M435" s="272"/>
      <c r="N435" s="272"/>
      <c r="O435" s="272"/>
      <c r="P435" s="272"/>
      <c r="Q435" s="272"/>
      <c r="R435" s="169"/>
      <c r="S435" s="176"/>
      <c r="T435" s="169"/>
      <c r="U435" s="169"/>
      <c r="V435" s="172"/>
      <c r="W435" s="169"/>
      <c r="X435" s="169"/>
      <c r="Y435" s="169"/>
      <c r="Z435" s="169"/>
      <c r="AQ435" s="192" t="s">
        <v>271</v>
      </c>
      <c r="AR435" s="192" t="s">
        <v>65</v>
      </c>
    </row>
    <row r="436" spans="2:62" s="198" customFormat="1" ht="31.5" customHeight="1">
      <c r="B436" s="168"/>
      <c r="C436" s="240" t="s">
        <v>912</v>
      </c>
      <c r="D436" s="240" t="s">
        <v>199</v>
      </c>
      <c r="E436" s="241" t="s">
        <v>913</v>
      </c>
      <c r="F436" s="593" t="s">
        <v>914</v>
      </c>
      <c r="G436" s="593"/>
      <c r="H436" s="593"/>
      <c r="I436" s="593"/>
      <c r="J436" s="242" t="s">
        <v>377</v>
      </c>
      <c r="K436" s="243">
        <v>33.9</v>
      </c>
      <c r="L436" s="572"/>
      <c r="M436" s="572"/>
      <c r="N436" s="594">
        <f>ROUND(L436*K436,2)</f>
        <v>0</v>
      </c>
      <c r="O436" s="594"/>
      <c r="P436" s="594"/>
      <c r="Q436" s="623"/>
      <c r="R436" s="256" t="s">
        <v>3765</v>
      </c>
      <c r="S436" s="176"/>
      <c r="T436" s="245" t="s">
        <v>5</v>
      </c>
      <c r="U436" s="246" t="s">
        <v>31</v>
      </c>
      <c r="V436" s="247">
        <v>0</v>
      </c>
      <c r="W436" s="248">
        <f>V436*K436</f>
        <v>0</v>
      </c>
      <c r="X436" s="248">
        <v>0</v>
      </c>
      <c r="Y436" s="248">
        <f>X436*K436</f>
        <v>0</v>
      </c>
      <c r="Z436" s="248">
        <v>0</v>
      </c>
      <c r="AO436" s="192" t="s">
        <v>113</v>
      </c>
      <c r="AQ436" s="192" t="s">
        <v>199</v>
      </c>
      <c r="AR436" s="192" t="s">
        <v>65</v>
      </c>
      <c r="AV436" s="192" t="s">
        <v>198</v>
      </c>
      <c r="BB436" s="249">
        <f>IF(U436="základní",N436,0)</f>
        <v>0</v>
      </c>
      <c r="BC436" s="249">
        <f>IF(U436="snížená",N436,0)</f>
        <v>0</v>
      </c>
      <c r="BD436" s="249">
        <f>IF(U436="zákl. přenesená",N436,0)</f>
        <v>0</v>
      </c>
      <c r="BE436" s="249">
        <f>IF(U436="sníž. přenesená",N436,0)</f>
        <v>0</v>
      </c>
      <c r="BF436" s="249">
        <f>IF(U436="nulová",N436,0)</f>
        <v>0</v>
      </c>
      <c r="BG436" s="192" t="s">
        <v>71</v>
      </c>
      <c r="BH436" s="249">
        <f>ROUND(L436*K436,2)</f>
        <v>0</v>
      </c>
      <c r="BI436" s="192" t="s">
        <v>113</v>
      </c>
      <c r="BJ436" s="192" t="s">
        <v>915</v>
      </c>
    </row>
    <row r="437" spans="2:62" s="198" customFormat="1" ht="31.5" customHeight="1">
      <c r="B437" s="168"/>
      <c r="C437" s="240" t="s">
        <v>916</v>
      </c>
      <c r="D437" s="240" t="s">
        <v>199</v>
      </c>
      <c r="E437" s="241" t="s">
        <v>917</v>
      </c>
      <c r="F437" s="593" t="s">
        <v>918</v>
      </c>
      <c r="G437" s="593"/>
      <c r="H437" s="593"/>
      <c r="I437" s="593"/>
      <c r="J437" s="242" t="s">
        <v>377</v>
      </c>
      <c r="K437" s="243">
        <v>33.9</v>
      </c>
      <c r="L437" s="572"/>
      <c r="M437" s="572"/>
      <c r="N437" s="594">
        <f>ROUND(L437*K437,2)</f>
        <v>0</v>
      </c>
      <c r="O437" s="594"/>
      <c r="P437" s="594"/>
      <c r="Q437" s="623"/>
      <c r="R437" s="256" t="s">
        <v>3765</v>
      </c>
      <c r="S437" s="176"/>
      <c r="T437" s="245" t="s">
        <v>5</v>
      </c>
      <c r="U437" s="246" t="s">
        <v>31</v>
      </c>
      <c r="V437" s="247">
        <v>0</v>
      </c>
      <c r="W437" s="248">
        <f>V437*K437</f>
        <v>0</v>
      </c>
      <c r="X437" s="248">
        <v>0</v>
      </c>
      <c r="Y437" s="248">
        <f>X437*K437</f>
        <v>0</v>
      </c>
      <c r="Z437" s="248">
        <v>0</v>
      </c>
      <c r="AO437" s="192" t="s">
        <v>113</v>
      </c>
      <c r="AQ437" s="192" t="s">
        <v>199</v>
      </c>
      <c r="AR437" s="192" t="s">
        <v>65</v>
      </c>
      <c r="AV437" s="192" t="s">
        <v>198</v>
      </c>
      <c r="BB437" s="249">
        <f>IF(U437="základní",N437,0)</f>
        <v>0</v>
      </c>
      <c r="BC437" s="249">
        <f>IF(U437="snížená",N437,0)</f>
        <v>0</v>
      </c>
      <c r="BD437" s="249">
        <f>IF(U437="zákl. přenesená",N437,0)</f>
        <v>0</v>
      </c>
      <c r="BE437" s="249">
        <f>IF(U437="sníž. přenesená",N437,0)</f>
        <v>0</v>
      </c>
      <c r="BF437" s="249">
        <f>IF(U437="nulová",N437,0)</f>
        <v>0</v>
      </c>
      <c r="BG437" s="192" t="s">
        <v>71</v>
      </c>
      <c r="BH437" s="249">
        <f>ROUND(L437*K437,2)</f>
        <v>0</v>
      </c>
      <c r="BI437" s="192" t="s">
        <v>113</v>
      </c>
      <c r="BJ437" s="192" t="s">
        <v>919</v>
      </c>
    </row>
    <row r="438" spans="2:62" s="198" customFormat="1" ht="22.5" customHeight="1">
      <c r="B438" s="168"/>
      <c r="C438" s="240" t="s">
        <v>920</v>
      </c>
      <c r="D438" s="240" t="s">
        <v>199</v>
      </c>
      <c r="E438" s="241" t="s">
        <v>921</v>
      </c>
      <c r="F438" s="593" t="s">
        <v>922</v>
      </c>
      <c r="G438" s="593"/>
      <c r="H438" s="593"/>
      <c r="I438" s="593"/>
      <c r="J438" s="242" t="s">
        <v>377</v>
      </c>
      <c r="K438" s="243">
        <v>33.9</v>
      </c>
      <c r="L438" s="572"/>
      <c r="M438" s="572"/>
      <c r="N438" s="594">
        <f>ROUND(L438*K438,2)</f>
        <v>0</v>
      </c>
      <c r="O438" s="594"/>
      <c r="P438" s="594"/>
      <c r="Q438" s="623"/>
      <c r="R438" s="244" t="s">
        <v>3319</v>
      </c>
      <c r="S438" s="176"/>
      <c r="T438" s="245" t="s">
        <v>5</v>
      </c>
      <c r="U438" s="246" t="s">
        <v>31</v>
      </c>
      <c r="V438" s="247">
        <v>0</v>
      </c>
      <c r="W438" s="248">
        <f>V438*K438</f>
        <v>0</v>
      </c>
      <c r="X438" s="248">
        <v>0</v>
      </c>
      <c r="Y438" s="248">
        <f>X438*K438</f>
        <v>0</v>
      </c>
      <c r="Z438" s="248">
        <v>0</v>
      </c>
      <c r="AO438" s="192" t="s">
        <v>113</v>
      </c>
      <c r="AQ438" s="192" t="s">
        <v>199</v>
      </c>
      <c r="AR438" s="192" t="s">
        <v>65</v>
      </c>
      <c r="AV438" s="192" t="s">
        <v>198</v>
      </c>
      <c r="BB438" s="249">
        <f>IF(U438="základní",N438,0)</f>
        <v>0</v>
      </c>
      <c r="BC438" s="249">
        <f>IF(U438="snížená",N438,0)</f>
        <v>0</v>
      </c>
      <c r="BD438" s="249">
        <f>IF(U438="zákl. přenesená",N438,0)</f>
        <v>0</v>
      </c>
      <c r="BE438" s="249">
        <f>IF(U438="sníž. přenesená",N438,0)</f>
        <v>0</v>
      </c>
      <c r="BF438" s="249">
        <f>IF(U438="nulová",N438,0)</f>
        <v>0</v>
      </c>
      <c r="BG438" s="192" t="s">
        <v>71</v>
      </c>
      <c r="BH438" s="249">
        <f>ROUND(L438*K438,2)</f>
        <v>0</v>
      </c>
      <c r="BI438" s="192" t="s">
        <v>113</v>
      </c>
      <c r="BJ438" s="192" t="s">
        <v>923</v>
      </c>
    </row>
    <row r="439" spans="2:62" s="198" customFormat="1" ht="31.5" customHeight="1">
      <c r="B439" s="168"/>
      <c r="C439" s="251" t="s">
        <v>3439</v>
      </c>
      <c r="D439" s="251" t="s">
        <v>199</v>
      </c>
      <c r="E439" s="252" t="s">
        <v>3442</v>
      </c>
      <c r="F439" s="614" t="s">
        <v>3441</v>
      </c>
      <c r="G439" s="615"/>
      <c r="H439" s="615"/>
      <c r="I439" s="616"/>
      <c r="J439" s="253" t="s">
        <v>3370</v>
      </c>
      <c r="K439" s="254">
        <v>6.58</v>
      </c>
      <c r="L439" s="572"/>
      <c r="M439" s="572"/>
      <c r="N439" s="617">
        <f>ROUND(L439*K439,2)</f>
        <v>0</v>
      </c>
      <c r="O439" s="617"/>
      <c r="P439" s="617"/>
      <c r="Q439" s="618"/>
      <c r="R439" s="244" t="s">
        <v>3765</v>
      </c>
      <c r="S439" s="176"/>
      <c r="T439" s="245" t="s">
        <v>5</v>
      </c>
      <c r="U439" s="246" t="s">
        <v>31</v>
      </c>
      <c r="V439" s="247">
        <v>0</v>
      </c>
      <c r="W439" s="248">
        <f>V439*K439</f>
        <v>0</v>
      </c>
      <c r="X439" s="248">
        <v>0</v>
      </c>
      <c r="Y439" s="248">
        <f>X439*K439</f>
        <v>0</v>
      </c>
      <c r="Z439" s="248">
        <v>0</v>
      </c>
      <c r="AO439" s="192" t="s">
        <v>113</v>
      </c>
      <c r="AQ439" s="192" t="s">
        <v>199</v>
      </c>
      <c r="AR439" s="192" t="s">
        <v>65</v>
      </c>
      <c r="AV439" s="192" t="s">
        <v>198</v>
      </c>
      <c r="BB439" s="249">
        <f>IF(U439="základní",N439,0)</f>
        <v>0</v>
      </c>
      <c r="BC439" s="249">
        <f>IF(U439="snížená",N439,0)</f>
        <v>0</v>
      </c>
      <c r="BD439" s="249">
        <f>IF(U439="zákl. přenesená",N439,0)</f>
        <v>0</v>
      </c>
      <c r="BE439" s="249">
        <f>IF(U439="sníž. přenesená",N439,0)</f>
        <v>0</v>
      </c>
      <c r="BF439" s="249">
        <f>IF(U439="nulová",N439,0)</f>
        <v>0</v>
      </c>
      <c r="BG439" s="192" t="s">
        <v>71</v>
      </c>
      <c r="BH439" s="249">
        <f>ROUND(L439*K439,2)</f>
        <v>0</v>
      </c>
      <c r="BI439" s="192" t="s">
        <v>113</v>
      </c>
      <c r="BJ439" s="192" t="s">
        <v>341</v>
      </c>
    </row>
    <row r="440" spans="2:62" s="198" customFormat="1" ht="31.5" customHeight="1">
      <c r="B440" s="168"/>
      <c r="C440" s="251" t="s">
        <v>3440</v>
      </c>
      <c r="D440" s="251" t="s">
        <v>199</v>
      </c>
      <c r="E440" s="252" t="s">
        <v>3443</v>
      </c>
      <c r="F440" s="614" t="s">
        <v>3444</v>
      </c>
      <c r="G440" s="615"/>
      <c r="H440" s="615"/>
      <c r="I440" s="616"/>
      <c r="J440" s="253" t="s">
        <v>3325</v>
      </c>
      <c r="K440" s="254">
        <v>1</v>
      </c>
      <c r="L440" s="572"/>
      <c r="M440" s="572"/>
      <c r="N440" s="617">
        <f>ROUND(L440*K440,2)</f>
        <v>0</v>
      </c>
      <c r="O440" s="617"/>
      <c r="P440" s="617"/>
      <c r="Q440" s="618"/>
      <c r="R440" s="244" t="s">
        <v>3319</v>
      </c>
      <c r="S440" s="176"/>
      <c r="T440" s="245" t="s">
        <v>5</v>
      </c>
      <c r="U440" s="246" t="s">
        <v>31</v>
      </c>
      <c r="V440" s="247">
        <v>0</v>
      </c>
      <c r="W440" s="248">
        <f>V440*K440</f>
        <v>0</v>
      </c>
      <c r="X440" s="248">
        <v>0</v>
      </c>
      <c r="Y440" s="248">
        <f>X440*K440</f>
        <v>0</v>
      </c>
      <c r="Z440" s="248">
        <v>0</v>
      </c>
      <c r="AO440" s="192" t="s">
        <v>113</v>
      </c>
      <c r="AQ440" s="192" t="s">
        <v>199</v>
      </c>
      <c r="AR440" s="192" t="s">
        <v>65</v>
      </c>
      <c r="AV440" s="192" t="s">
        <v>198</v>
      </c>
      <c r="BB440" s="249">
        <f>IF(U440="základní",N440,0)</f>
        <v>0</v>
      </c>
      <c r="BC440" s="249">
        <f>IF(U440="snížená",N440,0)</f>
        <v>0</v>
      </c>
      <c r="BD440" s="249">
        <f>IF(U440="zákl. přenesená",N440,0)</f>
        <v>0</v>
      </c>
      <c r="BE440" s="249">
        <f>IF(U440="sníž. přenesená",N440,0)</f>
        <v>0</v>
      </c>
      <c r="BF440" s="249">
        <f>IF(U440="nulová",N440,0)</f>
        <v>0</v>
      </c>
      <c r="BG440" s="192" t="s">
        <v>71</v>
      </c>
      <c r="BH440" s="249">
        <f>ROUND(L440*K440,2)</f>
        <v>0</v>
      </c>
      <c r="BI440" s="192" t="s">
        <v>113</v>
      </c>
      <c r="BJ440" s="192" t="s">
        <v>341</v>
      </c>
    </row>
    <row r="441" spans="2:44" s="198" customFormat="1" ht="27" customHeight="1">
      <c r="B441" s="168"/>
      <c r="C441" s="169"/>
      <c r="D441" s="169"/>
      <c r="E441" s="169"/>
      <c r="F441" s="619" t="s">
        <v>3373</v>
      </c>
      <c r="G441" s="620"/>
      <c r="H441" s="620"/>
      <c r="I441" s="620"/>
      <c r="J441" s="169"/>
      <c r="K441" s="169"/>
      <c r="L441" s="169"/>
      <c r="M441" s="169"/>
      <c r="N441" s="181"/>
      <c r="O441" s="181"/>
      <c r="P441" s="181"/>
      <c r="Q441" s="181"/>
      <c r="R441" s="169"/>
      <c r="S441" s="176"/>
      <c r="T441" s="169"/>
      <c r="U441" s="169"/>
      <c r="V441" s="172"/>
      <c r="W441" s="169"/>
      <c r="X441" s="169"/>
      <c r="Y441" s="169"/>
      <c r="Z441" s="169"/>
      <c r="AQ441" s="192" t="s">
        <v>271</v>
      </c>
      <c r="AR441" s="192" t="s">
        <v>65</v>
      </c>
    </row>
    <row r="442" spans="2:60" s="235" customFormat="1" ht="37.35" customHeight="1">
      <c r="B442" s="231"/>
      <c r="C442" s="232"/>
      <c r="D442" s="233" t="s">
        <v>260</v>
      </c>
      <c r="E442" s="233"/>
      <c r="F442" s="233"/>
      <c r="G442" s="233"/>
      <c r="H442" s="233"/>
      <c r="I442" s="233"/>
      <c r="J442" s="233"/>
      <c r="K442" s="233"/>
      <c r="L442" s="233"/>
      <c r="M442" s="233"/>
      <c r="N442" s="609">
        <f>SUM(N443:Q467)</f>
        <v>0</v>
      </c>
      <c r="O442" s="610"/>
      <c r="P442" s="610"/>
      <c r="Q442" s="610"/>
      <c r="R442" s="232"/>
      <c r="S442" s="176"/>
      <c r="T442" s="232"/>
      <c r="U442" s="232"/>
      <c r="V442" s="219"/>
      <c r="W442" s="234">
        <f>SUM(W443:W464)</f>
        <v>0</v>
      </c>
      <c r="X442" s="232"/>
      <c r="Y442" s="234">
        <f>SUM(Y443:Y464)</f>
        <v>0</v>
      </c>
      <c r="Z442" s="232"/>
      <c r="AO442" s="237" t="s">
        <v>113</v>
      </c>
      <c r="AQ442" s="238" t="s">
        <v>57</v>
      </c>
      <c r="AR442" s="238" t="s">
        <v>58</v>
      </c>
      <c r="AV442" s="237" t="s">
        <v>198</v>
      </c>
      <c r="BH442" s="239">
        <f>SUM(BH443:BH464)</f>
        <v>0</v>
      </c>
    </row>
    <row r="443" spans="2:62" s="198" customFormat="1" ht="31.5" customHeight="1">
      <c r="B443" s="168"/>
      <c r="C443" s="240" t="s">
        <v>924</v>
      </c>
      <c r="D443" s="240" t="s">
        <v>199</v>
      </c>
      <c r="E443" s="241" t="s">
        <v>925</v>
      </c>
      <c r="F443" s="593" t="s">
        <v>926</v>
      </c>
      <c r="G443" s="593"/>
      <c r="H443" s="593"/>
      <c r="I443" s="593"/>
      <c r="J443" s="242" t="s">
        <v>377</v>
      </c>
      <c r="K443" s="243">
        <v>197.7</v>
      </c>
      <c r="L443" s="572"/>
      <c r="M443" s="572"/>
      <c r="N443" s="594">
        <f>ROUND(L443*K443,2)</f>
        <v>0</v>
      </c>
      <c r="O443" s="594"/>
      <c r="P443" s="594"/>
      <c r="Q443" s="623"/>
      <c r="R443" s="244" t="s">
        <v>3319</v>
      </c>
      <c r="S443" s="176"/>
      <c r="T443" s="245" t="s">
        <v>5</v>
      </c>
      <c r="U443" s="246" t="s">
        <v>31</v>
      </c>
      <c r="V443" s="247">
        <v>0</v>
      </c>
      <c r="W443" s="248">
        <f>V443*K443</f>
        <v>0</v>
      </c>
      <c r="X443" s="248">
        <v>0</v>
      </c>
      <c r="Y443" s="248">
        <f>X443*K443</f>
        <v>0</v>
      </c>
      <c r="Z443" s="248">
        <v>0</v>
      </c>
      <c r="AO443" s="192" t="s">
        <v>113</v>
      </c>
      <c r="AQ443" s="192" t="s">
        <v>199</v>
      </c>
      <c r="AR443" s="192" t="s">
        <v>65</v>
      </c>
      <c r="AV443" s="192" t="s">
        <v>198</v>
      </c>
      <c r="BB443" s="249">
        <f>IF(U443="základní",N443,0)</f>
        <v>0</v>
      </c>
      <c r="BC443" s="249">
        <f>IF(U443="snížená",N443,0)</f>
        <v>0</v>
      </c>
      <c r="BD443" s="249">
        <f>IF(U443="zákl. přenesená",N443,0)</f>
        <v>0</v>
      </c>
      <c r="BE443" s="249">
        <f>IF(U443="sníž. přenesená",N443,0)</f>
        <v>0</v>
      </c>
      <c r="BF443" s="249">
        <f>IF(U443="nulová",N443,0)</f>
        <v>0</v>
      </c>
      <c r="BG443" s="192" t="s">
        <v>71</v>
      </c>
      <c r="BH443" s="249">
        <f>ROUND(L443*K443,2)</f>
        <v>0</v>
      </c>
      <c r="BI443" s="192" t="s">
        <v>113</v>
      </c>
      <c r="BJ443" s="192" t="s">
        <v>927</v>
      </c>
    </row>
    <row r="444" spans="2:44" s="198" customFormat="1" ht="15" customHeight="1">
      <c r="B444" s="168"/>
      <c r="C444" s="169"/>
      <c r="D444" s="169"/>
      <c r="E444" s="169"/>
      <c r="F444" s="626" t="s">
        <v>3430</v>
      </c>
      <c r="G444" s="628"/>
      <c r="H444" s="628"/>
      <c r="I444" s="628"/>
      <c r="J444" s="169"/>
      <c r="K444" s="169"/>
      <c r="L444" s="169"/>
      <c r="M444" s="181"/>
      <c r="N444" s="181"/>
      <c r="O444" s="181"/>
      <c r="P444" s="181"/>
      <c r="Q444" s="181"/>
      <c r="R444" s="169"/>
      <c r="S444" s="176"/>
      <c r="T444" s="169"/>
      <c r="U444" s="169"/>
      <c r="V444" s="172"/>
      <c r="W444" s="169"/>
      <c r="X444" s="169"/>
      <c r="Y444" s="169"/>
      <c r="Z444" s="169"/>
      <c r="AQ444" s="192" t="s">
        <v>271</v>
      </c>
      <c r="AR444" s="192" t="s">
        <v>65</v>
      </c>
    </row>
    <row r="445" spans="2:44" s="198" customFormat="1" ht="27.75" customHeight="1">
      <c r="B445" s="168"/>
      <c r="C445" s="169"/>
      <c r="D445" s="169"/>
      <c r="E445" s="169"/>
      <c r="F445" s="621" t="s">
        <v>3445</v>
      </c>
      <c r="G445" s="622"/>
      <c r="H445" s="622"/>
      <c r="I445" s="622"/>
      <c r="J445" s="169"/>
      <c r="K445" s="169"/>
      <c r="L445" s="169"/>
      <c r="M445" s="169"/>
      <c r="N445" s="169"/>
      <c r="O445" s="169"/>
      <c r="P445" s="169"/>
      <c r="Q445" s="169"/>
      <c r="R445" s="169"/>
      <c r="S445" s="176"/>
      <c r="T445" s="169"/>
      <c r="U445" s="169"/>
      <c r="V445" s="172"/>
      <c r="W445" s="169"/>
      <c r="X445" s="169"/>
      <c r="Y445" s="169"/>
      <c r="Z445" s="169"/>
      <c r="AQ445" s="192" t="s">
        <v>271</v>
      </c>
      <c r="AR445" s="192" t="s">
        <v>65</v>
      </c>
    </row>
    <row r="446" spans="2:44" s="198" customFormat="1" ht="13.5" customHeight="1">
      <c r="B446" s="168"/>
      <c r="C446" s="169"/>
      <c r="D446" s="169"/>
      <c r="E446" s="169"/>
      <c r="F446" s="621" t="s">
        <v>3446</v>
      </c>
      <c r="G446" s="622"/>
      <c r="H446" s="622"/>
      <c r="I446" s="622"/>
      <c r="J446" s="169"/>
      <c r="K446" s="169"/>
      <c r="L446" s="169"/>
      <c r="M446" s="169"/>
      <c r="N446" s="169"/>
      <c r="O446" s="169"/>
      <c r="P446" s="169"/>
      <c r="Q446" s="169"/>
      <c r="R446" s="169"/>
      <c r="S446" s="176"/>
      <c r="T446" s="169"/>
      <c r="U446" s="169"/>
      <c r="V446" s="172"/>
      <c r="W446" s="169"/>
      <c r="X446" s="169"/>
      <c r="Y446" s="169"/>
      <c r="Z446" s="169"/>
      <c r="AQ446" s="192" t="s">
        <v>271</v>
      </c>
      <c r="AR446" s="192" t="s">
        <v>65</v>
      </c>
    </row>
    <row r="447" spans="2:44" s="198" customFormat="1" ht="25.5" customHeight="1">
      <c r="B447" s="168"/>
      <c r="C447" s="169"/>
      <c r="D447" s="169"/>
      <c r="E447" s="169"/>
      <c r="F447" s="621" t="s">
        <v>3447</v>
      </c>
      <c r="G447" s="622"/>
      <c r="H447" s="622"/>
      <c r="I447" s="622"/>
      <c r="J447" s="169"/>
      <c r="K447" s="169"/>
      <c r="L447" s="169"/>
      <c r="M447" s="169"/>
      <c r="N447" s="169"/>
      <c r="O447" s="169"/>
      <c r="P447" s="169"/>
      <c r="Q447" s="169"/>
      <c r="R447" s="169"/>
      <c r="S447" s="176"/>
      <c r="T447" s="169"/>
      <c r="U447" s="169"/>
      <c r="V447" s="172"/>
      <c r="W447" s="169"/>
      <c r="X447" s="169"/>
      <c r="Y447" s="169"/>
      <c r="Z447" s="169"/>
      <c r="AQ447" s="192" t="s">
        <v>271</v>
      </c>
      <c r="AR447" s="192" t="s">
        <v>65</v>
      </c>
    </row>
    <row r="448" spans="2:44" s="198" customFormat="1" ht="25.5" customHeight="1">
      <c r="B448" s="168"/>
      <c r="C448" s="169"/>
      <c r="D448" s="169"/>
      <c r="E448" s="169"/>
      <c r="F448" s="621" t="s">
        <v>3434</v>
      </c>
      <c r="G448" s="622"/>
      <c r="H448" s="622"/>
      <c r="I448" s="622"/>
      <c r="J448" s="169"/>
      <c r="K448" s="169"/>
      <c r="L448" s="169"/>
      <c r="M448" s="169"/>
      <c r="N448" s="169"/>
      <c r="O448" s="169"/>
      <c r="P448" s="169"/>
      <c r="Q448" s="169"/>
      <c r="R448" s="169"/>
      <c r="S448" s="176"/>
      <c r="T448" s="169"/>
      <c r="U448" s="169"/>
      <c r="V448" s="172"/>
      <c r="W448" s="169"/>
      <c r="X448" s="169"/>
      <c r="Y448" s="169"/>
      <c r="Z448" s="169"/>
      <c r="AQ448" s="192" t="s">
        <v>271</v>
      </c>
      <c r="AR448" s="192" t="s">
        <v>65</v>
      </c>
    </row>
    <row r="449" spans="2:44" s="198" customFormat="1" ht="15" customHeight="1">
      <c r="B449" s="168"/>
      <c r="C449" s="169"/>
      <c r="D449" s="169"/>
      <c r="E449" s="169"/>
      <c r="F449" s="621" t="s">
        <v>3435</v>
      </c>
      <c r="G449" s="622"/>
      <c r="H449" s="622"/>
      <c r="I449" s="622"/>
      <c r="J449" s="169"/>
      <c r="K449" s="169"/>
      <c r="L449" s="169"/>
      <c r="M449" s="169"/>
      <c r="N449" s="169"/>
      <c r="O449" s="169"/>
      <c r="P449" s="169"/>
      <c r="Q449" s="169"/>
      <c r="R449" s="169"/>
      <c r="S449" s="176"/>
      <c r="T449" s="169"/>
      <c r="U449" s="169"/>
      <c r="V449" s="172"/>
      <c r="W449" s="169"/>
      <c r="X449" s="169"/>
      <c r="Y449" s="169"/>
      <c r="Z449" s="169"/>
      <c r="AQ449" s="192" t="s">
        <v>271</v>
      </c>
      <c r="AR449" s="192" t="s">
        <v>65</v>
      </c>
    </row>
    <row r="450" spans="2:44" s="198" customFormat="1" ht="51" customHeight="1">
      <c r="B450" s="168"/>
      <c r="C450" s="169"/>
      <c r="D450" s="169"/>
      <c r="E450" s="169"/>
      <c r="F450" s="621" t="s">
        <v>3437</v>
      </c>
      <c r="G450" s="622"/>
      <c r="H450" s="622"/>
      <c r="I450" s="622"/>
      <c r="J450" s="169"/>
      <c r="K450" s="169"/>
      <c r="L450" s="169"/>
      <c r="M450" s="169"/>
      <c r="N450" s="169"/>
      <c r="O450" s="169"/>
      <c r="P450" s="169"/>
      <c r="Q450" s="169"/>
      <c r="R450" s="169"/>
      <c r="S450" s="176"/>
      <c r="T450" s="169"/>
      <c r="U450" s="169"/>
      <c r="V450" s="172"/>
      <c r="W450" s="169"/>
      <c r="X450" s="169"/>
      <c r="Y450" s="169"/>
      <c r="Z450" s="169"/>
      <c r="AQ450" s="192" t="s">
        <v>271</v>
      </c>
      <c r="AR450" s="192" t="s">
        <v>65</v>
      </c>
    </row>
    <row r="451" spans="2:44" s="198" customFormat="1" ht="31.5" customHeight="1">
      <c r="B451" s="168"/>
      <c r="C451" s="169"/>
      <c r="D451" s="169"/>
      <c r="E451" s="169"/>
      <c r="F451" s="621" t="s">
        <v>3448</v>
      </c>
      <c r="G451" s="622"/>
      <c r="H451" s="622"/>
      <c r="I451" s="622"/>
      <c r="J451" s="169"/>
      <c r="K451" s="169"/>
      <c r="L451" s="169"/>
      <c r="M451" s="169"/>
      <c r="N451" s="169"/>
      <c r="O451" s="169"/>
      <c r="P451" s="169"/>
      <c r="Q451" s="169"/>
      <c r="R451" s="169"/>
      <c r="S451" s="176"/>
      <c r="T451" s="169"/>
      <c r="U451" s="169"/>
      <c r="V451" s="172"/>
      <c r="W451" s="169"/>
      <c r="X451" s="169"/>
      <c r="Y451" s="169"/>
      <c r="Z451" s="169"/>
      <c r="AQ451" s="192" t="s">
        <v>271</v>
      </c>
      <c r="AR451" s="192" t="s">
        <v>65</v>
      </c>
    </row>
    <row r="452" spans="2:44" s="198" customFormat="1" ht="13.5" customHeight="1">
      <c r="B452" s="168"/>
      <c r="C452" s="169"/>
      <c r="D452" s="169"/>
      <c r="E452" s="169"/>
      <c r="F452" s="627" t="s">
        <v>3449</v>
      </c>
      <c r="G452" s="633"/>
      <c r="H452" s="633"/>
      <c r="I452" s="633"/>
      <c r="J452" s="169"/>
      <c r="K452" s="169"/>
      <c r="L452" s="169"/>
      <c r="M452" s="272"/>
      <c r="N452" s="272"/>
      <c r="O452" s="272"/>
      <c r="P452" s="272"/>
      <c r="Q452" s="272"/>
      <c r="R452" s="169"/>
      <c r="S452" s="176"/>
      <c r="T452" s="169"/>
      <c r="U452" s="169"/>
      <c r="V452" s="172"/>
      <c r="W452" s="169"/>
      <c r="X452" s="169"/>
      <c r="Y452" s="169"/>
      <c r="Z452" s="169"/>
      <c r="AQ452" s="192" t="s">
        <v>271</v>
      </c>
      <c r="AR452" s="192" t="s">
        <v>65</v>
      </c>
    </row>
    <row r="453" spans="2:62" s="198" customFormat="1" ht="31.5" customHeight="1">
      <c r="B453" s="168"/>
      <c r="C453" s="240" t="s">
        <v>928</v>
      </c>
      <c r="D453" s="240" t="s">
        <v>199</v>
      </c>
      <c r="E453" s="241" t="s">
        <v>929</v>
      </c>
      <c r="F453" s="593" t="s">
        <v>930</v>
      </c>
      <c r="G453" s="593"/>
      <c r="H453" s="593"/>
      <c r="I453" s="593"/>
      <c r="J453" s="242" t="s">
        <v>377</v>
      </c>
      <c r="K453" s="243">
        <v>17.6</v>
      </c>
      <c r="L453" s="572"/>
      <c r="M453" s="572"/>
      <c r="N453" s="594">
        <f>ROUND(L453*K453,2)</f>
        <v>0</v>
      </c>
      <c r="O453" s="594"/>
      <c r="P453" s="594"/>
      <c r="Q453" s="623"/>
      <c r="R453" s="244" t="s">
        <v>3319</v>
      </c>
      <c r="S453" s="176"/>
      <c r="T453" s="245" t="s">
        <v>5</v>
      </c>
      <c r="U453" s="246" t="s">
        <v>31</v>
      </c>
      <c r="V453" s="247">
        <v>0</v>
      </c>
      <c r="W453" s="248">
        <f>V453*K453</f>
        <v>0</v>
      </c>
      <c r="X453" s="248">
        <v>0</v>
      </c>
      <c r="Y453" s="248">
        <f>X453*K453</f>
        <v>0</v>
      </c>
      <c r="Z453" s="248">
        <v>0</v>
      </c>
      <c r="AO453" s="192" t="s">
        <v>113</v>
      </c>
      <c r="AQ453" s="192" t="s">
        <v>199</v>
      </c>
      <c r="AR453" s="192" t="s">
        <v>65</v>
      </c>
      <c r="AV453" s="192" t="s">
        <v>198</v>
      </c>
      <c r="BB453" s="249">
        <f>IF(U453="základní",N453,0)</f>
        <v>0</v>
      </c>
      <c r="BC453" s="249">
        <f>IF(U453="snížená",N453,0)</f>
        <v>0</v>
      </c>
      <c r="BD453" s="249">
        <f>IF(U453="zákl. přenesená",N453,0)</f>
        <v>0</v>
      </c>
      <c r="BE453" s="249">
        <f>IF(U453="sníž. přenesená",N453,0)</f>
        <v>0</v>
      </c>
      <c r="BF453" s="249">
        <f>IF(U453="nulová",N453,0)</f>
        <v>0</v>
      </c>
      <c r="BG453" s="192" t="s">
        <v>71</v>
      </c>
      <c r="BH453" s="249">
        <f>ROUND(L453*K453,2)</f>
        <v>0</v>
      </c>
      <c r="BI453" s="192" t="s">
        <v>113</v>
      </c>
      <c r="BJ453" s="192" t="s">
        <v>931</v>
      </c>
    </row>
    <row r="454" spans="2:44" s="198" customFormat="1" ht="15" customHeight="1">
      <c r="B454" s="168"/>
      <c r="C454" s="169"/>
      <c r="D454" s="169"/>
      <c r="E454" s="169"/>
      <c r="F454" s="626" t="s">
        <v>3430</v>
      </c>
      <c r="G454" s="628"/>
      <c r="H454" s="628"/>
      <c r="I454" s="628"/>
      <c r="J454" s="169"/>
      <c r="K454" s="169"/>
      <c r="L454" s="169"/>
      <c r="M454" s="181"/>
      <c r="N454" s="181"/>
      <c r="O454" s="181"/>
      <c r="P454" s="181"/>
      <c r="Q454" s="181"/>
      <c r="R454" s="169"/>
      <c r="S454" s="176"/>
      <c r="T454" s="169"/>
      <c r="U454" s="169"/>
      <c r="V454" s="172"/>
      <c r="W454" s="169"/>
      <c r="X454" s="169"/>
      <c r="Y454" s="169"/>
      <c r="Z454" s="169"/>
      <c r="AQ454" s="192" t="s">
        <v>271</v>
      </c>
      <c r="AR454" s="192" t="s">
        <v>65</v>
      </c>
    </row>
    <row r="455" spans="2:44" s="198" customFormat="1" ht="40.5" customHeight="1">
      <c r="B455" s="168"/>
      <c r="C455" s="169"/>
      <c r="D455" s="169"/>
      <c r="E455" s="169"/>
      <c r="F455" s="621" t="s">
        <v>3450</v>
      </c>
      <c r="G455" s="622"/>
      <c r="H455" s="622"/>
      <c r="I455" s="622"/>
      <c r="J455" s="169"/>
      <c r="K455" s="169"/>
      <c r="L455" s="169"/>
      <c r="M455" s="169"/>
      <c r="N455" s="169"/>
      <c r="O455" s="169"/>
      <c r="P455" s="169"/>
      <c r="Q455" s="169"/>
      <c r="R455" s="169"/>
      <c r="S455" s="176"/>
      <c r="T455" s="169"/>
      <c r="U455" s="169"/>
      <c r="V455" s="172"/>
      <c r="W455" s="169"/>
      <c r="X455" s="169"/>
      <c r="Y455" s="169"/>
      <c r="Z455" s="169"/>
      <c r="AQ455" s="192" t="s">
        <v>271</v>
      </c>
      <c r="AR455" s="192" t="s">
        <v>65</v>
      </c>
    </row>
    <row r="456" spans="2:44" s="198" customFormat="1" ht="13.5" customHeight="1">
      <c r="B456" s="168"/>
      <c r="C456" s="169"/>
      <c r="D456" s="169"/>
      <c r="E456" s="169"/>
      <c r="F456" s="621" t="s">
        <v>3432</v>
      </c>
      <c r="G456" s="622"/>
      <c r="H456" s="622"/>
      <c r="I456" s="622"/>
      <c r="J456" s="169"/>
      <c r="K456" s="169"/>
      <c r="L456" s="169"/>
      <c r="M456" s="169"/>
      <c r="N456" s="169"/>
      <c r="O456" s="169"/>
      <c r="P456" s="169"/>
      <c r="Q456" s="169"/>
      <c r="R456" s="169"/>
      <c r="S456" s="176"/>
      <c r="T456" s="169"/>
      <c r="U456" s="169"/>
      <c r="V456" s="172"/>
      <c r="W456" s="169"/>
      <c r="X456" s="169"/>
      <c r="Y456" s="169"/>
      <c r="Z456" s="169"/>
      <c r="AQ456" s="192" t="s">
        <v>271</v>
      </c>
      <c r="AR456" s="192" t="s">
        <v>65</v>
      </c>
    </row>
    <row r="457" spans="2:44" s="198" customFormat="1" ht="25.5" customHeight="1">
      <c r="B457" s="168"/>
      <c r="C457" s="169"/>
      <c r="D457" s="169"/>
      <c r="E457" s="169"/>
      <c r="F457" s="621" t="s">
        <v>3451</v>
      </c>
      <c r="G457" s="622"/>
      <c r="H457" s="622"/>
      <c r="I457" s="622"/>
      <c r="J457" s="169"/>
      <c r="K457" s="169"/>
      <c r="L457" s="169"/>
      <c r="M457" s="169"/>
      <c r="N457" s="169"/>
      <c r="O457" s="169"/>
      <c r="P457" s="169"/>
      <c r="Q457" s="169"/>
      <c r="R457" s="169"/>
      <c r="S457" s="176"/>
      <c r="T457" s="169"/>
      <c r="U457" s="169"/>
      <c r="V457" s="172"/>
      <c r="W457" s="169"/>
      <c r="X457" s="169"/>
      <c r="Y457" s="169"/>
      <c r="Z457" s="169"/>
      <c r="AQ457" s="192" t="s">
        <v>271</v>
      </c>
      <c r="AR457" s="192" t="s">
        <v>65</v>
      </c>
    </row>
    <row r="458" spans="2:44" s="198" customFormat="1" ht="25.5" customHeight="1">
      <c r="B458" s="168"/>
      <c r="C458" s="169"/>
      <c r="D458" s="169"/>
      <c r="E458" s="169"/>
      <c r="F458" s="621" t="s">
        <v>3434</v>
      </c>
      <c r="G458" s="622"/>
      <c r="H458" s="622"/>
      <c r="I458" s="622"/>
      <c r="J458" s="169"/>
      <c r="K458" s="169"/>
      <c r="L458" s="169"/>
      <c r="M458" s="169"/>
      <c r="N458" s="169"/>
      <c r="O458" s="169"/>
      <c r="P458" s="169"/>
      <c r="Q458" s="169"/>
      <c r="R458" s="169"/>
      <c r="S458" s="176"/>
      <c r="T458" s="169"/>
      <c r="U458" s="169"/>
      <c r="V458" s="172"/>
      <c r="W458" s="169"/>
      <c r="X458" s="169"/>
      <c r="Y458" s="169"/>
      <c r="Z458" s="169"/>
      <c r="AQ458" s="192" t="s">
        <v>271</v>
      </c>
      <c r="AR458" s="192" t="s">
        <v>65</v>
      </c>
    </row>
    <row r="459" spans="2:44" s="198" customFormat="1" ht="15" customHeight="1">
      <c r="B459" s="168"/>
      <c r="C459" s="169"/>
      <c r="D459" s="169"/>
      <c r="E459" s="169"/>
      <c r="F459" s="621" t="s">
        <v>3435</v>
      </c>
      <c r="G459" s="622"/>
      <c r="H459" s="622"/>
      <c r="I459" s="622"/>
      <c r="J459" s="169"/>
      <c r="K459" s="169"/>
      <c r="L459" s="169"/>
      <c r="M459" s="169"/>
      <c r="N459" s="169"/>
      <c r="O459" s="169"/>
      <c r="P459" s="169"/>
      <c r="Q459" s="169"/>
      <c r="R459" s="169"/>
      <c r="S459" s="176"/>
      <c r="T459" s="169"/>
      <c r="U459" s="169"/>
      <c r="V459" s="172"/>
      <c r="W459" s="169"/>
      <c r="X459" s="169"/>
      <c r="Y459" s="169"/>
      <c r="Z459" s="169"/>
      <c r="AQ459" s="192" t="s">
        <v>271</v>
      </c>
      <c r="AR459" s="192" t="s">
        <v>65</v>
      </c>
    </row>
    <row r="460" spans="2:44" s="198" customFormat="1" ht="51" customHeight="1">
      <c r="B460" s="168"/>
      <c r="C460" s="169"/>
      <c r="D460" s="169"/>
      <c r="E460" s="169"/>
      <c r="F460" s="621" t="s">
        <v>3437</v>
      </c>
      <c r="G460" s="622"/>
      <c r="H460" s="622"/>
      <c r="I460" s="622"/>
      <c r="J460" s="169"/>
      <c r="K460" s="169"/>
      <c r="L460" s="169"/>
      <c r="M460" s="169"/>
      <c r="N460" s="169"/>
      <c r="O460" s="169"/>
      <c r="P460" s="169"/>
      <c r="Q460" s="169"/>
      <c r="R460" s="169"/>
      <c r="S460" s="176"/>
      <c r="T460" s="169"/>
      <c r="U460" s="169"/>
      <c r="V460" s="172"/>
      <c r="W460" s="169"/>
      <c r="X460" s="169"/>
      <c r="Y460" s="169"/>
      <c r="Z460" s="169"/>
      <c r="AQ460" s="192" t="s">
        <v>271</v>
      </c>
      <c r="AR460" s="192" t="s">
        <v>65</v>
      </c>
    </row>
    <row r="461" spans="2:44" s="198" customFormat="1" ht="31.5" customHeight="1">
      <c r="B461" s="168"/>
      <c r="C461" s="169"/>
      <c r="D461" s="169"/>
      <c r="E461" s="169"/>
      <c r="F461" s="621" t="s">
        <v>3448</v>
      </c>
      <c r="G461" s="622"/>
      <c r="H461" s="622"/>
      <c r="I461" s="622"/>
      <c r="J461" s="169"/>
      <c r="K461" s="169"/>
      <c r="L461" s="169"/>
      <c r="M461" s="169"/>
      <c r="N461" s="169"/>
      <c r="O461" s="169"/>
      <c r="P461" s="169"/>
      <c r="Q461" s="169"/>
      <c r="R461" s="169"/>
      <c r="S461" s="176"/>
      <c r="T461" s="169"/>
      <c r="U461" s="169"/>
      <c r="V461" s="172"/>
      <c r="W461" s="169"/>
      <c r="X461" s="169"/>
      <c r="Y461" s="169"/>
      <c r="Z461" s="169"/>
      <c r="AQ461" s="192" t="s">
        <v>271</v>
      </c>
      <c r="AR461" s="192" t="s">
        <v>65</v>
      </c>
    </row>
    <row r="462" spans="2:44" s="198" customFormat="1" ht="13.5" customHeight="1">
      <c r="B462" s="168"/>
      <c r="C462" s="169"/>
      <c r="D462" s="169"/>
      <c r="E462" s="169"/>
      <c r="F462" s="627" t="s">
        <v>3449</v>
      </c>
      <c r="G462" s="633"/>
      <c r="H462" s="633"/>
      <c r="I462" s="633"/>
      <c r="J462" s="169"/>
      <c r="K462" s="169"/>
      <c r="L462" s="169"/>
      <c r="M462" s="272"/>
      <c r="N462" s="272"/>
      <c r="O462" s="272"/>
      <c r="P462" s="272"/>
      <c r="Q462" s="272"/>
      <c r="R462" s="169"/>
      <c r="S462" s="176"/>
      <c r="T462" s="169"/>
      <c r="U462" s="169"/>
      <c r="V462" s="172"/>
      <c r="W462" s="169"/>
      <c r="X462" s="169"/>
      <c r="Y462" s="169"/>
      <c r="Z462" s="169"/>
      <c r="AQ462" s="192" t="s">
        <v>271</v>
      </c>
      <c r="AR462" s="192" t="s">
        <v>65</v>
      </c>
    </row>
    <row r="463" spans="2:62" s="198" customFormat="1" ht="22.5" customHeight="1">
      <c r="B463" s="168"/>
      <c r="C463" s="240" t="s">
        <v>932</v>
      </c>
      <c r="D463" s="240" t="s">
        <v>199</v>
      </c>
      <c r="E463" s="241" t="s">
        <v>933</v>
      </c>
      <c r="F463" s="593" t="s">
        <v>934</v>
      </c>
      <c r="G463" s="593"/>
      <c r="H463" s="593"/>
      <c r="I463" s="593"/>
      <c r="J463" s="242" t="s">
        <v>377</v>
      </c>
      <c r="K463" s="243">
        <v>215.3</v>
      </c>
      <c r="L463" s="572"/>
      <c r="M463" s="572"/>
      <c r="N463" s="594">
        <f>ROUND(L463*K463,2)</f>
        <v>0</v>
      </c>
      <c r="O463" s="594"/>
      <c r="P463" s="594"/>
      <c r="Q463" s="623"/>
      <c r="R463" s="256" t="s">
        <v>3765</v>
      </c>
      <c r="S463" s="176"/>
      <c r="T463" s="245" t="s">
        <v>5</v>
      </c>
      <c r="U463" s="246" t="s">
        <v>31</v>
      </c>
      <c r="V463" s="247">
        <v>0</v>
      </c>
      <c r="W463" s="248">
        <f>V463*K463</f>
        <v>0</v>
      </c>
      <c r="X463" s="248">
        <v>0</v>
      </c>
      <c r="Y463" s="248">
        <f>X463*K463</f>
        <v>0</v>
      </c>
      <c r="Z463" s="248">
        <v>0</v>
      </c>
      <c r="AO463" s="192" t="s">
        <v>113</v>
      </c>
      <c r="AQ463" s="192" t="s">
        <v>199</v>
      </c>
      <c r="AR463" s="192" t="s">
        <v>65</v>
      </c>
      <c r="AV463" s="192" t="s">
        <v>198</v>
      </c>
      <c r="BB463" s="249">
        <f>IF(U463="základní",N463,0)</f>
        <v>0</v>
      </c>
      <c r="BC463" s="249">
        <f>IF(U463="snížená",N463,0)</f>
        <v>0</v>
      </c>
      <c r="BD463" s="249">
        <f>IF(U463="zákl. přenesená",N463,0)</f>
        <v>0</v>
      </c>
      <c r="BE463" s="249">
        <f>IF(U463="sníž. přenesená",N463,0)</f>
        <v>0</v>
      </c>
      <c r="BF463" s="249">
        <f>IF(U463="nulová",N463,0)</f>
        <v>0</v>
      </c>
      <c r="BG463" s="192" t="s">
        <v>71</v>
      </c>
      <c r="BH463" s="249">
        <f>ROUND(L463*K463,2)</f>
        <v>0</v>
      </c>
      <c r="BI463" s="192" t="s">
        <v>113</v>
      </c>
      <c r="BJ463" s="192" t="s">
        <v>935</v>
      </c>
    </row>
    <row r="464" spans="2:62" s="198" customFormat="1" ht="31.5" customHeight="1">
      <c r="B464" s="168"/>
      <c r="C464" s="240" t="s">
        <v>936</v>
      </c>
      <c r="D464" s="240" t="s">
        <v>199</v>
      </c>
      <c r="E464" s="241" t="s">
        <v>937</v>
      </c>
      <c r="F464" s="593" t="s">
        <v>938</v>
      </c>
      <c r="G464" s="593"/>
      <c r="H464" s="593"/>
      <c r="I464" s="593"/>
      <c r="J464" s="242" t="s">
        <v>377</v>
      </c>
      <c r="K464" s="243">
        <v>215.3</v>
      </c>
      <c r="L464" s="572"/>
      <c r="M464" s="572"/>
      <c r="N464" s="594">
        <f>ROUND(L464*K464,2)</f>
        <v>0</v>
      </c>
      <c r="O464" s="594"/>
      <c r="P464" s="594"/>
      <c r="Q464" s="623"/>
      <c r="R464" s="244" t="s">
        <v>3319</v>
      </c>
      <c r="S464" s="176"/>
      <c r="T464" s="245" t="s">
        <v>5</v>
      </c>
      <c r="U464" s="246" t="s">
        <v>31</v>
      </c>
      <c r="V464" s="247">
        <v>0</v>
      </c>
      <c r="W464" s="248">
        <f>V464*K464</f>
        <v>0</v>
      </c>
      <c r="X464" s="248">
        <v>0</v>
      </c>
      <c r="Y464" s="248">
        <f>X464*K464</f>
        <v>0</v>
      </c>
      <c r="Z464" s="248">
        <v>0</v>
      </c>
      <c r="AO464" s="192" t="s">
        <v>113</v>
      </c>
      <c r="AQ464" s="192" t="s">
        <v>199</v>
      </c>
      <c r="AR464" s="192" t="s">
        <v>65</v>
      </c>
      <c r="AV464" s="192" t="s">
        <v>198</v>
      </c>
      <c r="BB464" s="249">
        <f>IF(U464="základní",N464,0)</f>
        <v>0</v>
      </c>
      <c r="BC464" s="249">
        <f>IF(U464="snížená",N464,0)</f>
        <v>0</v>
      </c>
      <c r="BD464" s="249">
        <f>IF(U464="zákl. přenesená",N464,0)</f>
        <v>0</v>
      </c>
      <c r="BE464" s="249">
        <f>IF(U464="sníž. přenesená",N464,0)</f>
        <v>0</v>
      </c>
      <c r="BF464" s="249">
        <f>IF(U464="nulová",N464,0)</f>
        <v>0</v>
      </c>
      <c r="BG464" s="192" t="s">
        <v>71</v>
      </c>
      <c r="BH464" s="249">
        <f>ROUND(L464*K464,2)</f>
        <v>0</v>
      </c>
      <c r="BI464" s="192" t="s">
        <v>113</v>
      </c>
      <c r="BJ464" s="192" t="s">
        <v>939</v>
      </c>
    </row>
    <row r="465" spans="2:62" s="198" customFormat="1" ht="31.5" customHeight="1">
      <c r="B465" s="168"/>
      <c r="C465" s="251" t="s">
        <v>3452</v>
      </c>
      <c r="D465" s="251" t="s">
        <v>199</v>
      </c>
      <c r="E465" s="252" t="s">
        <v>3454</v>
      </c>
      <c r="F465" s="614" t="s">
        <v>3456</v>
      </c>
      <c r="G465" s="615"/>
      <c r="H465" s="615"/>
      <c r="I465" s="616"/>
      <c r="J465" s="253" t="s">
        <v>3370</v>
      </c>
      <c r="K465" s="254">
        <v>0.38</v>
      </c>
      <c r="L465" s="572"/>
      <c r="M465" s="572"/>
      <c r="N465" s="617">
        <f>ROUND(L465*K465,2)</f>
        <v>0</v>
      </c>
      <c r="O465" s="617"/>
      <c r="P465" s="617"/>
      <c r="Q465" s="618"/>
      <c r="R465" s="244" t="s">
        <v>3765</v>
      </c>
      <c r="S465" s="176"/>
      <c r="T465" s="245" t="s">
        <v>5</v>
      </c>
      <c r="U465" s="246" t="s">
        <v>31</v>
      </c>
      <c r="V465" s="247">
        <v>0</v>
      </c>
      <c r="W465" s="248">
        <f>V465*K465</f>
        <v>0</v>
      </c>
      <c r="X465" s="248">
        <v>0</v>
      </c>
      <c r="Y465" s="248">
        <f>X465*K465</f>
        <v>0</v>
      </c>
      <c r="Z465" s="248">
        <v>0</v>
      </c>
      <c r="AO465" s="192" t="s">
        <v>113</v>
      </c>
      <c r="AQ465" s="192" t="s">
        <v>199</v>
      </c>
      <c r="AR465" s="192" t="s">
        <v>65</v>
      </c>
      <c r="AV465" s="192" t="s">
        <v>198</v>
      </c>
      <c r="BB465" s="249">
        <f>IF(U465="základní",N465,0)</f>
        <v>0</v>
      </c>
      <c r="BC465" s="249">
        <f>IF(U465="snížená",N465,0)</f>
        <v>0</v>
      </c>
      <c r="BD465" s="249">
        <f>IF(U465="zákl. přenesená",N465,0)</f>
        <v>0</v>
      </c>
      <c r="BE465" s="249">
        <f>IF(U465="sníž. přenesená",N465,0)</f>
        <v>0</v>
      </c>
      <c r="BF465" s="249">
        <f>IF(U465="nulová",N465,0)</f>
        <v>0</v>
      </c>
      <c r="BG465" s="192" t="s">
        <v>71</v>
      </c>
      <c r="BH465" s="249">
        <f>ROUND(L465*K465,2)</f>
        <v>0</v>
      </c>
      <c r="BI465" s="192" t="s">
        <v>113</v>
      </c>
      <c r="BJ465" s="192" t="s">
        <v>341</v>
      </c>
    </row>
    <row r="466" spans="2:62" s="198" customFormat="1" ht="31.5" customHeight="1">
      <c r="B466" s="168"/>
      <c r="C466" s="251" t="s">
        <v>3453</v>
      </c>
      <c r="D466" s="251" t="s">
        <v>199</v>
      </c>
      <c r="E466" s="252" t="s">
        <v>3455</v>
      </c>
      <c r="F466" s="614" t="s">
        <v>3457</v>
      </c>
      <c r="G466" s="615"/>
      <c r="H466" s="615"/>
      <c r="I466" s="616"/>
      <c r="J466" s="253" t="s">
        <v>3325</v>
      </c>
      <c r="K466" s="254">
        <v>1</v>
      </c>
      <c r="L466" s="572"/>
      <c r="M466" s="572"/>
      <c r="N466" s="617">
        <f>ROUND(L466*K466,2)</f>
        <v>0</v>
      </c>
      <c r="O466" s="617"/>
      <c r="P466" s="617"/>
      <c r="Q466" s="618"/>
      <c r="R466" s="244" t="s">
        <v>3319</v>
      </c>
      <c r="S466" s="176"/>
      <c r="T466" s="245" t="s">
        <v>5</v>
      </c>
      <c r="U466" s="246" t="s">
        <v>31</v>
      </c>
      <c r="V466" s="247">
        <v>0</v>
      </c>
      <c r="W466" s="248">
        <f>V466*K466</f>
        <v>0</v>
      </c>
      <c r="X466" s="248">
        <v>0</v>
      </c>
      <c r="Y466" s="248">
        <f>X466*K466</f>
        <v>0</v>
      </c>
      <c r="Z466" s="248">
        <v>0</v>
      </c>
      <c r="AO466" s="192" t="s">
        <v>113</v>
      </c>
      <c r="AQ466" s="192" t="s">
        <v>199</v>
      </c>
      <c r="AR466" s="192" t="s">
        <v>65</v>
      </c>
      <c r="AV466" s="192" t="s">
        <v>198</v>
      </c>
      <c r="BB466" s="249">
        <f>IF(U466="základní",N466,0)</f>
        <v>0</v>
      </c>
      <c r="BC466" s="249">
        <f>IF(U466="snížená",N466,0)</f>
        <v>0</v>
      </c>
      <c r="BD466" s="249">
        <f>IF(U466="zákl. přenesená",N466,0)</f>
        <v>0</v>
      </c>
      <c r="BE466" s="249">
        <f>IF(U466="sníž. přenesená",N466,0)</f>
        <v>0</v>
      </c>
      <c r="BF466" s="249">
        <f>IF(U466="nulová",N466,0)</f>
        <v>0</v>
      </c>
      <c r="BG466" s="192" t="s">
        <v>71</v>
      </c>
      <c r="BH466" s="249">
        <f>ROUND(L466*K466,2)</f>
        <v>0</v>
      </c>
      <c r="BI466" s="192" t="s">
        <v>113</v>
      </c>
      <c r="BJ466" s="192" t="s">
        <v>341</v>
      </c>
    </row>
    <row r="467" spans="2:44" s="198" customFormat="1" ht="27" customHeight="1">
      <c r="B467" s="168"/>
      <c r="C467" s="169"/>
      <c r="D467" s="169"/>
      <c r="E467" s="169"/>
      <c r="F467" s="619" t="s">
        <v>3373</v>
      </c>
      <c r="G467" s="620"/>
      <c r="H467" s="620"/>
      <c r="I467" s="620"/>
      <c r="J467" s="169"/>
      <c r="K467" s="169"/>
      <c r="L467" s="169"/>
      <c r="M467" s="169"/>
      <c r="N467" s="181"/>
      <c r="O467" s="181"/>
      <c r="P467" s="181"/>
      <c r="Q467" s="181"/>
      <c r="R467" s="169"/>
      <c r="S467" s="176"/>
      <c r="T467" s="169"/>
      <c r="U467" s="169"/>
      <c r="V467" s="172"/>
      <c r="W467" s="169"/>
      <c r="X467" s="169"/>
      <c r="Y467" s="169"/>
      <c r="Z467" s="169"/>
      <c r="AQ467" s="192" t="s">
        <v>271</v>
      </c>
      <c r="AR467" s="192" t="s">
        <v>65</v>
      </c>
    </row>
    <row r="468" spans="2:60" s="235" customFormat="1" ht="37.35" customHeight="1">
      <c r="B468" s="231"/>
      <c r="C468" s="232"/>
      <c r="D468" s="233" t="s">
        <v>261</v>
      </c>
      <c r="E468" s="233"/>
      <c r="F468" s="233"/>
      <c r="G468" s="233"/>
      <c r="H468" s="233"/>
      <c r="I468" s="233"/>
      <c r="J468" s="233"/>
      <c r="K468" s="233"/>
      <c r="L468" s="233"/>
      <c r="M468" s="233"/>
      <c r="N468" s="609">
        <f>SUM(N469:Q475)</f>
        <v>0</v>
      </c>
      <c r="O468" s="610"/>
      <c r="P468" s="610"/>
      <c r="Q468" s="610"/>
      <c r="R468" s="232"/>
      <c r="S468" s="176"/>
      <c r="T468" s="232"/>
      <c r="U468" s="232"/>
      <c r="V468" s="219"/>
      <c r="W468" s="234">
        <f>SUM(W469:W473)</f>
        <v>0</v>
      </c>
      <c r="X468" s="232"/>
      <c r="Y468" s="234">
        <f>SUM(Y469:Y473)</f>
        <v>0</v>
      </c>
      <c r="Z468" s="232"/>
      <c r="AO468" s="237" t="s">
        <v>113</v>
      </c>
      <c r="AQ468" s="238" t="s">
        <v>57</v>
      </c>
      <c r="AR468" s="238" t="s">
        <v>58</v>
      </c>
      <c r="AV468" s="237" t="s">
        <v>198</v>
      </c>
      <c r="BH468" s="239">
        <f>SUM(BH469:BH473)</f>
        <v>0</v>
      </c>
    </row>
    <row r="469" spans="2:62" s="198" customFormat="1" ht="31.5" customHeight="1">
      <c r="B469" s="168"/>
      <c r="C469" s="240" t="s">
        <v>940</v>
      </c>
      <c r="D469" s="240" t="s">
        <v>199</v>
      </c>
      <c r="E469" s="241" t="s">
        <v>941</v>
      </c>
      <c r="F469" s="593" t="s">
        <v>942</v>
      </c>
      <c r="G469" s="593"/>
      <c r="H469" s="593"/>
      <c r="I469" s="593"/>
      <c r="J469" s="242" t="s">
        <v>377</v>
      </c>
      <c r="K469" s="243">
        <v>107.75</v>
      </c>
      <c r="L469" s="572"/>
      <c r="M469" s="572"/>
      <c r="N469" s="594">
        <f>ROUND(L469*K469,2)</f>
        <v>0</v>
      </c>
      <c r="O469" s="594"/>
      <c r="P469" s="594"/>
      <c r="Q469" s="623"/>
      <c r="R469" s="244" t="s">
        <v>3319</v>
      </c>
      <c r="S469" s="176"/>
      <c r="T469" s="245" t="s">
        <v>5</v>
      </c>
      <c r="U469" s="246" t="s">
        <v>31</v>
      </c>
      <c r="V469" s="247">
        <v>0</v>
      </c>
      <c r="W469" s="248">
        <f>V469*K469</f>
        <v>0</v>
      </c>
      <c r="X469" s="248">
        <v>0</v>
      </c>
      <c r="Y469" s="248">
        <f>X469*K469</f>
        <v>0</v>
      </c>
      <c r="Z469" s="248">
        <v>0</v>
      </c>
      <c r="AO469" s="192" t="s">
        <v>113</v>
      </c>
      <c r="AQ469" s="192" t="s">
        <v>199</v>
      </c>
      <c r="AR469" s="192" t="s">
        <v>65</v>
      </c>
      <c r="AV469" s="192" t="s">
        <v>198</v>
      </c>
      <c r="BB469" s="249">
        <f>IF(U469="základní",N469,0)</f>
        <v>0</v>
      </c>
      <c r="BC469" s="249">
        <f>IF(U469="snížená",N469,0)</f>
        <v>0</v>
      </c>
      <c r="BD469" s="249">
        <f>IF(U469="zákl. přenesená",N469,0)</f>
        <v>0</v>
      </c>
      <c r="BE469" s="249">
        <f>IF(U469="sníž. přenesená",N469,0)</f>
        <v>0</v>
      </c>
      <c r="BF469" s="249">
        <f>IF(U469="nulová",N469,0)</f>
        <v>0</v>
      </c>
      <c r="BG469" s="192" t="s">
        <v>71</v>
      </c>
      <c r="BH469" s="249">
        <f>ROUND(L469*K469,2)</f>
        <v>0</v>
      </c>
      <c r="BI469" s="192" t="s">
        <v>113</v>
      </c>
      <c r="BJ469" s="192" t="s">
        <v>943</v>
      </c>
    </row>
    <row r="470" spans="2:48" s="261" customFormat="1" ht="31.5" customHeight="1">
      <c r="B470" s="257"/>
      <c r="C470" s="258"/>
      <c r="D470" s="258"/>
      <c r="E470" s="259" t="s">
        <v>944</v>
      </c>
      <c r="F470" s="602" t="s">
        <v>945</v>
      </c>
      <c r="G470" s="603"/>
      <c r="H470" s="603"/>
      <c r="I470" s="603"/>
      <c r="J470" s="258"/>
      <c r="K470" s="260">
        <v>107.75</v>
      </c>
      <c r="L470" s="258"/>
      <c r="M470" s="258"/>
      <c r="N470" s="258"/>
      <c r="O470" s="258"/>
      <c r="P470" s="258"/>
      <c r="Q470" s="258"/>
      <c r="R470" s="258"/>
      <c r="S470" s="176"/>
      <c r="T470" s="258"/>
      <c r="U470" s="258"/>
      <c r="V470" s="221"/>
      <c r="W470" s="258"/>
      <c r="X470" s="258"/>
      <c r="Y470" s="258"/>
      <c r="Z470" s="258"/>
      <c r="AQ470" s="262" t="s">
        <v>205</v>
      </c>
      <c r="AR470" s="262" t="s">
        <v>65</v>
      </c>
      <c r="AS470" s="261" t="s">
        <v>71</v>
      </c>
      <c r="AT470" s="261" t="s">
        <v>25</v>
      </c>
      <c r="AU470" s="261" t="s">
        <v>58</v>
      </c>
      <c r="AV470" s="262" t="s">
        <v>198</v>
      </c>
    </row>
    <row r="471" spans="2:48" s="270" customFormat="1" ht="57" customHeight="1">
      <c r="B471" s="265"/>
      <c r="C471" s="266"/>
      <c r="D471" s="266"/>
      <c r="E471" s="267" t="s">
        <v>5</v>
      </c>
      <c r="F471" s="597" t="s">
        <v>946</v>
      </c>
      <c r="G471" s="598"/>
      <c r="H471" s="598"/>
      <c r="I471" s="598"/>
      <c r="J471" s="266"/>
      <c r="K471" s="269" t="s">
        <v>5</v>
      </c>
      <c r="L471" s="266"/>
      <c r="M471" s="266"/>
      <c r="N471" s="266"/>
      <c r="O471" s="266"/>
      <c r="P471" s="266"/>
      <c r="Q471" s="266"/>
      <c r="R471" s="266"/>
      <c r="S471" s="176"/>
      <c r="T471" s="266"/>
      <c r="U471" s="266"/>
      <c r="V471" s="220"/>
      <c r="W471" s="266"/>
      <c r="X471" s="266"/>
      <c r="Y471" s="266"/>
      <c r="Z471" s="266"/>
      <c r="AQ471" s="271" t="s">
        <v>205</v>
      </c>
      <c r="AR471" s="271" t="s">
        <v>65</v>
      </c>
      <c r="AS471" s="270" t="s">
        <v>65</v>
      </c>
      <c r="AT471" s="270" t="s">
        <v>25</v>
      </c>
      <c r="AU471" s="270" t="s">
        <v>58</v>
      </c>
      <c r="AV471" s="271" t="s">
        <v>198</v>
      </c>
    </row>
    <row r="472" spans="2:48" s="261" customFormat="1" ht="22.5" customHeight="1">
      <c r="B472" s="257"/>
      <c r="C472" s="258"/>
      <c r="D472" s="258"/>
      <c r="E472" s="259" t="s">
        <v>947</v>
      </c>
      <c r="F472" s="600" t="s">
        <v>948</v>
      </c>
      <c r="G472" s="601"/>
      <c r="H472" s="601"/>
      <c r="I472" s="601"/>
      <c r="J472" s="258"/>
      <c r="K472" s="260">
        <v>107.75</v>
      </c>
      <c r="L472" s="258"/>
      <c r="M472" s="258"/>
      <c r="N472" s="258"/>
      <c r="O472" s="258"/>
      <c r="P472" s="258"/>
      <c r="Q472" s="258"/>
      <c r="R472" s="258"/>
      <c r="S472" s="176"/>
      <c r="T472" s="258"/>
      <c r="U472" s="258"/>
      <c r="V472" s="221"/>
      <c r="W472" s="258"/>
      <c r="X472" s="258"/>
      <c r="Y472" s="258"/>
      <c r="Z472" s="258"/>
      <c r="AQ472" s="262" t="s">
        <v>205</v>
      </c>
      <c r="AR472" s="262" t="s">
        <v>65</v>
      </c>
      <c r="AS472" s="261" t="s">
        <v>71</v>
      </c>
      <c r="AT472" s="261" t="s">
        <v>25</v>
      </c>
      <c r="AU472" s="261" t="s">
        <v>65</v>
      </c>
      <c r="AV472" s="262" t="s">
        <v>198</v>
      </c>
    </row>
    <row r="473" spans="2:62" s="198" customFormat="1" ht="44.25" customHeight="1">
      <c r="B473" s="168"/>
      <c r="C473" s="240" t="s">
        <v>949</v>
      </c>
      <c r="D473" s="240" t="s">
        <v>199</v>
      </c>
      <c r="E473" s="241" t="s">
        <v>950</v>
      </c>
      <c r="F473" s="593" t="s">
        <v>951</v>
      </c>
      <c r="G473" s="593"/>
      <c r="H473" s="593"/>
      <c r="I473" s="593"/>
      <c r="J473" s="242" t="s">
        <v>377</v>
      </c>
      <c r="K473" s="243">
        <v>107.75</v>
      </c>
      <c r="L473" s="572"/>
      <c r="M473" s="572"/>
      <c r="N473" s="594">
        <f>ROUND(L473*K473,2)</f>
        <v>0</v>
      </c>
      <c r="O473" s="594"/>
      <c r="P473" s="594"/>
      <c r="Q473" s="623"/>
      <c r="R473" s="256" t="s">
        <v>3765</v>
      </c>
      <c r="S473" s="176"/>
      <c r="T473" s="245" t="s">
        <v>5</v>
      </c>
      <c r="U473" s="246" t="s">
        <v>31</v>
      </c>
      <c r="V473" s="247">
        <v>0</v>
      </c>
      <c r="W473" s="248">
        <f>V473*K473</f>
        <v>0</v>
      </c>
      <c r="X473" s="248">
        <v>0</v>
      </c>
      <c r="Y473" s="248">
        <f>X473*K473</f>
        <v>0</v>
      </c>
      <c r="Z473" s="248">
        <v>0</v>
      </c>
      <c r="AO473" s="192" t="s">
        <v>113</v>
      </c>
      <c r="AQ473" s="192" t="s">
        <v>199</v>
      </c>
      <c r="AR473" s="192" t="s">
        <v>65</v>
      </c>
      <c r="AV473" s="192" t="s">
        <v>198</v>
      </c>
      <c r="BB473" s="249">
        <f>IF(U473="základní",N473,0)</f>
        <v>0</v>
      </c>
      <c r="BC473" s="249">
        <f>IF(U473="snížená",N473,0)</f>
        <v>0</v>
      </c>
      <c r="BD473" s="249">
        <f>IF(U473="zákl. přenesená",N473,0)</f>
        <v>0</v>
      </c>
      <c r="BE473" s="249">
        <f>IF(U473="sníž. přenesená",N473,0)</f>
        <v>0</v>
      </c>
      <c r="BF473" s="249">
        <f>IF(U473="nulová",N473,0)</f>
        <v>0</v>
      </c>
      <c r="BG473" s="192" t="s">
        <v>71</v>
      </c>
      <c r="BH473" s="249">
        <f>ROUND(L473*K473,2)</f>
        <v>0</v>
      </c>
      <c r="BI473" s="192" t="s">
        <v>113</v>
      </c>
      <c r="BJ473" s="192" t="s">
        <v>952</v>
      </c>
    </row>
    <row r="474" spans="2:62" s="198" customFormat="1" ht="31.5" customHeight="1">
      <c r="B474" s="168"/>
      <c r="C474" s="251" t="s">
        <v>3458</v>
      </c>
      <c r="D474" s="251" t="s">
        <v>199</v>
      </c>
      <c r="E474" s="252" t="s">
        <v>3460</v>
      </c>
      <c r="F474" s="614" t="s">
        <v>3461</v>
      </c>
      <c r="G474" s="615"/>
      <c r="H474" s="615"/>
      <c r="I474" s="616"/>
      <c r="J474" s="253" t="s">
        <v>3370</v>
      </c>
      <c r="K474" s="254">
        <v>3.37</v>
      </c>
      <c r="L474" s="572"/>
      <c r="M474" s="572"/>
      <c r="N474" s="617">
        <f>ROUND(L474*K474,2)</f>
        <v>0</v>
      </c>
      <c r="O474" s="617"/>
      <c r="P474" s="617"/>
      <c r="Q474" s="618"/>
      <c r="R474" s="244" t="s">
        <v>3765</v>
      </c>
      <c r="S474" s="176"/>
      <c r="T474" s="245" t="s">
        <v>5</v>
      </c>
      <c r="U474" s="246" t="s">
        <v>31</v>
      </c>
      <c r="V474" s="247">
        <v>0</v>
      </c>
      <c r="W474" s="248">
        <f>V474*K474</f>
        <v>0</v>
      </c>
      <c r="X474" s="248">
        <v>0</v>
      </c>
      <c r="Y474" s="248">
        <f>X474*K474</f>
        <v>0</v>
      </c>
      <c r="Z474" s="248">
        <v>0</v>
      </c>
      <c r="AO474" s="192" t="s">
        <v>113</v>
      </c>
      <c r="AQ474" s="192" t="s">
        <v>199</v>
      </c>
      <c r="AR474" s="192" t="s">
        <v>65</v>
      </c>
      <c r="AV474" s="192" t="s">
        <v>198</v>
      </c>
      <c r="BB474" s="249">
        <f>IF(U474="základní",N474,0)</f>
        <v>0</v>
      </c>
      <c r="BC474" s="249">
        <f>IF(U474="snížená",N474,0)</f>
        <v>0</v>
      </c>
      <c r="BD474" s="249">
        <f>IF(U474="zákl. přenesená",N474,0)</f>
        <v>0</v>
      </c>
      <c r="BE474" s="249">
        <f>IF(U474="sníž. přenesená",N474,0)</f>
        <v>0</v>
      </c>
      <c r="BF474" s="249">
        <f>IF(U474="nulová",N474,0)</f>
        <v>0</v>
      </c>
      <c r="BG474" s="192" t="s">
        <v>71</v>
      </c>
      <c r="BH474" s="249">
        <f>ROUND(L474*K474,2)</f>
        <v>0</v>
      </c>
      <c r="BI474" s="192" t="s">
        <v>113</v>
      </c>
      <c r="BJ474" s="192" t="s">
        <v>341</v>
      </c>
    </row>
    <row r="475" spans="2:62" s="198" customFormat="1" ht="31.5" customHeight="1">
      <c r="B475" s="168"/>
      <c r="C475" s="251" t="s">
        <v>3459</v>
      </c>
      <c r="D475" s="251" t="s">
        <v>199</v>
      </c>
      <c r="E475" s="252" t="s">
        <v>3462</v>
      </c>
      <c r="F475" s="614" t="s">
        <v>3463</v>
      </c>
      <c r="G475" s="615"/>
      <c r="H475" s="615"/>
      <c r="I475" s="616"/>
      <c r="J475" s="253" t="s">
        <v>3325</v>
      </c>
      <c r="K475" s="254">
        <v>1</v>
      </c>
      <c r="L475" s="572"/>
      <c r="M475" s="572"/>
      <c r="N475" s="617">
        <f>ROUND(L475*K475,2)</f>
        <v>0</v>
      </c>
      <c r="O475" s="617"/>
      <c r="P475" s="617"/>
      <c r="Q475" s="618"/>
      <c r="R475" s="244" t="s">
        <v>3319</v>
      </c>
      <c r="S475" s="176"/>
      <c r="T475" s="245" t="s">
        <v>5</v>
      </c>
      <c r="U475" s="246" t="s">
        <v>31</v>
      </c>
      <c r="V475" s="247">
        <v>0</v>
      </c>
      <c r="W475" s="248">
        <f>V475*K475</f>
        <v>0</v>
      </c>
      <c r="X475" s="248">
        <v>0</v>
      </c>
      <c r="Y475" s="248">
        <f>X475*K475</f>
        <v>0</v>
      </c>
      <c r="Z475" s="248">
        <v>0</v>
      </c>
      <c r="AO475" s="192" t="s">
        <v>113</v>
      </c>
      <c r="AQ475" s="192" t="s">
        <v>199</v>
      </c>
      <c r="AR475" s="192" t="s">
        <v>65</v>
      </c>
      <c r="AV475" s="192" t="s">
        <v>198</v>
      </c>
      <c r="BB475" s="249">
        <f>IF(U475="základní",N475,0)</f>
        <v>0</v>
      </c>
      <c r="BC475" s="249">
        <f>IF(U475="snížená",N475,0)</f>
        <v>0</v>
      </c>
      <c r="BD475" s="249">
        <f>IF(U475="zákl. přenesená",N475,0)</f>
        <v>0</v>
      </c>
      <c r="BE475" s="249">
        <f>IF(U475="sníž. přenesená",N475,0)</f>
        <v>0</v>
      </c>
      <c r="BF475" s="249">
        <f>IF(U475="nulová",N475,0)</f>
        <v>0</v>
      </c>
      <c r="BG475" s="192" t="s">
        <v>71</v>
      </c>
      <c r="BH475" s="249">
        <f>ROUND(L475*K475,2)</f>
        <v>0</v>
      </c>
      <c r="BI475" s="192" t="s">
        <v>113</v>
      </c>
      <c r="BJ475" s="192" t="s">
        <v>341</v>
      </c>
    </row>
    <row r="476" spans="2:44" s="198" customFormat="1" ht="18" customHeight="1">
      <c r="B476" s="168"/>
      <c r="C476" s="169"/>
      <c r="D476" s="169"/>
      <c r="E476" s="169"/>
      <c r="F476" s="619" t="s">
        <v>3324</v>
      </c>
      <c r="G476" s="620"/>
      <c r="H476" s="620"/>
      <c r="I476" s="620"/>
      <c r="J476" s="169"/>
      <c r="K476" s="169"/>
      <c r="L476" s="169"/>
      <c r="M476" s="169"/>
      <c r="N476" s="181"/>
      <c r="O476" s="181"/>
      <c r="P476" s="181"/>
      <c r="Q476" s="181"/>
      <c r="R476" s="169"/>
      <c r="S476" s="176"/>
      <c r="T476" s="169"/>
      <c r="U476" s="169"/>
      <c r="V476" s="172"/>
      <c r="W476" s="169"/>
      <c r="X476" s="169"/>
      <c r="Y476" s="169"/>
      <c r="Z476" s="169"/>
      <c r="AQ476" s="192" t="s">
        <v>271</v>
      </c>
      <c r="AR476" s="192" t="s">
        <v>65</v>
      </c>
    </row>
    <row r="477" spans="2:60" s="235" customFormat="1" ht="37.35" customHeight="1">
      <c r="B477" s="231"/>
      <c r="C477" s="232"/>
      <c r="D477" s="233" t="s">
        <v>262</v>
      </c>
      <c r="E477" s="233"/>
      <c r="F477" s="233"/>
      <c r="G477" s="233"/>
      <c r="H477" s="233"/>
      <c r="I477" s="233"/>
      <c r="J477" s="233"/>
      <c r="K477" s="233"/>
      <c r="L477" s="233"/>
      <c r="M477" s="233"/>
      <c r="N477" s="609">
        <f>SUM(N478:Q481)</f>
        <v>0</v>
      </c>
      <c r="O477" s="610"/>
      <c r="P477" s="610"/>
      <c r="Q477" s="610"/>
      <c r="R477" s="232"/>
      <c r="S477" s="176"/>
      <c r="T477" s="232"/>
      <c r="U477" s="232"/>
      <c r="V477" s="219"/>
      <c r="W477" s="234">
        <f>W478</f>
        <v>0</v>
      </c>
      <c r="X477" s="232"/>
      <c r="Y477" s="234">
        <f>Y478</f>
        <v>0</v>
      </c>
      <c r="Z477" s="232"/>
      <c r="AO477" s="237" t="s">
        <v>113</v>
      </c>
      <c r="AQ477" s="238" t="s">
        <v>57</v>
      </c>
      <c r="AR477" s="238" t="s">
        <v>58</v>
      </c>
      <c r="AV477" s="237" t="s">
        <v>198</v>
      </c>
      <c r="BH477" s="239">
        <f>BH478</f>
        <v>0</v>
      </c>
    </row>
    <row r="478" spans="2:62" s="198" customFormat="1" ht="44.25" customHeight="1">
      <c r="B478" s="168"/>
      <c r="C478" s="240" t="s">
        <v>953</v>
      </c>
      <c r="D478" s="240" t="s">
        <v>199</v>
      </c>
      <c r="E478" s="241" t="s">
        <v>954</v>
      </c>
      <c r="F478" s="593" t="s">
        <v>955</v>
      </c>
      <c r="G478" s="593"/>
      <c r="H478" s="593"/>
      <c r="I478" s="593"/>
      <c r="J478" s="242" t="s">
        <v>377</v>
      </c>
      <c r="K478" s="243">
        <f>K479+K480</f>
        <v>955.5999999999999</v>
      </c>
      <c r="L478" s="572"/>
      <c r="M478" s="572"/>
      <c r="N478" s="594">
        <f>ROUND(L478*K478,2)</f>
        <v>0</v>
      </c>
      <c r="O478" s="594"/>
      <c r="P478" s="594"/>
      <c r="Q478" s="623"/>
      <c r="R478" s="244" t="s">
        <v>3319</v>
      </c>
      <c r="S478" s="176"/>
      <c r="T478" s="245" t="s">
        <v>5</v>
      </c>
      <c r="U478" s="246" t="s">
        <v>31</v>
      </c>
      <c r="V478" s="247">
        <v>0</v>
      </c>
      <c r="W478" s="248">
        <f>V478*K478</f>
        <v>0</v>
      </c>
      <c r="X478" s="248">
        <v>0</v>
      </c>
      <c r="Y478" s="248">
        <f>X478*K478</f>
        <v>0</v>
      </c>
      <c r="Z478" s="248">
        <v>0</v>
      </c>
      <c r="AO478" s="192" t="s">
        <v>113</v>
      </c>
      <c r="AQ478" s="192" t="s">
        <v>199</v>
      </c>
      <c r="AR478" s="192" t="s">
        <v>65</v>
      </c>
      <c r="AV478" s="192" t="s">
        <v>198</v>
      </c>
      <c r="BB478" s="249">
        <f>IF(U478="základní",N478,0)</f>
        <v>0</v>
      </c>
      <c r="BC478" s="249">
        <f>IF(U478="snížená",N478,0)</f>
        <v>0</v>
      </c>
      <c r="BD478" s="249">
        <f>IF(U478="zákl. přenesená",N478,0)</f>
        <v>0</v>
      </c>
      <c r="BE478" s="249">
        <f>IF(U478="sníž. přenesená",N478,0)</f>
        <v>0</v>
      </c>
      <c r="BF478" s="249">
        <f>IF(U478="nulová",N478,0)</f>
        <v>0</v>
      </c>
      <c r="BG478" s="192" t="s">
        <v>71</v>
      </c>
      <c r="BH478" s="249">
        <f>ROUND(L478*K478,2)</f>
        <v>0</v>
      </c>
      <c r="BI478" s="192" t="s">
        <v>113</v>
      </c>
      <c r="BJ478" s="192" t="s">
        <v>956</v>
      </c>
    </row>
    <row r="479" spans="2:44" s="198" customFormat="1" ht="13.5" customHeight="1">
      <c r="B479" s="168"/>
      <c r="C479" s="169"/>
      <c r="D479" s="169"/>
      <c r="E479" s="169"/>
      <c r="F479" s="621" t="s">
        <v>3464</v>
      </c>
      <c r="G479" s="622"/>
      <c r="H479" s="622"/>
      <c r="I479" s="622"/>
      <c r="J479" s="169"/>
      <c r="K479" s="274">
        <v>706.4</v>
      </c>
      <c r="L479" s="169"/>
      <c r="M479" s="169"/>
      <c r="N479" s="169"/>
      <c r="O479" s="169"/>
      <c r="P479" s="169"/>
      <c r="Q479" s="169"/>
      <c r="R479" s="169"/>
      <c r="S479" s="176"/>
      <c r="T479" s="169"/>
      <c r="U479" s="169"/>
      <c r="V479" s="172"/>
      <c r="W479" s="169"/>
      <c r="X479" s="169"/>
      <c r="Y479" s="169"/>
      <c r="Z479" s="169"/>
      <c r="AQ479" s="192" t="s">
        <v>271</v>
      </c>
      <c r="AR479" s="192" t="s">
        <v>65</v>
      </c>
    </row>
    <row r="480" spans="2:44" s="198" customFormat="1" ht="13.5" customHeight="1">
      <c r="B480" s="168"/>
      <c r="C480" s="169"/>
      <c r="D480" s="169"/>
      <c r="E480" s="169"/>
      <c r="F480" s="621" t="s">
        <v>3465</v>
      </c>
      <c r="G480" s="622"/>
      <c r="H480" s="622"/>
      <c r="I480" s="622"/>
      <c r="J480" s="169"/>
      <c r="K480" s="274">
        <v>249.2</v>
      </c>
      <c r="L480" s="169"/>
      <c r="M480" s="169"/>
      <c r="N480" s="169"/>
      <c r="O480" s="169"/>
      <c r="P480" s="169"/>
      <c r="Q480" s="169"/>
      <c r="R480" s="169"/>
      <c r="S480" s="176"/>
      <c r="T480" s="169"/>
      <c r="U480" s="169"/>
      <c r="V480" s="172"/>
      <c r="W480" s="169"/>
      <c r="X480" s="169"/>
      <c r="Y480" s="169"/>
      <c r="Z480" s="169"/>
      <c r="AQ480" s="192" t="s">
        <v>271</v>
      </c>
      <c r="AR480" s="192" t="s">
        <v>65</v>
      </c>
    </row>
    <row r="481" spans="2:62" s="198" customFormat="1" ht="31.5" customHeight="1">
      <c r="B481" s="168"/>
      <c r="C481" s="251" t="s">
        <v>3466</v>
      </c>
      <c r="D481" s="251" t="s">
        <v>199</v>
      </c>
      <c r="E481" s="252" t="s">
        <v>3462</v>
      </c>
      <c r="F481" s="614" t="s">
        <v>3467</v>
      </c>
      <c r="G481" s="615"/>
      <c r="H481" s="615"/>
      <c r="I481" s="616"/>
      <c r="J481" s="253" t="s">
        <v>3325</v>
      </c>
      <c r="K481" s="254">
        <v>1</v>
      </c>
      <c r="L481" s="572"/>
      <c r="M481" s="572"/>
      <c r="N481" s="617">
        <f>ROUND(L481*K481,2)</f>
        <v>0</v>
      </c>
      <c r="O481" s="617"/>
      <c r="P481" s="617"/>
      <c r="Q481" s="618"/>
      <c r="R481" s="244" t="s">
        <v>3319</v>
      </c>
      <c r="S481" s="176"/>
      <c r="T481" s="245" t="s">
        <v>5</v>
      </c>
      <c r="U481" s="246" t="s">
        <v>31</v>
      </c>
      <c r="V481" s="247">
        <v>0</v>
      </c>
      <c r="W481" s="248">
        <f>V481*K481</f>
        <v>0</v>
      </c>
      <c r="X481" s="248">
        <v>0</v>
      </c>
      <c r="Y481" s="248">
        <f>X481*K481</f>
        <v>0</v>
      </c>
      <c r="Z481" s="248">
        <v>0</v>
      </c>
      <c r="AO481" s="192" t="s">
        <v>113</v>
      </c>
      <c r="AQ481" s="192" t="s">
        <v>199</v>
      </c>
      <c r="AR481" s="192" t="s">
        <v>65</v>
      </c>
      <c r="AV481" s="192" t="s">
        <v>198</v>
      </c>
      <c r="BB481" s="249">
        <f>IF(U481="základní",N481,0)</f>
        <v>0</v>
      </c>
      <c r="BC481" s="249">
        <f>IF(U481="snížená",N481,0)</f>
        <v>0</v>
      </c>
      <c r="BD481" s="249">
        <f>IF(U481="zákl. přenesená",N481,0)</f>
        <v>0</v>
      </c>
      <c r="BE481" s="249">
        <f>IF(U481="sníž. přenesená",N481,0)</f>
        <v>0</v>
      </c>
      <c r="BF481" s="249">
        <f>IF(U481="nulová",N481,0)</f>
        <v>0</v>
      </c>
      <c r="BG481" s="192" t="s">
        <v>71</v>
      </c>
      <c r="BH481" s="249">
        <f>ROUND(L481*K481,2)</f>
        <v>0</v>
      </c>
      <c r="BI481" s="192" t="s">
        <v>113</v>
      </c>
      <c r="BJ481" s="192" t="s">
        <v>341</v>
      </c>
    </row>
    <row r="482" spans="2:44" s="198" customFormat="1" ht="25.5" customHeight="1">
      <c r="B482" s="168"/>
      <c r="C482" s="169"/>
      <c r="D482" s="169"/>
      <c r="E482" s="169"/>
      <c r="F482" s="619" t="s">
        <v>3468</v>
      </c>
      <c r="G482" s="620"/>
      <c r="H482" s="620"/>
      <c r="I482" s="620"/>
      <c r="J482" s="169"/>
      <c r="K482" s="169"/>
      <c r="L482" s="169"/>
      <c r="M482" s="169"/>
      <c r="N482" s="181"/>
      <c r="O482" s="181"/>
      <c r="P482" s="181"/>
      <c r="Q482" s="181"/>
      <c r="R482" s="169"/>
      <c r="S482" s="176"/>
      <c r="T482" s="169"/>
      <c r="U482" s="169"/>
      <c r="V482" s="172"/>
      <c r="W482" s="169"/>
      <c r="X482" s="169"/>
      <c r="Y482" s="169"/>
      <c r="Z482" s="169"/>
      <c r="AQ482" s="192" t="s">
        <v>271</v>
      </c>
      <c r="AR482" s="192" t="s">
        <v>65</v>
      </c>
    </row>
    <row r="483" spans="2:60" s="235" customFormat="1" ht="37.35" customHeight="1">
      <c r="B483" s="231"/>
      <c r="C483" s="232"/>
      <c r="D483" s="233" t="s">
        <v>263</v>
      </c>
      <c r="E483" s="233"/>
      <c r="F483" s="233"/>
      <c r="G483" s="233"/>
      <c r="H483" s="233"/>
      <c r="I483" s="233"/>
      <c r="J483" s="233"/>
      <c r="K483" s="233"/>
      <c r="L483" s="233"/>
      <c r="M483" s="233"/>
      <c r="N483" s="609">
        <f>SUM(N484:Q499)</f>
        <v>0</v>
      </c>
      <c r="O483" s="610"/>
      <c r="P483" s="610"/>
      <c r="Q483" s="610"/>
      <c r="R483" s="232"/>
      <c r="S483" s="176"/>
      <c r="T483" s="232"/>
      <c r="U483" s="232"/>
      <c r="V483" s="219"/>
      <c r="W483" s="234">
        <f>SUM(W484:W499)</f>
        <v>0</v>
      </c>
      <c r="X483" s="232"/>
      <c r="Y483" s="234">
        <f>SUM(Y484:Y499)</f>
        <v>0.009968000000000001</v>
      </c>
      <c r="Z483" s="232"/>
      <c r="AO483" s="237" t="s">
        <v>113</v>
      </c>
      <c r="AQ483" s="238" t="s">
        <v>57</v>
      </c>
      <c r="AR483" s="238" t="s">
        <v>58</v>
      </c>
      <c r="AV483" s="237" t="s">
        <v>198</v>
      </c>
      <c r="BH483" s="239">
        <f>SUM(BH484:BH499)</f>
        <v>0</v>
      </c>
    </row>
    <row r="484" spans="2:62" s="198" customFormat="1" ht="44.25" customHeight="1">
      <c r="B484" s="168"/>
      <c r="C484" s="240" t="s">
        <v>957</v>
      </c>
      <c r="D484" s="240" t="s">
        <v>199</v>
      </c>
      <c r="E484" s="241" t="s">
        <v>958</v>
      </c>
      <c r="F484" s="593" t="s">
        <v>959</v>
      </c>
      <c r="G484" s="593"/>
      <c r="H484" s="593"/>
      <c r="I484" s="593"/>
      <c r="J484" s="242" t="s">
        <v>360</v>
      </c>
      <c r="K484" s="243">
        <v>336.52</v>
      </c>
      <c r="L484" s="572"/>
      <c r="M484" s="572"/>
      <c r="N484" s="594">
        <f>ROUND(L484*K484,2)</f>
        <v>0</v>
      </c>
      <c r="O484" s="594"/>
      <c r="P484" s="594"/>
      <c r="Q484" s="623"/>
      <c r="R484" s="244" t="s">
        <v>3319</v>
      </c>
      <c r="S484" s="176"/>
      <c r="T484" s="245" t="s">
        <v>5</v>
      </c>
      <c r="U484" s="246" t="s">
        <v>31</v>
      </c>
      <c r="V484" s="247">
        <v>0</v>
      </c>
      <c r="W484" s="248">
        <f>V484*K484</f>
        <v>0</v>
      </c>
      <c r="X484" s="248">
        <v>0</v>
      </c>
      <c r="Y484" s="248">
        <f>X484*K484</f>
        <v>0</v>
      </c>
      <c r="Z484" s="248">
        <v>0</v>
      </c>
      <c r="AO484" s="192" t="s">
        <v>113</v>
      </c>
      <c r="AQ484" s="192" t="s">
        <v>199</v>
      </c>
      <c r="AR484" s="192" t="s">
        <v>65</v>
      </c>
      <c r="AV484" s="192" t="s">
        <v>198</v>
      </c>
      <c r="BB484" s="249">
        <f>IF(U484="základní",N484,0)</f>
        <v>0</v>
      </c>
      <c r="BC484" s="249">
        <f>IF(U484="snížená",N484,0)</f>
        <v>0</v>
      </c>
      <c r="BD484" s="249">
        <f>IF(U484="zákl. přenesená",N484,0)</f>
        <v>0</v>
      </c>
      <c r="BE484" s="249">
        <f>IF(U484="sníž. přenesená",N484,0)</f>
        <v>0</v>
      </c>
      <c r="BF484" s="249">
        <f>IF(U484="nulová",N484,0)</f>
        <v>0</v>
      </c>
      <c r="BG484" s="192" t="s">
        <v>71</v>
      </c>
      <c r="BH484" s="249">
        <f>ROUND(L484*K484,2)</f>
        <v>0</v>
      </c>
      <c r="BI484" s="192" t="s">
        <v>113</v>
      </c>
      <c r="BJ484" s="192" t="s">
        <v>960</v>
      </c>
    </row>
    <row r="485" spans="2:48" s="261" customFormat="1" ht="22.5" customHeight="1">
      <c r="B485" s="257"/>
      <c r="C485" s="258"/>
      <c r="D485" s="258"/>
      <c r="E485" s="259" t="s">
        <v>961</v>
      </c>
      <c r="F485" s="602" t="s">
        <v>962</v>
      </c>
      <c r="G485" s="603"/>
      <c r="H485" s="603"/>
      <c r="I485" s="603"/>
      <c r="J485" s="258"/>
      <c r="K485" s="260">
        <v>336.52</v>
      </c>
      <c r="L485" s="258"/>
      <c r="M485" s="258"/>
      <c r="N485" s="258"/>
      <c r="O485" s="258"/>
      <c r="P485" s="258"/>
      <c r="Q485" s="258"/>
      <c r="R485" s="258"/>
      <c r="S485" s="176"/>
      <c r="T485" s="258"/>
      <c r="U485" s="258"/>
      <c r="V485" s="221"/>
      <c r="W485" s="258"/>
      <c r="X485" s="258"/>
      <c r="Y485" s="258"/>
      <c r="Z485" s="258"/>
      <c r="AQ485" s="262" t="s">
        <v>205</v>
      </c>
      <c r="AR485" s="262" t="s">
        <v>65</v>
      </c>
      <c r="AS485" s="261" t="s">
        <v>71</v>
      </c>
      <c r="AT485" s="261" t="s">
        <v>25</v>
      </c>
      <c r="AU485" s="261" t="s">
        <v>58</v>
      </c>
      <c r="AV485" s="262" t="s">
        <v>198</v>
      </c>
    </row>
    <row r="486" spans="2:48" s="270" customFormat="1" ht="44.25" customHeight="1">
      <c r="B486" s="265"/>
      <c r="C486" s="266"/>
      <c r="D486" s="266"/>
      <c r="E486" s="267" t="s">
        <v>5</v>
      </c>
      <c r="F486" s="597" t="s">
        <v>963</v>
      </c>
      <c r="G486" s="598"/>
      <c r="H486" s="598"/>
      <c r="I486" s="598"/>
      <c r="J486" s="266"/>
      <c r="K486" s="269" t="s">
        <v>5</v>
      </c>
      <c r="L486" s="266"/>
      <c r="M486" s="266"/>
      <c r="N486" s="266"/>
      <c r="O486" s="266"/>
      <c r="P486" s="266"/>
      <c r="Q486" s="266"/>
      <c r="R486" s="266"/>
      <c r="S486" s="176"/>
      <c r="T486" s="266"/>
      <c r="U486" s="266"/>
      <c r="V486" s="220"/>
      <c r="W486" s="266"/>
      <c r="X486" s="266"/>
      <c r="Y486" s="266"/>
      <c r="Z486" s="266"/>
      <c r="AQ486" s="271" t="s">
        <v>205</v>
      </c>
      <c r="AR486" s="271" t="s">
        <v>65</v>
      </c>
      <c r="AS486" s="270" t="s">
        <v>65</v>
      </c>
      <c r="AT486" s="270" t="s">
        <v>25</v>
      </c>
      <c r="AU486" s="270" t="s">
        <v>58</v>
      </c>
      <c r="AV486" s="271" t="s">
        <v>198</v>
      </c>
    </row>
    <row r="487" spans="2:48" s="270" customFormat="1" ht="44.25" customHeight="1">
      <c r="B487" s="265"/>
      <c r="C487" s="266"/>
      <c r="D487" s="266"/>
      <c r="E487" s="267" t="s">
        <v>5</v>
      </c>
      <c r="F487" s="597" t="s">
        <v>964</v>
      </c>
      <c r="G487" s="598"/>
      <c r="H487" s="598"/>
      <c r="I487" s="598"/>
      <c r="J487" s="266"/>
      <c r="K487" s="269" t="s">
        <v>5</v>
      </c>
      <c r="L487" s="266"/>
      <c r="M487" s="266"/>
      <c r="N487" s="266"/>
      <c r="O487" s="266"/>
      <c r="P487" s="266"/>
      <c r="Q487" s="266"/>
      <c r="R487" s="266"/>
      <c r="S487" s="176"/>
      <c r="T487" s="266"/>
      <c r="U487" s="266"/>
      <c r="V487" s="220"/>
      <c r="W487" s="266"/>
      <c r="X487" s="266"/>
      <c r="Y487" s="266"/>
      <c r="Z487" s="266"/>
      <c r="AQ487" s="271" t="s">
        <v>205</v>
      </c>
      <c r="AR487" s="271" t="s">
        <v>65</v>
      </c>
      <c r="AS487" s="270" t="s">
        <v>65</v>
      </c>
      <c r="AT487" s="270" t="s">
        <v>25</v>
      </c>
      <c r="AU487" s="270" t="s">
        <v>58</v>
      </c>
      <c r="AV487" s="271" t="s">
        <v>198</v>
      </c>
    </row>
    <row r="488" spans="2:48" s="261" customFormat="1" ht="22.5" customHeight="1">
      <c r="B488" s="257"/>
      <c r="C488" s="258"/>
      <c r="D488" s="258"/>
      <c r="E488" s="259" t="s">
        <v>965</v>
      </c>
      <c r="F488" s="600" t="s">
        <v>966</v>
      </c>
      <c r="G488" s="601"/>
      <c r="H488" s="601"/>
      <c r="I488" s="601"/>
      <c r="J488" s="258"/>
      <c r="K488" s="260">
        <v>336.52</v>
      </c>
      <c r="L488" s="258"/>
      <c r="M488" s="258"/>
      <c r="N488" s="258"/>
      <c r="O488" s="258"/>
      <c r="P488" s="258"/>
      <c r="Q488" s="258"/>
      <c r="R488" s="258"/>
      <c r="S488" s="176"/>
      <c r="T488" s="258"/>
      <c r="U488" s="258"/>
      <c r="V488" s="221"/>
      <c r="W488" s="258"/>
      <c r="X488" s="258"/>
      <c r="Y488" s="258"/>
      <c r="Z488" s="258"/>
      <c r="AQ488" s="262" t="s">
        <v>205</v>
      </c>
      <c r="AR488" s="262" t="s">
        <v>65</v>
      </c>
      <c r="AS488" s="261" t="s">
        <v>71</v>
      </c>
      <c r="AT488" s="261" t="s">
        <v>25</v>
      </c>
      <c r="AU488" s="261" t="s">
        <v>65</v>
      </c>
      <c r="AV488" s="262" t="s">
        <v>198</v>
      </c>
    </row>
    <row r="489" spans="2:62" s="198" customFormat="1" ht="44.25" customHeight="1">
      <c r="B489" s="168"/>
      <c r="C489" s="240" t="s">
        <v>967</v>
      </c>
      <c r="D489" s="240" t="s">
        <v>199</v>
      </c>
      <c r="E489" s="241" t="s">
        <v>968</v>
      </c>
      <c r="F489" s="593" t="s">
        <v>969</v>
      </c>
      <c r="G489" s="593"/>
      <c r="H489" s="593"/>
      <c r="I489" s="593"/>
      <c r="J489" s="242" t="s">
        <v>360</v>
      </c>
      <c r="K489" s="243">
        <v>336.52</v>
      </c>
      <c r="L489" s="572"/>
      <c r="M489" s="572"/>
      <c r="N489" s="594">
        <f aca="true" t="shared" si="13" ref="N489:N498">ROUND(L489*K489,2)</f>
        <v>0</v>
      </c>
      <c r="O489" s="594"/>
      <c r="P489" s="594"/>
      <c r="Q489" s="623"/>
      <c r="R489" s="244" t="s">
        <v>3319</v>
      </c>
      <c r="S489" s="176"/>
      <c r="T489" s="245" t="s">
        <v>5</v>
      </c>
      <c r="U489" s="246" t="s">
        <v>31</v>
      </c>
      <c r="V489" s="247">
        <v>0</v>
      </c>
      <c r="W489" s="248">
        <f>V489*K489</f>
        <v>0</v>
      </c>
      <c r="X489" s="248">
        <v>0</v>
      </c>
      <c r="Y489" s="248">
        <f>X489*K489</f>
        <v>0</v>
      </c>
      <c r="Z489" s="248">
        <v>0</v>
      </c>
      <c r="AO489" s="192" t="s">
        <v>113</v>
      </c>
      <c r="AQ489" s="192" t="s">
        <v>199</v>
      </c>
      <c r="AR489" s="192" t="s">
        <v>65</v>
      </c>
      <c r="AV489" s="192" t="s">
        <v>198</v>
      </c>
      <c r="BB489" s="249">
        <f>IF(U489="základní",N489,0)</f>
        <v>0</v>
      </c>
      <c r="BC489" s="249">
        <f>IF(U489="snížená",N489,0)</f>
        <v>0</v>
      </c>
      <c r="BD489" s="249">
        <f>IF(U489="zákl. přenesená",N489,0)</f>
        <v>0</v>
      </c>
      <c r="BE489" s="249">
        <f>IF(U489="sníž. přenesená",N489,0)</f>
        <v>0</v>
      </c>
      <c r="BF489" s="249">
        <f>IF(U489="nulová",N489,0)</f>
        <v>0</v>
      </c>
      <c r="BG489" s="192" t="s">
        <v>71</v>
      </c>
      <c r="BH489" s="249">
        <f aca="true" t="shared" si="14" ref="BH489:BH498">ROUND(L489*K489,2)</f>
        <v>0</v>
      </c>
      <c r="BI489" s="192" t="s">
        <v>113</v>
      </c>
      <c r="BJ489" s="192" t="s">
        <v>970</v>
      </c>
    </row>
    <row r="490" spans="2:44" s="198" customFormat="1" ht="30" customHeight="1">
      <c r="B490" s="168"/>
      <c r="C490" s="169"/>
      <c r="D490" s="169"/>
      <c r="E490" s="169"/>
      <c r="F490" s="626" t="s">
        <v>3363</v>
      </c>
      <c r="G490" s="626"/>
      <c r="H490" s="626"/>
      <c r="I490" s="626"/>
      <c r="J490" s="169"/>
      <c r="K490" s="169"/>
      <c r="L490" s="169"/>
      <c r="M490" s="169"/>
      <c r="N490" s="181"/>
      <c r="O490" s="181"/>
      <c r="P490" s="181"/>
      <c r="Q490" s="181"/>
      <c r="R490" s="169"/>
      <c r="S490" s="176"/>
      <c r="T490" s="169"/>
      <c r="U490" s="169"/>
      <c r="V490" s="172"/>
      <c r="W490" s="169"/>
      <c r="X490" s="169"/>
      <c r="Y490" s="169"/>
      <c r="Z490" s="169"/>
      <c r="AQ490" s="192" t="s">
        <v>271</v>
      </c>
      <c r="AR490" s="192" t="s">
        <v>65</v>
      </c>
    </row>
    <row r="491" spans="2:62" s="198" customFormat="1" ht="22.5" customHeight="1">
      <c r="B491" s="168"/>
      <c r="C491" s="240" t="s">
        <v>971</v>
      </c>
      <c r="D491" s="240" t="s">
        <v>199</v>
      </c>
      <c r="E491" s="241" t="s">
        <v>972</v>
      </c>
      <c r="F491" s="593" t="s">
        <v>973</v>
      </c>
      <c r="G491" s="593"/>
      <c r="H491" s="593"/>
      <c r="I491" s="593"/>
      <c r="J491" s="242" t="s">
        <v>353</v>
      </c>
      <c r="K491" s="243">
        <v>5</v>
      </c>
      <c r="L491" s="572"/>
      <c r="M491" s="572"/>
      <c r="N491" s="594">
        <f t="shared" si="13"/>
        <v>0</v>
      </c>
      <c r="O491" s="594"/>
      <c r="P491" s="594"/>
      <c r="Q491" s="623"/>
      <c r="R491" s="244" t="s">
        <v>3319</v>
      </c>
      <c r="S491" s="176"/>
      <c r="T491" s="245" t="s">
        <v>5</v>
      </c>
      <c r="U491" s="246" t="s">
        <v>31</v>
      </c>
      <c r="V491" s="247">
        <v>0</v>
      </c>
      <c r="W491" s="248">
        <f>V491*K491</f>
        <v>0</v>
      </c>
      <c r="X491" s="248">
        <v>0</v>
      </c>
      <c r="Y491" s="248">
        <f>X491*K491</f>
        <v>0</v>
      </c>
      <c r="Z491" s="248">
        <v>0</v>
      </c>
      <c r="AO491" s="192" t="s">
        <v>113</v>
      </c>
      <c r="AQ491" s="192" t="s">
        <v>199</v>
      </c>
      <c r="AR491" s="192" t="s">
        <v>65</v>
      </c>
      <c r="AV491" s="192" t="s">
        <v>198</v>
      </c>
      <c r="BB491" s="249">
        <f>IF(U491="základní",N491,0)</f>
        <v>0</v>
      </c>
      <c r="BC491" s="249">
        <f>IF(U491="snížená",N491,0)</f>
        <v>0</v>
      </c>
      <c r="BD491" s="249">
        <f>IF(U491="zákl. přenesená",N491,0)</f>
        <v>0</v>
      </c>
      <c r="BE491" s="249">
        <f>IF(U491="sníž. přenesená",N491,0)</f>
        <v>0</v>
      </c>
      <c r="BF491" s="249">
        <f>IF(U491="nulová",N491,0)</f>
        <v>0</v>
      </c>
      <c r="BG491" s="192" t="s">
        <v>71</v>
      </c>
      <c r="BH491" s="249">
        <f t="shared" si="14"/>
        <v>0</v>
      </c>
      <c r="BI491" s="192" t="s">
        <v>113</v>
      </c>
      <c r="BJ491" s="192" t="s">
        <v>974</v>
      </c>
    </row>
    <row r="492" spans="2:44" s="198" customFormat="1" ht="30" customHeight="1">
      <c r="B492" s="168"/>
      <c r="C492" s="169"/>
      <c r="D492" s="169"/>
      <c r="E492" s="169"/>
      <c r="F492" s="626" t="s">
        <v>3364</v>
      </c>
      <c r="G492" s="626"/>
      <c r="H492" s="626"/>
      <c r="I492" s="626"/>
      <c r="J492" s="169"/>
      <c r="K492" s="169"/>
      <c r="L492" s="169"/>
      <c r="M492" s="169"/>
      <c r="N492" s="181"/>
      <c r="O492" s="181"/>
      <c r="P492" s="181"/>
      <c r="Q492" s="181"/>
      <c r="R492" s="169"/>
      <c r="S492" s="176"/>
      <c r="T492" s="169"/>
      <c r="U492" s="169"/>
      <c r="V492" s="172"/>
      <c r="W492" s="169"/>
      <c r="X492" s="169"/>
      <c r="Y492" s="169"/>
      <c r="Z492" s="169"/>
      <c r="AQ492" s="192" t="s">
        <v>271</v>
      </c>
      <c r="AR492" s="192" t="s">
        <v>65</v>
      </c>
    </row>
    <row r="493" spans="2:62" s="198" customFormat="1" ht="22.5" customHeight="1">
      <c r="B493" s="168"/>
      <c r="C493" s="240" t="s">
        <v>975</v>
      </c>
      <c r="D493" s="240" t="s">
        <v>199</v>
      </c>
      <c r="E493" s="241" t="s">
        <v>976</v>
      </c>
      <c r="F493" s="593" t="s">
        <v>977</v>
      </c>
      <c r="G493" s="593"/>
      <c r="H493" s="593"/>
      <c r="I493" s="593"/>
      <c r="J493" s="242" t="s">
        <v>353</v>
      </c>
      <c r="K493" s="243">
        <v>5</v>
      </c>
      <c r="L493" s="572"/>
      <c r="M493" s="572"/>
      <c r="N493" s="594">
        <f t="shared" si="13"/>
        <v>0</v>
      </c>
      <c r="O493" s="594"/>
      <c r="P493" s="594"/>
      <c r="Q493" s="623"/>
      <c r="R493" s="256" t="s">
        <v>3765</v>
      </c>
      <c r="S493" s="176"/>
      <c r="T493" s="245" t="s">
        <v>5</v>
      </c>
      <c r="U493" s="246" t="s">
        <v>31</v>
      </c>
      <c r="V493" s="247">
        <v>0</v>
      </c>
      <c r="W493" s="248">
        <f>V493*K493</f>
        <v>0</v>
      </c>
      <c r="X493" s="248">
        <v>0</v>
      </c>
      <c r="Y493" s="248">
        <f>X493*K493</f>
        <v>0</v>
      </c>
      <c r="Z493" s="248">
        <v>0</v>
      </c>
      <c r="AO493" s="192" t="s">
        <v>113</v>
      </c>
      <c r="AQ493" s="192" t="s">
        <v>199</v>
      </c>
      <c r="AR493" s="192" t="s">
        <v>65</v>
      </c>
      <c r="AV493" s="192" t="s">
        <v>198</v>
      </c>
      <c r="BB493" s="249">
        <f>IF(U493="základní",N493,0)</f>
        <v>0</v>
      </c>
      <c r="BC493" s="249">
        <f>IF(U493="snížená",N493,0)</f>
        <v>0</v>
      </c>
      <c r="BD493" s="249">
        <f>IF(U493="zákl. přenesená",N493,0)</f>
        <v>0</v>
      </c>
      <c r="BE493" s="249">
        <f>IF(U493="sníž. přenesená",N493,0)</f>
        <v>0</v>
      </c>
      <c r="BF493" s="249">
        <f>IF(U493="nulová",N493,0)</f>
        <v>0</v>
      </c>
      <c r="BG493" s="192" t="s">
        <v>71</v>
      </c>
      <c r="BH493" s="249">
        <f t="shared" si="14"/>
        <v>0</v>
      </c>
      <c r="BI493" s="192" t="s">
        <v>113</v>
      </c>
      <c r="BJ493" s="192" t="s">
        <v>978</v>
      </c>
    </row>
    <row r="494" spans="2:62" s="198" customFormat="1" ht="44.25" customHeight="1">
      <c r="B494" s="168"/>
      <c r="C494" s="240" t="s">
        <v>979</v>
      </c>
      <c r="D494" s="240" t="s">
        <v>199</v>
      </c>
      <c r="E494" s="241" t="s">
        <v>980</v>
      </c>
      <c r="F494" s="593" t="s">
        <v>981</v>
      </c>
      <c r="G494" s="593"/>
      <c r="H494" s="593"/>
      <c r="I494" s="593"/>
      <c r="J494" s="242" t="s">
        <v>377</v>
      </c>
      <c r="K494" s="243">
        <v>249.2</v>
      </c>
      <c r="L494" s="572"/>
      <c r="M494" s="572"/>
      <c r="N494" s="594">
        <f t="shared" si="13"/>
        <v>0</v>
      </c>
      <c r="O494" s="594"/>
      <c r="P494" s="594"/>
      <c r="Q494" s="623"/>
      <c r="R494" s="244" t="s">
        <v>3319</v>
      </c>
      <c r="S494" s="176"/>
      <c r="T494" s="245" t="s">
        <v>5</v>
      </c>
      <c r="U494" s="246" t="s">
        <v>31</v>
      </c>
      <c r="V494" s="247">
        <v>0</v>
      </c>
      <c r="W494" s="248">
        <f>V494*K494</f>
        <v>0</v>
      </c>
      <c r="X494" s="248">
        <v>0</v>
      </c>
      <c r="Y494" s="248">
        <f>X494*K494</f>
        <v>0</v>
      </c>
      <c r="Z494" s="248">
        <v>0</v>
      </c>
      <c r="AO494" s="192" t="s">
        <v>113</v>
      </c>
      <c r="AQ494" s="192" t="s">
        <v>199</v>
      </c>
      <c r="AR494" s="192" t="s">
        <v>65</v>
      </c>
      <c r="AV494" s="192" t="s">
        <v>198</v>
      </c>
      <c r="BB494" s="249">
        <f>IF(U494="základní",N494,0)</f>
        <v>0</v>
      </c>
      <c r="BC494" s="249">
        <f>IF(U494="snížená",N494,0)</f>
        <v>0</v>
      </c>
      <c r="BD494" s="249">
        <f>IF(U494="zákl. přenesená",N494,0)</f>
        <v>0</v>
      </c>
      <c r="BE494" s="249">
        <f>IF(U494="sníž. přenesená",N494,0)</f>
        <v>0</v>
      </c>
      <c r="BF494" s="249">
        <f>IF(U494="nulová",N494,0)</f>
        <v>0</v>
      </c>
      <c r="BG494" s="192" t="s">
        <v>71</v>
      </c>
      <c r="BH494" s="249">
        <f t="shared" si="14"/>
        <v>0</v>
      </c>
      <c r="BI494" s="192" t="s">
        <v>113</v>
      </c>
      <c r="BJ494" s="192" t="s">
        <v>982</v>
      </c>
    </row>
    <row r="495" spans="2:44" s="198" customFormat="1" ht="30" customHeight="1">
      <c r="B495" s="168"/>
      <c r="C495" s="169"/>
      <c r="D495" s="169"/>
      <c r="E495" s="169"/>
      <c r="F495" s="626" t="s">
        <v>3365</v>
      </c>
      <c r="G495" s="626"/>
      <c r="H495" s="626"/>
      <c r="I495" s="626"/>
      <c r="J495" s="169"/>
      <c r="K495" s="169"/>
      <c r="L495" s="169"/>
      <c r="M495" s="169"/>
      <c r="N495" s="181"/>
      <c r="O495" s="181"/>
      <c r="P495" s="181"/>
      <c r="Q495" s="181"/>
      <c r="R495" s="169"/>
      <c r="S495" s="176"/>
      <c r="T495" s="169"/>
      <c r="U495" s="169"/>
      <c r="V495" s="172"/>
      <c r="W495" s="169"/>
      <c r="X495" s="169"/>
      <c r="Y495" s="169"/>
      <c r="Z495" s="169"/>
      <c r="AQ495" s="192" t="s">
        <v>271</v>
      </c>
      <c r="AR495" s="192" t="s">
        <v>65</v>
      </c>
    </row>
    <row r="496" spans="2:44" s="198" customFormat="1" ht="30" customHeight="1">
      <c r="B496" s="168"/>
      <c r="C496" s="169"/>
      <c r="D496" s="169"/>
      <c r="E496" s="169"/>
      <c r="F496" s="627" t="s">
        <v>3366</v>
      </c>
      <c r="G496" s="627"/>
      <c r="H496" s="627"/>
      <c r="I496" s="627"/>
      <c r="J496" s="169"/>
      <c r="K496" s="169"/>
      <c r="L496" s="169"/>
      <c r="M496" s="169"/>
      <c r="N496" s="272"/>
      <c r="O496" s="272"/>
      <c r="P496" s="272"/>
      <c r="Q496" s="272"/>
      <c r="R496" s="169"/>
      <c r="S496" s="176"/>
      <c r="T496" s="169"/>
      <c r="U496" s="169"/>
      <c r="V496" s="172"/>
      <c r="W496" s="169"/>
      <c r="X496" s="169"/>
      <c r="Y496" s="169"/>
      <c r="Z496" s="169"/>
      <c r="AQ496" s="192" t="s">
        <v>271</v>
      </c>
      <c r="AR496" s="192" t="s">
        <v>65</v>
      </c>
    </row>
    <row r="497" spans="2:62" s="198" customFormat="1" ht="31.5" customHeight="1">
      <c r="B497" s="168"/>
      <c r="C497" s="240" t="s">
        <v>983</v>
      </c>
      <c r="D497" s="240" t="s">
        <v>199</v>
      </c>
      <c r="E497" s="241" t="s">
        <v>984</v>
      </c>
      <c r="F497" s="593" t="s">
        <v>985</v>
      </c>
      <c r="G497" s="593"/>
      <c r="H497" s="593"/>
      <c r="I497" s="593"/>
      <c r="J497" s="242" t="s">
        <v>377</v>
      </c>
      <c r="K497" s="243">
        <v>249.2</v>
      </c>
      <c r="L497" s="572"/>
      <c r="M497" s="572"/>
      <c r="N497" s="594">
        <f t="shared" si="13"/>
        <v>0</v>
      </c>
      <c r="O497" s="594"/>
      <c r="P497" s="594"/>
      <c r="Q497" s="623"/>
      <c r="R497" s="256" t="s">
        <v>3765</v>
      </c>
      <c r="S497" s="176"/>
      <c r="T497" s="245" t="s">
        <v>5</v>
      </c>
      <c r="U497" s="246" t="s">
        <v>31</v>
      </c>
      <c r="V497" s="247">
        <v>0</v>
      </c>
      <c r="W497" s="248">
        <f>V497*K497</f>
        <v>0</v>
      </c>
      <c r="X497" s="248">
        <v>4E-05</v>
      </c>
      <c r="Y497" s="248">
        <f>X497*K497</f>
        <v>0.009968000000000001</v>
      </c>
      <c r="Z497" s="248">
        <v>0</v>
      </c>
      <c r="AO497" s="192" t="s">
        <v>113</v>
      </c>
      <c r="AQ497" s="192" t="s">
        <v>199</v>
      </c>
      <c r="AR497" s="192" t="s">
        <v>65</v>
      </c>
      <c r="AV497" s="192" t="s">
        <v>198</v>
      </c>
      <c r="BB497" s="249">
        <f>IF(U497="základní",N497,0)</f>
        <v>0</v>
      </c>
      <c r="BC497" s="249">
        <f>IF(U497="snížená",N497,0)</f>
        <v>0</v>
      </c>
      <c r="BD497" s="249">
        <f>IF(U497="zákl. přenesená",N497,0)</f>
        <v>0</v>
      </c>
      <c r="BE497" s="249">
        <f>IF(U497="sníž. přenesená",N497,0)</f>
        <v>0</v>
      </c>
      <c r="BF497" s="249">
        <f>IF(U497="nulová",N497,0)</f>
        <v>0</v>
      </c>
      <c r="BG497" s="192" t="s">
        <v>71</v>
      </c>
      <c r="BH497" s="249">
        <f t="shared" si="14"/>
        <v>0</v>
      </c>
      <c r="BI497" s="192" t="s">
        <v>113</v>
      </c>
      <c r="BJ497" s="192" t="s">
        <v>986</v>
      </c>
    </row>
    <row r="498" spans="2:62" s="198" customFormat="1" ht="22.5" customHeight="1">
      <c r="B498" s="168"/>
      <c r="C498" s="240" t="s">
        <v>987</v>
      </c>
      <c r="D498" s="240" t="s">
        <v>199</v>
      </c>
      <c r="E498" s="241" t="s">
        <v>988</v>
      </c>
      <c r="F498" s="593" t="s">
        <v>989</v>
      </c>
      <c r="G498" s="593"/>
      <c r="H498" s="593"/>
      <c r="I498" s="593"/>
      <c r="J498" s="242" t="s">
        <v>360</v>
      </c>
      <c r="K498" s="243">
        <v>56.2</v>
      </c>
      <c r="L498" s="572"/>
      <c r="M498" s="572"/>
      <c r="N498" s="594">
        <f t="shared" si="13"/>
        <v>0</v>
      </c>
      <c r="O498" s="594"/>
      <c r="P498" s="594"/>
      <c r="Q498" s="623"/>
      <c r="R498" s="244" t="s">
        <v>3319</v>
      </c>
      <c r="S498" s="176"/>
      <c r="T498" s="245" t="s">
        <v>5</v>
      </c>
      <c r="U498" s="246" t="s">
        <v>31</v>
      </c>
      <c r="V498" s="247">
        <v>0</v>
      </c>
      <c r="W498" s="248">
        <f>V498*K498</f>
        <v>0</v>
      </c>
      <c r="X498" s="248">
        <v>0</v>
      </c>
      <c r="Y498" s="248">
        <f>X498*K498</f>
        <v>0</v>
      </c>
      <c r="Z498" s="248">
        <v>0</v>
      </c>
      <c r="AO498" s="192" t="s">
        <v>113</v>
      </c>
      <c r="AQ498" s="192" t="s">
        <v>199</v>
      </c>
      <c r="AR498" s="192" t="s">
        <v>65</v>
      </c>
      <c r="AV498" s="192" t="s">
        <v>198</v>
      </c>
      <c r="BB498" s="249">
        <f>IF(U498="základní",N498,0)</f>
        <v>0</v>
      </c>
      <c r="BC498" s="249">
        <f>IF(U498="snížená",N498,0)</f>
        <v>0</v>
      </c>
      <c r="BD498" s="249">
        <f>IF(U498="zákl. přenesená",N498,0)</f>
        <v>0</v>
      </c>
      <c r="BE498" s="249">
        <f>IF(U498="sníž. přenesená",N498,0)</f>
        <v>0</v>
      </c>
      <c r="BF498" s="249">
        <f>IF(U498="nulová",N498,0)</f>
        <v>0</v>
      </c>
      <c r="BG498" s="192" t="s">
        <v>71</v>
      </c>
      <c r="BH498" s="249">
        <f t="shared" si="14"/>
        <v>0</v>
      </c>
      <c r="BI498" s="192" t="s">
        <v>113</v>
      </c>
      <c r="BJ498" s="192" t="s">
        <v>990</v>
      </c>
    </row>
    <row r="499" spans="2:44" s="198" customFormat="1" ht="78" customHeight="1">
      <c r="B499" s="168"/>
      <c r="C499" s="169"/>
      <c r="D499" s="169"/>
      <c r="E499" s="169"/>
      <c r="F499" s="619" t="s">
        <v>991</v>
      </c>
      <c r="G499" s="620"/>
      <c r="H499" s="620"/>
      <c r="I499" s="620"/>
      <c r="J499" s="169"/>
      <c r="K499" s="169"/>
      <c r="L499" s="169"/>
      <c r="M499" s="169"/>
      <c r="N499" s="169"/>
      <c r="O499" s="169"/>
      <c r="P499" s="169"/>
      <c r="Q499" s="169"/>
      <c r="R499" s="169"/>
      <c r="S499" s="176"/>
      <c r="T499" s="169"/>
      <c r="U499" s="169"/>
      <c r="V499" s="172"/>
      <c r="W499" s="169"/>
      <c r="X499" s="169"/>
      <c r="Y499" s="169"/>
      <c r="Z499" s="169"/>
      <c r="AQ499" s="192" t="s">
        <v>271</v>
      </c>
      <c r="AR499" s="192" t="s">
        <v>65</v>
      </c>
    </row>
    <row r="500" spans="2:60" s="235" customFormat="1" ht="37.35" customHeight="1">
      <c r="B500" s="231"/>
      <c r="C500" s="232"/>
      <c r="D500" s="233" t="s">
        <v>264</v>
      </c>
      <c r="E500" s="233"/>
      <c r="F500" s="233"/>
      <c r="G500" s="233"/>
      <c r="H500" s="233"/>
      <c r="I500" s="233"/>
      <c r="J500" s="233"/>
      <c r="K500" s="233"/>
      <c r="L500" s="233"/>
      <c r="M500" s="233"/>
      <c r="N500" s="609">
        <f>N501</f>
        <v>0</v>
      </c>
      <c r="O500" s="610"/>
      <c r="P500" s="610"/>
      <c r="Q500" s="610"/>
      <c r="R500" s="232"/>
      <c r="S500" s="176"/>
      <c r="T500" s="232"/>
      <c r="U500" s="232"/>
      <c r="V500" s="219"/>
      <c r="W500" s="234">
        <f>W501</f>
        <v>0</v>
      </c>
      <c r="X500" s="232"/>
      <c r="Y500" s="234">
        <f>Y501</f>
        <v>0</v>
      </c>
      <c r="Z500" s="232"/>
      <c r="AO500" s="237" t="s">
        <v>113</v>
      </c>
      <c r="AQ500" s="238" t="s">
        <v>57</v>
      </c>
      <c r="AR500" s="238" t="s">
        <v>58</v>
      </c>
      <c r="AV500" s="237" t="s">
        <v>198</v>
      </c>
      <c r="BH500" s="239">
        <f>BH501</f>
        <v>0</v>
      </c>
    </row>
    <row r="501" spans="2:62" s="198" customFormat="1" ht="22.5" customHeight="1">
      <c r="B501" s="168"/>
      <c r="C501" s="240" t="s">
        <v>992</v>
      </c>
      <c r="D501" s="240" t="s">
        <v>199</v>
      </c>
      <c r="E501" s="241" t="s">
        <v>993</v>
      </c>
      <c r="F501" s="593" t="s">
        <v>994</v>
      </c>
      <c r="G501" s="593"/>
      <c r="H501" s="593"/>
      <c r="I501" s="593"/>
      <c r="J501" s="242" t="s">
        <v>424</v>
      </c>
      <c r="K501" s="504">
        <v>3865.88</v>
      </c>
      <c r="L501" s="572"/>
      <c r="M501" s="572"/>
      <c r="N501" s="594">
        <f>ROUND(L501*K501,2)</f>
        <v>0</v>
      </c>
      <c r="O501" s="594"/>
      <c r="P501" s="594"/>
      <c r="Q501" s="623"/>
      <c r="R501" s="256" t="s">
        <v>3765</v>
      </c>
      <c r="S501" s="176"/>
      <c r="T501" s="245" t="s">
        <v>5</v>
      </c>
      <c r="U501" s="275" t="s">
        <v>31</v>
      </c>
      <c r="V501" s="276">
        <v>0</v>
      </c>
      <c r="W501" s="277">
        <f>V501*K501</f>
        <v>0</v>
      </c>
      <c r="X501" s="277">
        <v>0</v>
      </c>
      <c r="Y501" s="277">
        <f>X501*K501</f>
        <v>0</v>
      </c>
      <c r="Z501" s="277">
        <v>0</v>
      </c>
      <c r="AO501" s="192" t="s">
        <v>113</v>
      </c>
      <c r="AQ501" s="192" t="s">
        <v>199</v>
      </c>
      <c r="AR501" s="192" t="s">
        <v>65</v>
      </c>
      <c r="AV501" s="192" t="s">
        <v>198</v>
      </c>
      <c r="BB501" s="249">
        <f>IF(U501="základní",N501,0)</f>
        <v>0</v>
      </c>
      <c r="BC501" s="249">
        <f>IF(U501="snížená",N501,0)</f>
        <v>0</v>
      </c>
      <c r="BD501" s="249">
        <f>IF(U501="zákl. přenesená",N501,0)</f>
        <v>0</v>
      </c>
      <c r="BE501" s="249">
        <f>IF(U501="sníž. přenesená",N501,0)</f>
        <v>0</v>
      </c>
      <c r="BF501" s="249">
        <f>IF(U501="nulová",N501,0)</f>
        <v>0</v>
      </c>
      <c r="BG501" s="192" t="s">
        <v>71</v>
      </c>
      <c r="BH501" s="249">
        <f>ROUND(L501*K501,2)</f>
        <v>0</v>
      </c>
      <c r="BI501" s="192" t="s">
        <v>113</v>
      </c>
      <c r="BJ501" s="192" t="s">
        <v>995</v>
      </c>
    </row>
    <row r="502" spans="2:22" s="198" customFormat="1" ht="6.95" customHeight="1">
      <c r="B502" s="201"/>
      <c r="C502" s="202"/>
      <c r="D502" s="202"/>
      <c r="E502" s="202"/>
      <c r="F502" s="202"/>
      <c r="G502" s="202"/>
      <c r="H502" s="202"/>
      <c r="I502" s="202"/>
      <c r="J502" s="202"/>
      <c r="K502" s="202"/>
      <c r="L502" s="202"/>
      <c r="M502" s="202"/>
      <c r="N502" s="202"/>
      <c r="O502" s="202"/>
      <c r="P502" s="202"/>
      <c r="Q502" s="202"/>
      <c r="R502" s="202"/>
      <c r="S502" s="278"/>
      <c r="T502" s="202"/>
      <c r="U502" s="202"/>
      <c r="V502" s="203"/>
    </row>
  </sheetData>
  <sheetProtection password="CDE4" sheet="1" objects="1" scenarios="1"/>
  <mergeCells count="812">
    <mergeCell ref="T89:V89"/>
    <mergeCell ref="F93:I93"/>
    <mergeCell ref="F124:I124"/>
    <mergeCell ref="L124:M124"/>
    <mergeCell ref="N124:Q124"/>
    <mergeCell ref="F121:I121"/>
    <mergeCell ref="F122:I122"/>
    <mergeCell ref="L122:M122"/>
    <mergeCell ref="N122:Q122"/>
    <mergeCell ref="F123:I123"/>
    <mergeCell ref="F111:I111"/>
    <mergeCell ref="F112:I112"/>
    <mergeCell ref="L112:M112"/>
    <mergeCell ref="N112:Q112"/>
    <mergeCell ref="F113:I113"/>
    <mergeCell ref="F114:I114"/>
    <mergeCell ref="L114:M114"/>
    <mergeCell ref="N114:Q114"/>
    <mergeCell ref="F115:I115"/>
    <mergeCell ref="F106:I106"/>
    <mergeCell ref="L106:M106"/>
    <mergeCell ref="N106:Q106"/>
    <mergeCell ref="F107:I107"/>
    <mergeCell ref="F108:I108"/>
    <mergeCell ref="H1:K1"/>
    <mergeCell ref="T2:Z2"/>
    <mergeCell ref="F499:I499"/>
    <mergeCell ref="N494:Q494"/>
    <mergeCell ref="F497:I497"/>
    <mergeCell ref="L497:M497"/>
    <mergeCell ref="N497:Q497"/>
    <mergeCell ref="F498:I498"/>
    <mergeCell ref="L498:M498"/>
    <mergeCell ref="N498:Q498"/>
    <mergeCell ref="F488:I488"/>
    <mergeCell ref="F489:I489"/>
    <mergeCell ref="L489:M489"/>
    <mergeCell ref="N489:Q489"/>
    <mergeCell ref="F491:I491"/>
    <mergeCell ref="L491:M491"/>
    <mergeCell ref="N491:Q491"/>
    <mergeCell ref="F493:I493"/>
    <mergeCell ref="L493:M493"/>
    <mergeCell ref="N493:Q493"/>
    <mergeCell ref="F478:I478"/>
    <mergeCell ref="L478:M478"/>
    <mergeCell ref="N478:Q478"/>
    <mergeCell ref="H30:J30"/>
    <mergeCell ref="F501:I501"/>
    <mergeCell ref="L501:M501"/>
    <mergeCell ref="N501:Q501"/>
    <mergeCell ref="N90:Q90"/>
    <mergeCell ref="N91:Q91"/>
    <mergeCell ref="N126:Q126"/>
    <mergeCell ref="N141:Q141"/>
    <mergeCell ref="N181:Q181"/>
    <mergeCell ref="N210:Q210"/>
    <mergeCell ref="N236:Q236"/>
    <mergeCell ref="N248:Q248"/>
    <mergeCell ref="N271:Q271"/>
    <mergeCell ref="N312:Q312"/>
    <mergeCell ref="N326:Q326"/>
    <mergeCell ref="N337:Q337"/>
    <mergeCell ref="N359:Q359"/>
    <mergeCell ref="N425:Q425"/>
    <mergeCell ref="N442:Q442"/>
    <mergeCell ref="N468:Q468"/>
    <mergeCell ref="N477:Q477"/>
    <mergeCell ref="N483:Q483"/>
    <mergeCell ref="N500:Q500"/>
    <mergeCell ref="F494:I494"/>
    <mergeCell ref="L494:M494"/>
    <mergeCell ref="F484:I484"/>
    <mergeCell ref="L484:M484"/>
    <mergeCell ref="N484:Q484"/>
    <mergeCell ref="F485:I485"/>
    <mergeCell ref="F486:I486"/>
    <mergeCell ref="F487:I487"/>
    <mergeCell ref="F482:I482"/>
    <mergeCell ref="F490:I490"/>
    <mergeCell ref="F492:I492"/>
    <mergeCell ref="F464:I464"/>
    <mergeCell ref="L464:M464"/>
    <mergeCell ref="N464:Q464"/>
    <mergeCell ref="F454:I454"/>
    <mergeCell ref="F455:I455"/>
    <mergeCell ref="F456:I456"/>
    <mergeCell ref="F457:I457"/>
    <mergeCell ref="F458:I458"/>
    <mergeCell ref="F459:I459"/>
    <mergeCell ref="F460:I460"/>
    <mergeCell ref="F461:I461"/>
    <mergeCell ref="F462:I462"/>
    <mergeCell ref="F434:I434"/>
    <mergeCell ref="F435:I435"/>
    <mergeCell ref="F453:I453"/>
    <mergeCell ref="L453:M453"/>
    <mergeCell ref="N453:Q453"/>
    <mergeCell ref="F463:I463"/>
    <mergeCell ref="L463:M463"/>
    <mergeCell ref="N463:Q463"/>
    <mergeCell ref="F446:I446"/>
    <mergeCell ref="F447:I447"/>
    <mergeCell ref="F448:I448"/>
    <mergeCell ref="F449:I449"/>
    <mergeCell ref="F450:I450"/>
    <mergeCell ref="F451:I451"/>
    <mergeCell ref="F452:I452"/>
    <mergeCell ref="F441:I441"/>
    <mergeCell ref="F437:I437"/>
    <mergeCell ref="L437:M437"/>
    <mergeCell ref="N437:Q437"/>
    <mergeCell ref="F438:I438"/>
    <mergeCell ref="L438:M438"/>
    <mergeCell ref="N438:Q438"/>
    <mergeCell ref="F444:I444"/>
    <mergeCell ref="F445:I445"/>
    <mergeCell ref="F420:I420"/>
    <mergeCell ref="L420:M420"/>
    <mergeCell ref="N420:Q420"/>
    <mergeCell ref="F426:I426"/>
    <mergeCell ref="L426:M426"/>
    <mergeCell ref="N426:Q426"/>
    <mergeCell ref="F436:I436"/>
    <mergeCell ref="L436:M436"/>
    <mergeCell ref="N436:Q436"/>
    <mergeCell ref="F421:I421"/>
    <mergeCell ref="F422:I422"/>
    <mergeCell ref="L422:M422"/>
    <mergeCell ref="N422:Q422"/>
    <mergeCell ref="F423:I423"/>
    <mergeCell ref="L423:M423"/>
    <mergeCell ref="N423:Q423"/>
    <mergeCell ref="F424:I424"/>
    <mergeCell ref="F427:I427"/>
    <mergeCell ref="F428:I428"/>
    <mergeCell ref="F429:I429"/>
    <mergeCell ref="F430:I430"/>
    <mergeCell ref="F431:I431"/>
    <mergeCell ref="F432:I432"/>
    <mergeCell ref="F433:I433"/>
    <mergeCell ref="F415:I415"/>
    <mergeCell ref="F416:I416"/>
    <mergeCell ref="L416:M416"/>
    <mergeCell ref="N416:Q416"/>
    <mergeCell ref="F417:I417"/>
    <mergeCell ref="F418:I418"/>
    <mergeCell ref="L418:M418"/>
    <mergeCell ref="N418:Q418"/>
    <mergeCell ref="F419:I419"/>
    <mergeCell ref="F410:I410"/>
    <mergeCell ref="L410:M410"/>
    <mergeCell ref="N410:Q410"/>
    <mergeCell ref="F411:I411"/>
    <mergeCell ref="F412:I412"/>
    <mergeCell ref="L412:M412"/>
    <mergeCell ref="N412:Q412"/>
    <mergeCell ref="F413:I413"/>
    <mergeCell ref="F414:I414"/>
    <mergeCell ref="L414:M414"/>
    <mergeCell ref="N414:Q414"/>
    <mergeCell ref="F405:I405"/>
    <mergeCell ref="F406:I406"/>
    <mergeCell ref="L406:M406"/>
    <mergeCell ref="N406:Q406"/>
    <mergeCell ref="F407:I407"/>
    <mergeCell ref="F408:I408"/>
    <mergeCell ref="L408:M408"/>
    <mergeCell ref="N408:Q408"/>
    <mergeCell ref="F409:I409"/>
    <mergeCell ref="F398:I398"/>
    <mergeCell ref="L398:M398"/>
    <mergeCell ref="N398:Q398"/>
    <mergeCell ref="F400:I400"/>
    <mergeCell ref="F401:I401"/>
    <mergeCell ref="L401:M401"/>
    <mergeCell ref="N401:Q401"/>
    <mergeCell ref="F403:I403"/>
    <mergeCell ref="F404:I404"/>
    <mergeCell ref="L404:M404"/>
    <mergeCell ref="N404:Q404"/>
    <mergeCell ref="F399:I399"/>
    <mergeCell ref="F402:I402"/>
    <mergeCell ref="F395:I395"/>
    <mergeCell ref="L395:M395"/>
    <mergeCell ref="N395:Q395"/>
    <mergeCell ref="F396:I396"/>
    <mergeCell ref="L396:M396"/>
    <mergeCell ref="N396:Q396"/>
    <mergeCell ref="F397:I397"/>
    <mergeCell ref="L397:M397"/>
    <mergeCell ref="N397:Q397"/>
    <mergeCell ref="F392:I392"/>
    <mergeCell ref="L392:M392"/>
    <mergeCell ref="N392:Q392"/>
    <mergeCell ref="F393:I393"/>
    <mergeCell ref="L393:M393"/>
    <mergeCell ref="N393:Q393"/>
    <mergeCell ref="F394:I394"/>
    <mergeCell ref="L394:M394"/>
    <mergeCell ref="N394:Q394"/>
    <mergeCell ref="F389:I389"/>
    <mergeCell ref="L389:M389"/>
    <mergeCell ref="N389:Q389"/>
    <mergeCell ref="F390:I390"/>
    <mergeCell ref="L390:M390"/>
    <mergeCell ref="N390:Q390"/>
    <mergeCell ref="F391:I391"/>
    <mergeCell ref="L391:M391"/>
    <mergeCell ref="N391:Q391"/>
    <mergeCell ref="F386:I386"/>
    <mergeCell ref="L386:M386"/>
    <mergeCell ref="N386:Q386"/>
    <mergeCell ref="F387:I387"/>
    <mergeCell ref="L387:M387"/>
    <mergeCell ref="N387:Q387"/>
    <mergeCell ref="F388:I388"/>
    <mergeCell ref="L388:M388"/>
    <mergeCell ref="N388:Q388"/>
    <mergeCell ref="F383:I383"/>
    <mergeCell ref="L383:M383"/>
    <mergeCell ref="N383:Q383"/>
    <mergeCell ref="F384:I384"/>
    <mergeCell ref="L384:M384"/>
    <mergeCell ref="N384:Q384"/>
    <mergeCell ref="F385:I385"/>
    <mergeCell ref="L385:M385"/>
    <mergeCell ref="N385:Q385"/>
    <mergeCell ref="F380:I380"/>
    <mergeCell ref="L380:M380"/>
    <mergeCell ref="N380:Q380"/>
    <mergeCell ref="F381:I381"/>
    <mergeCell ref="L381:M381"/>
    <mergeCell ref="N381:Q381"/>
    <mergeCell ref="F382:I382"/>
    <mergeCell ref="L382:M382"/>
    <mergeCell ref="N382:Q382"/>
    <mergeCell ref="F377:I377"/>
    <mergeCell ref="L377:M377"/>
    <mergeCell ref="N377:Q377"/>
    <mergeCell ref="F378:I378"/>
    <mergeCell ref="L378:M378"/>
    <mergeCell ref="N378:Q378"/>
    <mergeCell ref="F379:I379"/>
    <mergeCell ref="L379:M379"/>
    <mergeCell ref="N379:Q379"/>
    <mergeCell ref="F374:I374"/>
    <mergeCell ref="L374:M374"/>
    <mergeCell ref="N374:Q374"/>
    <mergeCell ref="F375:I375"/>
    <mergeCell ref="L375:M375"/>
    <mergeCell ref="N375:Q375"/>
    <mergeCell ref="F376:I376"/>
    <mergeCell ref="L376:M376"/>
    <mergeCell ref="N376:Q376"/>
    <mergeCell ref="F371:I371"/>
    <mergeCell ref="L371:M371"/>
    <mergeCell ref="N371:Q371"/>
    <mergeCell ref="F372:I372"/>
    <mergeCell ref="L372:M372"/>
    <mergeCell ref="N372:Q372"/>
    <mergeCell ref="F373:I373"/>
    <mergeCell ref="L373:M373"/>
    <mergeCell ref="N373:Q373"/>
    <mergeCell ref="F351:I351"/>
    <mergeCell ref="F352:I352"/>
    <mergeCell ref="L355:M355"/>
    <mergeCell ref="N355:Q355"/>
    <mergeCell ref="F354:I354"/>
    <mergeCell ref="F355:I355"/>
    <mergeCell ref="L364:M364"/>
    <mergeCell ref="N364:Q364"/>
    <mergeCell ref="F365:I365"/>
    <mergeCell ref="F358:I358"/>
    <mergeCell ref="F356:I356"/>
    <mergeCell ref="F361:I361"/>
    <mergeCell ref="F362:I362"/>
    <mergeCell ref="F360:I360"/>
    <mergeCell ref="L360:M360"/>
    <mergeCell ref="N360:Q360"/>
    <mergeCell ref="F315:I315"/>
    <mergeCell ref="F316:I316"/>
    <mergeCell ref="L316:M316"/>
    <mergeCell ref="N316:Q316"/>
    <mergeCell ref="F318:I318"/>
    <mergeCell ref="L318:M318"/>
    <mergeCell ref="N318:Q318"/>
    <mergeCell ref="F327:I327"/>
    <mergeCell ref="L327:M327"/>
    <mergeCell ref="N327:Q327"/>
    <mergeCell ref="F317:I317"/>
    <mergeCell ref="F319:I319"/>
    <mergeCell ref="F320:I320"/>
    <mergeCell ref="F321:I321"/>
    <mergeCell ref="F322:I322"/>
    <mergeCell ref="F323:I323"/>
    <mergeCell ref="L323:M323"/>
    <mergeCell ref="N323:Q323"/>
    <mergeCell ref="F324:I324"/>
    <mergeCell ref="L324:M324"/>
    <mergeCell ref="N324:Q324"/>
    <mergeCell ref="F325:I325"/>
    <mergeCell ref="F306:I306"/>
    <mergeCell ref="L306:M306"/>
    <mergeCell ref="N306:Q306"/>
    <mergeCell ref="F307:I307"/>
    <mergeCell ref="F308:I308"/>
    <mergeCell ref="F313:I313"/>
    <mergeCell ref="L313:M313"/>
    <mergeCell ref="N313:Q313"/>
    <mergeCell ref="F314:I314"/>
    <mergeCell ref="F309:I309"/>
    <mergeCell ref="L309:M309"/>
    <mergeCell ref="N309:Q309"/>
    <mergeCell ref="F310:I310"/>
    <mergeCell ref="L310:M310"/>
    <mergeCell ref="N310:Q310"/>
    <mergeCell ref="F311:I311"/>
    <mergeCell ref="F295:I295"/>
    <mergeCell ref="F304:I304"/>
    <mergeCell ref="L304:M304"/>
    <mergeCell ref="N304:Q304"/>
    <mergeCell ref="F305:I305"/>
    <mergeCell ref="L305:M305"/>
    <mergeCell ref="N305:Q305"/>
    <mergeCell ref="F301:I301"/>
    <mergeCell ref="F302:I302"/>
    <mergeCell ref="F303:I303"/>
    <mergeCell ref="F286:I286"/>
    <mergeCell ref="F287:I287"/>
    <mergeCell ref="F288:I288"/>
    <mergeCell ref="L288:M288"/>
    <mergeCell ref="N288:Q288"/>
    <mergeCell ref="F289:I289"/>
    <mergeCell ref="F294:I294"/>
    <mergeCell ref="L294:M294"/>
    <mergeCell ref="N294:Q294"/>
    <mergeCell ref="F290:I290"/>
    <mergeCell ref="F291:I291"/>
    <mergeCell ref="F292:I292"/>
    <mergeCell ref="F293:I293"/>
    <mergeCell ref="L263:M263"/>
    <mergeCell ref="N263:Q263"/>
    <mergeCell ref="F264:I264"/>
    <mergeCell ref="F265:I265"/>
    <mergeCell ref="L265:M265"/>
    <mergeCell ref="N265:Q265"/>
    <mergeCell ref="F266:I266"/>
    <mergeCell ref="F267:I267"/>
    <mergeCell ref="F272:I272"/>
    <mergeCell ref="L272:M272"/>
    <mergeCell ref="N272:Q272"/>
    <mergeCell ref="N268:Q268"/>
    <mergeCell ref="F269:I269"/>
    <mergeCell ref="L269:M269"/>
    <mergeCell ref="N269:Q269"/>
    <mergeCell ref="F270:I270"/>
    <mergeCell ref="N255:Q255"/>
    <mergeCell ref="F256:I256"/>
    <mergeCell ref="F257:I257"/>
    <mergeCell ref="F258:I258"/>
    <mergeCell ref="F259:I259"/>
    <mergeCell ref="F260:I260"/>
    <mergeCell ref="F261:I261"/>
    <mergeCell ref="L261:M261"/>
    <mergeCell ref="N261:Q261"/>
    <mergeCell ref="N245:Q245"/>
    <mergeCell ref="F246:I246"/>
    <mergeCell ref="F247:I247"/>
    <mergeCell ref="F249:I249"/>
    <mergeCell ref="L249:M249"/>
    <mergeCell ref="N249:Q249"/>
    <mergeCell ref="F250:I250"/>
    <mergeCell ref="F251:I251"/>
    <mergeCell ref="F252:I252"/>
    <mergeCell ref="F238:I238"/>
    <mergeCell ref="F239:I239"/>
    <mergeCell ref="F240:I240"/>
    <mergeCell ref="L240:M240"/>
    <mergeCell ref="N240:Q240"/>
    <mergeCell ref="F241:I241"/>
    <mergeCell ref="F242:I242"/>
    <mergeCell ref="F243:I243"/>
    <mergeCell ref="L243:M243"/>
    <mergeCell ref="N243:Q243"/>
    <mergeCell ref="L229:M229"/>
    <mergeCell ref="N229:Q229"/>
    <mergeCell ref="F237:I237"/>
    <mergeCell ref="L237:M237"/>
    <mergeCell ref="N237:Q237"/>
    <mergeCell ref="F231:I231"/>
    <mergeCell ref="F232:I232"/>
    <mergeCell ref="F233:I233"/>
    <mergeCell ref="F234:I234"/>
    <mergeCell ref="F235:I235"/>
    <mergeCell ref="F230:I230"/>
    <mergeCell ref="F229:I229"/>
    <mergeCell ref="L217:M217"/>
    <mergeCell ref="N217:Q217"/>
    <mergeCell ref="F218:I218"/>
    <mergeCell ref="L218:M218"/>
    <mergeCell ref="N218:Q218"/>
    <mergeCell ref="F219:I219"/>
    <mergeCell ref="F220:I220"/>
    <mergeCell ref="F221:I221"/>
    <mergeCell ref="L221:M221"/>
    <mergeCell ref="N221:Q221"/>
    <mergeCell ref="L211:M211"/>
    <mergeCell ref="N211:Q211"/>
    <mergeCell ref="F212:I212"/>
    <mergeCell ref="F213:I213"/>
    <mergeCell ref="F214:I214"/>
    <mergeCell ref="L214:M214"/>
    <mergeCell ref="N214:Q214"/>
    <mergeCell ref="F215:I215"/>
    <mergeCell ref="F216:I216"/>
    <mergeCell ref="L202:M202"/>
    <mergeCell ref="N202:Q202"/>
    <mergeCell ref="F206:I206"/>
    <mergeCell ref="L206:M206"/>
    <mergeCell ref="N206:Q206"/>
    <mergeCell ref="F208:I208"/>
    <mergeCell ref="L208:M208"/>
    <mergeCell ref="N208:Q208"/>
    <mergeCell ref="F205:I205"/>
    <mergeCell ref="F207:I207"/>
    <mergeCell ref="F203:I203"/>
    <mergeCell ref="F204:I204"/>
    <mergeCell ref="L195:M195"/>
    <mergeCell ref="N195:Q195"/>
    <mergeCell ref="F196:I196"/>
    <mergeCell ref="F197:I197"/>
    <mergeCell ref="F198:I198"/>
    <mergeCell ref="L198:M198"/>
    <mergeCell ref="N198:Q198"/>
    <mergeCell ref="F199:I199"/>
    <mergeCell ref="L199:M199"/>
    <mergeCell ref="N199:Q199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84:M184"/>
    <mergeCell ref="N184:Q184"/>
    <mergeCell ref="F186:I186"/>
    <mergeCell ref="L186:M186"/>
    <mergeCell ref="N186:Q186"/>
    <mergeCell ref="F183:I183"/>
    <mergeCell ref="F185:I185"/>
    <mergeCell ref="F187:I187"/>
    <mergeCell ref="L187:M187"/>
    <mergeCell ref="N187:Q187"/>
    <mergeCell ref="L176:M176"/>
    <mergeCell ref="N176:Q176"/>
    <mergeCell ref="F178:I178"/>
    <mergeCell ref="L178:M178"/>
    <mergeCell ref="N178:Q178"/>
    <mergeCell ref="F179:I179"/>
    <mergeCell ref="F177:I177"/>
    <mergeCell ref="F180:I180"/>
    <mergeCell ref="F182:I182"/>
    <mergeCell ref="L182:M182"/>
    <mergeCell ref="N182:Q182"/>
    <mergeCell ref="L170:M170"/>
    <mergeCell ref="N170:Q170"/>
    <mergeCell ref="F171:I171"/>
    <mergeCell ref="F172:I172"/>
    <mergeCell ref="F173:I173"/>
    <mergeCell ref="L173:M173"/>
    <mergeCell ref="N173:Q173"/>
    <mergeCell ref="F174:I174"/>
    <mergeCell ref="F175:I175"/>
    <mergeCell ref="L164:M164"/>
    <mergeCell ref="N164:Q164"/>
    <mergeCell ref="F165:I165"/>
    <mergeCell ref="F166:I166"/>
    <mergeCell ref="F167:I167"/>
    <mergeCell ref="L167:M167"/>
    <mergeCell ref="N167:Q167"/>
    <mergeCell ref="F168:I168"/>
    <mergeCell ref="F169:I169"/>
    <mergeCell ref="L157:M157"/>
    <mergeCell ref="N157:Q157"/>
    <mergeCell ref="F158:I158"/>
    <mergeCell ref="F159:I159"/>
    <mergeCell ref="F160:I160"/>
    <mergeCell ref="L160:M160"/>
    <mergeCell ref="N160:Q160"/>
    <mergeCell ref="F161:I161"/>
    <mergeCell ref="L161:M161"/>
    <mergeCell ref="N161:Q161"/>
    <mergeCell ref="F157:I157"/>
    <mergeCell ref="L149:M149"/>
    <mergeCell ref="N149:Q149"/>
    <mergeCell ref="L151:M151"/>
    <mergeCell ref="N151:Q151"/>
    <mergeCell ref="F152:I152"/>
    <mergeCell ref="F153:I153"/>
    <mergeCell ref="F154:I154"/>
    <mergeCell ref="L154:M154"/>
    <mergeCell ref="N154:Q154"/>
    <mergeCell ref="F151:I151"/>
    <mergeCell ref="L142:M142"/>
    <mergeCell ref="N142:Q142"/>
    <mergeCell ref="F143:I143"/>
    <mergeCell ref="F144:I144"/>
    <mergeCell ref="F145:I145"/>
    <mergeCell ref="F146:I146"/>
    <mergeCell ref="L146:M146"/>
    <mergeCell ref="N146:Q146"/>
    <mergeCell ref="F147:I147"/>
    <mergeCell ref="F142:I142"/>
    <mergeCell ref="L134:M134"/>
    <mergeCell ref="N134:Q134"/>
    <mergeCell ref="F135:I135"/>
    <mergeCell ref="F136:I136"/>
    <mergeCell ref="F137:I137"/>
    <mergeCell ref="L137:M137"/>
    <mergeCell ref="N137:Q137"/>
    <mergeCell ref="F139:I139"/>
    <mergeCell ref="L139:M139"/>
    <mergeCell ref="N139:Q139"/>
    <mergeCell ref="F134:I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7:I127"/>
    <mergeCell ref="L127:M127"/>
    <mergeCell ref="N127:Q127"/>
    <mergeCell ref="F128:I128"/>
    <mergeCell ref="L128:M128"/>
    <mergeCell ref="N128:Q128"/>
    <mergeCell ref="F116:I116"/>
    <mergeCell ref="L116:M116"/>
    <mergeCell ref="N116:Q116"/>
    <mergeCell ref="F117:I117"/>
    <mergeCell ref="F118:I118"/>
    <mergeCell ref="L118:M118"/>
    <mergeCell ref="N118:Q118"/>
    <mergeCell ref="F119:I119"/>
    <mergeCell ref="F120:I120"/>
    <mergeCell ref="L120:M120"/>
    <mergeCell ref="N120:Q120"/>
    <mergeCell ref="F125:I125"/>
    <mergeCell ref="L108:M108"/>
    <mergeCell ref="N108:Q108"/>
    <mergeCell ref="F109:I109"/>
    <mergeCell ref="F110:I110"/>
    <mergeCell ref="L110:M110"/>
    <mergeCell ref="N110:Q110"/>
    <mergeCell ref="F101:I101"/>
    <mergeCell ref="F102:I102"/>
    <mergeCell ref="L102:M102"/>
    <mergeCell ref="N102:Q102"/>
    <mergeCell ref="F103:I103"/>
    <mergeCell ref="F104:I104"/>
    <mergeCell ref="L104:M104"/>
    <mergeCell ref="N104:Q104"/>
    <mergeCell ref="F105:I105"/>
    <mergeCell ref="F96:I96"/>
    <mergeCell ref="L96:M96"/>
    <mergeCell ref="N96:Q96"/>
    <mergeCell ref="F97:I97"/>
    <mergeCell ref="F98:I98"/>
    <mergeCell ref="L98:M98"/>
    <mergeCell ref="N98:Q98"/>
    <mergeCell ref="F99:I99"/>
    <mergeCell ref="F100:I100"/>
    <mergeCell ref="L100:M100"/>
    <mergeCell ref="N100:Q100"/>
    <mergeCell ref="M87:Q87"/>
    <mergeCell ref="F89:I89"/>
    <mergeCell ref="L89:M89"/>
    <mergeCell ref="N89:Q89"/>
    <mergeCell ref="F92:I92"/>
    <mergeCell ref="L92:M92"/>
    <mergeCell ref="N92:Q92"/>
    <mergeCell ref="F94:I94"/>
    <mergeCell ref="F95:I95"/>
    <mergeCell ref="L95:M95"/>
    <mergeCell ref="N95:Q95"/>
    <mergeCell ref="L34:P34"/>
    <mergeCell ref="H28:J28"/>
    <mergeCell ref="M28:P28"/>
    <mergeCell ref="H29:J29"/>
    <mergeCell ref="M29:P29"/>
    <mergeCell ref="M30:P30"/>
    <mergeCell ref="H31:J31"/>
    <mergeCell ref="M31:P31"/>
    <mergeCell ref="H32:J32"/>
    <mergeCell ref="M32:P32"/>
    <mergeCell ref="N62:Q62"/>
    <mergeCell ref="N63:Q63"/>
    <mergeCell ref="N64:Q64"/>
    <mergeCell ref="N65:Q65"/>
    <mergeCell ref="N66:Q66"/>
    <mergeCell ref="N67:Q67"/>
    <mergeCell ref="N68:Q68"/>
    <mergeCell ref="N69:Q69"/>
    <mergeCell ref="N70:Q70"/>
    <mergeCell ref="N58:Q58"/>
    <mergeCell ref="F81:P81"/>
    <mergeCell ref="F82:P82"/>
    <mergeCell ref="M84:P84"/>
    <mergeCell ref="M86:Q86"/>
    <mergeCell ref="C2:Q2"/>
    <mergeCell ref="F6:P6"/>
    <mergeCell ref="F7:P7"/>
    <mergeCell ref="F8:P8"/>
    <mergeCell ref="C4:R4"/>
    <mergeCell ref="O10:P10"/>
    <mergeCell ref="O12:P12"/>
    <mergeCell ref="O13:P13"/>
    <mergeCell ref="O15:P15"/>
    <mergeCell ref="O16:P16"/>
    <mergeCell ref="O18:P18"/>
    <mergeCell ref="O19:P19"/>
    <mergeCell ref="E22:L22"/>
    <mergeCell ref="N59:Q59"/>
    <mergeCell ref="N60:Q60"/>
    <mergeCell ref="N61:Q61"/>
    <mergeCell ref="N71:Q71"/>
    <mergeCell ref="F80:P80"/>
    <mergeCell ref="C78:R78"/>
    <mergeCell ref="F201:I201"/>
    <mergeCell ref="F202:I202"/>
    <mergeCell ref="F148:I148"/>
    <mergeCell ref="F149:I149"/>
    <mergeCell ref="F150:I150"/>
    <mergeCell ref="M25:P25"/>
    <mergeCell ref="F132:I132"/>
    <mergeCell ref="F133:I133"/>
    <mergeCell ref="F138:I138"/>
    <mergeCell ref="F140:I140"/>
    <mergeCell ref="F42:P42"/>
    <mergeCell ref="F43:P43"/>
    <mergeCell ref="F44:P44"/>
    <mergeCell ref="M46:P46"/>
    <mergeCell ref="M48:Q48"/>
    <mergeCell ref="M49:Q49"/>
    <mergeCell ref="C51:G51"/>
    <mergeCell ref="N51:Q51"/>
    <mergeCell ref="C40:R40"/>
    <mergeCell ref="N53:Q53"/>
    <mergeCell ref="N54:Q54"/>
    <mergeCell ref="N55:Q55"/>
    <mergeCell ref="N56:Q56"/>
    <mergeCell ref="N57:Q57"/>
    <mergeCell ref="F155:I155"/>
    <mergeCell ref="F156:I156"/>
    <mergeCell ref="F222:I222"/>
    <mergeCell ref="F223:I223"/>
    <mergeCell ref="F224:I224"/>
    <mergeCell ref="F225:I225"/>
    <mergeCell ref="F226:I226"/>
    <mergeCell ref="F227:I227"/>
    <mergeCell ref="F228:I228"/>
    <mergeCell ref="F211:I211"/>
    <mergeCell ref="F217:I217"/>
    <mergeCell ref="F162:I162"/>
    <mergeCell ref="F209:I209"/>
    <mergeCell ref="F163:I163"/>
    <mergeCell ref="F164:I164"/>
    <mergeCell ref="F170:I170"/>
    <mergeCell ref="F176:I176"/>
    <mergeCell ref="F184:I184"/>
    <mergeCell ref="F188:I188"/>
    <mergeCell ref="F189:I189"/>
    <mergeCell ref="F190:I190"/>
    <mergeCell ref="F194:I194"/>
    <mergeCell ref="F195:I195"/>
    <mergeCell ref="F200:I200"/>
    <mergeCell ref="F273:I273"/>
    <mergeCell ref="F274:I274"/>
    <mergeCell ref="F275:I275"/>
    <mergeCell ref="F276:I276"/>
    <mergeCell ref="F277:I277"/>
    <mergeCell ref="F278:I278"/>
    <mergeCell ref="F279:I279"/>
    <mergeCell ref="F280:I280"/>
    <mergeCell ref="L280:M280"/>
    <mergeCell ref="N280:Q280"/>
    <mergeCell ref="F281:I281"/>
    <mergeCell ref="F282:I282"/>
    <mergeCell ref="F283:I283"/>
    <mergeCell ref="F284:I284"/>
    <mergeCell ref="F285:I285"/>
    <mergeCell ref="F341:I341"/>
    <mergeCell ref="L341:M341"/>
    <mergeCell ref="F244:I244"/>
    <mergeCell ref="F245:I245"/>
    <mergeCell ref="L245:M245"/>
    <mergeCell ref="F253:I253"/>
    <mergeCell ref="F254:I254"/>
    <mergeCell ref="F255:I255"/>
    <mergeCell ref="L255:M255"/>
    <mergeCell ref="F262:I262"/>
    <mergeCell ref="F263:I263"/>
    <mergeCell ref="N330:Q330"/>
    <mergeCell ref="F331:I331"/>
    <mergeCell ref="F334:I334"/>
    <mergeCell ref="L334:M334"/>
    <mergeCell ref="N334:Q334"/>
    <mergeCell ref="F335:I335"/>
    <mergeCell ref="L335:M335"/>
    <mergeCell ref="F495:I495"/>
    <mergeCell ref="F496:I496"/>
    <mergeCell ref="F268:I268"/>
    <mergeCell ref="L268:M268"/>
    <mergeCell ref="F296:I296"/>
    <mergeCell ref="F297:I297"/>
    <mergeCell ref="F298:I298"/>
    <mergeCell ref="F299:I299"/>
    <mergeCell ref="F300:I300"/>
    <mergeCell ref="F328:I328"/>
    <mergeCell ref="F329:I329"/>
    <mergeCell ref="F363:I363"/>
    <mergeCell ref="F364:I364"/>
    <mergeCell ref="F330:I330"/>
    <mergeCell ref="L330:M330"/>
    <mergeCell ref="F342:I342"/>
    <mergeCell ref="F343:I343"/>
    <mergeCell ref="F345:I345"/>
    <mergeCell ref="F346:I346"/>
    <mergeCell ref="F348:I348"/>
    <mergeCell ref="F349:I349"/>
    <mergeCell ref="F344:I344"/>
    <mergeCell ref="F332:I332"/>
    <mergeCell ref="F333:I333"/>
    <mergeCell ref="N335:Q335"/>
    <mergeCell ref="F338:I338"/>
    <mergeCell ref="L338:M338"/>
    <mergeCell ref="N338:Q338"/>
    <mergeCell ref="L356:M356"/>
    <mergeCell ref="N356:Q356"/>
    <mergeCell ref="F357:I357"/>
    <mergeCell ref="L357:M357"/>
    <mergeCell ref="N357:Q357"/>
    <mergeCell ref="N341:Q341"/>
    <mergeCell ref="F336:I336"/>
    <mergeCell ref="F339:I339"/>
    <mergeCell ref="F340:I340"/>
    <mergeCell ref="L344:M344"/>
    <mergeCell ref="N344:Q344"/>
    <mergeCell ref="F347:I347"/>
    <mergeCell ref="L347:M347"/>
    <mergeCell ref="N347:Q347"/>
    <mergeCell ref="F350:I350"/>
    <mergeCell ref="L350:M350"/>
    <mergeCell ref="N350:Q350"/>
    <mergeCell ref="F353:I353"/>
    <mergeCell ref="L353:M353"/>
    <mergeCell ref="N353:Q353"/>
    <mergeCell ref="F366:I366"/>
    <mergeCell ref="F367:I367"/>
    <mergeCell ref="F368:I368"/>
    <mergeCell ref="L368:M368"/>
    <mergeCell ref="N368:Q368"/>
    <mergeCell ref="F369:I369"/>
    <mergeCell ref="L369:M369"/>
    <mergeCell ref="N369:Q369"/>
    <mergeCell ref="F370:I370"/>
    <mergeCell ref="L370:M370"/>
    <mergeCell ref="N370:Q370"/>
    <mergeCell ref="F443:I443"/>
    <mergeCell ref="L443:M443"/>
    <mergeCell ref="N443:Q443"/>
    <mergeCell ref="F439:I439"/>
    <mergeCell ref="L439:M439"/>
    <mergeCell ref="N439:Q439"/>
    <mergeCell ref="F440:I440"/>
    <mergeCell ref="L440:M440"/>
    <mergeCell ref="N440:Q440"/>
    <mergeCell ref="F465:I465"/>
    <mergeCell ref="L465:M465"/>
    <mergeCell ref="N465:Q465"/>
    <mergeCell ref="F466:I466"/>
    <mergeCell ref="L466:M466"/>
    <mergeCell ref="N466:Q466"/>
    <mergeCell ref="F467:I467"/>
    <mergeCell ref="F474:I474"/>
    <mergeCell ref="L474:M474"/>
    <mergeCell ref="N474:Q474"/>
    <mergeCell ref="F469:I469"/>
    <mergeCell ref="L469:M469"/>
    <mergeCell ref="N469:Q469"/>
    <mergeCell ref="F470:I470"/>
    <mergeCell ref="F471:I471"/>
    <mergeCell ref="F472:I472"/>
    <mergeCell ref="F473:I473"/>
    <mergeCell ref="L473:M473"/>
    <mergeCell ref="N473:Q473"/>
    <mergeCell ref="F475:I475"/>
    <mergeCell ref="L475:M475"/>
    <mergeCell ref="N475:Q475"/>
    <mergeCell ref="F476:I476"/>
    <mergeCell ref="F479:I479"/>
    <mergeCell ref="F480:I480"/>
    <mergeCell ref="F481:I481"/>
    <mergeCell ref="L481:M481"/>
    <mergeCell ref="N481:Q481"/>
  </mergeCells>
  <hyperlinks>
    <hyperlink ref="F1:G1" location="C2" display="1) Krycí list rozpočtu"/>
    <hyperlink ref="H1:K1" location="C87" display="2) Rekapitulace rozpočtu"/>
    <hyperlink ref="L1" location="C128" display="3) Rozpočet"/>
    <hyperlink ref="T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6" manualBreakCount="6">
    <brk id="37" min="1" max="16383" man="1"/>
    <brk id="75" min="1" max="16383" man="1"/>
    <brk id="189" min="1" max="16383" man="1"/>
    <brk id="226" min="1" max="16383" man="1"/>
    <brk id="256" min="1" max="16383" man="1"/>
    <brk id="286" min="1" max="16383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BO189"/>
  <sheetViews>
    <sheetView showGridLines="0" workbookViewId="0" topLeftCell="A1">
      <pane ySplit="1" topLeftCell="A2" activePane="bottomLeft" state="frozen"/>
      <selection pane="bottomLeft" activeCell="AE33" sqref="AE33"/>
    </sheetView>
  </sheetViews>
  <sheetFormatPr defaultColWidth="9.33203125" defaultRowHeight="13.5"/>
  <cols>
    <col min="1" max="1" width="8.33203125" style="501" customWidth="1"/>
    <col min="2" max="2" width="1.66796875" style="501" customWidth="1"/>
    <col min="3" max="3" width="4.16015625" style="501" customWidth="1"/>
    <col min="4" max="4" width="4.33203125" style="501" customWidth="1"/>
    <col min="5" max="5" width="17.16015625" style="501" customWidth="1"/>
    <col min="6" max="7" width="11.16015625" style="501" customWidth="1"/>
    <col min="8" max="8" width="12.5" style="501" customWidth="1"/>
    <col min="9" max="9" width="7" style="501" customWidth="1"/>
    <col min="10" max="10" width="5.16015625" style="501" customWidth="1"/>
    <col min="11" max="11" width="11.5" style="501" customWidth="1"/>
    <col min="12" max="12" width="12" style="501" customWidth="1"/>
    <col min="13" max="14" width="6" style="501" customWidth="1"/>
    <col min="15" max="15" width="2" style="501" customWidth="1"/>
    <col min="16" max="16" width="12.5" style="501" customWidth="1"/>
    <col min="17" max="17" width="4.16015625" style="501" customWidth="1"/>
    <col min="18" max="18" width="18.5" style="501" customWidth="1"/>
    <col min="19" max="19" width="1.66796875" style="501" customWidth="1"/>
    <col min="20" max="20" width="8.16015625" style="501" customWidth="1"/>
    <col min="21" max="21" width="29.66015625" style="501" hidden="1" customWidth="1"/>
    <col min="22" max="22" width="16.33203125" style="501" hidden="1" customWidth="1"/>
    <col min="23" max="23" width="12.33203125" style="501" hidden="1" customWidth="1"/>
    <col min="24" max="24" width="16.33203125" style="501" hidden="1" customWidth="1"/>
    <col min="25" max="25" width="12.16015625" style="501" hidden="1" customWidth="1"/>
    <col min="26" max="26" width="15" style="501" hidden="1" customWidth="1"/>
    <col min="27" max="27" width="11" style="501" hidden="1" customWidth="1"/>
    <col min="28" max="28" width="15" style="501" hidden="1" customWidth="1"/>
    <col min="29" max="29" width="16.33203125" style="501" hidden="1" customWidth="1"/>
    <col min="30" max="30" width="11" style="501" customWidth="1"/>
    <col min="31" max="31" width="15" style="501" customWidth="1"/>
    <col min="32" max="32" width="16.33203125" style="501" customWidth="1"/>
    <col min="33" max="44" width="9.33203125" style="501" customWidth="1"/>
    <col min="45" max="66" width="9.33203125" style="501" hidden="1" customWidth="1"/>
    <col min="67" max="16384" width="9.33203125" style="501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4" t="s">
        <v>168</v>
      </c>
      <c r="I1" s="604"/>
      <c r="J1" s="604"/>
      <c r="K1" s="604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0" t="s">
        <v>7</v>
      </c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T2" s="671" t="s">
        <v>8</v>
      </c>
      <c r="U2" s="668"/>
      <c r="V2" s="668"/>
      <c r="W2" s="668"/>
      <c r="X2" s="668"/>
      <c r="Y2" s="668"/>
      <c r="Z2" s="668"/>
      <c r="AA2" s="668"/>
      <c r="AB2" s="668"/>
      <c r="AC2" s="668"/>
      <c r="AD2" s="668"/>
      <c r="AU2" s="192" t="s">
        <v>166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2" t="s">
        <v>3734</v>
      </c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53"/>
      <c r="S4" s="176"/>
      <c r="U4" s="196" t="s">
        <v>13</v>
      </c>
      <c r="AU4" s="192" t="s">
        <v>6</v>
      </c>
    </row>
    <row r="5" spans="2:19" ht="6.95" customHeight="1">
      <c r="B5" s="174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176"/>
    </row>
    <row r="6" spans="2:19" ht="25.35" customHeight="1">
      <c r="B6" s="174"/>
      <c r="C6" s="495"/>
      <c r="D6" s="494" t="s">
        <v>15</v>
      </c>
      <c r="E6" s="495"/>
      <c r="F6" s="634" t="str">
        <f>'Rekapitulace stavby'!K6</f>
        <v>Bezbariérové bydlení a centrum denních aktivit v Lednici - Srdce v domě, příspěvková organizace</v>
      </c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495"/>
      <c r="R6" s="495"/>
      <c r="S6" s="176"/>
    </row>
    <row r="7" spans="2:19" s="198" customFormat="1" ht="32.85" customHeight="1">
      <c r="B7" s="168"/>
      <c r="C7" s="496"/>
      <c r="D7" s="199" t="s">
        <v>173</v>
      </c>
      <c r="E7" s="496"/>
      <c r="F7" s="652" t="s">
        <v>3233</v>
      </c>
      <c r="G7" s="638"/>
      <c r="H7" s="638"/>
      <c r="I7" s="638"/>
      <c r="J7" s="638"/>
      <c r="K7" s="638"/>
      <c r="L7" s="638"/>
      <c r="M7" s="638"/>
      <c r="N7" s="638"/>
      <c r="O7" s="638"/>
      <c r="P7" s="638"/>
      <c r="Q7" s="496"/>
      <c r="R7" s="496"/>
      <c r="S7" s="176"/>
    </row>
    <row r="8" spans="2:19" s="198" customFormat="1" ht="14.45" customHeight="1">
      <c r="B8" s="168"/>
      <c r="C8" s="496"/>
      <c r="D8" s="494" t="s">
        <v>17</v>
      </c>
      <c r="E8" s="496"/>
      <c r="F8" s="497" t="s">
        <v>5</v>
      </c>
      <c r="G8" s="496"/>
      <c r="H8" s="496"/>
      <c r="I8" s="496"/>
      <c r="J8" s="496"/>
      <c r="K8" s="496"/>
      <c r="L8" s="496"/>
      <c r="M8" s="494" t="s">
        <v>18</v>
      </c>
      <c r="N8" s="496"/>
      <c r="O8" s="497" t="s">
        <v>5</v>
      </c>
      <c r="P8" s="496"/>
      <c r="Q8" s="496"/>
      <c r="R8" s="496"/>
      <c r="S8" s="172"/>
    </row>
    <row r="9" spans="2:19" s="198" customFormat="1" ht="14.45" customHeight="1">
      <c r="B9" s="168"/>
      <c r="C9" s="496"/>
      <c r="D9" s="494" t="s">
        <v>19</v>
      </c>
      <c r="E9" s="496"/>
      <c r="F9" s="497" t="s">
        <v>20</v>
      </c>
      <c r="G9" s="496"/>
      <c r="H9" s="496"/>
      <c r="I9" s="496"/>
      <c r="J9" s="496"/>
      <c r="K9" s="496"/>
      <c r="L9" s="496"/>
      <c r="M9" s="494" t="s">
        <v>21</v>
      </c>
      <c r="N9" s="496"/>
      <c r="O9" s="736">
        <f>'Rekapitulace stavby'!AM8</f>
        <v>0</v>
      </c>
      <c r="P9" s="736"/>
      <c r="Q9" s="496"/>
      <c r="R9" s="496"/>
      <c r="S9" s="172"/>
    </row>
    <row r="10" spans="2:19" s="198" customFormat="1" ht="10.9" customHeight="1">
      <c r="B10" s="168"/>
      <c r="C10" s="496"/>
      <c r="D10" s="496"/>
      <c r="E10" s="496"/>
      <c r="F10" s="496"/>
      <c r="G10" s="496"/>
      <c r="H10" s="496"/>
      <c r="I10" s="496"/>
      <c r="J10" s="496"/>
      <c r="K10" s="496"/>
      <c r="L10" s="496"/>
      <c r="M10" s="496"/>
      <c r="N10" s="496"/>
      <c r="O10" s="496"/>
      <c r="P10" s="496"/>
      <c r="Q10" s="496"/>
      <c r="R10" s="496"/>
      <c r="S10" s="172"/>
    </row>
    <row r="11" spans="2:19" s="198" customFormat="1" ht="14.45" customHeight="1">
      <c r="B11" s="168"/>
      <c r="C11" s="496"/>
      <c r="D11" s="494" t="s">
        <v>3741</v>
      </c>
      <c r="E11" s="496"/>
      <c r="F11" s="496"/>
      <c r="G11" s="496"/>
      <c r="H11" s="496"/>
      <c r="I11" s="496"/>
      <c r="J11" s="496"/>
      <c r="K11" s="496"/>
      <c r="L11" s="496"/>
      <c r="M11" s="494" t="s">
        <v>22</v>
      </c>
      <c r="N11" s="496"/>
      <c r="O11" s="639" t="str">
        <f>IF('Rekapitulace stavby'!AN10="","",'Rekapitulace stavby'!AN10)</f>
        <v/>
      </c>
      <c r="P11" s="639"/>
      <c r="Q11" s="496"/>
      <c r="R11" s="496"/>
      <c r="S11" s="172"/>
    </row>
    <row r="12" spans="2:19" s="198" customFormat="1" ht="18" customHeight="1">
      <c r="B12" s="168"/>
      <c r="C12" s="496"/>
      <c r="D12" s="496"/>
      <c r="E12" s="497" t="str">
        <f>IF('Rekapitulace stavby'!E11="","",'Rekapitulace stavby'!E11)</f>
        <v/>
      </c>
      <c r="F12" s="496"/>
      <c r="G12" s="496"/>
      <c r="H12" s="496"/>
      <c r="I12" s="496"/>
      <c r="J12" s="496"/>
      <c r="K12" s="496"/>
      <c r="L12" s="496"/>
      <c r="M12" s="494" t="s">
        <v>23</v>
      </c>
      <c r="N12" s="496"/>
      <c r="O12" s="639" t="str">
        <f>IF('Rekapitulace stavby'!AN11="","",'Rekapitulace stavby'!AN11)</f>
        <v/>
      </c>
      <c r="P12" s="639"/>
      <c r="Q12" s="496"/>
      <c r="R12" s="496"/>
      <c r="S12" s="172"/>
    </row>
    <row r="13" spans="2:19" s="198" customFormat="1" ht="6.95" customHeight="1">
      <c r="B13" s="168"/>
      <c r="C13" s="496"/>
      <c r="D13" s="496"/>
      <c r="E13" s="496"/>
      <c r="F13" s="496"/>
      <c r="G13" s="496"/>
      <c r="H13" s="496"/>
      <c r="I13" s="496"/>
      <c r="J13" s="496"/>
      <c r="K13" s="496"/>
      <c r="L13" s="496"/>
      <c r="M13" s="496"/>
      <c r="N13" s="496"/>
      <c r="O13" s="496"/>
      <c r="P13" s="496"/>
      <c r="Q13" s="496"/>
      <c r="R13" s="496"/>
      <c r="S13" s="172"/>
    </row>
    <row r="14" spans="2:19" s="198" customFormat="1" ht="14.45" customHeight="1">
      <c r="B14" s="168"/>
      <c r="C14" s="496"/>
      <c r="D14" s="494" t="s">
        <v>3742</v>
      </c>
      <c r="E14" s="496"/>
      <c r="F14" s="496"/>
      <c r="G14" s="496"/>
      <c r="H14" s="496"/>
      <c r="I14" s="496"/>
      <c r="J14" s="496"/>
      <c r="K14" s="496"/>
      <c r="L14" s="496"/>
      <c r="M14" s="494" t="s">
        <v>22</v>
      </c>
      <c r="N14" s="496"/>
      <c r="O14" s="639" t="str">
        <f>IF('Rekapitulace stavby'!AM13="","",'Rekapitulace stavby'!AM13)</f>
        <v/>
      </c>
      <c r="P14" s="639"/>
      <c r="Q14" s="496"/>
      <c r="R14" s="496"/>
      <c r="S14" s="172"/>
    </row>
    <row r="15" spans="2:19" s="198" customFormat="1" ht="18" customHeight="1">
      <c r="B15" s="168"/>
      <c r="C15" s="496"/>
      <c r="D15" s="496"/>
      <c r="E15" s="497" t="str">
        <f>IF('Rekapitulace stavby'!E14="","",'Rekapitulace stavby'!E14)</f>
        <v/>
      </c>
      <c r="F15" s="496"/>
      <c r="G15" s="496"/>
      <c r="H15" s="496"/>
      <c r="I15" s="496"/>
      <c r="J15" s="496"/>
      <c r="K15" s="496"/>
      <c r="L15" s="496"/>
      <c r="M15" s="494" t="s">
        <v>23</v>
      </c>
      <c r="N15" s="496"/>
      <c r="O15" s="639" t="str">
        <f>IF('Rekapitulace stavby'!AM14="","",'Rekapitulace stavby'!AM14)</f>
        <v/>
      </c>
      <c r="P15" s="639"/>
      <c r="Q15" s="496"/>
      <c r="R15" s="496"/>
      <c r="S15" s="172"/>
    </row>
    <row r="16" spans="2:19" s="198" customFormat="1" ht="6.95" customHeight="1">
      <c r="B16" s="168"/>
      <c r="C16" s="496"/>
      <c r="D16" s="496"/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496"/>
      <c r="Q16" s="496"/>
      <c r="R16" s="496"/>
      <c r="S16" s="172"/>
    </row>
    <row r="17" spans="2:19" s="198" customFormat="1" ht="14.45" customHeight="1">
      <c r="B17" s="168"/>
      <c r="C17" s="496"/>
      <c r="D17" s="494" t="s">
        <v>24</v>
      </c>
      <c r="E17" s="496"/>
      <c r="F17" s="496"/>
      <c r="G17" s="496"/>
      <c r="H17" s="496"/>
      <c r="I17" s="496"/>
      <c r="J17" s="496"/>
      <c r="K17" s="496"/>
      <c r="L17" s="496"/>
      <c r="M17" s="494" t="s">
        <v>22</v>
      </c>
      <c r="N17" s="496"/>
      <c r="O17" s="639" t="str">
        <f>IF('Rekapitulace stavby'!AN16="","",'Rekapitulace stavby'!AN16)</f>
        <v/>
      </c>
      <c r="P17" s="639"/>
      <c r="Q17" s="496"/>
      <c r="R17" s="496"/>
      <c r="S17" s="172"/>
    </row>
    <row r="18" spans="2:19" s="198" customFormat="1" ht="18" customHeight="1">
      <c r="B18" s="168"/>
      <c r="C18" s="496"/>
      <c r="D18" s="496"/>
      <c r="E18" s="497" t="str">
        <f>IF('Rekapitulace stavby'!E17="","",'Rekapitulace stavby'!E17)</f>
        <v/>
      </c>
      <c r="F18" s="496"/>
      <c r="G18" s="496"/>
      <c r="H18" s="496"/>
      <c r="I18" s="496"/>
      <c r="J18" s="496"/>
      <c r="K18" s="496"/>
      <c r="L18" s="496"/>
      <c r="M18" s="494" t="s">
        <v>23</v>
      </c>
      <c r="N18" s="496"/>
      <c r="O18" s="639" t="str">
        <f>IF('Rekapitulace stavby'!AN17="","",'Rekapitulace stavby'!AN17)</f>
        <v/>
      </c>
      <c r="P18" s="639"/>
      <c r="Q18" s="496"/>
      <c r="R18" s="496"/>
      <c r="S18" s="172"/>
    </row>
    <row r="19" spans="2:19" s="198" customFormat="1" ht="6.95" customHeight="1">
      <c r="B19" s="168"/>
      <c r="C19" s="496"/>
      <c r="D19" s="496"/>
      <c r="E19" s="496"/>
      <c r="F19" s="496"/>
      <c r="G19" s="496"/>
      <c r="H19" s="496"/>
      <c r="I19" s="496"/>
      <c r="J19" s="496"/>
      <c r="K19" s="496"/>
      <c r="L19" s="496"/>
      <c r="M19" s="496"/>
      <c r="N19" s="496"/>
      <c r="O19" s="496"/>
      <c r="P19" s="496"/>
      <c r="Q19" s="496"/>
      <c r="R19" s="496"/>
      <c r="S19" s="172"/>
    </row>
    <row r="20" spans="2:19" s="198" customFormat="1" ht="14.45" customHeight="1">
      <c r="B20" s="168"/>
      <c r="C20" s="496"/>
      <c r="D20" s="494" t="s">
        <v>26</v>
      </c>
      <c r="E20" s="496"/>
      <c r="F20" s="496"/>
      <c r="G20" s="496"/>
      <c r="H20" s="496"/>
      <c r="I20" s="496"/>
      <c r="J20" s="496"/>
      <c r="K20" s="496"/>
      <c r="L20" s="496"/>
      <c r="M20" s="496"/>
      <c r="N20" s="496"/>
      <c r="O20" s="496"/>
      <c r="P20" s="496"/>
      <c r="Q20" s="496"/>
      <c r="R20" s="496"/>
      <c r="S20" s="172"/>
    </row>
    <row r="21" spans="2:19" s="198" customFormat="1" ht="22.5" customHeight="1">
      <c r="B21" s="168"/>
      <c r="C21" s="496"/>
      <c r="D21" s="496"/>
      <c r="E21" s="737" t="s">
        <v>5</v>
      </c>
      <c r="F21" s="737"/>
      <c r="G21" s="737"/>
      <c r="H21" s="737"/>
      <c r="I21" s="737"/>
      <c r="J21" s="737"/>
      <c r="K21" s="737"/>
      <c r="L21" s="737"/>
      <c r="M21" s="496"/>
      <c r="N21" s="496"/>
      <c r="O21" s="496"/>
      <c r="P21" s="496"/>
      <c r="Q21" s="496"/>
      <c r="R21" s="496"/>
      <c r="S21" s="172"/>
    </row>
    <row r="22" spans="2:19" s="198" customFormat="1" ht="6.95" customHeight="1">
      <c r="B22" s="168"/>
      <c r="C22" s="496"/>
      <c r="D22" s="496"/>
      <c r="E22" s="496"/>
      <c r="F22" s="496"/>
      <c r="G22" s="496"/>
      <c r="H22" s="496"/>
      <c r="I22" s="496"/>
      <c r="J22" s="496"/>
      <c r="K22" s="496"/>
      <c r="L22" s="496"/>
      <c r="M22" s="496"/>
      <c r="N22" s="496"/>
      <c r="O22" s="496"/>
      <c r="P22" s="496"/>
      <c r="Q22" s="496"/>
      <c r="R22" s="496"/>
      <c r="S22" s="172"/>
    </row>
    <row r="23" spans="2:19" s="198" customFormat="1" ht="6.95" customHeight="1">
      <c r="B23" s="168"/>
      <c r="C23" s="496"/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6"/>
      <c r="R23" s="496"/>
      <c r="S23" s="172"/>
    </row>
    <row r="24" spans="2:19" s="198" customFormat="1" ht="25.35" customHeight="1">
      <c r="B24" s="168"/>
      <c r="C24" s="496"/>
      <c r="D24" s="183" t="s">
        <v>27</v>
      </c>
      <c r="E24" s="496"/>
      <c r="F24" s="496"/>
      <c r="G24" s="496"/>
      <c r="H24" s="496"/>
      <c r="I24" s="496"/>
      <c r="J24" s="496"/>
      <c r="K24" s="496"/>
      <c r="L24" s="496"/>
      <c r="M24" s="631">
        <f>ROUND(N51,2)</f>
        <v>0</v>
      </c>
      <c r="N24" s="632"/>
      <c r="O24" s="632"/>
      <c r="P24" s="632"/>
      <c r="Q24" s="496"/>
      <c r="R24" s="496"/>
      <c r="S24" s="172"/>
    </row>
    <row r="25" spans="2:19" s="198" customFormat="1" ht="6.95" customHeight="1">
      <c r="B25" s="168"/>
      <c r="C25" s="496"/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6"/>
      <c r="R25" s="496"/>
      <c r="S25" s="172"/>
    </row>
    <row r="26" spans="2:19" s="198" customFormat="1" ht="14.45" customHeight="1">
      <c r="B26" s="168"/>
      <c r="C26" s="496"/>
      <c r="D26" s="496"/>
      <c r="E26" s="496"/>
      <c r="F26" s="170" t="s">
        <v>3740</v>
      </c>
      <c r="G26" s="496"/>
      <c r="J26" s="170" t="s">
        <v>3738</v>
      </c>
      <c r="K26" s="170"/>
      <c r="P26" s="170" t="s">
        <v>3739</v>
      </c>
      <c r="S26" s="172"/>
    </row>
    <row r="27" spans="2:19" s="198" customFormat="1" ht="14.45" customHeight="1">
      <c r="B27" s="168"/>
      <c r="C27" s="496"/>
      <c r="D27" s="184" t="s">
        <v>28</v>
      </c>
      <c r="E27" s="184" t="s">
        <v>29</v>
      </c>
      <c r="F27" s="200">
        <v>0.21</v>
      </c>
      <c r="G27" s="170" t="s">
        <v>30</v>
      </c>
      <c r="H27" s="656">
        <f>ROUND((SUM($M$24)),2)</f>
        <v>0</v>
      </c>
      <c r="I27" s="656"/>
      <c r="J27" s="656"/>
      <c r="K27" s="496"/>
      <c r="L27" s="496"/>
      <c r="M27" s="656">
        <f>ROUND(H27*0.21,2)</f>
        <v>0</v>
      </c>
      <c r="N27" s="638"/>
      <c r="O27" s="638"/>
      <c r="P27" s="638"/>
      <c r="Q27" s="496"/>
      <c r="R27" s="496"/>
      <c r="S27" s="172"/>
    </row>
    <row r="28" spans="2:19" s="198" customFormat="1" ht="14.45" customHeight="1">
      <c r="B28" s="168"/>
      <c r="C28" s="496"/>
      <c r="D28" s="496"/>
      <c r="E28" s="184" t="s">
        <v>31</v>
      </c>
      <c r="F28" s="200">
        <v>0.15</v>
      </c>
      <c r="G28" s="170" t="s">
        <v>30</v>
      </c>
      <c r="H28" s="656">
        <v>0</v>
      </c>
      <c r="I28" s="638"/>
      <c r="J28" s="638"/>
      <c r="K28" s="496"/>
      <c r="L28" s="496"/>
      <c r="M28" s="656">
        <f>ROUND(H28*0.15,2)</f>
        <v>0</v>
      </c>
      <c r="N28" s="638"/>
      <c r="O28" s="638"/>
      <c r="P28" s="638"/>
      <c r="Q28" s="496"/>
      <c r="R28" s="496"/>
      <c r="S28" s="172"/>
    </row>
    <row r="29" spans="2:19" s="198" customFormat="1" ht="14.45" customHeight="1" hidden="1">
      <c r="B29" s="168"/>
      <c r="C29" s="496"/>
      <c r="D29" s="496"/>
      <c r="E29" s="184" t="s">
        <v>32</v>
      </c>
      <c r="F29" s="200">
        <v>0.21</v>
      </c>
      <c r="G29" s="170" t="s">
        <v>30</v>
      </c>
      <c r="H29" s="656" t="e">
        <f>ROUND((SUM(#REF!)+SUM(BH70:BH140)),2)</f>
        <v>#REF!</v>
      </c>
      <c r="I29" s="638"/>
      <c r="J29" s="638"/>
      <c r="K29" s="496"/>
      <c r="L29" s="496"/>
      <c r="M29" s="656">
        <v>0</v>
      </c>
      <c r="N29" s="638"/>
      <c r="O29" s="638"/>
      <c r="P29" s="638"/>
      <c r="Q29" s="496"/>
      <c r="R29" s="496"/>
      <c r="S29" s="172"/>
    </row>
    <row r="30" spans="2:19" s="198" customFormat="1" ht="14.45" customHeight="1" hidden="1">
      <c r="B30" s="168"/>
      <c r="C30" s="496"/>
      <c r="D30" s="496"/>
      <c r="E30" s="184" t="s">
        <v>33</v>
      </c>
      <c r="F30" s="200">
        <v>0.15</v>
      </c>
      <c r="G30" s="170" t="s">
        <v>30</v>
      </c>
      <c r="H30" s="656" t="e">
        <f>ROUND((SUM(#REF!)+SUM(BI70:BI140)),2)</f>
        <v>#REF!</v>
      </c>
      <c r="I30" s="638"/>
      <c r="J30" s="638"/>
      <c r="K30" s="496"/>
      <c r="L30" s="496"/>
      <c r="M30" s="656">
        <v>0</v>
      </c>
      <c r="N30" s="638"/>
      <c r="O30" s="638"/>
      <c r="P30" s="638"/>
      <c r="Q30" s="496"/>
      <c r="R30" s="496"/>
      <c r="S30" s="172"/>
    </row>
    <row r="31" spans="2:19" s="198" customFormat="1" ht="14.45" customHeight="1" hidden="1">
      <c r="B31" s="168"/>
      <c r="C31" s="496"/>
      <c r="D31" s="496"/>
      <c r="E31" s="184" t="s">
        <v>34</v>
      </c>
      <c r="F31" s="200">
        <v>0</v>
      </c>
      <c r="G31" s="170" t="s">
        <v>30</v>
      </c>
      <c r="H31" s="656" t="e">
        <f>ROUND((SUM(#REF!)+SUM(BJ70:BJ140)),2)</f>
        <v>#REF!</v>
      </c>
      <c r="I31" s="638"/>
      <c r="J31" s="638"/>
      <c r="K31" s="496"/>
      <c r="L31" s="496"/>
      <c r="M31" s="656">
        <v>0</v>
      </c>
      <c r="N31" s="638"/>
      <c r="O31" s="638"/>
      <c r="P31" s="638"/>
      <c r="Q31" s="496"/>
      <c r="R31" s="496"/>
      <c r="S31" s="172"/>
    </row>
    <row r="32" spans="2:19" s="198" customFormat="1" ht="6.95" customHeight="1">
      <c r="B32" s="168"/>
      <c r="C32" s="496"/>
      <c r="D32" s="496"/>
      <c r="E32" s="496"/>
      <c r="F32" s="496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96"/>
      <c r="R32" s="496"/>
      <c r="S32" s="172"/>
    </row>
    <row r="33" spans="2:19" s="198" customFormat="1" ht="25.35" customHeight="1">
      <c r="B33" s="168"/>
      <c r="C33" s="498"/>
      <c r="D33" s="186" t="s">
        <v>35</v>
      </c>
      <c r="E33" s="187"/>
      <c r="F33" s="187"/>
      <c r="G33" s="188" t="s">
        <v>36</v>
      </c>
      <c r="H33" s="189" t="s">
        <v>37</v>
      </c>
      <c r="I33" s="187"/>
      <c r="J33" s="187"/>
      <c r="K33" s="187"/>
      <c r="L33" s="654">
        <f>M27+M24+M28</f>
        <v>0</v>
      </c>
      <c r="M33" s="654"/>
      <c r="N33" s="654"/>
      <c r="O33" s="654"/>
      <c r="P33" s="655"/>
      <c r="Q33" s="498"/>
      <c r="R33" s="496"/>
      <c r="S33" s="172"/>
    </row>
    <row r="34" spans="2:19" s="198" customFormat="1" ht="14.45" customHeight="1">
      <c r="B34" s="201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3"/>
    </row>
    <row r="38" spans="2:19" s="198" customFormat="1" ht="6.95" customHeight="1">
      <c r="B38" s="204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6"/>
    </row>
    <row r="39" spans="2:19" s="198" customFormat="1" ht="36.95" customHeight="1">
      <c r="B39" s="168"/>
      <c r="C39" s="642" t="s">
        <v>3735</v>
      </c>
      <c r="D39" s="643"/>
      <c r="E39" s="643"/>
      <c r="F39" s="643"/>
      <c r="G39" s="643"/>
      <c r="H39" s="643"/>
      <c r="I39" s="643"/>
      <c r="J39" s="643"/>
      <c r="K39" s="643"/>
      <c r="L39" s="643"/>
      <c r="M39" s="643"/>
      <c r="N39" s="643"/>
      <c r="O39" s="643"/>
      <c r="P39" s="643"/>
      <c r="Q39" s="643"/>
      <c r="R39" s="644"/>
      <c r="S39" s="172"/>
    </row>
    <row r="40" spans="2:19" s="198" customFormat="1" ht="6.95" customHeight="1">
      <c r="B40" s="168"/>
      <c r="C40" s="496"/>
      <c r="D40" s="496"/>
      <c r="E40" s="496"/>
      <c r="F40" s="496"/>
      <c r="G40" s="496"/>
      <c r="H40" s="496"/>
      <c r="I40" s="496"/>
      <c r="J40" s="496"/>
      <c r="K40" s="496"/>
      <c r="L40" s="496"/>
      <c r="M40" s="496"/>
      <c r="N40" s="496"/>
      <c r="O40" s="496"/>
      <c r="P40" s="496"/>
      <c r="Q40" s="496"/>
      <c r="R40" s="496"/>
      <c r="S40" s="172"/>
    </row>
    <row r="41" spans="2:19" s="198" customFormat="1" ht="30" customHeight="1">
      <c r="B41" s="168"/>
      <c r="C41" s="494" t="s">
        <v>15</v>
      </c>
      <c r="D41" s="496"/>
      <c r="E41" s="496"/>
      <c r="F41" s="634" t="str">
        <f>F6</f>
        <v>Bezbariérové bydlení a centrum denních aktivit v Lednici - Srdce v domě, příspěvková organizace</v>
      </c>
      <c r="G41" s="635"/>
      <c r="H41" s="635"/>
      <c r="I41" s="635"/>
      <c r="J41" s="635"/>
      <c r="K41" s="635"/>
      <c r="L41" s="635"/>
      <c r="M41" s="635"/>
      <c r="N41" s="635"/>
      <c r="O41" s="635"/>
      <c r="P41" s="635"/>
      <c r="Q41" s="496"/>
      <c r="R41" s="496"/>
      <c r="S41" s="172"/>
    </row>
    <row r="42" spans="2:19" s="198" customFormat="1" ht="36.95" customHeight="1">
      <c r="B42" s="168"/>
      <c r="C42" s="207" t="s">
        <v>173</v>
      </c>
      <c r="D42" s="496"/>
      <c r="E42" s="496"/>
      <c r="F42" s="637" t="str">
        <f>F7</f>
        <v>11 - SO 13 - Zeleň</v>
      </c>
      <c r="G42" s="638"/>
      <c r="H42" s="638"/>
      <c r="I42" s="638"/>
      <c r="J42" s="638"/>
      <c r="K42" s="638"/>
      <c r="L42" s="638"/>
      <c r="M42" s="638"/>
      <c r="N42" s="638"/>
      <c r="O42" s="638"/>
      <c r="P42" s="638"/>
      <c r="Q42" s="496"/>
      <c r="R42" s="496"/>
      <c r="S42" s="176"/>
    </row>
    <row r="43" spans="2:19" s="198" customFormat="1" ht="6.95" customHeight="1">
      <c r="B43" s="168"/>
      <c r="C43" s="496"/>
      <c r="D43" s="496"/>
      <c r="E43" s="496"/>
      <c r="F43" s="496"/>
      <c r="G43" s="496"/>
      <c r="H43" s="496"/>
      <c r="I43" s="496"/>
      <c r="J43" s="496"/>
      <c r="K43" s="496"/>
      <c r="L43" s="496"/>
      <c r="M43" s="496"/>
      <c r="N43" s="496"/>
      <c r="O43" s="496"/>
      <c r="P43" s="496"/>
      <c r="Q43" s="496"/>
      <c r="R43" s="496"/>
      <c r="S43" s="172"/>
    </row>
    <row r="44" spans="2:19" s="198" customFormat="1" ht="18" customHeight="1">
      <c r="B44" s="168"/>
      <c r="C44" s="494" t="s">
        <v>19</v>
      </c>
      <c r="D44" s="496"/>
      <c r="E44" s="496"/>
      <c r="F44" s="497"/>
      <c r="G44" s="496"/>
      <c r="H44" s="496"/>
      <c r="I44" s="496"/>
      <c r="J44" s="496"/>
      <c r="K44" s="494" t="s">
        <v>21</v>
      </c>
      <c r="L44" s="496"/>
      <c r="M44" s="736">
        <f>IF(O9="","",O9)</f>
        <v>0</v>
      </c>
      <c r="N44" s="736"/>
      <c r="O44" s="736"/>
      <c r="P44" s="736"/>
      <c r="Q44" s="496"/>
      <c r="R44" s="496"/>
      <c r="S44" s="172"/>
    </row>
    <row r="45" spans="2:19" s="198" customFormat="1" ht="6.95" customHeight="1">
      <c r="B45" s="168"/>
      <c r="C45" s="496"/>
      <c r="D45" s="496"/>
      <c r="E45" s="496"/>
      <c r="F45" s="496"/>
      <c r="G45" s="496"/>
      <c r="H45" s="496"/>
      <c r="I45" s="496"/>
      <c r="J45" s="496"/>
      <c r="K45" s="496"/>
      <c r="L45" s="496"/>
      <c r="M45" s="496"/>
      <c r="N45" s="496"/>
      <c r="O45" s="496"/>
      <c r="P45" s="496"/>
      <c r="Q45" s="496"/>
      <c r="R45" s="496"/>
      <c r="S45" s="172"/>
    </row>
    <row r="46" spans="2:19" s="198" customFormat="1" ht="15">
      <c r="B46" s="168"/>
      <c r="C46" s="494" t="s">
        <v>3741</v>
      </c>
      <c r="D46" s="496"/>
      <c r="E46" s="496"/>
      <c r="F46" s="497"/>
      <c r="G46" s="496"/>
      <c r="H46" s="496"/>
      <c r="I46" s="496"/>
      <c r="J46" s="496"/>
      <c r="K46" s="494" t="s">
        <v>24</v>
      </c>
      <c r="L46" s="496"/>
      <c r="M46" s="639"/>
      <c r="N46" s="639"/>
      <c r="O46" s="639"/>
      <c r="P46" s="639"/>
      <c r="Q46" s="639"/>
      <c r="R46" s="496"/>
      <c r="S46" s="172"/>
    </row>
    <row r="47" spans="2:19" s="198" customFormat="1" ht="14.45" customHeight="1">
      <c r="B47" s="168"/>
      <c r="C47" s="494" t="s">
        <v>3743</v>
      </c>
      <c r="D47" s="496"/>
      <c r="E47" s="496"/>
      <c r="F47" s="497" t="str">
        <f>IF(E15="","",E15)</f>
        <v/>
      </c>
      <c r="G47" s="496"/>
      <c r="H47" s="496"/>
      <c r="I47" s="496"/>
      <c r="J47" s="496"/>
      <c r="K47" s="494"/>
      <c r="L47" s="496"/>
      <c r="M47" s="639"/>
      <c r="N47" s="639"/>
      <c r="O47" s="639"/>
      <c r="P47" s="639"/>
      <c r="Q47" s="639"/>
      <c r="R47" s="496"/>
      <c r="S47" s="172"/>
    </row>
    <row r="48" spans="2:19" s="198" customFormat="1" ht="10.35" customHeight="1">
      <c r="B48" s="168"/>
      <c r="C48" s="496"/>
      <c r="D48" s="496"/>
      <c r="E48" s="496"/>
      <c r="F48" s="496"/>
      <c r="G48" s="496"/>
      <c r="H48" s="496"/>
      <c r="I48" s="496"/>
      <c r="J48" s="496"/>
      <c r="K48" s="496"/>
      <c r="L48" s="496"/>
      <c r="M48" s="496"/>
      <c r="N48" s="496"/>
      <c r="O48" s="496"/>
      <c r="P48" s="496"/>
      <c r="Q48" s="496"/>
      <c r="R48" s="496"/>
      <c r="S48" s="172"/>
    </row>
    <row r="49" spans="2:19" s="198" customFormat="1" ht="29.25" customHeight="1">
      <c r="B49" s="168"/>
      <c r="C49" s="640" t="s">
        <v>176</v>
      </c>
      <c r="D49" s="641"/>
      <c r="E49" s="641"/>
      <c r="F49" s="641"/>
      <c r="G49" s="641"/>
      <c r="H49" s="498"/>
      <c r="I49" s="498"/>
      <c r="J49" s="498"/>
      <c r="K49" s="498"/>
      <c r="L49" s="498"/>
      <c r="M49" s="498"/>
      <c r="N49" s="640" t="s">
        <v>177</v>
      </c>
      <c r="O49" s="641"/>
      <c r="P49" s="641"/>
      <c r="Q49" s="641"/>
      <c r="R49" s="496"/>
      <c r="S49" s="172"/>
    </row>
    <row r="50" spans="2:19" s="198" customFormat="1" ht="10.35" customHeight="1">
      <c r="B50" s="168"/>
      <c r="C50" s="496"/>
      <c r="D50" s="496"/>
      <c r="E50" s="496"/>
      <c r="F50" s="496"/>
      <c r="G50" s="496"/>
      <c r="H50" s="496"/>
      <c r="I50" s="496"/>
      <c r="J50" s="496"/>
      <c r="K50" s="496"/>
      <c r="L50" s="496"/>
      <c r="M50" s="496"/>
      <c r="N50" s="496"/>
      <c r="O50" s="496"/>
      <c r="P50" s="496"/>
      <c r="Q50" s="496"/>
      <c r="R50" s="496"/>
      <c r="S50" s="172"/>
    </row>
    <row r="51" spans="2:48" s="198" customFormat="1" ht="29.25" customHeight="1">
      <c r="B51" s="168"/>
      <c r="C51" s="209" t="s">
        <v>3737</v>
      </c>
      <c r="D51" s="496"/>
      <c r="E51" s="496"/>
      <c r="F51" s="496"/>
      <c r="G51" s="496"/>
      <c r="H51" s="496"/>
      <c r="I51" s="496"/>
      <c r="J51" s="496"/>
      <c r="K51" s="496"/>
      <c r="L51" s="496"/>
      <c r="M51" s="496"/>
      <c r="N51" s="631">
        <f>N52+N53</f>
        <v>0</v>
      </c>
      <c r="O51" s="645"/>
      <c r="P51" s="645"/>
      <c r="Q51" s="645"/>
      <c r="R51" s="496"/>
      <c r="S51" s="172"/>
      <c r="AV51" s="192" t="s">
        <v>172</v>
      </c>
    </row>
    <row r="52" spans="2:19" s="215" customFormat="1" ht="24.95" customHeight="1">
      <c r="B52" s="211"/>
      <c r="C52" s="502"/>
      <c r="D52" s="283" t="s">
        <v>248</v>
      </c>
      <c r="E52" s="502"/>
      <c r="F52" s="502"/>
      <c r="G52" s="502"/>
      <c r="H52" s="502"/>
      <c r="I52" s="502"/>
      <c r="J52" s="502"/>
      <c r="K52" s="502"/>
      <c r="L52" s="502"/>
      <c r="M52" s="502"/>
      <c r="N52" s="675">
        <f>N71</f>
        <v>0</v>
      </c>
      <c r="O52" s="676"/>
      <c r="P52" s="676"/>
      <c r="Q52" s="676"/>
      <c r="R52" s="502"/>
      <c r="S52" s="172"/>
    </row>
    <row r="53" spans="2:19" s="215" customFormat="1" ht="24.95" customHeight="1">
      <c r="B53" s="211"/>
      <c r="C53" s="502"/>
      <c r="D53" s="283" t="s">
        <v>264</v>
      </c>
      <c r="E53" s="502"/>
      <c r="F53" s="502"/>
      <c r="G53" s="502"/>
      <c r="H53" s="502"/>
      <c r="I53" s="502"/>
      <c r="J53" s="502"/>
      <c r="K53" s="502"/>
      <c r="L53" s="502"/>
      <c r="M53" s="502"/>
      <c r="N53" s="675">
        <f>N139</f>
        <v>0</v>
      </c>
      <c r="O53" s="676"/>
      <c r="P53" s="676"/>
      <c r="Q53" s="676"/>
      <c r="R53" s="502"/>
      <c r="S53" s="210"/>
    </row>
    <row r="54" spans="2:19" s="198" customFormat="1" ht="6.95" customHeight="1">
      <c r="B54" s="201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3"/>
    </row>
    <row r="55" ht="13.5">
      <c r="S55" s="205"/>
    </row>
    <row r="56" ht="13.5">
      <c r="S56" s="496"/>
    </row>
    <row r="57" ht="13.5">
      <c r="S57" s="496"/>
    </row>
    <row r="58" spans="2:19" s="198" customFormat="1" ht="6.95" customHeight="1">
      <c r="B58" s="204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477"/>
    </row>
    <row r="59" spans="2:19" s="198" customFormat="1" ht="36.95" customHeight="1">
      <c r="B59" s="168"/>
      <c r="C59" s="642" t="s">
        <v>3736</v>
      </c>
      <c r="D59" s="638"/>
      <c r="E59" s="638"/>
      <c r="F59" s="638"/>
      <c r="G59" s="638"/>
      <c r="H59" s="638"/>
      <c r="I59" s="638"/>
      <c r="J59" s="638"/>
      <c r="K59" s="638"/>
      <c r="L59" s="638"/>
      <c r="M59" s="638"/>
      <c r="N59" s="638"/>
      <c r="O59" s="638"/>
      <c r="P59" s="638"/>
      <c r="Q59" s="638"/>
      <c r="R59" s="644"/>
      <c r="S59" s="469"/>
    </row>
    <row r="60" spans="2:19" s="198" customFormat="1" ht="6.95" customHeight="1">
      <c r="B60" s="168"/>
      <c r="C60" s="496"/>
      <c r="D60" s="496"/>
      <c r="E60" s="496"/>
      <c r="F60" s="496"/>
      <c r="G60" s="496"/>
      <c r="H60" s="496"/>
      <c r="I60" s="496"/>
      <c r="J60" s="496"/>
      <c r="K60" s="496"/>
      <c r="L60" s="496"/>
      <c r="M60" s="496"/>
      <c r="N60" s="496"/>
      <c r="O60" s="496"/>
      <c r="P60" s="496"/>
      <c r="Q60" s="496"/>
      <c r="R60" s="496"/>
      <c r="S60" s="469"/>
    </row>
    <row r="61" spans="2:19" s="198" customFormat="1" ht="30" customHeight="1">
      <c r="B61" s="168"/>
      <c r="C61" s="494" t="s">
        <v>15</v>
      </c>
      <c r="D61" s="496"/>
      <c r="E61" s="496"/>
      <c r="F61" s="634" t="str">
        <f>F6</f>
        <v>Bezbariérové bydlení a centrum denních aktivit v Lednici - Srdce v domě, příspěvková organizace</v>
      </c>
      <c r="G61" s="635"/>
      <c r="H61" s="635"/>
      <c r="I61" s="635"/>
      <c r="J61" s="635"/>
      <c r="K61" s="635"/>
      <c r="L61" s="635"/>
      <c r="M61" s="635"/>
      <c r="N61" s="635"/>
      <c r="O61" s="635"/>
      <c r="P61" s="635"/>
      <c r="Q61" s="496"/>
      <c r="R61" s="496"/>
      <c r="S61" s="469"/>
    </row>
    <row r="62" spans="2:19" s="198" customFormat="1" ht="36.95" customHeight="1">
      <c r="B62" s="168"/>
      <c r="C62" s="207" t="s">
        <v>173</v>
      </c>
      <c r="D62" s="496"/>
      <c r="E62" s="496"/>
      <c r="F62" s="637" t="str">
        <f>F7</f>
        <v>11 - SO 13 - Zeleň</v>
      </c>
      <c r="G62" s="638"/>
      <c r="H62" s="638"/>
      <c r="I62" s="638"/>
      <c r="J62" s="638"/>
      <c r="K62" s="638"/>
      <c r="L62" s="638"/>
      <c r="M62" s="638"/>
      <c r="N62" s="638"/>
      <c r="O62" s="638"/>
      <c r="P62" s="638"/>
      <c r="Q62" s="496"/>
      <c r="R62" s="496"/>
      <c r="S62" s="470"/>
    </row>
    <row r="63" spans="2:19" s="198" customFormat="1" ht="6.95" customHeight="1">
      <c r="B63" s="168"/>
      <c r="C63" s="496"/>
      <c r="D63" s="496"/>
      <c r="E63" s="496"/>
      <c r="F63" s="496"/>
      <c r="G63" s="496"/>
      <c r="H63" s="496"/>
      <c r="I63" s="496"/>
      <c r="J63" s="496"/>
      <c r="K63" s="496"/>
      <c r="L63" s="496"/>
      <c r="M63" s="496"/>
      <c r="N63" s="496"/>
      <c r="O63" s="496"/>
      <c r="P63" s="496"/>
      <c r="Q63" s="496"/>
      <c r="R63" s="496"/>
      <c r="S63" s="470"/>
    </row>
    <row r="64" spans="2:19" s="198" customFormat="1" ht="18" customHeight="1">
      <c r="B64" s="168"/>
      <c r="C64" s="494" t="s">
        <v>19</v>
      </c>
      <c r="D64" s="496"/>
      <c r="E64" s="496"/>
      <c r="F64" s="497"/>
      <c r="G64" s="496"/>
      <c r="H64" s="496"/>
      <c r="I64" s="496"/>
      <c r="J64" s="496"/>
      <c r="K64" s="494" t="s">
        <v>21</v>
      </c>
      <c r="L64" s="496"/>
      <c r="M64" s="736">
        <f>IF(O9="","",O9)</f>
        <v>0</v>
      </c>
      <c r="N64" s="736"/>
      <c r="O64" s="736"/>
      <c r="P64" s="736"/>
      <c r="Q64" s="496"/>
      <c r="R64" s="496"/>
      <c r="S64" s="172"/>
    </row>
    <row r="65" spans="2:19" s="198" customFormat="1" ht="6.95" customHeight="1">
      <c r="B65" s="168"/>
      <c r="C65" s="496"/>
      <c r="D65" s="496"/>
      <c r="E65" s="496"/>
      <c r="F65" s="496"/>
      <c r="G65" s="496"/>
      <c r="H65" s="496"/>
      <c r="I65" s="496"/>
      <c r="J65" s="496"/>
      <c r="K65" s="496"/>
      <c r="L65" s="496"/>
      <c r="M65" s="505"/>
      <c r="N65" s="496"/>
      <c r="O65" s="496"/>
      <c r="P65" s="496"/>
      <c r="Q65" s="496"/>
      <c r="R65" s="496"/>
      <c r="S65" s="172"/>
    </row>
    <row r="66" spans="2:19" s="198" customFormat="1" ht="15">
      <c r="B66" s="168"/>
      <c r="C66" s="494" t="s">
        <v>3741</v>
      </c>
      <c r="D66" s="496"/>
      <c r="E66" s="496"/>
      <c r="F66" s="497"/>
      <c r="G66" s="496"/>
      <c r="H66" s="496"/>
      <c r="I66" s="496"/>
      <c r="J66" s="496"/>
      <c r="K66" s="494" t="s">
        <v>24</v>
      </c>
      <c r="L66" s="496"/>
      <c r="M66" s="639"/>
      <c r="N66" s="639"/>
      <c r="O66" s="639"/>
      <c r="P66" s="639"/>
      <c r="Q66" s="639"/>
      <c r="R66" s="496"/>
      <c r="S66" s="172"/>
    </row>
    <row r="67" spans="2:19" s="198" customFormat="1" ht="14.45" customHeight="1">
      <c r="B67" s="168"/>
      <c r="C67" s="494" t="s">
        <v>3743</v>
      </c>
      <c r="D67" s="496"/>
      <c r="E67" s="496"/>
      <c r="F67" s="497" t="str">
        <f>IF(E15="","",E15)</f>
        <v/>
      </c>
      <c r="G67" s="496"/>
      <c r="H67" s="496"/>
      <c r="I67" s="496"/>
      <c r="J67" s="496"/>
      <c r="K67" s="494"/>
      <c r="L67" s="496"/>
      <c r="M67" s="639"/>
      <c r="N67" s="639"/>
      <c r="O67" s="639"/>
      <c r="P67" s="639"/>
      <c r="Q67" s="639"/>
      <c r="R67" s="496"/>
      <c r="S67" s="172"/>
    </row>
    <row r="68" spans="2:19" s="198" customFormat="1" ht="10.35" customHeight="1">
      <c r="B68" s="168"/>
      <c r="C68" s="496"/>
      <c r="D68" s="496"/>
      <c r="E68" s="496"/>
      <c r="F68" s="496"/>
      <c r="G68" s="496"/>
      <c r="H68" s="496"/>
      <c r="I68" s="496"/>
      <c r="J68" s="496"/>
      <c r="K68" s="496"/>
      <c r="L68" s="496"/>
      <c r="M68" s="496"/>
      <c r="N68" s="496"/>
      <c r="O68" s="496"/>
      <c r="P68" s="496"/>
      <c r="Q68" s="496"/>
      <c r="R68" s="496"/>
      <c r="S68" s="470"/>
    </row>
    <row r="69" spans="2:28" s="228" customFormat="1" ht="29.25" customHeight="1">
      <c r="B69" s="222"/>
      <c r="C69" s="223" t="s">
        <v>185</v>
      </c>
      <c r="D69" s="499" t="s">
        <v>186</v>
      </c>
      <c r="E69" s="499" t="s">
        <v>40</v>
      </c>
      <c r="F69" s="657" t="s">
        <v>187</v>
      </c>
      <c r="G69" s="657"/>
      <c r="H69" s="657"/>
      <c r="I69" s="657"/>
      <c r="J69" s="499" t="s">
        <v>188</v>
      </c>
      <c r="K69" s="499" t="s">
        <v>189</v>
      </c>
      <c r="L69" s="658" t="s">
        <v>190</v>
      </c>
      <c r="M69" s="658"/>
      <c r="N69" s="657" t="s">
        <v>177</v>
      </c>
      <c r="O69" s="657"/>
      <c r="P69" s="657"/>
      <c r="Q69" s="657"/>
      <c r="R69" s="226" t="s">
        <v>3318</v>
      </c>
      <c r="S69" s="470"/>
      <c r="U69" s="381"/>
      <c r="V69" s="227"/>
      <c r="W69" s="227"/>
      <c r="X69" s="227"/>
      <c r="Y69" s="227"/>
      <c r="Z69" s="227"/>
      <c r="AA69" s="227"/>
      <c r="AB69" s="382"/>
    </row>
    <row r="70" spans="2:64" s="198" customFormat="1" ht="29.25" customHeight="1">
      <c r="B70" s="168"/>
      <c r="C70" s="209" t="s">
        <v>3737</v>
      </c>
      <c r="D70" s="496"/>
      <c r="E70" s="496"/>
      <c r="F70" s="496"/>
      <c r="G70" s="496"/>
      <c r="H70" s="496"/>
      <c r="I70" s="496"/>
      <c r="J70" s="496"/>
      <c r="K70" s="496"/>
      <c r="L70" s="496"/>
      <c r="M70" s="496"/>
      <c r="N70" s="666">
        <f>N71+N139</f>
        <v>0</v>
      </c>
      <c r="O70" s="667"/>
      <c r="P70" s="667"/>
      <c r="Q70" s="667"/>
      <c r="R70" s="496"/>
      <c r="S70" s="470"/>
      <c r="U70" s="383"/>
      <c r="V70" s="491"/>
      <c r="W70" s="491"/>
      <c r="X70" s="229"/>
      <c r="Y70" s="491"/>
      <c r="Z70" s="229"/>
      <c r="AA70" s="491"/>
      <c r="AB70" s="384"/>
      <c r="AU70" s="192" t="s">
        <v>57</v>
      </c>
      <c r="AV70" s="192" t="s">
        <v>172</v>
      </c>
      <c r="BL70" s="230">
        <f>BL71+BL139</f>
        <v>0</v>
      </c>
    </row>
    <row r="71" spans="2:64" s="235" customFormat="1" ht="37.35" customHeight="1">
      <c r="B71" s="231"/>
      <c r="C71" s="232"/>
      <c r="D71" s="233" t="s">
        <v>248</v>
      </c>
      <c r="E71" s="233"/>
      <c r="F71" s="233"/>
      <c r="G71" s="233"/>
      <c r="H71" s="233"/>
      <c r="I71" s="233"/>
      <c r="J71" s="233"/>
      <c r="K71" s="233"/>
      <c r="L71" s="233"/>
      <c r="M71" s="233"/>
      <c r="N71" s="609">
        <f>SUM(N72:Q138)</f>
        <v>0</v>
      </c>
      <c r="O71" s="610"/>
      <c r="P71" s="610"/>
      <c r="Q71" s="610"/>
      <c r="R71" s="232"/>
      <c r="S71" s="470"/>
      <c r="U71" s="348"/>
      <c r="V71" s="232"/>
      <c r="W71" s="232"/>
      <c r="X71" s="234"/>
      <c r="Y71" s="232"/>
      <c r="Z71" s="234"/>
      <c r="AA71" s="232"/>
      <c r="AB71" s="349"/>
      <c r="AS71" s="237" t="s">
        <v>113</v>
      </c>
      <c r="AU71" s="238" t="s">
        <v>57</v>
      </c>
      <c r="AV71" s="238" t="s">
        <v>58</v>
      </c>
      <c r="AZ71" s="237" t="s">
        <v>198</v>
      </c>
      <c r="BL71" s="239">
        <f>SUM(BL72:BL136)</f>
        <v>0</v>
      </c>
    </row>
    <row r="72" spans="2:66" s="198" customFormat="1" ht="31.5" customHeight="1">
      <c r="B72" s="168"/>
      <c r="C72" s="240" t="s">
        <v>65</v>
      </c>
      <c r="D72" s="240" t="s">
        <v>199</v>
      </c>
      <c r="E72" s="241" t="s">
        <v>3234</v>
      </c>
      <c r="F72" s="593" t="s">
        <v>3235</v>
      </c>
      <c r="G72" s="593"/>
      <c r="H72" s="593"/>
      <c r="I72" s="593"/>
      <c r="J72" s="242" t="s">
        <v>360</v>
      </c>
      <c r="K72" s="504">
        <v>711.52</v>
      </c>
      <c r="L72" s="572"/>
      <c r="M72" s="572"/>
      <c r="N72" s="594">
        <f>ROUND(L72*K72,2)</f>
        <v>0</v>
      </c>
      <c r="O72" s="594"/>
      <c r="P72" s="594"/>
      <c r="Q72" s="594"/>
      <c r="R72" s="256" t="s">
        <v>3765</v>
      </c>
      <c r="S72" s="470"/>
      <c r="T72" s="287"/>
      <c r="U72" s="354"/>
      <c r="V72" s="246"/>
      <c r="W72" s="248"/>
      <c r="X72" s="248"/>
      <c r="Y72" s="248"/>
      <c r="Z72" s="248"/>
      <c r="AA72" s="248"/>
      <c r="AB72" s="355"/>
      <c r="AS72" s="192" t="s">
        <v>113</v>
      </c>
      <c r="AU72" s="192" t="s">
        <v>199</v>
      </c>
      <c r="AV72" s="192" t="s">
        <v>65</v>
      </c>
      <c r="AZ72" s="192" t="s">
        <v>198</v>
      </c>
      <c r="BF72" s="249">
        <f>IF(V72="základní",N72,0)</f>
        <v>0</v>
      </c>
      <c r="BG72" s="249">
        <f>IF(V72="snížená",N72,0)</f>
        <v>0</v>
      </c>
      <c r="BH72" s="249">
        <f>IF(V72="zákl. přenesená",N72,0)</f>
        <v>0</v>
      </c>
      <c r="BI72" s="249">
        <f>IF(V72="sníž. přenesená",N72,0)</f>
        <v>0</v>
      </c>
      <c r="BJ72" s="249">
        <f>IF(V72="nulová",N72,0)</f>
        <v>0</v>
      </c>
      <c r="BK72" s="192" t="s">
        <v>65</v>
      </c>
      <c r="BL72" s="249">
        <f>ROUND(L72*K72,2)</f>
        <v>0</v>
      </c>
      <c r="BM72" s="192" t="s">
        <v>113</v>
      </c>
      <c r="BN72" s="192" t="s">
        <v>3236</v>
      </c>
    </row>
    <row r="73" spans="2:52" s="261" customFormat="1" ht="22.5" customHeight="1">
      <c r="B73" s="257"/>
      <c r="C73" s="493"/>
      <c r="D73" s="493"/>
      <c r="E73" s="259" t="s">
        <v>2294</v>
      </c>
      <c r="F73" s="602" t="s">
        <v>3766</v>
      </c>
      <c r="G73" s="603"/>
      <c r="H73" s="603"/>
      <c r="I73" s="603"/>
      <c r="J73" s="493"/>
      <c r="K73" s="260">
        <f>2950.6*0.2</f>
        <v>590.12</v>
      </c>
      <c r="L73" s="493"/>
      <c r="M73" s="493"/>
      <c r="N73" s="493"/>
      <c r="O73" s="493"/>
      <c r="P73" s="493"/>
      <c r="Q73" s="493"/>
      <c r="R73" s="493"/>
      <c r="S73" s="470"/>
      <c r="U73" s="385"/>
      <c r="V73" s="493"/>
      <c r="W73" s="493"/>
      <c r="X73" s="493"/>
      <c r="Y73" s="493"/>
      <c r="Z73" s="493"/>
      <c r="AA73" s="493"/>
      <c r="AB73" s="386"/>
      <c r="AU73" s="262" t="s">
        <v>205</v>
      </c>
      <c r="AV73" s="262" t="s">
        <v>65</v>
      </c>
      <c r="AW73" s="261" t="s">
        <v>71</v>
      </c>
      <c r="AX73" s="261" t="s">
        <v>25</v>
      </c>
      <c r="AY73" s="261" t="s">
        <v>58</v>
      </c>
      <c r="AZ73" s="262" t="s">
        <v>198</v>
      </c>
    </row>
    <row r="74" spans="2:52" s="261" customFormat="1" ht="22.5" customHeight="1">
      <c r="B74" s="257"/>
      <c r="C74" s="493"/>
      <c r="D74" s="493"/>
      <c r="E74" s="259" t="s">
        <v>2294</v>
      </c>
      <c r="F74" s="738" t="s">
        <v>3767</v>
      </c>
      <c r="G74" s="739"/>
      <c r="H74" s="739"/>
      <c r="I74" s="739"/>
      <c r="J74" s="493"/>
      <c r="K74" s="260">
        <f>242.8*0.5</f>
        <v>121.4</v>
      </c>
      <c r="L74" s="493"/>
      <c r="M74" s="493"/>
      <c r="N74" s="493"/>
      <c r="O74" s="493"/>
      <c r="P74" s="493"/>
      <c r="Q74" s="493"/>
      <c r="R74" s="493"/>
      <c r="S74" s="470"/>
      <c r="U74" s="385"/>
      <c r="V74" s="493"/>
      <c r="W74" s="493"/>
      <c r="X74" s="493"/>
      <c r="Y74" s="493"/>
      <c r="Z74" s="493"/>
      <c r="AA74" s="493"/>
      <c r="AB74" s="386"/>
      <c r="AU74" s="262" t="s">
        <v>205</v>
      </c>
      <c r="AV74" s="262" t="s">
        <v>65</v>
      </c>
      <c r="AW74" s="261" t="s">
        <v>71</v>
      </c>
      <c r="AX74" s="261" t="s">
        <v>25</v>
      </c>
      <c r="AY74" s="261" t="s">
        <v>58</v>
      </c>
      <c r="AZ74" s="262" t="s">
        <v>198</v>
      </c>
    </row>
    <row r="75" spans="2:66" s="198" customFormat="1" ht="31.5" customHeight="1">
      <c r="B75" s="168"/>
      <c r="C75" s="240" t="s">
        <v>71</v>
      </c>
      <c r="D75" s="240" t="s">
        <v>199</v>
      </c>
      <c r="E75" s="241" t="s">
        <v>3237</v>
      </c>
      <c r="F75" s="593" t="s">
        <v>3238</v>
      </c>
      <c r="G75" s="593"/>
      <c r="H75" s="593"/>
      <c r="I75" s="593"/>
      <c r="J75" s="242" t="s">
        <v>360</v>
      </c>
      <c r="K75" s="504">
        <v>711.52</v>
      </c>
      <c r="L75" s="572"/>
      <c r="M75" s="572"/>
      <c r="N75" s="594">
        <f>ROUND(L75*K75,2)</f>
        <v>0</v>
      </c>
      <c r="O75" s="594"/>
      <c r="P75" s="594"/>
      <c r="Q75" s="594"/>
      <c r="R75" s="256" t="s">
        <v>3765</v>
      </c>
      <c r="S75" s="470"/>
      <c r="T75" s="287"/>
      <c r="U75" s="354"/>
      <c r="V75" s="246"/>
      <c r="W75" s="248"/>
      <c r="X75" s="248"/>
      <c r="Y75" s="248"/>
      <c r="Z75" s="248"/>
      <c r="AA75" s="248"/>
      <c r="AB75" s="355"/>
      <c r="AS75" s="192" t="s">
        <v>113</v>
      </c>
      <c r="AU75" s="192" t="s">
        <v>199</v>
      </c>
      <c r="AV75" s="192" t="s">
        <v>65</v>
      </c>
      <c r="AZ75" s="192" t="s">
        <v>198</v>
      </c>
      <c r="BF75" s="249">
        <f>IF(V75="základní",N75,0)</f>
        <v>0</v>
      </c>
      <c r="BG75" s="249">
        <f>IF(V75="snížená",N75,0)</f>
        <v>0</v>
      </c>
      <c r="BH75" s="249">
        <f>IF(V75="zákl. přenesená",N75,0)</f>
        <v>0</v>
      </c>
      <c r="BI75" s="249">
        <f>IF(V75="sníž. přenesená",N75,0)</f>
        <v>0</v>
      </c>
      <c r="BJ75" s="249">
        <f>IF(V75="nulová",N75,0)</f>
        <v>0</v>
      </c>
      <c r="BK75" s="192" t="s">
        <v>65</v>
      </c>
      <c r="BL75" s="249">
        <f>ROUND(L75*K75,2)</f>
        <v>0</v>
      </c>
      <c r="BM75" s="192" t="s">
        <v>113</v>
      </c>
      <c r="BN75" s="192" t="s">
        <v>3239</v>
      </c>
    </row>
    <row r="76" spans="2:52" s="261" customFormat="1" ht="22.5" customHeight="1">
      <c r="B76" s="257"/>
      <c r="C76" s="493"/>
      <c r="D76" s="493"/>
      <c r="E76" s="259" t="s">
        <v>2301</v>
      </c>
      <c r="F76" s="602" t="s">
        <v>3760</v>
      </c>
      <c r="G76" s="603"/>
      <c r="H76" s="603"/>
      <c r="I76" s="603"/>
      <c r="J76" s="493"/>
      <c r="K76" s="260">
        <v>711.52</v>
      </c>
      <c r="L76" s="493"/>
      <c r="M76" s="493"/>
      <c r="N76" s="493"/>
      <c r="O76" s="493"/>
      <c r="P76" s="493"/>
      <c r="Q76" s="493"/>
      <c r="R76" s="493"/>
      <c r="S76" s="472"/>
      <c r="U76" s="385"/>
      <c r="V76" s="493"/>
      <c r="W76" s="493"/>
      <c r="X76" s="493"/>
      <c r="Y76" s="493"/>
      <c r="Z76" s="493"/>
      <c r="AA76" s="493"/>
      <c r="AB76" s="386"/>
      <c r="AU76" s="262" t="s">
        <v>205</v>
      </c>
      <c r="AV76" s="262" t="s">
        <v>65</v>
      </c>
      <c r="AW76" s="261" t="s">
        <v>71</v>
      </c>
      <c r="AX76" s="261" t="s">
        <v>25</v>
      </c>
      <c r="AY76" s="261" t="s">
        <v>58</v>
      </c>
      <c r="AZ76" s="262" t="s">
        <v>198</v>
      </c>
    </row>
    <row r="77" spans="2:66" s="198" customFormat="1" ht="44.25" customHeight="1">
      <c r="B77" s="168"/>
      <c r="C77" s="240" t="s">
        <v>213</v>
      </c>
      <c r="D77" s="240" t="s">
        <v>199</v>
      </c>
      <c r="E77" s="241" t="s">
        <v>3165</v>
      </c>
      <c r="F77" s="593" t="s">
        <v>3166</v>
      </c>
      <c r="G77" s="593"/>
      <c r="H77" s="593"/>
      <c r="I77" s="593"/>
      <c r="J77" s="242" t="s">
        <v>377</v>
      </c>
      <c r="K77" s="504">
        <v>2950.6</v>
      </c>
      <c r="L77" s="572"/>
      <c r="M77" s="572"/>
      <c r="N77" s="594">
        <f>ROUND(L77*K77,2)</f>
        <v>0</v>
      </c>
      <c r="O77" s="594"/>
      <c r="P77" s="594"/>
      <c r="Q77" s="594"/>
      <c r="R77" s="256" t="s">
        <v>3765</v>
      </c>
      <c r="S77" s="470"/>
      <c r="T77" s="287"/>
      <c r="U77" s="354"/>
      <c r="V77" s="246"/>
      <c r="W77" s="248"/>
      <c r="X77" s="248"/>
      <c r="Y77" s="248"/>
      <c r="Z77" s="248"/>
      <c r="AA77" s="248"/>
      <c r="AB77" s="355"/>
      <c r="AS77" s="192" t="s">
        <v>113</v>
      </c>
      <c r="AU77" s="192" t="s">
        <v>199</v>
      </c>
      <c r="AV77" s="192" t="s">
        <v>65</v>
      </c>
      <c r="AZ77" s="192" t="s">
        <v>198</v>
      </c>
      <c r="BF77" s="249">
        <f>IF(V77="základní",N77,0)</f>
        <v>0</v>
      </c>
      <c r="BG77" s="249">
        <f>IF(V77="snížená",N77,0)</f>
        <v>0</v>
      </c>
      <c r="BH77" s="249">
        <f>IF(V77="zákl. přenesená",N77,0)</f>
        <v>0</v>
      </c>
      <c r="BI77" s="249">
        <f>IF(V77="sníž. přenesená",N77,0)</f>
        <v>0</v>
      </c>
      <c r="BJ77" s="249">
        <f>IF(V77="nulová",N77,0)</f>
        <v>0</v>
      </c>
      <c r="BK77" s="192" t="s">
        <v>65</v>
      </c>
      <c r="BL77" s="249">
        <f>ROUND(L77*K77,2)</f>
        <v>0</v>
      </c>
      <c r="BM77" s="192" t="s">
        <v>113</v>
      </c>
      <c r="BN77" s="192" t="s">
        <v>3240</v>
      </c>
    </row>
    <row r="78" spans="2:66" s="198" customFormat="1" ht="31.5" customHeight="1">
      <c r="B78" s="168"/>
      <c r="C78" s="240" t="s">
        <v>113</v>
      </c>
      <c r="D78" s="240" t="s">
        <v>199</v>
      </c>
      <c r="E78" s="241" t="s">
        <v>3241</v>
      </c>
      <c r="F78" s="593" t="s">
        <v>3242</v>
      </c>
      <c r="G78" s="593"/>
      <c r="H78" s="593"/>
      <c r="I78" s="593"/>
      <c r="J78" s="242" t="s">
        <v>377</v>
      </c>
      <c r="K78" s="504">
        <v>2950.6</v>
      </c>
      <c r="L78" s="572"/>
      <c r="M78" s="572"/>
      <c r="N78" s="594">
        <f>ROUND(L78*K78,2)</f>
        <v>0</v>
      </c>
      <c r="O78" s="594"/>
      <c r="P78" s="594"/>
      <c r="Q78" s="594"/>
      <c r="R78" s="256" t="s">
        <v>3765</v>
      </c>
      <c r="S78" s="470"/>
      <c r="T78" s="287"/>
      <c r="U78" s="354"/>
      <c r="V78" s="246"/>
      <c r="W78" s="248"/>
      <c r="X78" s="248"/>
      <c r="Y78" s="248"/>
      <c r="Z78" s="248"/>
      <c r="AA78" s="248"/>
      <c r="AB78" s="355"/>
      <c r="AS78" s="192" t="s">
        <v>113</v>
      </c>
      <c r="AU78" s="192" t="s">
        <v>199</v>
      </c>
      <c r="AV78" s="192" t="s">
        <v>65</v>
      </c>
      <c r="AZ78" s="192" t="s">
        <v>198</v>
      </c>
      <c r="BF78" s="249">
        <f>IF(V78="základní",N78,0)</f>
        <v>0</v>
      </c>
      <c r="BG78" s="249">
        <f>IF(V78="snížená",N78,0)</f>
        <v>0</v>
      </c>
      <c r="BH78" s="249">
        <f>IF(V78="zákl. přenesená",N78,0)</f>
        <v>0</v>
      </c>
      <c r="BI78" s="249">
        <f>IF(V78="sníž. přenesená",N78,0)</f>
        <v>0</v>
      </c>
      <c r="BJ78" s="249">
        <f>IF(V78="nulová",N78,0)</f>
        <v>0</v>
      </c>
      <c r="BK78" s="192" t="s">
        <v>65</v>
      </c>
      <c r="BL78" s="249">
        <f>ROUND(L78*K78,2)</f>
        <v>0</v>
      </c>
      <c r="BM78" s="192" t="s">
        <v>113</v>
      </c>
      <c r="BN78" s="192" t="s">
        <v>3243</v>
      </c>
    </row>
    <row r="79" spans="2:52" s="270" customFormat="1" ht="31.5" customHeight="1">
      <c r="B79" s="265"/>
      <c r="C79" s="492"/>
      <c r="D79" s="492"/>
      <c r="E79" s="267" t="s">
        <v>5</v>
      </c>
      <c r="F79" s="595" t="s">
        <v>3244</v>
      </c>
      <c r="G79" s="596"/>
      <c r="H79" s="596"/>
      <c r="I79" s="596"/>
      <c r="J79" s="492"/>
      <c r="K79" s="269" t="s">
        <v>5</v>
      </c>
      <c r="L79" s="492"/>
      <c r="M79" s="492"/>
      <c r="N79" s="492"/>
      <c r="O79" s="492"/>
      <c r="P79" s="492"/>
      <c r="Q79" s="492"/>
      <c r="R79" s="492"/>
      <c r="S79" s="470"/>
      <c r="U79" s="387"/>
      <c r="V79" s="492"/>
      <c r="W79" s="492"/>
      <c r="X79" s="492"/>
      <c r="Y79" s="492"/>
      <c r="Z79" s="492"/>
      <c r="AA79" s="492"/>
      <c r="AB79" s="388"/>
      <c r="AU79" s="271" t="s">
        <v>205</v>
      </c>
      <c r="AV79" s="271" t="s">
        <v>65</v>
      </c>
      <c r="AW79" s="270" t="s">
        <v>65</v>
      </c>
      <c r="AX79" s="270" t="s">
        <v>25</v>
      </c>
      <c r="AY79" s="270" t="s">
        <v>58</v>
      </c>
      <c r="AZ79" s="271" t="s">
        <v>198</v>
      </c>
    </row>
    <row r="80" spans="2:52" s="261" customFormat="1" ht="22.5" customHeight="1">
      <c r="B80" s="257"/>
      <c r="C80" s="493"/>
      <c r="D80" s="493"/>
      <c r="E80" s="259" t="s">
        <v>2163</v>
      </c>
      <c r="F80" s="738">
        <v>2950.6</v>
      </c>
      <c r="G80" s="739"/>
      <c r="H80" s="739"/>
      <c r="I80" s="739"/>
      <c r="J80" s="493"/>
      <c r="K80" s="260">
        <v>2950.6</v>
      </c>
      <c r="L80" s="493"/>
      <c r="M80" s="493"/>
      <c r="N80" s="493"/>
      <c r="O80" s="493"/>
      <c r="P80" s="493"/>
      <c r="Q80" s="493"/>
      <c r="R80" s="493"/>
      <c r="S80" s="470"/>
      <c r="U80" s="385"/>
      <c r="V80" s="493"/>
      <c r="W80" s="493"/>
      <c r="X80" s="493"/>
      <c r="Y80" s="493"/>
      <c r="Z80" s="493"/>
      <c r="AA80" s="493"/>
      <c r="AB80" s="386"/>
      <c r="AU80" s="262" t="s">
        <v>205</v>
      </c>
      <c r="AV80" s="262" t="s">
        <v>65</v>
      </c>
      <c r="AW80" s="261" t="s">
        <v>71</v>
      </c>
      <c r="AX80" s="261" t="s">
        <v>25</v>
      </c>
      <c r="AY80" s="261" t="s">
        <v>58</v>
      </c>
      <c r="AZ80" s="262" t="s">
        <v>198</v>
      </c>
    </row>
    <row r="81" spans="2:66" s="198" customFormat="1" ht="31.5" customHeight="1">
      <c r="B81" s="168"/>
      <c r="C81" s="251" t="s">
        <v>3761</v>
      </c>
      <c r="D81" s="251" t="s">
        <v>199</v>
      </c>
      <c r="E81" s="252" t="s">
        <v>3762</v>
      </c>
      <c r="F81" s="624" t="s">
        <v>3763</v>
      </c>
      <c r="G81" s="624"/>
      <c r="H81" s="624"/>
      <c r="I81" s="624"/>
      <c r="J81" s="253" t="s">
        <v>377</v>
      </c>
      <c r="K81" s="490">
        <f>K83</f>
        <v>242.8</v>
      </c>
      <c r="L81" s="572"/>
      <c r="M81" s="572"/>
      <c r="N81" s="617">
        <f>ROUND(L81*K81,2)</f>
        <v>0</v>
      </c>
      <c r="O81" s="617"/>
      <c r="P81" s="617"/>
      <c r="Q81" s="617"/>
      <c r="R81" s="244" t="s">
        <v>3765</v>
      </c>
      <c r="S81" s="470"/>
      <c r="T81" s="287"/>
      <c r="U81" s="354" t="s">
        <v>5</v>
      </c>
      <c r="V81" s="246" t="s">
        <v>29</v>
      </c>
      <c r="W81" s="248">
        <v>0</v>
      </c>
      <c r="X81" s="248">
        <f>W81*K81</f>
        <v>0</v>
      </c>
      <c r="Y81" s="248">
        <v>0</v>
      </c>
      <c r="Z81" s="248">
        <f>Y81*K81</f>
        <v>0</v>
      </c>
      <c r="AA81" s="248">
        <v>0</v>
      </c>
      <c r="AB81" s="355">
        <f>AA81*K81</f>
        <v>0</v>
      </c>
      <c r="AS81" s="192" t="s">
        <v>113</v>
      </c>
      <c r="AU81" s="192" t="s">
        <v>199</v>
      </c>
      <c r="AV81" s="192" t="s">
        <v>65</v>
      </c>
      <c r="AZ81" s="192" t="s">
        <v>198</v>
      </c>
      <c r="BF81" s="249">
        <f>IF(V81="základní",N81,0)</f>
        <v>0</v>
      </c>
      <c r="BG81" s="249">
        <f>IF(V81="snížená",N81,0)</f>
        <v>0</v>
      </c>
      <c r="BH81" s="249">
        <f>IF(V81="zákl. přenesená",N81,0)</f>
        <v>0</v>
      </c>
      <c r="BI81" s="249">
        <f>IF(V81="sníž. přenesená",N81,0)</f>
        <v>0</v>
      </c>
      <c r="BJ81" s="249">
        <f>IF(V81="nulová",N81,0)</f>
        <v>0</v>
      </c>
      <c r="BK81" s="192" t="s">
        <v>65</v>
      </c>
      <c r="BL81" s="249">
        <f>ROUND(L81*K81,2)</f>
        <v>0</v>
      </c>
      <c r="BM81" s="192" t="s">
        <v>113</v>
      </c>
      <c r="BN81" s="192" t="s">
        <v>3243</v>
      </c>
    </row>
    <row r="82" spans="2:52" s="270" customFormat="1" ht="31.5" customHeight="1">
      <c r="B82" s="265"/>
      <c r="C82" s="492"/>
      <c r="D82" s="492"/>
      <c r="E82" s="269" t="s">
        <v>5</v>
      </c>
      <c r="F82" s="613" t="s">
        <v>3244</v>
      </c>
      <c r="G82" s="596"/>
      <c r="H82" s="596"/>
      <c r="I82" s="596"/>
      <c r="J82" s="492"/>
      <c r="K82" s="269" t="s">
        <v>5</v>
      </c>
      <c r="L82" s="492"/>
      <c r="M82" s="492"/>
      <c r="N82" s="492"/>
      <c r="O82" s="492"/>
      <c r="P82" s="492"/>
      <c r="Q82" s="492"/>
      <c r="R82" s="492"/>
      <c r="S82" s="470"/>
      <c r="U82" s="387"/>
      <c r="V82" s="492"/>
      <c r="W82" s="492"/>
      <c r="X82" s="492"/>
      <c r="Y82" s="492"/>
      <c r="Z82" s="492"/>
      <c r="AA82" s="492"/>
      <c r="AB82" s="388"/>
      <c r="AU82" s="271" t="s">
        <v>205</v>
      </c>
      <c r="AV82" s="271" t="s">
        <v>65</v>
      </c>
      <c r="AW82" s="270" t="s">
        <v>65</v>
      </c>
      <c r="AX82" s="270" t="s">
        <v>25</v>
      </c>
      <c r="AY82" s="270" t="s">
        <v>58</v>
      </c>
      <c r="AZ82" s="271" t="s">
        <v>198</v>
      </c>
    </row>
    <row r="83" spans="2:52" s="261" customFormat="1" ht="22.5" customHeight="1">
      <c r="B83" s="257"/>
      <c r="C83" s="493"/>
      <c r="D83" s="493"/>
      <c r="E83" s="259" t="s">
        <v>2163</v>
      </c>
      <c r="F83" s="600">
        <v>242.8</v>
      </c>
      <c r="G83" s="601"/>
      <c r="H83" s="601"/>
      <c r="I83" s="601"/>
      <c r="J83" s="493"/>
      <c r="K83" s="260">
        <v>242.8</v>
      </c>
      <c r="L83" s="493"/>
      <c r="M83" s="493"/>
      <c r="N83" s="493"/>
      <c r="O83" s="493"/>
      <c r="P83" s="493"/>
      <c r="Q83" s="493"/>
      <c r="R83" s="493"/>
      <c r="S83" s="470"/>
      <c r="U83" s="385"/>
      <c r="V83" s="493"/>
      <c r="W83" s="493"/>
      <c r="X83" s="493"/>
      <c r="Y83" s="493"/>
      <c r="Z83" s="493"/>
      <c r="AA83" s="493"/>
      <c r="AB83" s="386"/>
      <c r="AU83" s="262" t="s">
        <v>205</v>
      </c>
      <c r="AV83" s="262" t="s">
        <v>65</v>
      </c>
      <c r="AW83" s="261" t="s">
        <v>71</v>
      </c>
      <c r="AX83" s="261" t="s">
        <v>25</v>
      </c>
      <c r="AY83" s="261" t="s">
        <v>58</v>
      </c>
      <c r="AZ83" s="262" t="s">
        <v>198</v>
      </c>
    </row>
    <row r="84" spans="2:66" s="198" customFormat="1" ht="31.5" customHeight="1">
      <c r="B84" s="168"/>
      <c r="C84" s="240" t="s">
        <v>116</v>
      </c>
      <c r="D84" s="240" t="s">
        <v>199</v>
      </c>
      <c r="E84" s="241" t="s">
        <v>3245</v>
      </c>
      <c r="F84" s="593" t="s">
        <v>3246</v>
      </c>
      <c r="G84" s="593"/>
      <c r="H84" s="593"/>
      <c r="I84" s="593"/>
      <c r="J84" s="242" t="s">
        <v>377</v>
      </c>
      <c r="K84" s="504">
        <v>2950.6</v>
      </c>
      <c r="L84" s="572"/>
      <c r="M84" s="572"/>
      <c r="N84" s="594">
        <f>ROUND(L84*K84,2)</f>
        <v>0</v>
      </c>
      <c r="O84" s="594"/>
      <c r="P84" s="594"/>
      <c r="Q84" s="594"/>
      <c r="R84" s="256" t="s">
        <v>3765</v>
      </c>
      <c r="S84" s="473"/>
      <c r="T84" s="287"/>
      <c r="U84" s="354"/>
      <c r="V84" s="246"/>
      <c r="W84" s="248"/>
      <c r="X84" s="248"/>
      <c r="Y84" s="248"/>
      <c r="Z84" s="248"/>
      <c r="AA84" s="248"/>
      <c r="AB84" s="355"/>
      <c r="AS84" s="192" t="s">
        <v>113</v>
      </c>
      <c r="AU84" s="192" t="s">
        <v>199</v>
      </c>
      <c r="AV84" s="192" t="s">
        <v>65</v>
      </c>
      <c r="AZ84" s="192" t="s">
        <v>198</v>
      </c>
      <c r="BF84" s="249">
        <f>IF(V84="základní",N84,0)</f>
        <v>0</v>
      </c>
      <c r="BG84" s="249">
        <f>IF(V84="snížená",N84,0)</f>
        <v>0</v>
      </c>
      <c r="BH84" s="249">
        <f>IF(V84="zákl. přenesená",N84,0)</f>
        <v>0</v>
      </c>
      <c r="BI84" s="249">
        <f>IF(V84="sníž. přenesená",N84,0)</f>
        <v>0</v>
      </c>
      <c r="BJ84" s="249">
        <f>IF(V84="nulová",N84,0)</f>
        <v>0</v>
      </c>
      <c r="BK84" s="192" t="s">
        <v>65</v>
      </c>
      <c r="BL84" s="249">
        <f>ROUND(L84*K84,2)</f>
        <v>0</v>
      </c>
      <c r="BM84" s="192" t="s">
        <v>113</v>
      </c>
      <c r="BN84" s="192" t="s">
        <v>3247</v>
      </c>
    </row>
    <row r="85" spans="2:52" s="261" customFormat="1" ht="22.5" customHeight="1">
      <c r="B85" s="257"/>
      <c r="C85" s="493"/>
      <c r="D85" s="493"/>
      <c r="E85" s="259" t="s">
        <v>2167</v>
      </c>
      <c r="F85" s="602">
        <v>2950.6</v>
      </c>
      <c r="G85" s="603"/>
      <c r="H85" s="603"/>
      <c r="I85" s="603"/>
      <c r="J85" s="493"/>
      <c r="K85" s="260">
        <v>2950.6</v>
      </c>
      <c r="L85" s="493"/>
      <c r="M85" s="493"/>
      <c r="N85" s="493"/>
      <c r="O85" s="493"/>
      <c r="P85" s="493"/>
      <c r="Q85" s="493"/>
      <c r="R85" s="493"/>
      <c r="S85" s="470"/>
      <c r="U85" s="385"/>
      <c r="V85" s="493"/>
      <c r="W85" s="493"/>
      <c r="X85" s="493"/>
      <c r="Y85" s="493"/>
      <c r="Z85" s="493"/>
      <c r="AA85" s="493"/>
      <c r="AB85" s="386"/>
      <c r="AU85" s="262" t="s">
        <v>205</v>
      </c>
      <c r="AV85" s="262" t="s">
        <v>65</v>
      </c>
      <c r="AW85" s="261" t="s">
        <v>71</v>
      </c>
      <c r="AX85" s="261" t="s">
        <v>25</v>
      </c>
      <c r="AY85" s="261" t="s">
        <v>65</v>
      </c>
      <c r="AZ85" s="262" t="s">
        <v>198</v>
      </c>
    </row>
    <row r="86" spans="2:66" s="198" customFormat="1" ht="22.5" customHeight="1">
      <c r="B86" s="168"/>
      <c r="C86" s="240" t="s">
        <v>128</v>
      </c>
      <c r="D86" s="240" t="s">
        <v>199</v>
      </c>
      <c r="E86" s="241" t="s">
        <v>3248</v>
      </c>
      <c r="F86" s="593" t="s">
        <v>3249</v>
      </c>
      <c r="G86" s="593"/>
      <c r="H86" s="593"/>
      <c r="I86" s="593"/>
      <c r="J86" s="242" t="s">
        <v>3250</v>
      </c>
      <c r="K86" s="504">
        <v>88.6</v>
      </c>
      <c r="L86" s="694"/>
      <c r="M86" s="694"/>
      <c r="N86" s="594">
        <f>ROUND(L86*K86,2)</f>
        <v>0</v>
      </c>
      <c r="O86" s="594"/>
      <c r="P86" s="594"/>
      <c r="Q86" s="594"/>
      <c r="R86" s="256" t="s">
        <v>3765</v>
      </c>
      <c r="S86" s="473"/>
      <c r="T86" s="287"/>
      <c r="U86" s="354"/>
      <c r="V86" s="246"/>
      <c r="W86" s="248"/>
      <c r="X86" s="248"/>
      <c r="Y86" s="248"/>
      <c r="Z86" s="248"/>
      <c r="AA86" s="248"/>
      <c r="AB86" s="355"/>
      <c r="AS86" s="192" t="s">
        <v>113</v>
      </c>
      <c r="AU86" s="192" t="s">
        <v>199</v>
      </c>
      <c r="AV86" s="192" t="s">
        <v>65</v>
      </c>
      <c r="AZ86" s="192" t="s">
        <v>198</v>
      </c>
      <c r="BF86" s="249">
        <f>IF(V86="základní",N86,0)</f>
        <v>0</v>
      </c>
      <c r="BG86" s="249">
        <f>IF(V86="snížená",N86,0)</f>
        <v>0</v>
      </c>
      <c r="BH86" s="249">
        <f>IF(V86="zákl. přenesená",N86,0)</f>
        <v>0</v>
      </c>
      <c r="BI86" s="249">
        <f>IF(V86="sníž. přenesená",N86,0)</f>
        <v>0</v>
      </c>
      <c r="BJ86" s="249">
        <f>IF(V86="nulová",N86,0)</f>
        <v>0</v>
      </c>
      <c r="BK86" s="192" t="s">
        <v>65</v>
      </c>
      <c r="BL86" s="249">
        <f>ROUND(L86*K86,2)</f>
        <v>0</v>
      </c>
      <c r="BM86" s="192" t="s">
        <v>113</v>
      </c>
      <c r="BN86" s="192" t="s">
        <v>3251</v>
      </c>
    </row>
    <row r="87" spans="2:66" s="198" customFormat="1" ht="22.5" customHeight="1">
      <c r="B87" s="168"/>
      <c r="C87" s="240" t="s">
        <v>137</v>
      </c>
      <c r="D87" s="240" t="s">
        <v>199</v>
      </c>
      <c r="E87" s="241" t="s">
        <v>3252</v>
      </c>
      <c r="F87" s="593" t="s">
        <v>3253</v>
      </c>
      <c r="G87" s="593"/>
      <c r="H87" s="593"/>
      <c r="I87" s="593"/>
      <c r="J87" s="242" t="s">
        <v>377</v>
      </c>
      <c r="K87" s="504">
        <v>2950.6</v>
      </c>
      <c r="L87" s="694"/>
      <c r="M87" s="694"/>
      <c r="N87" s="594">
        <f>ROUND(L87*K87,2)</f>
        <v>0</v>
      </c>
      <c r="O87" s="594"/>
      <c r="P87" s="594"/>
      <c r="Q87" s="594"/>
      <c r="R87" s="256" t="s">
        <v>3765</v>
      </c>
      <c r="S87" s="473"/>
      <c r="T87" s="287"/>
      <c r="U87" s="354"/>
      <c r="V87" s="246"/>
      <c r="W87" s="248"/>
      <c r="X87" s="248"/>
      <c r="Y87" s="248"/>
      <c r="Z87" s="248"/>
      <c r="AA87" s="248"/>
      <c r="AB87" s="355"/>
      <c r="AS87" s="192" t="s">
        <v>113</v>
      </c>
      <c r="AU87" s="192" t="s">
        <v>199</v>
      </c>
      <c r="AV87" s="192" t="s">
        <v>65</v>
      </c>
      <c r="AZ87" s="192" t="s">
        <v>198</v>
      </c>
      <c r="BF87" s="249">
        <f>IF(V87="základní",N87,0)</f>
        <v>0</v>
      </c>
      <c r="BG87" s="249">
        <f>IF(V87="snížená",N87,0)</f>
        <v>0</v>
      </c>
      <c r="BH87" s="249">
        <f>IF(V87="zákl. přenesená",N87,0)</f>
        <v>0</v>
      </c>
      <c r="BI87" s="249">
        <f>IF(V87="sníž. přenesená",N87,0)</f>
        <v>0</v>
      </c>
      <c r="BJ87" s="249">
        <f>IF(V87="nulová",N87,0)</f>
        <v>0</v>
      </c>
      <c r="BK87" s="192" t="s">
        <v>65</v>
      </c>
      <c r="BL87" s="249">
        <f>ROUND(L87*K87,2)</f>
        <v>0</v>
      </c>
      <c r="BM87" s="192" t="s">
        <v>113</v>
      </c>
      <c r="BN87" s="192" t="s">
        <v>3254</v>
      </c>
    </row>
    <row r="88" spans="2:66" s="198" customFormat="1" ht="22.5" customHeight="1">
      <c r="B88" s="168"/>
      <c r="C88" s="240" t="s">
        <v>146</v>
      </c>
      <c r="D88" s="240" t="s">
        <v>199</v>
      </c>
      <c r="E88" s="241" t="s">
        <v>2204</v>
      </c>
      <c r="F88" s="593" t="s">
        <v>2205</v>
      </c>
      <c r="G88" s="593"/>
      <c r="H88" s="593"/>
      <c r="I88" s="593"/>
      <c r="J88" s="242" t="s">
        <v>377</v>
      </c>
      <c r="K88" s="504">
        <v>2950.6</v>
      </c>
      <c r="L88" s="694"/>
      <c r="M88" s="694"/>
      <c r="N88" s="594">
        <f>ROUND(L88*K88,2)</f>
        <v>0</v>
      </c>
      <c r="O88" s="594"/>
      <c r="P88" s="594"/>
      <c r="Q88" s="594"/>
      <c r="R88" s="256" t="s">
        <v>3765</v>
      </c>
      <c r="S88" s="470"/>
      <c r="T88" s="287"/>
      <c r="U88" s="354"/>
      <c r="V88" s="246"/>
      <c r="W88" s="248"/>
      <c r="X88" s="248"/>
      <c r="Y88" s="248"/>
      <c r="Z88" s="248"/>
      <c r="AA88" s="248"/>
      <c r="AB88" s="355"/>
      <c r="AS88" s="192" t="s">
        <v>113</v>
      </c>
      <c r="AU88" s="192" t="s">
        <v>199</v>
      </c>
      <c r="AV88" s="192" t="s">
        <v>65</v>
      </c>
      <c r="AZ88" s="192" t="s">
        <v>198</v>
      </c>
      <c r="BF88" s="249">
        <f>IF(V88="základní",N88,0)</f>
        <v>0</v>
      </c>
      <c r="BG88" s="249">
        <f>IF(V88="snížená",N88,0)</f>
        <v>0</v>
      </c>
      <c r="BH88" s="249">
        <f>IF(V88="zákl. přenesená",N88,0)</f>
        <v>0</v>
      </c>
      <c r="BI88" s="249">
        <f>IF(V88="sníž. přenesená",N88,0)</f>
        <v>0</v>
      </c>
      <c r="BJ88" s="249">
        <f>IF(V88="nulová",N88,0)</f>
        <v>0</v>
      </c>
      <c r="BK88" s="192" t="s">
        <v>65</v>
      </c>
      <c r="BL88" s="249">
        <f>ROUND(L88*K88,2)</f>
        <v>0</v>
      </c>
      <c r="BM88" s="192" t="s">
        <v>113</v>
      </c>
      <c r="BN88" s="192" t="s">
        <v>3255</v>
      </c>
    </row>
    <row r="89" spans="2:66" s="198" customFormat="1" ht="44.25" customHeight="1">
      <c r="B89" s="168"/>
      <c r="C89" s="240" t="s">
        <v>146</v>
      </c>
      <c r="D89" s="240" t="s">
        <v>199</v>
      </c>
      <c r="E89" s="241" t="s">
        <v>3256</v>
      </c>
      <c r="F89" s="593" t="s">
        <v>3257</v>
      </c>
      <c r="G89" s="593"/>
      <c r="H89" s="593"/>
      <c r="I89" s="593"/>
      <c r="J89" s="242" t="s">
        <v>268</v>
      </c>
      <c r="K89" s="488">
        <v>1</v>
      </c>
      <c r="L89" s="572"/>
      <c r="M89" s="572"/>
      <c r="N89" s="594">
        <f>ROUND(L89*K89,2)</f>
        <v>0</v>
      </c>
      <c r="O89" s="594"/>
      <c r="P89" s="594"/>
      <c r="Q89" s="594"/>
      <c r="R89" s="244" t="s">
        <v>3319</v>
      </c>
      <c r="S89" s="473"/>
      <c r="U89" s="354"/>
      <c r="V89" s="246"/>
      <c r="W89" s="248"/>
      <c r="X89" s="248"/>
      <c r="Y89" s="248"/>
      <c r="Z89" s="248"/>
      <c r="AA89" s="248"/>
      <c r="AB89" s="355"/>
      <c r="AS89" s="192" t="s">
        <v>113</v>
      </c>
      <c r="AU89" s="192" t="s">
        <v>199</v>
      </c>
      <c r="AV89" s="192" t="s">
        <v>65</v>
      </c>
      <c r="AZ89" s="192" t="s">
        <v>198</v>
      </c>
      <c r="BF89" s="249">
        <f>IF(V89="základní",N89,0)</f>
        <v>0</v>
      </c>
      <c r="BG89" s="249">
        <f>IF(V89="snížená",N89,0)</f>
        <v>0</v>
      </c>
      <c r="BH89" s="249">
        <f>IF(V89="zákl. přenesená",N89,0)</f>
        <v>0</v>
      </c>
      <c r="BI89" s="249">
        <f>IF(V89="sníž. přenesená",N89,0)</f>
        <v>0</v>
      </c>
      <c r="BJ89" s="249">
        <f>IF(V89="nulová",N89,0)</f>
        <v>0</v>
      </c>
      <c r="BK89" s="192" t="s">
        <v>65</v>
      </c>
      <c r="BL89" s="249">
        <f>ROUND(L89*K89,2)</f>
        <v>0</v>
      </c>
      <c r="BM89" s="192" t="s">
        <v>113</v>
      </c>
      <c r="BN89" s="192" t="s">
        <v>3258</v>
      </c>
    </row>
    <row r="90" spans="2:52" s="270" customFormat="1" ht="22.5" customHeight="1">
      <c r="B90" s="265"/>
      <c r="C90" s="492"/>
      <c r="D90" s="492"/>
      <c r="E90" s="267" t="s">
        <v>5</v>
      </c>
      <c r="F90" s="595" t="s">
        <v>3259</v>
      </c>
      <c r="G90" s="596"/>
      <c r="H90" s="596"/>
      <c r="I90" s="596"/>
      <c r="J90" s="492"/>
      <c r="K90" s="269" t="s">
        <v>5</v>
      </c>
      <c r="L90" s="492"/>
      <c r="M90" s="492"/>
      <c r="N90" s="492"/>
      <c r="O90" s="492"/>
      <c r="P90" s="492"/>
      <c r="Q90" s="492"/>
      <c r="R90" s="492"/>
      <c r="S90" s="473"/>
      <c r="U90" s="387"/>
      <c r="V90" s="492"/>
      <c r="W90" s="492"/>
      <c r="X90" s="492"/>
      <c r="Y90" s="492"/>
      <c r="Z90" s="492"/>
      <c r="AA90" s="492"/>
      <c r="AB90" s="388"/>
      <c r="AU90" s="271" t="s">
        <v>205</v>
      </c>
      <c r="AV90" s="271" t="s">
        <v>65</v>
      </c>
      <c r="AW90" s="270" t="s">
        <v>65</v>
      </c>
      <c r="AX90" s="270" t="s">
        <v>25</v>
      </c>
      <c r="AY90" s="270" t="s">
        <v>58</v>
      </c>
      <c r="AZ90" s="271" t="s">
        <v>198</v>
      </c>
    </row>
    <row r="91" spans="2:52" s="270" customFormat="1" ht="57" customHeight="1">
      <c r="B91" s="265"/>
      <c r="C91" s="492"/>
      <c r="D91" s="492"/>
      <c r="E91" s="267" t="s">
        <v>5</v>
      </c>
      <c r="F91" s="597" t="s">
        <v>3260</v>
      </c>
      <c r="G91" s="598"/>
      <c r="H91" s="598"/>
      <c r="I91" s="598"/>
      <c r="J91" s="492"/>
      <c r="K91" s="269" t="s">
        <v>5</v>
      </c>
      <c r="L91" s="492"/>
      <c r="M91" s="492"/>
      <c r="N91" s="492"/>
      <c r="O91" s="492"/>
      <c r="P91" s="492"/>
      <c r="Q91" s="492"/>
      <c r="R91" s="492"/>
      <c r="S91" s="470"/>
      <c r="U91" s="387"/>
      <c r="V91" s="492"/>
      <c r="W91" s="492"/>
      <c r="X91" s="492"/>
      <c r="Y91" s="492"/>
      <c r="Z91" s="492"/>
      <c r="AA91" s="492"/>
      <c r="AB91" s="388"/>
      <c r="AU91" s="271" t="s">
        <v>205</v>
      </c>
      <c r="AV91" s="271" t="s">
        <v>65</v>
      </c>
      <c r="AW91" s="270" t="s">
        <v>65</v>
      </c>
      <c r="AX91" s="270" t="s">
        <v>25</v>
      </c>
      <c r="AY91" s="270" t="s">
        <v>58</v>
      </c>
      <c r="AZ91" s="271" t="s">
        <v>198</v>
      </c>
    </row>
    <row r="92" spans="2:52" s="270" customFormat="1" ht="31.5" customHeight="1">
      <c r="B92" s="265"/>
      <c r="C92" s="492"/>
      <c r="D92" s="492"/>
      <c r="E92" s="267" t="s">
        <v>5</v>
      </c>
      <c r="F92" s="597" t="s">
        <v>3261</v>
      </c>
      <c r="G92" s="598"/>
      <c r="H92" s="598"/>
      <c r="I92" s="598"/>
      <c r="J92" s="492"/>
      <c r="K92" s="269" t="s">
        <v>5</v>
      </c>
      <c r="L92" s="492"/>
      <c r="M92" s="492"/>
      <c r="N92" s="492"/>
      <c r="O92" s="492"/>
      <c r="P92" s="492"/>
      <c r="Q92" s="492"/>
      <c r="R92" s="492"/>
      <c r="S92" s="473"/>
      <c r="U92" s="387"/>
      <c r="V92" s="492"/>
      <c r="W92" s="492"/>
      <c r="X92" s="492"/>
      <c r="Y92" s="492"/>
      <c r="Z92" s="492"/>
      <c r="AA92" s="492"/>
      <c r="AB92" s="388"/>
      <c r="AU92" s="271" t="s">
        <v>205</v>
      </c>
      <c r="AV92" s="271" t="s">
        <v>65</v>
      </c>
      <c r="AW92" s="270" t="s">
        <v>65</v>
      </c>
      <c r="AX92" s="270" t="s">
        <v>25</v>
      </c>
      <c r="AY92" s="270" t="s">
        <v>58</v>
      </c>
      <c r="AZ92" s="271" t="s">
        <v>198</v>
      </c>
    </row>
    <row r="93" spans="2:52" s="270" customFormat="1" ht="31.5" customHeight="1">
      <c r="B93" s="265"/>
      <c r="C93" s="492"/>
      <c r="D93" s="492"/>
      <c r="E93" s="267" t="s">
        <v>5</v>
      </c>
      <c r="F93" s="597" t="s">
        <v>3262</v>
      </c>
      <c r="G93" s="598"/>
      <c r="H93" s="598"/>
      <c r="I93" s="598"/>
      <c r="J93" s="492"/>
      <c r="K93" s="269" t="s">
        <v>5</v>
      </c>
      <c r="L93" s="492"/>
      <c r="M93" s="492"/>
      <c r="N93" s="492"/>
      <c r="O93" s="492"/>
      <c r="P93" s="492"/>
      <c r="Q93" s="492"/>
      <c r="R93" s="492"/>
      <c r="S93" s="473"/>
      <c r="U93" s="387"/>
      <c r="V93" s="492"/>
      <c r="W93" s="492"/>
      <c r="X93" s="492"/>
      <c r="Y93" s="492"/>
      <c r="Z93" s="492"/>
      <c r="AA93" s="492"/>
      <c r="AB93" s="388"/>
      <c r="AU93" s="271" t="s">
        <v>205</v>
      </c>
      <c r="AV93" s="271" t="s">
        <v>65</v>
      </c>
      <c r="AW93" s="270" t="s">
        <v>65</v>
      </c>
      <c r="AX93" s="270" t="s">
        <v>25</v>
      </c>
      <c r="AY93" s="270" t="s">
        <v>58</v>
      </c>
      <c r="AZ93" s="271" t="s">
        <v>198</v>
      </c>
    </row>
    <row r="94" spans="2:52" s="270" customFormat="1" ht="31.5" customHeight="1">
      <c r="B94" s="265"/>
      <c r="C94" s="492"/>
      <c r="D94" s="492"/>
      <c r="E94" s="267" t="s">
        <v>5</v>
      </c>
      <c r="F94" s="597" t="s">
        <v>3263</v>
      </c>
      <c r="G94" s="598"/>
      <c r="H94" s="598"/>
      <c r="I94" s="598"/>
      <c r="J94" s="492"/>
      <c r="K94" s="269" t="s">
        <v>5</v>
      </c>
      <c r="L94" s="492"/>
      <c r="M94" s="492"/>
      <c r="N94" s="492"/>
      <c r="O94" s="492"/>
      <c r="P94" s="492"/>
      <c r="Q94" s="492"/>
      <c r="R94" s="492"/>
      <c r="S94" s="470"/>
      <c r="U94" s="387"/>
      <c r="V94" s="492"/>
      <c r="W94" s="492"/>
      <c r="X94" s="492"/>
      <c r="Y94" s="492"/>
      <c r="Z94" s="492"/>
      <c r="AA94" s="492"/>
      <c r="AB94" s="388"/>
      <c r="AU94" s="271" t="s">
        <v>205</v>
      </c>
      <c r="AV94" s="271" t="s">
        <v>65</v>
      </c>
      <c r="AW94" s="270" t="s">
        <v>65</v>
      </c>
      <c r="AX94" s="270" t="s">
        <v>25</v>
      </c>
      <c r="AY94" s="270" t="s">
        <v>58</v>
      </c>
      <c r="AZ94" s="271" t="s">
        <v>198</v>
      </c>
    </row>
    <row r="95" spans="2:52" s="261" customFormat="1" ht="22.5" customHeight="1">
      <c r="B95" s="257"/>
      <c r="C95" s="493"/>
      <c r="D95" s="493"/>
      <c r="E95" s="259" t="s">
        <v>2323</v>
      </c>
      <c r="F95" s="600" t="s">
        <v>65</v>
      </c>
      <c r="G95" s="601"/>
      <c r="H95" s="601"/>
      <c r="I95" s="601"/>
      <c r="J95" s="493"/>
      <c r="K95" s="260">
        <v>1</v>
      </c>
      <c r="L95" s="493"/>
      <c r="M95" s="493"/>
      <c r="N95" s="493"/>
      <c r="O95" s="493"/>
      <c r="P95" s="493"/>
      <c r="Q95" s="493"/>
      <c r="R95" s="493"/>
      <c r="S95" s="473"/>
      <c r="U95" s="385"/>
      <c r="V95" s="493"/>
      <c r="W95" s="493"/>
      <c r="X95" s="493"/>
      <c r="Y95" s="493"/>
      <c r="Z95" s="493"/>
      <c r="AA95" s="493"/>
      <c r="AB95" s="386"/>
      <c r="AU95" s="262" t="s">
        <v>205</v>
      </c>
      <c r="AV95" s="262" t="s">
        <v>65</v>
      </c>
      <c r="AW95" s="261" t="s">
        <v>71</v>
      </c>
      <c r="AX95" s="261" t="s">
        <v>25</v>
      </c>
      <c r="AY95" s="261" t="s">
        <v>58</v>
      </c>
      <c r="AZ95" s="262" t="s">
        <v>198</v>
      </c>
    </row>
    <row r="96" spans="2:52" s="261" customFormat="1" ht="22.5" customHeight="1">
      <c r="B96" s="257"/>
      <c r="C96" s="493"/>
      <c r="D96" s="493"/>
      <c r="E96" s="259" t="s">
        <v>2325</v>
      </c>
      <c r="F96" s="600" t="s">
        <v>3193</v>
      </c>
      <c r="G96" s="601"/>
      <c r="H96" s="601"/>
      <c r="I96" s="601"/>
      <c r="J96" s="493"/>
      <c r="K96" s="260">
        <v>1</v>
      </c>
      <c r="L96" s="493"/>
      <c r="M96" s="493"/>
      <c r="N96" s="493"/>
      <c r="O96" s="493"/>
      <c r="P96" s="493"/>
      <c r="Q96" s="493"/>
      <c r="R96" s="493"/>
      <c r="S96" s="473"/>
      <c r="U96" s="385"/>
      <c r="V96" s="493"/>
      <c r="W96" s="493"/>
      <c r="X96" s="493"/>
      <c r="Y96" s="493"/>
      <c r="Z96" s="493"/>
      <c r="AA96" s="493"/>
      <c r="AB96" s="386"/>
      <c r="AU96" s="262" t="s">
        <v>205</v>
      </c>
      <c r="AV96" s="262" t="s">
        <v>65</v>
      </c>
      <c r="AW96" s="261" t="s">
        <v>71</v>
      </c>
      <c r="AX96" s="261" t="s">
        <v>25</v>
      </c>
      <c r="AY96" s="261" t="s">
        <v>65</v>
      </c>
      <c r="AZ96" s="262" t="s">
        <v>198</v>
      </c>
    </row>
    <row r="97" spans="2:66" s="198" customFormat="1" ht="30" customHeight="1">
      <c r="B97" s="168"/>
      <c r="C97" s="240" t="s">
        <v>158</v>
      </c>
      <c r="D97" s="240" t="s">
        <v>199</v>
      </c>
      <c r="E97" s="241" t="s">
        <v>3264</v>
      </c>
      <c r="F97" s="593" t="s">
        <v>2844</v>
      </c>
      <c r="G97" s="593"/>
      <c r="H97" s="593"/>
      <c r="I97" s="593"/>
      <c r="J97" s="242" t="s">
        <v>377</v>
      </c>
      <c r="K97" s="504">
        <v>2950.6</v>
      </c>
      <c r="L97" s="572"/>
      <c r="M97" s="572"/>
      <c r="N97" s="594">
        <f>ROUND(L97*K97,2)</f>
        <v>0</v>
      </c>
      <c r="O97" s="594"/>
      <c r="P97" s="594"/>
      <c r="Q97" s="594"/>
      <c r="R97" s="256" t="s">
        <v>3765</v>
      </c>
      <c r="S97" s="470"/>
      <c r="T97" s="287"/>
      <c r="U97" s="354"/>
      <c r="V97" s="246"/>
      <c r="W97" s="248"/>
      <c r="X97" s="248"/>
      <c r="Y97" s="248"/>
      <c r="Z97" s="248"/>
      <c r="AA97" s="248"/>
      <c r="AB97" s="355"/>
      <c r="AS97" s="192" t="s">
        <v>113</v>
      </c>
      <c r="AU97" s="192" t="s">
        <v>199</v>
      </c>
      <c r="AV97" s="192" t="s">
        <v>65</v>
      </c>
      <c r="AZ97" s="192" t="s">
        <v>198</v>
      </c>
      <c r="BF97" s="249">
        <f>IF(V97="základní",N97,0)</f>
        <v>0</v>
      </c>
      <c r="BG97" s="249">
        <f>IF(V97="snížená",N97,0)</f>
        <v>0</v>
      </c>
      <c r="BH97" s="249">
        <f>IF(V97="zákl. přenesená",N97,0)</f>
        <v>0</v>
      </c>
      <c r="BI97" s="249">
        <f>IF(V97="sníž. přenesená",N97,0)</f>
        <v>0</v>
      </c>
      <c r="BJ97" s="249">
        <f>IF(V97="nulová",N97,0)</f>
        <v>0</v>
      </c>
      <c r="BK97" s="192" t="s">
        <v>65</v>
      </c>
      <c r="BL97" s="249">
        <f>ROUND(L97*K97,2)</f>
        <v>0</v>
      </c>
      <c r="BM97" s="192" t="s">
        <v>113</v>
      </c>
      <c r="BN97" s="192" t="s">
        <v>3265</v>
      </c>
    </row>
    <row r="98" spans="2:66" s="198" customFormat="1" ht="44.25" customHeight="1">
      <c r="B98" s="168"/>
      <c r="C98" s="240" t="s">
        <v>158</v>
      </c>
      <c r="D98" s="240" t="s">
        <v>199</v>
      </c>
      <c r="E98" s="241" t="s">
        <v>3266</v>
      </c>
      <c r="F98" s="593" t="s">
        <v>3257</v>
      </c>
      <c r="G98" s="593"/>
      <c r="H98" s="593"/>
      <c r="I98" s="593"/>
      <c r="J98" s="242" t="s">
        <v>268</v>
      </c>
      <c r="K98" s="488">
        <v>5</v>
      </c>
      <c r="L98" s="572"/>
      <c r="M98" s="572"/>
      <c r="N98" s="594">
        <f>ROUND(L98*K98,2)</f>
        <v>0</v>
      </c>
      <c r="O98" s="594"/>
      <c r="P98" s="594"/>
      <c r="Q98" s="594"/>
      <c r="R98" s="244" t="s">
        <v>3319</v>
      </c>
      <c r="S98" s="470"/>
      <c r="U98" s="354"/>
      <c r="V98" s="246"/>
      <c r="W98" s="248"/>
      <c r="X98" s="248"/>
      <c r="Y98" s="248"/>
      <c r="Z98" s="248"/>
      <c r="AA98" s="248"/>
      <c r="AB98" s="355"/>
      <c r="AS98" s="192" t="s">
        <v>113</v>
      </c>
      <c r="AU98" s="192" t="s">
        <v>199</v>
      </c>
      <c r="AV98" s="192" t="s">
        <v>65</v>
      </c>
      <c r="AZ98" s="192" t="s">
        <v>198</v>
      </c>
      <c r="BF98" s="249">
        <f>IF(V98="základní",N98,0)</f>
        <v>0</v>
      </c>
      <c r="BG98" s="249">
        <f>IF(V98="snížená",N98,0)</f>
        <v>0</v>
      </c>
      <c r="BH98" s="249">
        <f>IF(V98="zákl. přenesená",N98,0)</f>
        <v>0</v>
      </c>
      <c r="BI98" s="249">
        <f>IF(V98="sníž. přenesená",N98,0)</f>
        <v>0</v>
      </c>
      <c r="BJ98" s="249">
        <f>IF(V98="nulová",N98,0)</f>
        <v>0</v>
      </c>
      <c r="BK98" s="192" t="s">
        <v>65</v>
      </c>
      <c r="BL98" s="249">
        <f>ROUND(L98*K98,2)</f>
        <v>0</v>
      </c>
      <c r="BM98" s="192" t="s">
        <v>113</v>
      </c>
      <c r="BN98" s="192" t="s">
        <v>3267</v>
      </c>
    </row>
    <row r="99" spans="2:52" s="270" customFormat="1" ht="22.5" customHeight="1">
      <c r="B99" s="265"/>
      <c r="C99" s="492"/>
      <c r="D99" s="492"/>
      <c r="E99" s="267" t="s">
        <v>5</v>
      </c>
      <c r="F99" s="595" t="s">
        <v>3268</v>
      </c>
      <c r="G99" s="596"/>
      <c r="H99" s="596"/>
      <c r="I99" s="596"/>
      <c r="J99" s="492"/>
      <c r="K99" s="269" t="s">
        <v>5</v>
      </c>
      <c r="L99" s="492"/>
      <c r="M99" s="492"/>
      <c r="N99" s="492"/>
      <c r="O99" s="492"/>
      <c r="P99" s="492"/>
      <c r="Q99" s="492"/>
      <c r="R99" s="492"/>
      <c r="S99" s="470"/>
      <c r="U99" s="387"/>
      <c r="V99" s="492"/>
      <c r="W99" s="492"/>
      <c r="X99" s="492"/>
      <c r="Y99" s="492"/>
      <c r="Z99" s="492"/>
      <c r="AA99" s="492"/>
      <c r="AB99" s="388"/>
      <c r="AU99" s="271" t="s">
        <v>205</v>
      </c>
      <c r="AV99" s="271" t="s">
        <v>65</v>
      </c>
      <c r="AW99" s="270" t="s">
        <v>65</v>
      </c>
      <c r="AX99" s="270" t="s">
        <v>25</v>
      </c>
      <c r="AY99" s="270" t="s">
        <v>58</v>
      </c>
      <c r="AZ99" s="271" t="s">
        <v>198</v>
      </c>
    </row>
    <row r="100" spans="2:52" s="270" customFormat="1" ht="57" customHeight="1">
      <c r="B100" s="265"/>
      <c r="C100" s="492"/>
      <c r="D100" s="492"/>
      <c r="E100" s="267" t="s">
        <v>5</v>
      </c>
      <c r="F100" s="597" t="s">
        <v>3260</v>
      </c>
      <c r="G100" s="598"/>
      <c r="H100" s="598"/>
      <c r="I100" s="598"/>
      <c r="J100" s="492"/>
      <c r="K100" s="269" t="s">
        <v>5</v>
      </c>
      <c r="L100" s="492"/>
      <c r="M100" s="492"/>
      <c r="N100" s="492"/>
      <c r="O100" s="492"/>
      <c r="P100" s="492"/>
      <c r="Q100" s="492"/>
      <c r="R100" s="492"/>
      <c r="S100" s="473"/>
      <c r="U100" s="387"/>
      <c r="V100" s="492"/>
      <c r="W100" s="492"/>
      <c r="X100" s="492"/>
      <c r="Y100" s="492"/>
      <c r="Z100" s="492"/>
      <c r="AA100" s="492"/>
      <c r="AB100" s="388"/>
      <c r="AU100" s="271" t="s">
        <v>205</v>
      </c>
      <c r="AV100" s="271" t="s">
        <v>65</v>
      </c>
      <c r="AW100" s="270" t="s">
        <v>65</v>
      </c>
      <c r="AX100" s="270" t="s">
        <v>25</v>
      </c>
      <c r="AY100" s="270" t="s">
        <v>58</v>
      </c>
      <c r="AZ100" s="271" t="s">
        <v>198</v>
      </c>
    </row>
    <row r="101" spans="2:52" s="270" customFormat="1" ht="31.5" customHeight="1">
      <c r="B101" s="265"/>
      <c r="C101" s="492"/>
      <c r="D101" s="492"/>
      <c r="E101" s="267" t="s">
        <v>5</v>
      </c>
      <c r="F101" s="597" t="s">
        <v>3261</v>
      </c>
      <c r="G101" s="598"/>
      <c r="H101" s="598"/>
      <c r="I101" s="598"/>
      <c r="J101" s="492"/>
      <c r="K101" s="269" t="s">
        <v>5</v>
      </c>
      <c r="L101" s="492"/>
      <c r="M101" s="492"/>
      <c r="N101" s="492"/>
      <c r="O101" s="492"/>
      <c r="P101" s="492"/>
      <c r="Q101" s="492"/>
      <c r="R101" s="492"/>
      <c r="S101" s="473"/>
      <c r="U101" s="387"/>
      <c r="V101" s="492"/>
      <c r="W101" s="492"/>
      <c r="X101" s="492"/>
      <c r="Y101" s="492"/>
      <c r="Z101" s="492"/>
      <c r="AA101" s="492"/>
      <c r="AB101" s="388"/>
      <c r="AU101" s="271" t="s">
        <v>205</v>
      </c>
      <c r="AV101" s="271" t="s">
        <v>65</v>
      </c>
      <c r="AW101" s="270" t="s">
        <v>65</v>
      </c>
      <c r="AX101" s="270" t="s">
        <v>25</v>
      </c>
      <c r="AY101" s="270" t="s">
        <v>58</v>
      </c>
      <c r="AZ101" s="271" t="s">
        <v>198</v>
      </c>
    </row>
    <row r="102" spans="2:52" s="270" customFormat="1" ht="31.5" customHeight="1">
      <c r="B102" s="265"/>
      <c r="C102" s="492"/>
      <c r="D102" s="492"/>
      <c r="E102" s="267" t="s">
        <v>5</v>
      </c>
      <c r="F102" s="597" t="s">
        <v>3262</v>
      </c>
      <c r="G102" s="598"/>
      <c r="H102" s="598"/>
      <c r="I102" s="598"/>
      <c r="J102" s="492"/>
      <c r="K102" s="269" t="s">
        <v>5</v>
      </c>
      <c r="L102" s="492"/>
      <c r="M102" s="492"/>
      <c r="N102" s="492"/>
      <c r="O102" s="492"/>
      <c r="P102" s="492"/>
      <c r="Q102" s="492"/>
      <c r="R102" s="492"/>
      <c r="S102" s="470"/>
      <c r="U102" s="387"/>
      <c r="V102" s="492"/>
      <c r="W102" s="492"/>
      <c r="X102" s="492"/>
      <c r="Y102" s="492"/>
      <c r="Z102" s="492"/>
      <c r="AA102" s="492"/>
      <c r="AB102" s="388"/>
      <c r="AU102" s="271" t="s">
        <v>205</v>
      </c>
      <c r="AV102" s="271" t="s">
        <v>65</v>
      </c>
      <c r="AW102" s="270" t="s">
        <v>65</v>
      </c>
      <c r="AX102" s="270" t="s">
        <v>25</v>
      </c>
      <c r="AY102" s="270" t="s">
        <v>58</v>
      </c>
      <c r="AZ102" s="271" t="s">
        <v>198</v>
      </c>
    </row>
    <row r="103" spans="2:52" s="270" customFormat="1" ht="31.5" customHeight="1">
      <c r="B103" s="265"/>
      <c r="C103" s="492"/>
      <c r="D103" s="492"/>
      <c r="E103" s="267" t="s">
        <v>5</v>
      </c>
      <c r="F103" s="597" t="s">
        <v>3263</v>
      </c>
      <c r="G103" s="598"/>
      <c r="H103" s="598"/>
      <c r="I103" s="598"/>
      <c r="J103" s="492"/>
      <c r="K103" s="269" t="s">
        <v>5</v>
      </c>
      <c r="L103" s="492"/>
      <c r="M103" s="492"/>
      <c r="N103" s="492"/>
      <c r="O103" s="492"/>
      <c r="P103" s="492"/>
      <c r="Q103" s="492"/>
      <c r="R103" s="492"/>
      <c r="S103" s="473"/>
      <c r="U103" s="387"/>
      <c r="V103" s="492"/>
      <c r="W103" s="492"/>
      <c r="X103" s="492"/>
      <c r="Y103" s="492"/>
      <c r="Z103" s="492"/>
      <c r="AA103" s="492"/>
      <c r="AB103" s="388"/>
      <c r="AU103" s="271" t="s">
        <v>205</v>
      </c>
      <c r="AV103" s="271" t="s">
        <v>65</v>
      </c>
      <c r="AW103" s="270" t="s">
        <v>65</v>
      </c>
      <c r="AX103" s="270" t="s">
        <v>25</v>
      </c>
      <c r="AY103" s="270" t="s">
        <v>58</v>
      </c>
      <c r="AZ103" s="271" t="s">
        <v>198</v>
      </c>
    </row>
    <row r="104" spans="2:52" s="261" customFormat="1" ht="22.5" customHeight="1">
      <c r="B104" s="257"/>
      <c r="C104" s="493"/>
      <c r="D104" s="493"/>
      <c r="E104" s="259" t="s">
        <v>2341</v>
      </c>
      <c r="F104" s="600" t="s">
        <v>116</v>
      </c>
      <c r="G104" s="601"/>
      <c r="H104" s="601"/>
      <c r="I104" s="601"/>
      <c r="J104" s="493"/>
      <c r="K104" s="260">
        <v>5</v>
      </c>
      <c r="L104" s="493"/>
      <c r="M104" s="493"/>
      <c r="N104" s="493"/>
      <c r="O104" s="493"/>
      <c r="P104" s="493"/>
      <c r="Q104" s="493"/>
      <c r="R104" s="493"/>
      <c r="S104" s="473"/>
      <c r="U104" s="385"/>
      <c r="V104" s="493"/>
      <c r="W104" s="493"/>
      <c r="X104" s="493"/>
      <c r="Y104" s="493"/>
      <c r="Z104" s="493"/>
      <c r="AA104" s="493"/>
      <c r="AB104" s="386"/>
      <c r="AU104" s="262" t="s">
        <v>205</v>
      </c>
      <c r="AV104" s="262" t="s">
        <v>65</v>
      </c>
      <c r="AW104" s="261" t="s">
        <v>71</v>
      </c>
      <c r="AX104" s="261" t="s">
        <v>25</v>
      </c>
      <c r="AY104" s="261" t="s">
        <v>58</v>
      </c>
      <c r="AZ104" s="262" t="s">
        <v>198</v>
      </c>
    </row>
    <row r="105" spans="2:52" s="261" customFormat="1" ht="22.5" customHeight="1">
      <c r="B105" s="257"/>
      <c r="C105" s="493"/>
      <c r="D105" s="493"/>
      <c r="E105" s="259" t="s">
        <v>2343</v>
      </c>
      <c r="F105" s="600" t="s">
        <v>3269</v>
      </c>
      <c r="G105" s="601"/>
      <c r="H105" s="601"/>
      <c r="I105" s="601"/>
      <c r="J105" s="493"/>
      <c r="K105" s="260">
        <v>5</v>
      </c>
      <c r="L105" s="493"/>
      <c r="M105" s="493"/>
      <c r="N105" s="493"/>
      <c r="O105" s="493"/>
      <c r="P105" s="493"/>
      <c r="Q105" s="493"/>
      <c r="R105" s="493"/>
      <c r="S105" s="470"/>
      <c r="U105" s="385"/>
      <c r="V105" s="493"/>
      <c r="W105" s="493"/>
      <c r="X105" s="493"/>
      <c r="Y105" s="493"/>
      <c r="Z105" s="493"/>
      <c r="AA105" s="493"/>
      <c r="AB105" s="386"/>
      <c r="AU105" s="262" t="s">
        <v>205</v>
      </c>
      <c r="AV105" s="262" t="s">
        <v>65</v>
      </c>
      <c r="AW105" s="261" t="s">
        <v>71</v>
      </c>
      <c r="AX105" s="261" t="s">
        <v>25</v>
      </c>
      <c r="AY105" s="261" t="s">
        <v>65</v>
      </c>
      <c r="AZ105" s="262" t="s">
        <v>198</v>
      </c>
    </row>
    <row r="106" spans="2:66" s="198" customFormat="1" ht="44.25" customHeight="1">
      <c r="B106" s="168"/>
      <c r="C106" s="240" t="s">
        <v>161</v>
      </c>
      <c r="D106" s="240" t="s">
        <v>199</v>
      </c>
      <c r="E106" s="241" t="s">
        <v>3270</v>
      </c>
      <c r="F106" s="593" t="s">
        <v>3271</v>
      </c>
      <c r="G106" s="593"/>
      <c r="H106" s="593"/>
      <c r="I106" s="593"/>
      <c r="J106" s="242" t="s">
        <v>377</v>
      </c>
      <c r="K106" s="504">
        <v>2950.6</v>
      </c>
      <c r="L106" s="572"/>
      <c r="M106" s="572"/>
      <c r="N106" s="594">
        <f>ROUND(L106*K106,2)</f>
        <v>0</v>
      </c>
      <c r="O106" s="594"/>
      <c r="P106" s="594"/>
      <c r="Q106" s="594"/>
      <c r="R106" s="256" t="s">
        <v>3765</v>
      </c>
      <c r="S106" s="473"/>
      <c r="T106" s="287"/>
      <c r="U106" s="354"/>
      <c r="V106" s="246"/>
      <c r="W106" s="248"/>
      <c r="X106" s="248"/>
      <c r="Y106" s="248"/>
      <c r="Z106" s="248"/>
      <c r="AA106" s="248"/>
      <c r="AB106" s="355"/>
      <c r="AS106" s="192" t="s">
        <v>113</v>
      </c>
      <c r="AU106" s="192" t="s">
        <v>199</v>
      </c>
      <c r="AV106" s="192" t="s">
        <v>65</v>
      </c>
      <c r="AZ106" s="192" t="s">
        <v>198</v>
      </c>
      <c r="BF106" s="249">
        <f>IF(V106="základní",N106,0)</f>
        <v>0</v>
      </c>
      <c r="BG106" s="249">
        <f>IF(V106="snížená",N106,0)</f>
        <v>0</v>
      </c>
      <c r="BH106" s="249">
        <f>IF(V106="zákl. přenesená",N106,0)</f>
        <v>0</v>
      </c>
      <c r="BI106" s="249">
        <f>IF(V106="sníž. přenesená",N106,0)</f>
        <v>0</v>
      </c>
      <c r="BJ106" s="249">
        <f>IF(V106="nulová",N106,0)</f>
        <v>0</v>
      </c>
      <c r="BK106" s="192" t="s">
        <v>65</v>
      </c>
      <c r="BL106" s="249">
        <f>ROUND(L106*K106,2)</f>
        <v>0</v>
      </c>
      <c r="BM106" s="192" t="s">
        <v>113</v>
      </c>
      <c r="BN106" s="192" t="s">
        <v>3272</v>
      </c>
    </row>
    <row r="107" spans="2:52" s="270" customFormat="1" ht="22.5" customHeight="1">
      <c r="B107" s="265"/>
      <c r="C107" s="492"/>
      <c r="D107" s="492"/>
      <c r="E107" s="267" t="s">
        <v>5</v>
      </c>
      <c r="F107" s="595" t="s">
        <v>3273</v>
      </c>
      <c r="G107" s="596"/>
      <c r="H107" s="596"/>
      <c r="I107" s="596"/>
      <c r="J107" s="492"/>
      <c r="K107" s="269" t="s">
        <v>5</v>
      </c>
      <c r="L107" s="492"/>
      <c r="M107" s="492"/>
      <c r="N107" s="492"/>
      <c r="O107" s="492"/>
      <c r="P107" s="492"/>
      <c r="Q107" s="492"/>
      <c r="R107" s="492"/>
      <c r="S107" s="470"/>
      <c r="U107" s="387"/>
      <c r="V107" s="492"/>
      <c r="W107" s="492"/>
      <c r="X107" s="492"/>
      <c r="Y107" s="492"/>
      <c r="Z107" s="492"/>
      <c r="AA107" s="492"/>
      <c r="AB107" s="388"/>
      <c r="AU107" s="271" t="s">
        <v>205</v>
      </c>
      <c r="AV107" s="271" t="s">
        <v>65</v>
      </c>
      <c r="AW107" s="270" t="s">
        <v>65</v>
      </c>
      <c r="AX107" s="270" t="s">
        <v>25</v>
      </c>
      <c r="AY107" s="270" t="s">
        <v>58</v>
      </c>
      <c r="AZ107" s="271" t="s">
        <v>198</v>
      </c>
    </row>
    <row r="108" spans="2:52" s="261" customFormat="1" ht="22.5" customHeight="1">
      <c r="B108" s="257"/>
      <c r="C108" s="493"/>
      <c r="D108" s="493"/>
      <c r="E108" s="259" t="s">
        <v>2348</v>
      </c>
      <c r="F108" s="600">
        <v>2950.6</v>
      </c>
      <c r="G108" s="601"/>
      <c r="H108" s="601"/>
      <c r="I108" s="601"/>
      <c r="J108" s="493"/>
      <c r="K108" s="260">
        <v>2950.6</v>
      </c>
      <c r="L108" s="493"/>
      <c r="M108" s="493"/>
      <c r="N108" s="493"/>
      <c r="O108" s="493"/>
      <c r="P108" s="493"/>
      <c r="Q108" s="493"/>
      <c r="R108" s="493"/>
      <c r="S108" s="473"/>
      <c r="U108" s="385"/>
      <c r="V108" s="493"/>
      <c r="W108" s="493"/>
      <c r="X108" s="493"/>
      <c r="Y108" s="493"/>
      <c r="Z108" s="493"/>
      <c r="AA108" s="493"/>
      <c r="AB108" s="386"/>
      <c r="AU108" s="262" t="s">
        <v>205</v>
      </c>
      <c r="AV108" s="262" t="s">
        <v>65</v>
      </c>
      <c r="AW108" s="261" t="s">
        <v>71</v>
      </c>
      <c r="AX108" s="261" t="s">
        <v>25</v>
      </c>
      <c r="AY108" s="261" t="s">
        <v>58</v>
      </c>
      <c r="AZ108" s="262" t="s">
        <v>198</v>
      </c>
    </row>
    <row r="109" spans="2:66" s="198" customFormat="1" ht="44.25" customHeight="1">
      <c r="B109" s="168"/>
      <c r="C109" s="240" t="s">
        <v>161</v>
      </c>
      <c r="D109" s="240" t="s">
        <v>199</v>
      </c>
      <c r="E109" s="241" t="s">
        <v>3274</v>
      </c>
      <c r="F109" s="593" t="s">
        <v>3257</v>
      </c>
      <c r="G109" s="593"/>
      <c r="H109" s="593"/>
      <c r="I109" s="593"/>
      <c r="J109" s="242" t="s">
        <v>268</v>
      </c>
      <c r="K109" s="488">
        <v>3</v>
      </c>
      <c r="L109" s="572"/>
      <c r="M109" s="572"/>
      <c r="N109" s="594">
        <f>ROUND(L109*K109,2)</f>
        <v>0</v>
      </c>
      <c r="O109" s="594"/>
      <c r="P109" s="594"/>
      <c r="Q109" s="594"/>
      <c r="R109" s="244" t="s">
        <v>3319</v>
      </c>
      <c r="S109" s="470"/>
      <c r="U109" s="354"/>
      <c r="V109" s="246"/>
      <c r="W109" s="248"/>
      <c r="X109" s="248"/>
      <c r="Y109" s="248"/>
      <c r="Z109" s="248"/>
      <c r="AA109" s="248"/>
      <c r="AB109" s="355"/>
      <c r="AS109" s="192" t="s">
        <v>113</v>
      </c>
      <c r="AU109" s="192" t="s">
        <v>199</v>
      </c>
      <c r="AV109" s="192" t="s">
        <v>65</v>
      </c>
      <c r="AZ109" s="192" t="s">
        <v>198</v>
      </c>
      <c r="BF109" s="249">
        <f>IF(V109="základní",N109,0)</f>
        <v>0</v>
      </c>
      <c r="BG109" s="249">
        <f>IF(V109="snížená",N109,0)</f>
        <v>0</v>
      </c>
      <c r="BH109" s="249">
        <f>IF(V109="zákl. přenesená",N109,0)</f>
        <v>0</v>
      </c>
      <c r="BI109" s="249">
        <f>IF(V109="sníž. přenesená",N109,0)</f>
        <v>0</v>
      </c>
      <c r="BJ109" s="249">
        <f>IF(V109="nulová",N109,0)</f>
        <v>0</v>
      </c>
      <c r="BK109" s="192" t="s">
        <v>65</v>
      </c>
      <c r="BL109" s="249">
        <f>ROUND(L109*K109,2)</f>
        <v>0</v>
      </c>
      <c r="BM109" s="192" t="s">
        <v>113</v>
      </c>
      <c r="BN109" s="192" t="s">
        <v>3275</v>
      </c>
    </row>
    <row r="110" spans="2:52" s="270" customFormat="1" ht="22.5" customHeight="1">
      <c r="B110" s="265"/>
      <c r="C110" s="492"/>
      <c r="D110" s="492"/>
      <c r="E110" s="267" t="s">
        <v>5</v>
      </c>
      <c r="F110" s="595" t="s">
        <v>3276</v>
      </c>
      <c r="G110" s="596"/>
      <c r="H110" s="596"/>
      <c r="I110" s="596"/>
      <c r="J110" s="492"/>
      <c r="K110" s="269" t="s">
        <v>5</v>
      </c>
      <c r="L110" s="492"/>
      <c r="M110" s="492"/>
      <c r="N110" s="492"/>
      <c r="O110" s="492"/>
      <c r="P110" s="492"/>
      <c r="Q110" s="492"/>
      <c r="R110" s="492"/>
      <c r="S110" s="470"/>
      <c r="U110" s="387"/>
      <c r="V110" s="492"/>
      <c r="W110" s="492"/>
      <c r="X110" s="492"/>
      <c r="Y110" s="492"/>
      <c r="Z110" s="492"/>
      <c r="AA110" s="492"/>
      <c r="AB110" s="388"/>
      <c r="AU110" s="271" t="s">
        <v>205</v>
      </c>
      <c r="AV110" s="271" t="s">
        <v>65</v>
      </c>
      <c r="AW110" s="270" t="s">
        <v>65</v>
      </c>
      <c r="AX110" s="270" t="s">
        <v>25</v>
      </c>
      <c r="AY110" s="270" t="s">
        <v>58</v>
      </c>
      <c r="AZ110" s="271" t="s">
        <v>198</v>
      </c>
    </row>
    <row r="111" spans="2:52" s="270" customFormat="1" ht="57" customHeight="1">
      <c r="B111" s="265"/>
      <c r="C111" s="492"/>
      <c r="D111" s="492"/>
      <c r="E111" s="267" t="s">
        <v>5</v>
      </c>
      <c r="F111" s="597" t="s">
        <v>3260</v>
      </c>
      <c r="G111" s="598"/>
      <c r="H111" s="598"/>
      <c r="I111" s="598"/>
      <c r="J111" s="492"/>
      <c r="K111" s="269" t="s">
        <v>5</v>
      </c>
      <c r="L111" s="492"/>
      <c r="M111" s="492"/>
      <c r="N111" s="492"/>
      <c r="O111" s="492"/>
      <c r="P111" s="492"/>
      <c r="Q111" s="492"/>
      <c r="R111" s="492"/>
      <c r="S111" s="470"/>
      <c r="U111" s="387"/>
      <c r="V111" s="492"/>
      <c r="W111" s="492"/>
      <c r="X111" s="492"/>
      <c r="Y111" s="492"/>
      <c r="Z111" s="492"/>
      <c r="AA111" s="492"/>
      <c r="AB111" s="388"/>
      <c r="AU111" s="271" t="s">
        <v>205</v>
      </c>
      <c r="AV111" s="271" t="s">
        <v>65</v>
      </c>
      <c r="AW111" s="270" t="s">
        <v>65</v>
      </c>
      <c r="AX111" s="270" t="s">
        <v>25</v>
      </c>
      <c r="AY111" s="270" t="s">
        <v>58</v>
      </c>
      <c r="AZ111" s="271" t="s">
        <v>198</v>
      </c>
    </row>
    <row r="112" spans="2:52" s="270" customFormat="1" ht="31.5" customHeight="1">
      <c r="B112" s="265"/>
      <c r="C112" s="492"/>
      <c r="D112" s="492"/>
      <c r="E112" s="267" t="s">
        <v>5</v>
      </c>
      <c r="F112" s="597" t="s">
        <v>3261</v>
      </c>
      <c r="G112" s="598"/>
      <c r="H112" s="598"/>
      <c r="I112" s="598"/>
      <c r="J112" s="492"/>
      <c r="K112" s="269" t="s">
        <v>5</v>
      </c>
      <c r="L112" s="492"/>
      <c r="M112" s="492"/>
      <c r="N112" s="492"/>
      <c r="O112" s="492"/>
      <c r="P112" s="492"/>
      <c r="Q112" s="492"/>
      <c r="R112" s="492"/>
      <c r="S112" s="473"/>
      <c r="U112" s="387"/>
      <c r="V112" s="492"/>
      <c r="W112" s="492"/>
      <c r="X112" s="492"/>
      <c r="Y112" s="492"/>
      <c r="Z112" s="492"/>
      <c r="AA112" s="492"/>
      <c r="AB112" s="388"/>
      <c r="AU112" s="271" t="s">
        <v>205</v>
      </c>
      <c r="AV112" s="271" t="s">
        <v>65</v>
      </c>
      <c r="AW112" s="270" t="s">
        <v>65</v>
      </c>
      <c r="AX112" s="270" t="s">
        <v>25</v>
      </c>
      <c r="AY112" s="270" t="s">
        <v>58</v>
      </c>
      <c r="AZ112" s="271" t="s">
        <v>198</v>
      </c>
    </row>
    <row r="113" spans="2:52" s="270" customFormat="1" ht="31.5" customHeight="1">
      <c r="B113" s="265"/>
      <c r="C113" s="492"/>
      <c r="D113" s="492"/>
      <c r="E113" s="267" t="s">
        <v>5</v>
      </c>
      <c r="F113" s="597" t="s">
        <v>3262</v>
      </c>
      <c r="G113" s="598"/>
      <c r="H113" s="598"/>
      <c r="I113" s="598"/>
      <c r="J113" s="492"/>
      <c r="K113" s="269" t="s">
        <v>5</v>
      </c>
      <c r="L113" s="492"/>
      <c r="M113" s="492"/>
      <c r="N113" s="492"/>
      <c r="O113" s="492"/>
      <c r="P113" s="492"/>
      <c r="Q113" s="492"/>
      <c r="R113" s="492"/>
      <c r="S113" s="473"/>
      <c r="U113" s="387"/>
      <c r="V113" s="492"/>
      <c r="W113" s="492"/>
      <c r="X113" s="492"/>
      <c r="Y113" s="492"/>
      <c r="Z113" s="492"/>
      <c r="AA113" s="492"/>
      <c r="AB113" s="388"/>
      <c r="AU113" s="271" t="s">
        <v>205</v>
      </c>
      <c r="AV113" s="271" t="s">
        <v>65</v>
      </c>
      <c r="AW113" s="270" t="s">
        <v>65</v>
      </c>
      <c r="AX113" s="270" t="s">
        <v>25</v>
      </c>
      <c r="AY113" s="270" t="s">
        <v>58</v>
      </c>
      <c r="AZ113" s="271" t="s">
        <v>198</v>
      </c>
    </row>
    <row r="114" spans="2:52" s="270" customFormat="1" ht="31.5" customHeight="1">
      <c r="B114" s="265"/>
      <c r="C114" s="492"/>
      <c r="D114" s="492"/>
      <c r="E114" s="267" t="s">
        <v>5</v>
      </c>
      <c r="F114" s="597" t="s">
        <v>3263</v>
      </c>
      <c r="G114" s="598"/>
      <c r="H114" s="598"/>
      <c r="I114" s="598"/>
      <c r="J114" s="492"/>
      <c r="K114" s="269" t="s">
        <v>5</v>
      </c>
      <c r="L114" s="492"/>
      <c r="M114" s="492"/>
      <c r="N114" s="492"/>
      <c r="O114" s="492"/>
      <c r="P114" s="492"/>
      <c r="Q114" s="492"/>
      <c r="R114" s="492"/>
      <c r="S114" s="473"/>
      <c r="U114" s="387"/>
      <c r="V114" s="492"/>
      <c r="W114" s="492"/>
      <c r="X114" s="492"/>
      <c r="Y114" s="492"/>
      <c r="Z114" s="492"/>
      <c r="AA114" s="492"/>
      <c r="AB114" s="388"/>
      <c r="AU114" s="271" t="s">
        <v>205</v>
      </c>
      <c r="AV114" s="271" t="s">
        <v>65</v>
      </c>
      <c r="AW114" s="270" t="s">
        <v>65</v>
      </c>
      <c r="AX114" s="270" t="s">
        <v>25</v>
      </c>
      <c r="AY114" s="270" t="s">
        <v>58</v>
      </c>
      <c r="AZ114" s="271" t="s">
        <v>198</v>
      </c>
    </row>
    <row r="115" spans="2:52" s="261" customFormat="1" ht="22.5" customHeight="1">
      <c r="B115" s="257"/>
      <c r="C115" s="493"/>
      <c r="D115" s="493"/>
      <c r="E115" s="259" t="s">
        <v>2211</v>
      </c>
      <c r="F115" s="600" t="s">
        <v>213</v>
      </c>
      <c r="G115" s="601"/>
      <c r="H115" s="601"/>
      <c r="I115" s="601"/>
      <c r="J115" s="493"/>
      <c r="K115" s="260">
        <v>3</v>
      </c>
      <c r="L115" s="493"/>
      <c r="M115" s="493"/>
      <c r="N115" s="493"/>
      <c r="O115" s="493"/>
      <c r="P115" s="493"/>
      <c r="Q115" s="493"/>
      <c r="R115" s="493"/>
      <c r="S115" s="470"/>
      <c r="U115" s="385"/>
      <c r="V115" s="493"/>
      <c r="W115" s="493"/>
      <c r="X115" s="493"/>
      <c r="Y115" s="493"/>
      <c r="Z115" s="493"/>
      <c r="AA115" s="493"/>
      <c r="AB115" s="386"/>
      <c r="AU115" s="262" t="s">
        <v>205</v>
      </c>
      <c r="AV115" s="262" t="s">
        <v>65</v>
      </c>
      <c r="AW115" s="261" t="s">
        <v>71</v>
      </c>
      <c r="AX115" s="261" t="s">
        <v>25</v>
      </c>
      <c r="AY115" s="261" t="s">
        <v>58</v>
      </c>
      <c r="AZ115" s="262" t="s">
        <v>198</v>
      </c>
    </row>
    <row r="116" spans="2:52" s="261" customFormat="1" ht="22.5" customHeight="1">
      <c r="B116" s="257"/>
      <c r="C116" s="493"/>
      <c r="D116" s="493"/>
      <c r="E116" s="259" t="s">
        <v>2213</v>
      </c>
      <c r="F116" s="600" t="s">
        <v>3277</v>
      </c>
      <c r="G116" s="601"/>
      <c r="H116" s="601"/>
      <c r="I116" s="601"/>
      <c r="J116" s="493"/>
      <c r="K116" s="260">
        <v>3</v>
      </c>
      <c r="L116" s="493"/>
      <c r="M116" s="493"/>
      <c r="N116" s="493"/>
      <c r="O116" s="493"/>
      <c r="P116" s="493"/>
      <c r="Q116" s="493"/>
      <c r="R116" s="493"/>
      <c r="S116" s="473"/>
      <c r="U116" s="385"/>
      <c r="V116" s="493"/>
      <c r="W116" s="493"/>
      <c r="X116" s="493"/>
      <c r="Y116" s="493"/>
      <c r="Z116" s="493"/>
      <c r="AA116" s="493"/>
      <c r="AB116" s="386"/>
      <c r="AU116" s="262" t="s">
        <v>205</v>
      </c>
      <c r="AV116" s="262" t="s">
        <v>65</v>
      </c>
      <c r="AW116" s="261" t="s">
        <v>71</v>
      </c>
      <c r="AX116" s="261" t="s">
        <v>25</v>
      </c>
      <c r="AY116" s="261" t="s">
        <v>65</v>
      </c>
      <c r="AZ116" s="262" t="s">
        <v>198</v>
      </c>
    </row>
    <row r="117" spans="2:66" s="198" customFormat="1" ht="31.5" customHeight="1">
      <c r="B117" s="168"/>
      <c r="C117" s="240" t="s">
        <v>164</v>
      </c>
      <c r="D117" s="240" t="s">
        <v>199</v>
      </c>
      <c r="E117" s="241" t="s">
        <v>3278</v>
      </c>
      <c r="F117" s="593" t="s">
        <v>3279</v>
      </c>
      <c r="G117" s="593"/>
      <c r="H117" s="593"/>
      <c r="I117" s="593"/>
      <c r="J117" s="242" t="s">
        <v>268</v>
      </c>
      <c r="K117" s="488">
        <v>7</v>
      </c>
      <c r="L117" s="572"/>
      <c r="M117" s="572"/>
      <c r="N117" s="594">
        <f>ROUND(L117*K117,2)</f>
        <v>0</v>
      </c>
      <c r="O117" s="594"/>
      <c r="P117" s="594"/>
      <c r="Q117" s="594"/>
      <c r="R117" s="244" t="s">
        <v>3319</v>
      </c>
      <c r="S117" s="473"/>
      <c r="U117" s="354"/>
      <c r="V117" s="246"/>
      <c r="W117" s="248"/>
      <c r="X117" s="248"/>
      <c r="Y117" s="248"/>
      <c r="Z117" s="248"/>
      <c r="AA117" s="248"/>
      <c r="AB117" s="355"/>
      <c r="AS117" s="192" t="s">
        <v>113</v>
      </c>
      <c r="AU117" s="192" t="s">
        <v>199</v>
      </c>
      <c r="AV117" s="192" t="s">
        <v>65</v>
      </c>
      <c r="AZ117" s="192" t="s">
        <v>198</v>
      </c>
      <c r="BF117" s="249">
        <f>IF(V117="základní",N117,0)</f>
        <v>0</v>
      </c>
      <c r="BG117" s="249">
        <f>IF(V117="snížená",N117,0)</f>
        <v>0</v>
      </c>
      <c r="BH117" s="249">
        <f>IF(V117="zákl. přenesená",N117,0)</f>
        <v>0</v>
      </c>
      <c r="BI117" s="249">
        <f>IF(V117="sníž. přenesená",N117,0)</f>
        <v>0</v>
      </c>
      <c r="BJ117" s="249">
        <f>IF(V117="nulová",N117,0)</f>
        <v>0</v>
      </c>
      <c r="BK117" s="192" t="s">
        <v>65</v>
      </c>
      <c r="BL117" s="249">
        <f>ROUND(L117*K117,2)</f>
        <v>0</v>
      </c>
      <c r="BM117" s="192" t="s">
        <v>113</v>
      </c>
      <c r="BN117" s="192" t="s">
        <v>3280</v>
      </c>
    </row>
    <row r="118" spans="2:52" s="270" customFormat="1" ht="31.5" customHeight="1">
      <c r="B118" s="265"/>
      <c r="C118" s="492"/>
      <c r="D118" s="492"/>
      <c r="E118" s="267" t="s">
        <v>5</v>
      </c>
      <c r="F118" s="625" t="s">
        <v>3509</v>
      </c>
      <c r="G118" s="622"/>
      <c r="H118" s="622"/>
      <c r="I118" s="622"/>
      <c r="J118" s="492"/>
      <c r="K118" s="269" t="s">
        <v>5</v>
      </c>
      <c r="L118" s="492"/>
      <c r="M118" s="492"/>
      <c r="N118" s="492"/>
      <c r="O118" s="492"/>
      <c r="P118" s="492"/>
      <c r="Q118" s="492"/>
      <c r="R118" s="492"/>
      <c r="S118" s="473"/>
      <c r="U118" s="387"/>
      <c r="V118" s="492"/>
      <c r="W118" s="492"/>
      <c r="X118" s="492"/>
      <c r="Y118" s="492"/>
      <c r="Z118" s="492"/>
      <c r="AA118" s="492"/>
      <c r="AB118" s="388"/>
      <c r="AU118" s="271" t="s">
        <v>205</v>
      </c>
      <c r="AV118" s="271" t="s">
        <v>65</v>
      </c>
      <c r="AW118" s="270" t="s">
        <v>65</v>
      </c>
      <c r="AX118" s="270" t="s">
        <v>25</v>
      </c>
      <c r="AY118" s="270" t="s">
        <v>58</v>
      </c>
      <c r="AZ118" s="271" t="s">
        <v>198</v>
      </c>
    </row>
    <row r="119" spans="2:66" s="198" customFormat="1" ht="31.5" customHeight="1">
      <c r="B119" s="168"/>
      <c r="C119" s="240" t="s">
        <v>164</v>
      </c>
      <c r="D119" s="240" t="s">
        <v>199</v>
      </c>
      <c r="E119" s="241" t="s">
        <v>3281</v>
      </c>
      <c r="F119" s="593" t="s">
        <v>3282</v>
      </c>
      <c r="G119" s="593"/>
      <c r="H119" s="593"/>
      <c r="I119" s="593"/>
      <c r="J119" s="242" t="s">
        <v>377</v>
      </c>
      <c r="K119" s="504">
        <v>2950.6</v>
      </c>
      <c r="L119" s="572"/>
      <c r="M119" s="572"/>
      <c r="N119" s="594">
        <f>ROUND(L119*K119,2)</f>
        <v>0</v>
      </c>
      <c r="O119" s="594"/>
      <c r="P119" s="594"/>
      <c r="Q119" s="594"/>
      <c r="R119" s="256" t="s">
        <v>3765</v>
      </c>
      <c r="S119" s="473"/>
      <c r="T119" s="287"/>
      <c r="U119" s="354"/>
      <c r="V119" s="246"/>
      <c r="W119" s="248"/>
      <c r="X119" s="248"/>
      <c r="Y119" s="248"/>
      <c r="Z119" s="248"/>
      <c r="AA119" s="248"/>
      <c r="AB119" s="355"/>
      <c r="AS119" s="192" t="s">
        <v>113</v>
      </c>
      <c r="AU119" s="192" t="s">
        <v>199</v>
      </c>
      <c r="AV119" s="192" t="s">
        <v>65</v>
      </c>
      <c r="AZ119" s="192" t="s">
        <v>198</v>
      </c>
      <c r="BF119" s="249">
        <f>IF(V119="základní",N119,0)</f>
        <v>0</v>
      </c>
      <c r="BG119" s="249">
        <f>IF(V119="snížená",N119,0)</f>
        <v>0</v>
      </c>
      <c r="BH119" s="249">
        <f>IF(V119="zákl. přenesená",N119,0)</f>
        <v>0</v>
      </c>
      <c r="BI119" s="249">
        <f>IF(V119="sníž. přenesená",N119,0)</f>
        <v>0</v>
      </c>
      <c r="BJ119" s="249">
        <f>IF(V119="nulová",N119,0)</f>
        <v>0</v>
      </c>
      <c r="BK119" s="192" t="s">
        <v>65</v>
      </c>
      <c r="BL119" s="249">
        <f>ROUND(L119*K119,2)</f>
        <v>0</v>
      </c>
      <c r="BM119" s="192" t="s">
        <v>113</v>
      </c>
      <c r="BN119" s="192" t="s">
        <v>3283</v>
      </c>
    </row>
    <row r="120" spans="2:66" s="198" customFormat="1" ht="31.5" customHeight="1">
      <c r="B120" s="168"/>
      <c r="C120" s="240" t="s">
        <v>397</v>
      </c>
      <c r="D120" s="240" t="s">
        <v>199</v>
      </c>
      <c r="E120" s="241" t="s">
        <v>3284</v>
      </c>
      <c r="F120" s="593" t="s">
        <v>3285</v>
      </c>
      <c r="G120" s="593"/>
      <c r="H120" s="593"/>
      <c r="I120" s="593"/>
      <c r="J120" s="242" t="s">
        <v>353</v>
      </c>
      <c r="K120" s="488">
        <v>117</v>
      </c>
      <c r="L120" s="572"/>
      <c r="M120" s="572"/>
      <c r="N120" s="594">
        <f>ROUND(L120*K120,2)</f>
        <v>0</v>
      </c>
      <c r="O120" s="594"/>
      <c r="P120" s="594"/>
      <c r="Q120" s="594"/>
      <c r="R120" s="244" t="s">
        <v>3319</v>
      </c>
      <c r="S120" s="470"/>
      <c r="T120" s="264"/>
      <c r="U120" s="354"/>
      <c r="V120" s="246"/>
      <c r="W120" s="248"/>
      <c r="X120" s="248"/>
      <c r="Y120" s="248"/>
      <c r="Z120" s="248"/>
      <c r="AA120" s="248"/>
      <c r="AB120" s="355"/>
      <c r="AS120" s="192" t="s">
        <v>113</v>
      </c>
      <c r="AU120" s="192" t="s">
        <v>199</v>
      </c>
      <c r="AV120" s="192" t="s">
        <v>65</v>
      </c>
      <c r="AZ120" s="192" t="s">
        <v>198</v>
      </c>
      <c r="BF120" s="249">
        <f>IF(V120="základní",N120,0)</f>
        <v>0</v>
      </c>
      <c r="BG120" s="249">
        <f>IF(V120="snížená",N120,0)</f>
        <v>0</v>
      </c>
      <c r="BH120" s="249">
        <f>IF(V120="zákl. přenesená",N120,0)</f>
        <v>0</v>
      </c>
      <c r="BI120" s="249">
        <f>IF(V120="sníž. přenesená",N120,0)</f>
        <v>0</v>
      </c>
      <c r="BJ120" s="249">
        <f>IF(V120="nulová",N120,0)</f>
        <v>0</v>
      </c>
      <c r="BK120" s="192" t="s">
        <v>65</v>
      </c>
      <c r="BL120" s="249">
        <f>ROUND(L120*K120,2)</f>
        <v>0</v>
      </c>
      <c r="BM120" s="192" t="s">
        <v>113</v>
      </c>
      <c r="BN120" s="192" t="s">
        <v>3286</v>
      </c>
    </row>
    <row r="121" spans="2:52" s="270" customFormat="1" ht="22.5" customHeight="1">
      <c r="B121" s="265"/>
      <c r="C121" s="492"/>
      <c r="D121" s="492"/>
      <c r="E121" s="267" t="s">
        <v>5</v>
      </c>
      <c r="F121" s="595" t="s">
        <v>3287</v>
      </c>
      <c r="G121" s="596"/>
      <c r="H121" s="596"/>
      <c r="I121" s="596"/>
      <c r="J121" s="492"/>
      <c r="K121" s="269" t="s">
        <v>5</v>
      </c>
      <c r="L121" s="492"/>
      <c r="M121" s="492"/>
      <c r="N121" s="492"/>
      <c r="O121" s="492"/>
      <c r="P121" s="492"/>
      <c r="Q121" s="492"/>
      <c r="R121" s="492"/>
      <c r="S121" s="473"/>
      <c r="U121" s="387"/>
      <c r="V121" s="492"/>
      <c r="W121" s="492"/>
      <c r="X121" s="492"/>
      <c r="Y121" s="492"/>
      <c r="Z121" s="492"/>
      <c r="AA121" s="492"/>
      <c r="AB121" s="388"/>
      <c r="AU121" s="271" t="s">
        <v>205</v>
      </c>
      <c r="AV121" s="271" t="s">
        <v>65</v>
      </c>
      <c r="AW121" s="270" t="s">
        <v>65</v>
      </c>
      <c r="AX121" s="270" t="s">
        <v>25</v>
      </c>
      <c r="AY121" s="270" t="s">
        <v>58</v>
      </c>
      <c r="AZ121" s="271" t="s">
        <v>198</v>
      </c>
    </row>
    <row r="122" spans="2:52" s="270" customFormat="1" ht="31.5" customHeight="1">
      <c r="B122" s="265"/>
      <c r="C122" s="492"/>
      <c r="D122" s="492"/>
      <c r="E122" s="267" t="s">
        <v>5</v>
      </c>
      <c r="F122" s="597" t="s">
        <v>3288</v>
      </c>
      <c r="G122" s="598"/>
      <c r="H122" s="598"/>
      <c r="I122" s="598"/>
      <c r="J122" s="492"/>
      <c r="K122" s="269" t="s">
        <v>5</v>
      </c>
      <c r="L122" s="492"/>
      <c r="M122" s="492"/>
      <c r="N122" s="492"/>
      <c r="O122" s="492"/>
      <c r="P122" s="492"/>
      <c r="Q122" s="492"/>
      <c r="R122" s="492"/>
      <c r="S122" s="473"/>
      <c r="U122" s="387"/>
      <c r="V122" s="492"/>
      <c r="W122" s="492"/>
      <c r="X122" s="492"/>
      <c r="Y122" s="492"/>
      <c r="Z122" s="492"/>
      <c r="AA122" s="492"/>
      <c r="AB122" s="388"/>
      <c r="AU122" s="271" t="s">
        <v>205</v>
      </c>
      <c r="AV122" s="271" t="s">
        <v>65</v>
      </c>
      <c r="AW122" s="270" t="s">
        <v>65</v>
      </c>
      <c r="AX122" s="270" t="s">
        <v>25</v>
      </c>
      <c r="AY122" s="270" t="s">
        <v>58</v>
      </c>
      <c r="AZ122" s="271" t="s">
        <v>198</v>
      </c>
    </row>
    <row r="123" spans="2:52" s="270" customFormat="1" ht="31.5" customHeight="1">
      <c r="B123" s="265"/>
      <c r="C123" s="492"/>
      <c r="D123" s="492"/>
      <c r="E123" s="267" t="s">
        <v>5</v>
      </c>
      <c r="F123" s="597" t="s">
        <v>3289</v>
      </c>
      <c r="G123" s="598"/>
      <c r="H123" s="598"/>
      <c r="I123" s="598"/>
      <c r="J123" s="492"/>
      <c r="K123" s="269" t="s">
        <v>5</v>
      </c>
      <c r="L123" s="492"/>
      <c r="M123" s="492"/>
      <c r="N123" s="492"/>
      <c r="O123" s="492"/>
      <c r="P123" s="492"/>
      <c r="Q123" s="492"/>
      <c r="R123" s="492"/>
      <c r="S123" s="473"/>
      <c r="U123" s="387"/>
      <c r="V123" s="492"/>
      <c r="W123" s="492"/>
      <c r="X123" s="492"/>
      <c r="Y123" s="492"/>
      <c r="Z123" s="492"/>
      <c r="AA123" s="492"/>
      <c r="AB123" s="388"/>
      <c r="AU123" s="271" t="s">
        <v>205</v>
      </c>
      <c r="AV123" s="271" t="s">
        <v>65</v>
      </c>
      <c r="AW123" s="270" t="s">
        <v>65</v>
      </c>
      <c r="AX123" s="270" t="s">
        <v>25</v>
      </c>
      <c r="AY123" s="270" t="s">
        <v>58</v>
      </c>
      <c r="AZ123" s="271" t="s">
        <v>198</v>
      </c>
    </row>
    <row r="124" spans="2:52" s="270" customFormat="1" ht="31.5" customHeight="1">
      <c r="B124" s="265"/>
      <c r="C124" s="492"/>
      <c r="D124" s="492"/>
      <c r="E124" s="267" t="s">
        <v>5</v>
      </c>
      <c r="F124" s="597" t="s">
        <v>3290</v>
      </c>
      <c r="G124" s="598"/>
      <c r="H124" s="598"/>
      <c r="I124" s="598"/>
      <c r="J124" s="492"/>
      <c r="K124" s="269" t="s">
        <v>5</v>
      </c>
      <c r="L124" s="492"/>
      <c r="M124" s="492"/>
      <c r="N124" s="492"/>
      <c r="O124" s="492"/>
      <c r="P124" s="492"/>
      <c r="Q124" s="492"/>
      <c r="R124" s="492"/>
      <c r="S124" s="473"/>
      <c r="U124" s="387"/>
      <c r="V124" s="492"/>
      <c r="W124" s="492"/>
      <c r="X124" s="492"/>
      <c r="Y124" s="492"/>
      <c r="Z124" s="492"/>
      <c r="AA124" s="492"/>
      <c r="AB124" s="388"/>
      <c r="AU124" s="271" t="s">
        <v>205</v>
      </c>
      <c r="AV124" s="271" t="s">
        <v>65</v>
      </c>
      <c r="AW124" s="270" t="s">
        <v>65</v>
      </c>
      <c r="AX124" s="270" t="s">
        <v>25</v>
      </c>
      <c r="AY124" s="270" t="s">
        <v>58</v>
      </c>
      <c r="AZ124" s="271" t="s">
        <v>198</v>
      </c>
    </row>
    <row r="125" spans="2:52" s="261" customFormat="1" ht="22.5" customHeight="1">
      <c r="B125" s="257"/>
      <c r="C125" s="493"/>
      <c r="D125" s="493"/>
      <c r="E125" s="259" t="s">
        <v>2226</v>
      </c>
      <c r="F125" s="600" t="s">
        <v>891</v>
      </c>
      <c r="G125" s="601"/>
      <c r="H125" s="601"/>
      <c r="I125" s="601"/>
      <c r="J125" s="493"/>
      <c r="K125" s="260">
        <v>117</v>
      </c>
      <c r="L125" s="493"/>
      <c r="M125" s="493"/>
      <c r="N125" s="493"/>
      <c r="O125" s="493"/>
      <c r="P125" s="493"/>
      <c r="Q125" s="493"/>
      <c r="R125" s="493"/>
      <c r="S125" s="470"/>
      <c r="U125" s="385"/>
      <c r="V125" s="493"/>
      <c r="W125" s="493"/>
      <c r="X125" s="493"/>
      <c r="Y125" s="493"/>
      <c r="Z125" s="493"/>
      <c r="AA125" s="493"/>
      <c r="AB125" s="386"/>
      <c r="AU125" s="262" t="s">
        <v>205</v>
      </c>
      <c r="AV125" s="262" t="s">
        <v>65</v>
      </c>
      <c r="AW125" s="261" t="s">
        <v>71</v>
      </c>
      <c r="AX125" s="261" t="s">
        <v>25</v>
      </c>
      <c r="AY125" s="261" t="s">
        <v>58</v>
      </c>
      <c r="AZ125" s="262" t="s">
        <v>198</v>
      </c>
    </row>
    <row r="126" spans="2:52" s="261" customFormat="1" ht="22.5" customHeight="1">
      <c r="B126" s="257"/>
      <c r="C126" s="493"/>
      <c r="D126" s="493"/>
      <c r="E126" s="259" t="s">
        <v>3054</v>
      </c>
      <c r="F126" s="600" t="s">
        <v>3291</v>
      </c>
      <c r="G126" s="601"/>
      <c r="H126" s="601"/>
      <c r="I126" s="601"/>
      <c r="J126" s="493"/>
      <c r="K126" s="260">
        <v>117</v>
      </c>
      <c r="L126" s="493"/>
      <c r="M126" s="493"/>
      <c r="N126" s="493"/>
      <c r="O126" s="493"/>
      <c r="P126" s="493"/>
      <c r="Q126" s="493"/>
      <c r="R126" s="493"/>
      <c r="S126" s="473"/>
      <c r="U126" s="385"/>
      <c r="V126" s="493"/>
      <c r="W126" s="493"/>
      <c r="X126" s="493"/>
      <c r="Y126" s="493"/>
      <c r="Z126" s="493"/>
      <c r="AA126" s="493"/>
      <c r="AB126" s="386"/>
      <c r="AU126" s="262" t="s">
        <v>205</v>
      </c>
      <c r="AV126" s="262" t="s">
        <v>65</v>
      </c>
      <c r="AW126" s="261" t="s">
        <v>71</v>
      </c>
      <c r="AX126" s="261" t="s">
        <v>25</v>
      </c>
      <c r="AY126" s="261" t="s">
        <v>65</v>
      </c>
      <c r="AZ126" s="262" t="s">
        <v>198</v>
      </c>
    </row>
    <row r="127" spans="2:66" s="198" customFormat="1" ht="22.5" customHeight="1">
      <c r="B127" s="168"/>
      <c r="C127" s="240" t="s">
        <v>397</v>
      </c>
      <c r="D127" s="240" t="s">
        <v>199</v>
      </c>
      <c r="E127" s="241" t="s">
        <v>3292</v>
      </c>
      <c r="F127" s="593" t="s">
        <v>3293</v>
      </c>
      <c r="G127" s="593"/>
      <c r="H127" s="593"/>
      <c r="I127" s="593"/>
      <c r="J127" s="242" t="s">
        <v>377</v>
      </c>
      <c r="K127" s="504">
        <v>2950.6</v>
      </c>
      <c r="L127" s="694"/>
      <c r="M127" s="694"/>
      <c r="N127" s="594">
        <f>ROUND(L127*K127,2)</f>
        <v>0</v>
      </c>
      <c r="O127" s="594"/>
      <c r="P127" s="594"/>
      <c r="Q127" s="594"/>
      <c r="R127" s="244" t="s">
        <v>3319</v>
      </c>
      <c r="S127" s="473"/>
      <c r="T127" s="287"/>
      <c r="U127" s="354"/>
      <c r="V127" s="246"/>
      <c r="W127" s="248"/>
      <c r="X127" s="248"/>
      <c r="Y127" s="248"/>
      <c r="Z127" s="248"/>
      <c r="AA127" s="248"/>
      <c r="AB127" s="355"/>
      <c r="AS127" s="192" t="s">
        <v>113</v>
      </c>
      <c r="AU127" s="192" t="s">
        <v>199</v>
      </c>
      <c r="AV127" s="192" t="s">
        <v>65</v>
      </c>
      <c r="AZ127" s="192" t="s">
        <v>198</v>
      </c>
      <c r="BF127" s="249">
        <f>IF(V127="základní",N127,0)</f>
        <v>0</v>
      </c>
      <c r="BG127" s="249">
        <f>IF(V127="snížená",N127,0)</f>
        <v>0</v>
      </c>
      <c r="BH127" s="249">
        <f>IF(V127="zákl. přenesená",N127,0)</f>
        <v>0</v>
      </c>
      <c r="BI127" s="249">
        <f>IF(V127="sníž. přenesená",N127,0)</f>
        <v>0</v>
      </c>
      <c r="BJ127" s="249">
        <f>IF(V127="nulová",N127,0)</f>
        <v>0</v>
      </c>
      <c r="BK127" s="192" t="s">
        <v>65</v>
      </c>
      <c r="BL127" s="249">
        <f>ROUND(L127*K127,2)</f>
        <v>0</v>
      </c>
      <c r="BM127" s="192" t="s">
        <v>113</v>
      </c>
      <c r="BN127" s="192" t="s">
        <v>3294</v>
      </c>
    </row>
    <row r="128" spans="2:66" s="198" customFormat="1" ht="31.5" customHeight="1">
      <c r="B128" s="168"/>
      <c r="C128" s="240" t="s">
        <v>403</v>
      </c>
      <c r="D128" s="240" t="s">
        <v>199</v>
      </c>
      <c r="E128" s="241" t="s">
        <v>3295</v>
      </c>
      <c r="F128" s="593" t="s">
        <v>3285</v>
      </c>
      <c r="G128" s="593"/>
      <c r="H128" s="593"/>
      <c r="I128" s="593"/>
      <c r="J128" s="242" t="s">
        <v>353</v>
      </c>
      <c r="K128" s="488">
        <v>12</v>
      </c>
      <c r="L128" s="572"/>
      <c r="M128" s="572"/>
      <c r="N128" s="594">
        <f>ROUND(L128*K128,2)</f>
        <v>0</v>
      </c>
      <c r="O128" s="594"/>
      <c r="P128" s="594"/>
      <c r="Q128" s="594"/>
      <c r="R128" s="244" t="s">
        <v>3319</v>
      </c>
      <c r="S128" s="470"/>
      <c r="U128" s="354"/>
      <c r="V128" s="246"/>
      <c r="W128" s="248"/>
      <c r="X128" s="248"/>
      <c r="Y128" s="248"/>
      <c r="Z128" s="248"/>
      <c r="AA128" s="248"/>
      <c r="AB128" s="355"/>
      <c r="AS128" s="192" t="s">
        <v>113</v>
      </c>
      <c r="AU128" s="192" t="s">
        <v>199</v>
      </c>
      <c r="AV128" s="192" t="s">
        <v>65</v>
      </c>
      <c r="AZ128" s="192" t="s">
        <v>198</v>
      </c>
      <c r="BF128" s="249">
        <f>IF(V128="základní",N128,0)</f>
        <v>0</v>
      </c>
      <c r="BG128" s="249">
        <f>IF(V128="snížená",N128,0)</f>
        <v>0</v>
      </c>
      <c r="BH128" s="249">
        <f>IF(V128="zákl. přenesená",N128,0)</f>
        <v>0</v>
      </c>
      <c r="BI128" s="249">
        <f>IF(V128="sníž. přenesená",N128,0)</f>
        <v>0</v>
      </c>
      <c r="BJ128" s="249">
        <f>IF(V128="nulová",N128,0)</f>
        <v>0</v>
      </c>
      <c r="BK128" s="192" t="s">
        <v>65</v>
      </c>
      <c r="BL128" s="249">
        <f>ROUND(L128*K128,2)</f>
        <v>0</v>
      </c>
      <c r="BM128" s="192" t="s">
        <v>113</v>
      </c>
      <c r="BN128" s="192" t="s">
        <v>3296</v>
      </c>
    </row>
    <row r="129" spans="2:52" s="270" customFormat="1" ht="22.5" customHeight="1">
      <c r="B129" s="265"/>
      <c r="C129" s="492"/>
      <c r="D129" s="492"/>
      <c r="E129" s="267" t="s">
        <v>5</v>
      </c>
      <c r="F129" s="595" t="s">
        <v>3297</v>
      </c>
      <c r="G129" s="596"/>
      <c r="H129" s="596"/>
      <c r="I129" s="596"/>
      <c r="J129" s="492"/>
      <c r="K129" s="269" t="s">
        <v>5</v>
      </c>
      <c r="L129" s="492"/>
      <c r="M129" s="492"/>
      <c r="N129" s="492"/>
      <c r="O129" s="492"/>
      <c r="P129" s="492"/>
      <c r="Q129" s="492"/>
      <c r="R129" s="492"/>
      <c r="S129" s="473"/>
      <c r="U129" s="387"/>
      <c r="V129" s="492"/>
      <c r="W129" s="492"/>
      <c r="X129" s="492"/>
      <c r="Y129" s="492"/>
      <c r="Z129" s="492"/>
      <c r="AA129" s="492"/>
      <c r="AB129" s="388"/>
      <c r="AU129" s="271" t="s">
        <v>205</v>
      </c>
      <c r="AV129" s="271" t="s">
        <v>65</v>
      </c>
      <c r="AW129" s="270" t="s">
        <v>65</v>
      </c>
      <c r="AX129" s="270" t="s">
        <v>25</v>
      </c>
      <c r="AY129" s="270" t="s">
        <v>58</v>
      </c>
      <c r="AZ129" s="271" t="s">
        <v>198</v>
      </c>
    </row>
    <row r="130" spans="2:52" s="270" customFormat="1" ht="31.5" customHeight="1">
      <c r="B130" s="265"/>
      <c r="C130" s="492"/>
      <c r="D130" s="492"/>
      <c r="E130" s="267" t="s">
        <v>5</v>
      </c>
      <c r="F130" s="597" t="s">
        <v>3288</v>
      </c>
      <c r="G130" s="598"/>
      <c r="H130" s="598"/>
      <c r="I130" s="598"/>
      <c r="J130" s="492"/>
      <c r="K130" s="269" t="s">
        <v>5</v>
      </c>
      <c r="L130" s="492"/>
      <c r="M130" s="492"/>
      <c r="N130" s="492"/>
      <c r="O130" s="492"/>
      <c r="P130" s="492"/>
      <c r="Q130" s="492"/>
      <c r="R130" s="492"/>
      <c r="S130" s="473"/>
      <c r="U130" s="387"/>
      <c r="V130" s="492"/>
      <c r="W130" s="492"/>
      <c r="X130" s="492"/>
      <c r="Y130" s="492"/>
      <c r="Z130" s="492"/>
      <c r="AA130" s="492"/>
      <c r="AB130" s="388"/>
      <c r="AU130" s="271" t="s">
        <v>205</v>
      </c>
      <c r="AV130" s="271" t="s">
        <v>65</v>
      </c>
      <c r="AW130" s="270" t="s">
        <v>65</v>
      </c>
      <c r="AX130" s="270" t="s">
        <v>25</v>
      </c>
      <c r="AY130" s="270" t="s">
        <v>58</v>
      </c>
      <c r="AZ130" s="271" t="s">
        <v>198</v>
      </c>
    </row>
    <row r="131" spans="2:52" s="270" customFormat="1" ht="31.5" customHeight="1">
      <c r="B131" s="265"/>
      <c r="C131" s="492"/>
      <c r="D131" s="492"/>
      <c r="E131" s="267" t="s">
        <v>5</v>
      </c>
      <c r="F131" s="597" t="s">
        <v>3289</v>
      </c>
      <c r="G131" s="598"/>
      <c r="H131" s="598"/>
      <c r="I131" s="598"/>
      <c r="J131" s="492"/>
      <c r="K131" s="269" t="s">
        <v>5</v>
      </c>
      <c r="L131" s="492"/>
      <c r="M131" s="492"/>
      <c r="N131" s="492"/>
      <c r="O131" s="492"/>
      <c r="P131" s="492"/>
      <c r="Q131" s="492"/>
      <c r="R131" s="492"/>
      <c r="S131" s="473"/>
      <c r="U131" s="387"/>
      <c r="V131" s="492"/>
      <c r="W131" s="492"/>
      <c r="X131" s="492"/>
      <c r="Y131" s="492"/>
      <c r="Z131" s="492"/>
      <c r="AA131" s="492"/>
      <c r="AB131" s="388"/>
      <c r="AU131" s="271" t="s">
        <v>205</v>
      </c>
      <c r="AV131" s="271" t="s">
        <v>65</v>
      </c>
      <c r="AW131" s="270" t="s">
        <v>65</v>
      </c>
      <c r="AX131" s="270" t="s">
        <v>25</v>
      </c>
      <c r="AY131" s="270" t="s">
        <v>58</v>
      </c>
      <c r="AZ131" s="271" t="s">
        <v>198</v>
      </c>
    </row>
    <row r="132" spans="2:52" s="270" customFormat="1" ht="31.5" customHeight="1">
      <c r="B132" s="265"/>
      <c r="C132" s="492"/>
      <c r="D132" s="492"/>
      <c r="E132" s="267" t="s">
        <v>5</v>
      </c>
      <c r="F132" s="597" t="s">
        <v>3290</v>
      </c>
      <c r="G132" s="598"/>
      <c r="H132" s="598"/>
      <c r="I132" s="598"/>
      <c r="J132" s="492"/>
      <c r="K132" s="269" t="s">
        <v>5</v>
      </c>
      <c r="L132" s="492"/>
      <c r="M132" s="492"/>
      <c r="N132" s="492"/>
      <c r="O132" s="492"/>
      <c r="P132" s="492"/>
      <c r="Q132" s="492"/>
      <c r="R132" s="492"/>
      <c r="S132" s="472"/>
      <c r="U132" s="387"/>
      <c r="V132" s="492"/>
      <c r="W132" s="492"/>
      <c r="X132" s="492"/>
      <c r="Y132" s="492"/>
      <c r="Z132" s="492"/>
      <c r="AA132" s="492"/>
      <c r="AB132" s="388"/>
      <c r="AU132" s="271" t="s">
        <v>205</v>
      </c>
      <c r="AV132" s="271" t="s">
        <v>65</v>
      </c>
      <c r="AW132" s="270" t="s">
        <v>65</v>
      </c>
      <c r="AX132" s="270" t="s">
        <v>25</v>
      </c>
      <c r="AY132" s="270" t="s">
        <v>58</v>
      </c>
      <c r="AZ132" s="271" t="s">
        <v>198</v>
      </c>
    </row>
    <row r="133" spans="2:52" s="261" customFormat="1" ht="22.5" customHeight="1">
      <c r="B133" s="257"/>
      <c r="C133" s="493"/>
      <c r="D133" s="493"/>
      <c r="E133" s="259" t="s">
        <v>2238</v>
      </c>
      <c r="F133" s="600" t="s">
        <v>3298</v>
      </c>
      <c r="G133" s="601"/>
      <c r="H133" s="601"/>
      <c r="I133" s="601"/>
      <c r="J133" s="493"/>
      <c r="K133" s="260">
        <v>12</v>
      </c>
      <c r="L133" s="493"/>
      <c r="M133" s="493"/>
      <c r="N133" s="493"/>
      <c r="O133" s="493"/>
      <c r="P133" s="493"/>
      <c r="Q133" s="493"/>
      <c r="R133" s="493"/>
      <c r="S133" s="470"/>
      <c r="U133" s="385"/>
      <c r="V133" s="493"/>
      <c r="W133" s="493"/>
      <c r="X133" s="493"/>
      <c r="Y133" s="493"/>
      <c r="Z133" s="493"/>
      <c r="AA133" s="493"/>
      <c r="AB133" s="386"/>
      <c r="AU133" s="262" t="s">
        <v>205</v>
      </c>
      <c r="AV133" s="262" t="s">
        <v>65</v>
      </c>
      <c r="AW133" s="261" t="s">
        <v>71</v>
      </c>
      <c r="AX133" s="261" t="s">
        <v>25</v>
      </c>
      <c r="AY133" s="261" t="s">
        <v>58</v>
      </c>
      <c r="AZ133" s="262" t="s">
        <v>198</v>
      </c>
    </row>
    <row r="134" spans="2:52" s="261" customFormat="1" ht="22.5" customHeight="1">
      <c r="B134" s="257"/>
      <c r="C134" s="493"/>
      <c r="D134" s="493"/>
      <c r="E134" s="259" t="s">
        <v>2704</v>
      </c>
      <c r="F134" s="600" t="s">
        <v>2608</v>
      </c>
      <c r="G134" s="601"/>
      <c r="H134" s="601"/>
      <c r="I134" s="601"/>
      <c r="J134" s="493"/>
      <c r="K134" s="260">
        <v>12</v>
      </c>
      <c r="L134" s="493"/>
      <c r="M134" s="493"/>
      <c r="N134" s="493"/>
      <c r="O134" s="493"/>
      <c r="P134" s="493"/>
      <c r="Q134" s="493"/>
      <c r="R134" s="493"/>
      <c r="S134" s="473"/>
      <c r="U134" s="385"/>
      <c r="V134" s="493"/>
      <c r="W134" s="493"/>
      <c r="X134" s="493"/>
      <c r="Y134" s="493"/>
      <c r="Z134" s="493"/>
      <c r="AA134" s="493"/>
      <c r="AB134" s="386"/>
      <c r="AU134" s="262" t="s">
        <v>205</v>
      </c>
      <c r="AV134" s="262" t="s">
        <v>65</v>
      </c>
      <c r="AW134" s="261" t="s">
        <v>71</v>
      </c>
      <c r="AX134" s="261" t="s">
        <v>25</v>
      </c>
      <c r="AY134" s="261" t="s">
        <v>65</v>
      </c>
      <c r="AZ134" s="262" t="s">
        <v>198</v>
      </c>
    </row>
    <row r="135" spans="2:66" s="198" customFormat="1" ht="31.5" customHeight="1">
      <c r="B135" s="168"/>
      <c r="C135" s="240" t="s">
        <v>410</v>
      </c>
      <c r="D135" s="240" t="s">
        <v>199</v>
      </c>
      <c r="E135" s="241" t="s">
        <v>3299</v>
      </c>
      <c r="F135" s="593" t="s">
        <v>3300</v>
      </c>
      <c r="G135" s="593"/>
      <c r="H135" s="593"/>
      <c r="I135" s="593"/>
      <c r="J135" s="242" t="s">
        <v>360</v>
      </c>
      <c r="K135" s="504">
        <v>14</v>
      </c>
      <c r="L135" s="694"/>
      <c r="M135" s="694"/>
      <c r="N135" s="594">
        <f>ROUND(L135*K135,2)</f>
        <v>0</v>
      </c>
      <c r="O135" s="594"/>
      <c r="P135" s="594"/>
      <c r="Q135" s="594"/>
      <c r="R135" s="256" t="s">
        <v>3765</v>
      </c>
      <c r="S135" s="473"/>
      <c r="T135" s="287"/>
      <c r="U135" s="354"/>
      <c r="V135" s="246"/>
      <c r="W135" s="248"/>
      <c r="X135" s="248"/>
      <c r="Y135" s="248"/>
      <c r="Z135" s="248"/>
      <c r="AA135" s="248"/>
      <c r="AB135" s="355"/>
      <c r="AS135" s="192" t="s">
        <v>113</v>
      </c>
      <c r="AU135" s="192" t="s">
        <v>199</v>
      </c>
      <c r="AV135" s="192" t="s">
        <v>65</v>
      </c>
      <c r="AZ135" s="192" t="s">
        <v>198</v>
      </c>
      <c r="BF135" s="249">
        <f>IF(V135="základní",N135,0)</f>
        <v>0</v>
      </c>
      <c r="BG135" s="249">
        <f>IF(V135="snížená",N135,0)</f>
        <v>0</v>
      </c>
      <c r="BH135" s="249">
        <f>IF(V135="zákl. přenesená",N135,0)</f>
        <v>0</v>
      </c>
      <c r="BI135" s="249">
        <f>IF(V135="sníž. přenesená",N135,0)</f>
        <v>0</v>
      </c>
      <c r="BJ135" s="249">
        <f>IF(V135="nulová",N135,0)</f>
        <v>0</v>
      </c>
      <c r="BK135" s="192" t="s">
        <v>65</v>
      </c>
      <c r="BL135" s="249">
        <f>ROUND(L135*K135,2)</f>
        <v>0</v>
      </c>
      <c r="BM135" s="192" t="s">
        <v>113</v>
      </c>
      <c r="BN135" s="192" t="s">
        <v>3301</v>
      </c>
    </row>
    <row r="136" spans="2:66" s="198" customFormat="1" ht="31.5" customHeight="1">
      <c r="B136" s="168"/>
      <c r="C136" s="240" t="s">
        <v>11</v>
      </c>
      <c r="D136" s="240" t="s">
        <v>199</v>
      </c>
      <c r="E136" s="241" t="s">
        <v>3302</v>
      </c>
      <c r="F136" s="593" t="s">
        <v>3303</v>
      </c>
      <c r="G136" s="593"/>
      <c r="H136" s="593"/>
      <c r="I136" s="593"/>
      <c r="J136" s="242" t="s">
        <v>360</v>
      </c>
      <c r="K136" s="504">
        <v>140</v>
      </c>
      <c r="L136" s="694"/>
      <c r="M136" s="694"/>
      <c r="N136" s="594">
        <f>ROUND(L136*K136,2)</f>
        <v>0</v>
      </c>
      <c r="O136" s="594"/>
      <c r="P136" s="594"/>
      <c r="Q136" s="594"/>
      <c r="R136" s="256" t="s">
        <v>3765</v>
      </c>
      <c r="S136" s="472"/>
      <c r="T136" s="287"/>
      <c r="U136" s="354"/>
      <c r="V136" s="246"/>
      <c r="W136" s="248"/>
      <c r="X136" s="248"/>
      <c r="Y136" s="248"/>
      <c r="Z136" s="248"/>
      <c r="AA136" s="248"/>
      <c r="AB136" s="355"/>
      <c r="AS136" s="192" t="s">
        <v>113</v>
      </c>
      <c r="AU136" s="192" t="s">
        <v>199</v>
      </c>
      <c r="AV136" s="192" t="s">
        <v>65</v>
      </c>
      <c r="AZ136" s="192" t="s">
        <v>198</v>
      </c>
      <c r="BF136" s="249">
        <f>IF(V136="základní",N136,0)</f>
        <v>0</v>
      </c>
      <c r="BG136" s="249">
        <f>IF(V136="snížená",N136,0)</f>
        <v>0</v>
      </c>
      <c r="BH136" s="249">
        <f>IF(V136="zákl. přenesená",N136,0)</f>
        <v>0</v>
      </c>
      <c r="BI136" s="249">
        <f>IF(V136="sníž. přenesená",N136,0)</f>
        <v>0</v>
      </c>
      <c r="BJ136" s="249">
        <f>IF(V136="nulová",N136,0)</f>
        <v>0</v>
      </c>
      <c r="BK136" s="192" t="s">
        <v>65</v>
      </c>
      <c r="BL136" s="249">
        <f>ROUND(L136*K136,2)</f>
        <v>0</v>
      </c>
      <c r="BM136" s="192" t="s">
        <v>113</v>
      </c>
      <c r="BN136" s="192" t="s">
        <v>3304</v>
      </c>
    </row>
    <row r="137" spans="2:66" s="198" customFormat="1" ht="31.5" customHeight="1">
      <c r="B137" s="168"/>
      <c r="C137" s="251" t="s">
        <v>3510</v>
      </c>
      <c r="D137" s="251" t="s">
        <v>199</v>
      </c>
      <c r="E137" s="252" t="s">
        <v>3512</v>
      </c>
      <c r="F137" s="624" t="s">
        <v>3511</v>
      </c>
      <c r="G137" s="624"/>
      <c r="H137" s="624"/>
      <c r="I137" s="624"/>
      <c r="J137" s="253" t="s">
        <v>377</v>
      </c>
      <c r="K137" s="490">
        <f>K138</f>
        <v>66.25</v>
      </c>
      <c r="L137" s="694"/>
      <c r="M137" s="694"/>
      <c r="N137" s="617">
        <f>ROUND(L137*K137,2)</f>
        <v>0</v>
      </c>
      <c r="O137" s="617"/>
      <c r="P137" s="617"/>
      <c r="Q137" s="617"/>
      <c r="R137" s="244" t="s">
        <v>3765</v>
      </c>
      <c r="S137" s="470"/>
      <c r="U137" s="354"/>
      <c r="V137" s="246"/>
      <c r="W137" s="248"/>
      <c r="X137" s="248"/>
      <c r="Y137" s="248"/>
      <c r="Z137" s="248"/>
      <c r="AA137" s="248"/>
      <c r="AB137" s="355"/>
      <c r="AS137" s="192" t="s">
        <v>113</v>
      </c>
      <c r="AU137" s="192" t="s">
        <v>199</v>
      </c>
      <c r="AV137" s="192" t="s">
        <v>65</v>
      </c>
      <c r="AZ137" s="192" t="s">
        <v>198</v>
      </c>
      <c r="BF137" s="249">
        <f>IF(V137="základní",N137,0)</f>
        <v>0</v>
      </c>
      <c r="BG137" s="249">
        <f>IF(V137="snížená",N137,0)</f>
        <v>0</v>
      </c>
      <c r="BH137" s="249">
        <f>IF(V137="zákl. přenesená",N137,0)</f>
        <v>0</v>
      </c>
      <c r="BI137" s="249">
        <f>IF(V137="sníž. přenesená",N137,0)</f>
        <v>0</v>
      </c>
      <c r="BJ137" s="249">
        <f>IF(V137="nulová",N137,0)</f>
        <v>0</v>
      </c>
      <c r="BK137" s="192" t="s">
        <v>65</v>
      </c>
      <c r="BL137" s="249">
        <f>ROUND(L137*K137,2)</f>
        <v>0</v>
      </c>
      <c r="BM137" s="192" t="s">
        <v>113</v>
      </c>
      <c r="BN137" s="192" t="s">
        <v>3296</v>
      </c>
    </row>
    <row r="138" spans="2:52" s="270" customFormat="1" ht="18" customHeight="1">
      <c r="B138" s="265"/>
      <c r="C138" s="492"/>
      <c r="D138" s="492"/>
      <c r="E138" s="267" t="s">
        <v>5</v>
      </c>
      <c r="F138" s="619" t="s">
        <v>3611</v>
      </c>
      <c r="G138" s="620"/>
      <c r="H138" s="620"/>
      <c r="I138" s="620"/>
      <c r="J138" s="492"/>
      <c r="K138" s="260">
        <f>(117+12)*0.5+7*0.5*0.5</f>
        <v>66.25</v>
      </c>
      <c r="L138" s="492"/>
      <c r="M138" s="492"/>
      <c r="N138" s="500"/>
      <c r="O138" s="500"/>
      <c r="P138" s="500"/>
      <c r="Q138" s="500"/>
      <c r="R138" s="492"/>
      <c r="S138" s="473"/>
      <c r="U138" s="387"/>
      <c r="V138" s="492"/>
      <c r="W138" s="492"/>
      <c r="X138" s="492"/>
      <c r="Y138" s="492"/>
      <c r="Z138" s="492"/>
      <c r="AA138" s="492"/>
      <c r="AB138" s="388"/>
      <c r="AU138" s="271" t="s">
        <v>205</v>
      </c>
      <c r="AV138" s="271" t="s">
        <v>65</v>
      </c>
      <c r="AW138" s="270" t="s">
        <v>65</v>
      </c>
      <c r="AX138" s="270" t="s">
        <v>25</v>
      </c>
      <c r="AY138" s="270" t="s">
        <v>58</v>
      </c>
      <c r="AZ138" s="271" t="s">
        <v>198</v>
      </c>
    </row>
    <row r="139" spans="2:64" s="235" customFormat="1" ht="37.35" customHeight="1">
      <c r="B139" s="231"/>
      <c r="C139" s="232"/>
      <c r="D139" s="233" t="s">
        <v>264</v>
      </c>
      <c r="E139" s="233"/>
      <c r="F139" s="233"/>
      <c r="G139" s="233"/>
      <c r="H139" s="233"/>
      <c r="I139" s="233"/>
      <c r="J139" s="233"/>
      <c r="K139" s="233"/>
      <c r="L139" s="233"/>
      <c r="M139" s="233"/>
      <c r="N139" s="609">
        <f>SUM(N140:Q141)</f>
        <v>0</v>
      </c>
      <c r="O139" s="610"/>
      <c r="P139" s="610"/>
      <c r="Q139" s="610"/>
      <c r="R139" s="232"/>
      <c r="S139" s="474"/>
      <c r="U139" s="348"/>
      <c r="V139" s="232"/>
      <c r="W139" s="232"/>
      <c r="X139" s="234"/>
      <c r="Y139" s="232"/>
      <c r="Z139" s="234"/>
      <c r="AA139" s="232"/>
      <c r="AB139" s="349"/>
      <c r="AS139" s="237" t="s">
        <v>113</v>
      </c>
      <c r="AU139" s="238" t="s">
        <v>57</v>
      </c>
      <c r="AV139" s="238" t="s">
        <v>58</v>
      </c>
      <c r="AZ139" s="237" t="s">
        <v>198</v>
      </c>
      <c r="BL139" s="239">
        <f>SUM(BL140:BL140)</f>
        <v>0</v>
      </c>
    </row>
    <row r="140" spans="2:66" s="198" customFormat="1" ht="31.5" customHeight="1">
      <c r="B140" s="168"/>
      <c r="C140" s="240" t="s">
        <v>403</v>
      </c>
      <c r="D140" s="240" t="s">
        <v>199</v>
      </c>
      <c r="E140" s="241" t="s">
        <v>3305</v>
      </c>
      <c r="F140" s="593" t="s">
        <v>3306</v>
      </c>
      <c r="G140" s="593"/>
      <c r="H140" s="593"/>
      <c r="I140" s="593"/>
      <c r="J140" s="242" t="s">
        <v>424</v>
      </c>
      <c r="K140" s="504">
        <v>16.5</v>
      </c>
      <c r="L140" s="572"/>
      <c r="M140" s="572"/>
      <c r="N140" s="594">
        <f>ROUND(L140*K140,2)</f>
        <v>0</v>
      </c>
      <c r="O140" s="594"/>
      <c r="P140" s="594"/>
      <c r="Q140" s="594"/>
      <c r="R140" s="244" t="s">
        <v>3765</v>
      </c>
      <c r="S140" s="473"/>
      <c r="T140" s="287"/>
      <c r="U140" s="354" t="s">
        <v>5</v>
      </c>
      <c r="V140" s="246" t="s">
        <v>29</v>
      </c>
      <c r="W140" s="248">
        <v>0</v>
      </c>
      <c r="X140" s="248">
        <f>W140*K140</f>
        <v>0</v>
      </c>
      <c r="Y140" s="248">
        <v>0</v>
      </c>
      <c r="Z140" s="248">
        <f>Y140*K140</f>
        <v>0</v>
      </c>
      <c r="AA140" s="248">
        <v>0</v>
      </c>
      <c r="AB140" s="355">
        <f>AA140*K140</f>
        <v>0</v>
      </c>
      <c r="AS140" s="192" t="s">
        <v>113</v>
      </c>
      <c r="AU140" s="192" t="s">
        <v>199</v>
      </c>
      <c r="AV140" s="192" t="s">
        <v>65</v>
      </c>
      <c r="AZ140" s="192" t="s">
        <v>198</v>
      </c>
      <c r="BF140" s="249">
        <f>IF(V140="základní",N140,0)</f>
        <v>0</v>
      </c>
      <c r="BG140" s="249">
        <f>IF(V140="snížená",N140,0)</f>
        <v>0</v>
      </c>
      <c r="BH140" s="249">
        <f>IF(V140="zákl. přenesená",N140,0)</f>
        <v>0</v>
      </c>
      <c r="BI140" s="249">
        <f>IF(V140="sníž. přenesená",N140,0)</f>
        <v>0</v>
      </c>
      <c r="BJ140" s="249">
        <f>IF(V140="nulová",N140,0)</f>
        <v>0</v>
      </c>
      <c r="BK140" s="192" t="s">
        <v>65</v>
      </c>
      <c r="BL140" s="249">
        <f>ROUND(L140*K140,2)</f>
        <v>0</v>
      </c>
      <c r="BM140" s="192" t="s">
        <v>113</v>
      </c>
      <c r="BN140" s="192" t="s">
        <v>3307</v>
      </c>
    </row>
    <row r="141" spans="2:66" s="198" customFormat="1" ht="45" customHeight="1">
      <c r="B141" s="168"/>
      <c r="C141" s="251" t="s">
        <v>3514</v>
      </c>
      <c r="D141" s="251" t="s">
        <v>199</v>
      </c>
      <c r="E141" s="252" t="s">
        <v>2900</v>
      </c>
      <c r="F141" s="624" t="s">
        <v>2901</v>
      </c>
      <c r="G141" s="624"/>
      <c r="H141" s="624"/>
      <c r="I141" s="624"/>
      <c r="J141" s="253" t="s">
        <v>3325</v>
      </c>
      <c r="K141" s="490">
        <v>1</v>
      </c>
      <c r="L141" s="694"/>
      <c r="M141" s="694"/>
      <c r="N141" s="617">
        <f>ROUND(L141*K141,2)</f>
        <v>0</v>
      </c>
      <c r="O141" s="617"/>
      <c r="P141" s="617"/>
      <c r="Q141" s="617"/>
      <c r="R141" s="244" t="s">
        <v>3319</v>
      </c>
      <c r="S141" s="473"/>
      <c r="U141" s="354" t="s">
        <v>5</v>
      </c>
      <c r="V141" s="246" t="s">
        <v>29</v>
      </c>
      <c r="W141" s="248">
        <v>0</v>
      </c>
      <c r="X141" s="248">
        <f>W141*K141</f>
        <v>0</v>
      </c>
      <c r="Y141" s="248">
        <v>0</v>
      </c>
      <c r="Z141" s="248">
        <f>Y141*K141</f>
        <v>0</v>
      </c>
      <c r="AA141" s="248">
        <v>0</v>
      </c>
      <c r="AB141" s="355">
        <f>AA141*K141</f>
        <v>0</v>
      </c>
      <c r="AS141" s="192" t="s">
        <v>113</v>
      </c>
      <c r="AU141" s="192" t="s">
        <v>199</v>
      </c>
      <c r="AV141" s="192" t="s">
        <v>65</v>
      </c>
      <c r="AZ141" s="192" t="s">
        <v>198</v>
      </c>
      <c r="BF141" s="249">
        <f>IF(V141="základní",N141,0)</f>
        <v>0</v>
      </c>
      <c r="BG141" s="249">
        <f>IF(V141="snížená",N141,0)</f>
        <v>0</v>
      </c>
      <c r="BH141" s="249">
        <f>IF(V141="zákl. přenesená",N141,0)</f>
        <v>0</v>
      </c>
      <c r="BI141" s="249">
        <f>IF(V141="sníž. přenesená",N141,0)</f>
        <v>0</v>
      </c>
      <c r="BJ141" s="249">
        <f>IF(V141="nulová",N141,0)</f>
        <v>0</v>
      </c>
      <c r="BK141" s="192" t="s">
        <v>65</v>
      </c>
      <c r="BL141" s="249">
        <f>ROUND(L141*K141,2)</f>
        <v>0</v>
      </c>
      <c r="BM141" s="192" t="s">
        <v>113</v>
      </c>
      <c r="BN141" s="192" t="s">
        <v>3296</v>
      </c>
    </row>
    <row r="142" spans="2:19" s="198" customFormat="1" ht="6.95" customHeight="1">
      <c r="B142" s="201"/>
      <c r="C142" s="202"/>
      <c r="D142" s="202"/>
      <c r="E142" s="202"/>
      <c r="F142" s="202"/>
      <c r="G142" s="202"/>
      <c r="H142" s="202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475"/>
    </row>
    <row r="143" ht="13.5">
      <c r="S143" s="493"/>
    </row>
    <row r="144" ht="13.5">
      <c r="S144" s="496"/>
    </row>
    <row r="145" ht="13.5">
      <c r="S145" s="493"/>
    </row>
    <row r="146" ht="13.5">
      <c r="S146" s="496"/>
    </row>
    <row r="147" ht="13.5">
      <c r="S147" s="493"/>
    </row>
    <row r="148" ht="13.5">
      <c r="S148" s="496"/>
    </row>
    <row r="149" ht="13.5">
      <c r="S149" s="493"/>
    </row>
    <row r="150" ht="13.5">
      <c r="S150" s="496"/>
    </row>
    <row r="151" ht="13.5">
      <c r="S151" s="493"/>
    </row>
    <row r="152" ht="13.5">
      <c r="S152" s="232"/>
    </row>
    <row r="153" ht="13.5">
      <c r="S153" s="496"/>
    </row>
    <row r="154" ht="13.5">
      <c r="S154" s="496"/>
    </row>
    <row r="155" ht="13.5">
      <c r="S155" s="232"/>
    </row>
    <row r="156" ht="13.5">
      <c r="S156" s="496"/>
    </row>
    <row r="157" ht="13.5">
      <c r="S157" s="493"/>
    </row>
    <row r="158" ht="13.5">
      <c r="S158" s="492"/>
    </row>
    <row r="159" ht="13.5">
      <c r="S159" s="493"/>
    </row>
    <row r="160" ht="13.5">
      <c r="S160" s="496"/>
    </row>
    <row r="161" ht="13.5">
      <c r="S161" s="493"/>
    </row>
    <row r="162" ht="13.5">
      <c r="S162" s="492"/>
    </row>
    <row r="163" ht="13.5">
      <c r="S163" s="493"/>
    </row>
    <row r="164" ht="13.5">
      <c r="S164" s="496"/>
    </row>
    <row r="165" ht="13.5">
      <c r="S165" s="493"/>
    </row>
    <row r="166" ht="13.5">
      <c r="S166" s="496"/>
    </row>
    <row r="167" ht="13.5">
      <c r="S167" s="493"/>
    </row>
    <row r="168" ht="13.5">
      <c r="S168" s="496"/>
    </row>
    <row r="169" ht="13.5">
      <c r="S169" s="495"/>
    </row>
    <row r="170" ht="13.5">
      <c r="S170" s="495"/>
    </row>
    <row r="171" ht="13.5">
      <c r="S171" s="495"/>
    </row>
    <row r="172" ht="13.5">
      <c r="S172" s="495"/>
    </row>
    <row r="173" ht="13.5">
      <c r="S173" s="495"/>
    </row>
    <row r="174" ht="13.5">
      <c r="S174" s="495"/>
    </row>
    <row r="175" ht="13.5">
      <c r="S175" s="495"/>
    </row>
    <row r="176" ht="13.5">
      <c r="S176" s="495"/>
    </row>
    <row r="177" ht="13.5">
      <c r="S177" s="495"/>
    </row>
    <row r="178" ht="13.5">
      <c r="S178" s="495"/>
    </row>
    <row r="179" ht="13.5">
      <c r="S179" s="495"/>
    </row>
    <row r="180" ht="13.5">
      <c r="S180" s="495"/>
    </row>
    <row r="181" ht="13.5">
      <c r="S181" s="495"/>
    </row>
    <row r="182" ht="13.5">
      <c r="S182" s="495"/>
    </row>
    <row r="183" ht="13.5">
      <c r="S183" s="495"/>
    </row>
    <row r="184" ht="13.5">
      <c r="S184" s="495"/>
    </row>
    <row r="185" ht="13.5">
      <c r="S185" s="495"/>
    </row>
    <row r="186" ht="13.5">
      <c r="S186" s="495"/>
    </row>
    <row r="187" ht="13.5">
      <c r="S187" s="495"/>
    </row>
    <row r="188" ht="13.5">
      <c r="S188" s="495"/>
    </row>
    <row r="189" ht="13.5">
      <c r="S189" s="495"/>
    </row>
  </sheetData>
  <sheetProtection password="CDE4" sheet="1" objects="1" scenarios="1"/>
  <mergeCells count="166">
    <mergeCell ref="H1:K1"/>
    <mergeCell ref="T2:AD2"/>
    <mergeCell ref="F136:I136"/>
    <mergeCell ref="L136:M136"/>
    <mergeCell ref="N136:Q136"/>
    <mergeCell ref="F140:I140"/>
    <mergeCell ref="L140:M140"/>
    <mergeCell ref="N140:Q140"/>
    <mergeCell ref="N70:Q70"/>
    <mergeCell ref="N71:Q71"/>
    <mergeCell ref="N139:Q139"/>
    <mergeCell ref="F129:I129"/>
    <mergeCell ref="F130:I130"/>
    <mergeCell ref="F131:I131"/>
    <mergeCell ref="F132:I132"/>
    <mergeCell ref="F133:I133"/>
    <mergeCell ref="F134:I134"/>
    <mergeCell ref="F135:I135"/>
    <mergeCell ref="L135:M135"/>
    <mergeCell ref="N135:Q135"/>
    <mergeCell ref="F123:I123"/>
    <mergeCell ref="F124:I124"/>
    <mergeCell ref="F125:I125"/>
    <mergeCell ref="F116:I116"/>
    <mergeCell ref="F117:I117"/>
    <mergeCell ref="L117:M117"/>
    <mergeCell ref="F126:I126"/>
    <mergeCell ref="F127:I127"/>
    <mergeCell ref="L127:M127"/>
    <mergeCell ref="N127:Q127"/>
    <mergeCell ref="F128:I128"/>
    <mergeCell ref="L128:M128"/>
    <mergeCell ref="N128:Q128"/>
    <mergeCell ref="N117:Q117"/>
    <mergeCell ref="F119:I119"/>
    <mergeCell ref="L119:M119"/>
    <mergeCell ref="N119:Q119"/>
    <mergeCell ref="F120:I120"/>
    <mergeCell ref="L120:M120"/>
    <mergeCell ref="N120:Q120"/>
    <mergeCell ref="F121:I121"/>
    <mergeCell ref="F122:I122"/>
    <mergeCell ref="F118:I118"/>
    <mergeCell ref="F109:I109"/>
    <mergeCell ref="L109:M109"/>
    <mergeCell ref="N109:Q109"/>
    <mergeCell ref="F110:I110"/>
    <mergeCell ref="F111:I111"/>
    <mergeCell ref="F112:I112"/>
    <mergeCell ref="F113:I113"/>
    <mergeCell ref="F114:I114"/>
    <mergeCell ref="F115:I115"/>
    <mergeCell ref="F101:I101"/>
    <mergeCell ref="F102:I102"/>
    <mergeCell ref="F103:I103"/>
    <mergeCell ref="F104:I104"/>
    <mergeCell ref="F105:I105"/>
    <mergeCell ref="F106:I106"/>
    <mergeCell ref="L106:M106"/>
    <mergeCell ref="N106:Q106"/>
    <mergeCell ref="F107:I107"/>
    <mergeCell ref="F96:I96"/>
    <mergeCell ref="F97:I97"/>
    <mergeCell ref="L97:M97"/>
    <mergeCell ref="N97:Q97"/>
    <mergeCell ref="F98:I98"/>
    <mergeCell ref="L98:M98"/>
    <mergeCell ref="N98:Q98"/>
    <mergeCell ref="F99:I99"/>
    <mergeCell ref="F100:I100"/>
    <mergeCell ref="F89:I89"/>
    <mergeCell ref="L89:M89"/>
    <mergeCell ref="N89:Q89"/>
    <mergeCell ref="F90:I90"/>
    <mergeCell ref="F91:I91"/>
    <mergeCell ref="F92:I92"/>
    <mergeCell ref="F93:I93"/>
    <mergeCell ref="F94:I94"/>
    <mergeCell ref="F95:I95"/>
    <mergeCell ref="F86:I86"/>
    <mergeCell ref="L86:M86"/>
    <mergeCell ref="N86:Q86"/>
    <mergeCell ref="F87:I87"/>
    <mergeCell ref="L87:M87"/>
    <mergeCell ref="N87:Q87"/>
    <mergeCell ref="F88:I88"/>
    <mergeCell ref="L88:M88"/>
    <mergeCell ref="N88:Q88"/>
    <mergeCell ref="F78:I78"/>
    <mergeCell ref="L78:M78"/>
    <mergeCell ref="N78:Q78"/>
    <mergeCell ref="F79:I79"/>
    <mergeCell ref="F81:I81"/>
    <mergeCell ref="F82:I82"/>
    <mergeCell ref="F84:I84"/>
    <mergeCell ref="L84:M84"/>
    <mergeCell ref="N84:Q84"/>
    <mergeCell ref="F80:I80"/>
    <mergeCell ref="F83:I83"/>
    <mergeCell ref="M66:Q66"/>
    <mergeCell ref="M67:Q67"/>
    <mergeCell ref="F74:I74"/>
    <mergeCell ref="F76:I76"/>
    <mergeCell ref="F75:I75"/>
    <mergeCell ref="L75:M75"/>
    <mergeCell ref="N75:Q75"/>
    <mergeCell ref="F77:I77"/>
    <mergeCell ref="L77:M77"/>
    <mergeCell ref="N77:Q77"/>
    <mergeCell ref="C2:Q2"/>
    <mergeCell ref="F6:P6"/>
    <mergeCell ref="F7:P7"/>
    <mergeCell ref="C4:R4"/>
    <mergeCell ref="O9:P9"/>
    <mergeCell ref="O11:P11"/>
    <mergeCell ref="O12:P12"/>
    <mergeCell ref="O14:P14"/>
    <mergeCell ref="O15:P15"/>
    <mergeCell ref="F138:I138"/>
    <mergeCell ref="F141:I141"/>
    <mergeCell ref="L141:M141"/>
    <mergeCell ref="N141:Q141"/>
    <mergeCell ref="M24:P24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N51:Q51"/>
    <mergeCell ref="N52:Q52"/>
    <mergeCell ref="F73:I73"/>
    <mergeCell ref="L33:P33"/>
    <mergeCell ref="F41:P41"/>
    <mergeCell ref="F42:P42"/>
    <mergeCell ref="C39:R39"/>
    <mergeCell ref="C49:G49"/>
    <mergeCell ref="N49:Q49"/>
    <mergeCell ref="F85:I85"/>
    <mergeCell ref="L81:M81"/>
    <mergeCell ref="N81:Q81"/>
    <mergeCell ref="F108:I108"/>
    <mergeCell ref="O17:P17"/>
    <mergeCell ref="O18:P18"/>
    <mergeCell ref="E21:L21"/>
    <mergeCell ref="F137:I137"/>
    <mergeCell ref="L137:M137"/>
    <mergeCell ref="N137:Q137"/>
    <mergeCell ref="M44:P44"/>
    <mergeCell ref="M46:Q46"/>
    <mergeCell ref="M47:Q47"/>
    <mergeCell ref="F69:I69"/>
    <mergeCell ref="L69:M69"/>
    <mergeCell ref="N69:Q69"/>
    <mergeCell ref="F72:I72"/>
    <mergeCell ref="L72:M72"/>
    <mergeCell ref="N72:Q72"/>
    <mergeCell ref="N53:Q53"/>
    <mergeCell ref="F61:P61"/>
    <mergeCell ref="F62:P62"/>
    <mergeCell ref="C59:R59"/>
    <mergeCell ref="M64:P64"/>
  </mergeCells>
  <hyperlinks>
    <hyperlink ref="F1:G1" location="C2" display="1) Krycí list rozpočtu"/>
    <hyperlink ref="H1:K1" location="C86" display="2) Rekapitulace rozpočtu"/>
    <hyperlink ref="L1" location="C110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5" r:id="rId2"/>
  <rowBreaks count="2" manualBreakCount="2">
    <brk id="36" min="1" max="16383" man="1"/>
    <brk id="56" min="1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176"/>
  <sheetViews>
    <sheetView showGridLines="0" workbookViewId="0" topLeftCell="A1">
      <pane ySplit="1" topLeftCell="A11" activePane="bottomLeft" state="frozen"/>
      <selection pane="topLeft" activeCell="AE39" sqref="AE39"/>
      <selection pane="bottomLeft" activeCell="C40" sqref="C40:R40"/>
    </sheetView>
  </sheetViews>
  <sheetFormatPr defaultColWidth="9.33203125" defaultRowHeight="13.5"/>
  <cols>
    <col min="1" max="1" width="8.33203125" style="190" customWidth="1"/>
    <col min="2" max="2" width="1.66796875" style="190" customWidth="1"/>
    <col min="3" max="3" width="4.16015625" style="190" customWidth="1"/>
    <col min="4" max="4" width="4.33203125" style="190" customWidth="1"/>
    <col min="5" max="5" width="17.16015625" style="190" customWidth="1"/>
    <col min="6" max="7" width="11.16015625" style="190" customWidth="1"/>
    <col min="8" max="8" width="12.5" style="190" customWidth="1"/>
    <col min="9" max="9" width="7" style="190" customWidth="1"/>
    <col min="10" max="10" width="9" style="190" customWidth="1"/>
    <col min="11" max="11" width="11.5" style="190" customWidth="1"/>
    <col min="12" max="12" width="12" style="190" customWidth="1"/>
    <col min="13" max="14" width="6" style="190" customWidth="1"/>
    <col min="15" max="15" width="2" style="190" customWidth="1"/>
    <col min="16" max="16" width="12.5" style="190" customWidth="1"/>
    <col min="17" max="17" width="4.16015625" style="190" customWidth="1"/>
    <col min="18" max="18" width="17.33203125" style="190" customWidth="1"/>
    <col min="19" max="19" width="1.66796875" style="190" customWidth="1"/>
    <col min="20" max="20" width="8.16015625" style="190" customWidth="1"/>
    <col min="21" max="21" width="29.66015625" style="190" hidden="1" customWidth="1"/>
    <col min="22" max="22" width="16.33203125" style="190" hidden="1" customWidth="1"/>
    <col min="23" max="23" width="12.33203125" style="190" hidden="1" customWidth="1"/>
    <col min="24" max="24" width="16.33203125" style="190" hidden="1" customWidth="1"/>
    <col min="25" max="25" width="12.16015625" style="190" hidden="1" customWidth="1"/>
    <col min="26" max="26" width="15" style="190" hidden="1" customWidth="1"/>
    <col min="27" max="27" width="11" style="190" hidden="1" customWidth="1"/>
    <col min="28" max="28" width="15" style="190" hidden="1" customWidth="1"/>
    <col min="29" max="29" width="16.33203125" style="190" hidden="1" customWidth="1"/>
    <col min="30" max="30" width="11" style="190" customWidth="1"/>
    <col min="31" max="31" width="15" style="190" customWidth="1"/>
    <col min="32" max="32" width="16.33203125" style="190" customWidth="1"/>
    <col min="33" max="16384" width="9.33203125" style="190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4" t="s">
        <v>168</v>
      </c>
      <c r="I1" s="604"/>
      <c r="J1" s="604"/>
      <c r="K1" s="604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0" t="s">
        <v>7</v>
      </c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279"/>
      <c r="T2" s="671" t="s">
        <v>8</v>
      </c>
      <c r="U2" s="668"/>
      <c r="V2" s="668"/>
      <c r="W2" s="668"/>
      <c r="X2" s="668"/>
      <c r="Y2" s="668"/>
      <c r="Z2" s="668"/>
      <c r="AA2" s="668"/>
      <c r="AB2" s="668"/>
      <c r="AC2" s="668"/>
      <c r="AD2" s="668"/>
      <c r="AU2" s="192" t="s">
        <v>75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2" t="s">
        <v>3734</v>
      </c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53"/>
      <c r="S4" s="176"/>
      <c r="U4" s="196" t="s">
        <v>13</v>
      </c>
      <c r="AU4" s="192" t="s">
        <v>6</v>
      </c>
    </row>
    <row r="5" spans="2:19" ht="6.95" customHeight="1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6"/>
    </row>
    <row r="6" spans="2:19" ht="25.35" customHeight="1">
      <c r="B6" s="174"/>
      <c r="C6" s="175"/>
      <c r="D6" s="177" t="s">
        <v>15</v>
      </c>
      <c r="E6" s="175"/>
      <c r="F6" s="634" t="str">
        <f>'[1]Rekapitulace stavby'!K6</f>
        <v>Bezbariérové bydlení a centrum denních aktivit v Lednici - Srdce v domě, příspěvková organizace</v>
      </c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175"/>
      <c r="R6" s="175"/>
      <c r="S6" s="176"/>
    </row>
    <row r="7" spans="2:19" ht="25.35" customHeight="1">
      <c r="B7" s="174"/>
      <c r="C7" s="175"/>
      <c r="D7" s="177" t="s">
        <v>173</v>
      </c>
      <c r="E7" s="175"/>
      <c r="F7" s="634" t="s">
        <v>244</v>
      </c>
      <c r="G7" s="636"/>
      <c r="H7" s="636"/>
      <c r="I7" s="636"/>
      <c r="J7" s="636"/>
      <c r="K7" s="636"/>
      <c r="L7" s="636"/>
      <c r="M7" s="636"/>
      <c r="N7" s="636"/>
      <c r="O7" s="636"/>
      <c r="P7" s="636"/>
      <c r="Q7" s="175"/>
      <c r="R7" s="175"/>
      <c r="S7" s="176"/>
    </row>
    <row r="8" spans="2:19" s="198" customFormat="1" ht="32.85" customHeight="1">
      <c r="B8" s="168"/>
      <c r="C8" s="169"/>
      <c r="D8" s="199" t="s">
        <v>245</v>
      </c>
      <c r="E8" s="169"/>
      <c r="F8" s="652" t="s">
        <v>996</v>
      </c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169"/>
      <c r="R8" s="16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576">
        <f>'Rekapitulace stavby'!AM8</f>
        <v>0</v>
      </c>
      <c r="P10" s="576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23" t="str">
        <f>IF('Rekapitulace stavby'!AN11="","",'Rekapitulace stavby'!AN11)</f>
        <v/>
      </c>
      <c r="P12" s="523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23" t="str">
        <f>IF('Rekapitulace stavby'!AN12="","",'Rekapitulace stavby'!AN12)</f>
        <v/>
      </c>
      <c r="P13" s="523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23" t="str">
        <f>IF('Rekapitulace stavby'!AM13="","",'Rekapitulace stavby'!AM13)</f>
        <v/>
      </c>
      <c r="P15" s="523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23" t="str">
        <f>IF('Rekapitulace stavby'!AM14="","",'Rekapitulace stavby'!AM14)</f>
        <v/>
      </c>
      <c r="P16" s="523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23" t="str">
        <f>IF('Rekapitulace stavby'!AN17="","",'Rekapitulace stavby'!AN17)</f>
        <v/>
      </c>
      <c r="P18" s="523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23" t="str">
        <f>IF('Rekapitulace stavby'!AN18="","",'Rekapitulace stavby'!AN18)</f>
        <v/>
      </c>
      <c r="P19" s="523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26" t="s">
        <v>5</v>
      </c>
      <c r="F22" s="526"/>
      <c r="G22" s="526"/>
      <c r="H22" s="526"/>
      <c r="I22" s="526"/>
      <c r="J22" s="526"/>
      <c r="K22" s="526"/>
      <c r="L22" s="526"/>
      <c r="M22" s="392"/>
      <c r="N22" s="392"/>
      <c r="O22" s="392"/>
      <c r="P22" s="392"/>
      <c r="Q22" s="392"/>
      <c r="R22" s="392"/>
      <c r="S22" s="34"/>
    </row>
    <row r="23" spans="2:19" s="1" customFormat="1" ht="6.95" customHeight="1">
      <c r="B23" s="32"/>
      <c r="C23" s="392"/>
      <c r="D23" s="486"/>
      <c r="E23" s="486"/>
      <c r="F23" s="486"/>
      <c r="G23" s="486"/>
      <c r="H23" s="486"/>
      <c r="I23" s="486"/>
      <c r="J23" s="486"/>
      <c r="K23" s="486"/>
      <c r="L23" s="486"/>
      <c r="M23" s="486"/>
      <c r="N23" s="486"/>
      <c r="O23" s="486"/>
      <c r="P23" s="486"/>
      <c r="Q23" s="392"/>
      <c r="R23" s="392"/>
      <c r="S23" s="34"/>
    </row>
    <row r="24" spans="2:19" s="198" customFormat="1" ht="6.95" customHeight="1">
      <c r="B24" s="168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72"/>
    </row>
    <row r="25" spans="2:19" s="198" customFormat="1" ht="25.35" customHeight="1">
      <c r="B25" s="168"/>
      <c r="C25" s="169"/>
      <c r="D25" s="183" t="s">
        <v>27</v>
      </c>
      <c r="E25" s="169"/>
      <c r="F25" s="169"/>
      <c r="G25" s="169"/>
      <c r="H25" s="169"/>
      <c r="I25" s="169"/>
      <c r="J25" s="169"/>
      <c r="K25" s="169"/>
      <c r="L25" s="169"/>
      <c r="M25" s="631">
        <f>N53</f>
        <v>0</v>
      </c>
      <c r="N25" s="632"/>
      <c r="O25" s="632"/>
      <c r="P25" s="632"/>
      <c r="Q25" s="169"/>
      <c r="R25" s="169"/>
      <c r="S25" s="172"/>
    </row>
    <row r="26" spans="2:19" s="198" customFormat="1" ht="6.95" customHeight="1">
      <c r="B26" s="168"/>
      <c r="C26" s="169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69"/>
      <c r="R26" s="169"/>
      <c r="S26" s="172"/>
    </row>
    <row r="27" spans="2:19" s="198" customFormat="1" ht="14.45" customHeight="1">
      <c r="B27" s="168"/>
      <c r="C27" s="169"/>
      <c r="D27" s="169"/>
      <c r="E27" s="169"/>
      <c r="F27" s="170" t="s">
        <v>3740</v>
      </c>
      <c r="G27" s="16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169"/>
      <c r="D28" s="184" t="s">
        <v>28</v>
      </c>
      <c r="E28" s="184" t="s">
        <v>29</v>
      </c>
      <c r="F28" s="200">
        <v>0.21</v>
      </c>
      <c r="G28" s="170" t="s">
        <v>30</v>
      </c>
      <c r="H28" s="656">
        <v>0</v>
      </c>
      <c r="I28" s="672"/>
      <c r="J28" s="672"/>
      <c r="K28" s="396"/>
      <c r="L28" s="396"/>
      <c r="M28" s="656">
        <f>ROUND(H28*0.21,2)</f>
        <v>0</v>
      </c>
      <c r="N28" s="672"/>
      <c r="O28" s="672"/>
      <c r="P28" s="672"/>
      <c r="Q28" s="169"/>
      <c r="R28" s="169"/>
      <c r="S28" s="172"/>
    </row>
    <row r="29" spans="2:20" s="198" customFormat="1" ht="14.45" customHeight="1">
      <c r="B29" s="168"/>
      <c r="C29" s="169"/>
      <c r="D29" s="169"/>
      <c r="E29" s="184" t="s">
        <v>31</v>
      </c>
      <c r="F29" s="200">
        <v>0.15</v>
      </c>
      <c r="G29" s="170" t="s">
        <v>30</v>
      </c>
      <c r="H29" s="656">
        <f>ROUND((SUM($M$25)),2)</f>
        <v>0</v>
      </c>
      <c r="I29" s="672"/>
      <c r="J29" s="672"/>
      <c r="K29" s="396"/>
      <c r="L29" s="396"/>
      <c r="M29" s="656">
        <f>ROUND(H29*0.15,2)</f>
        <v>0</v>
      </c>
      <c r="N29" s="672"/>
      <c r="O29" s="672"/>
      <c r="P29" s="672"/>
      <c r="Q29" s="169"/>
      <c r="R29" s="169"/>
      <c r="S29" s="172"/>
      <c r="T29" s="280"/>
    </row>
    <row r="30" spans="2:19" s="198" customFormat="1" ht="14.45" customHeight="1" hidden="1">
      <c r="B30" s="168"/>
      <c r="C30" s="169"/>
      <c r="D30" s="169"/>
      <c r="E30" s="184" t="s">
        <v>32</v>
      </c>
      <c r="F30" s="200">
        <v>0.21</v>
      </c>
      <c r="G30" s="170" t="s">
        <v>30</v>
      </c>
      <c r="H30" s="656" t="e">
        <f>ROUND((SUM(#REF!)+SUM(BH74:BH172)),2)</f>
        <v>#REF!</v>
      </c>
      <c r="I30" s="638"/>
      <c r="J30" s="638"/>
      <c r="K30" s="169"/>
      <c r="L30" s="169"/>
      <c r="M30" s="656">
        <v>0</v>
      </c>
      <c r="N30" s="638"/>
      <c r="O30" s="638"/>
      <c r="P30" s="638"/>
      <c r="Q30" s="169"/>
      <c r="R30" s="169"/>
      <c r="S30" s="172"/>
    </row>
    <row r="31" spans="2:19" s="198" customFormat="1" ht="14.45" customHeight="1" hidden="1">
      <c r="B31" s="168"/>
      <c r="C31" s="169"/>
      <c r="D31" s="169"/>
      <c r="E31" s="184" t="s">
        <v>33</v>
      </c>
      <c r="F31" s="200">
        <v>0.15</v>
      </c>
      <c r="G31" s="170" t="s">
        <v>30</v>
      </c>
      <c r="H31" s="656" t="e">
        <f>ROUND((SUM(#REF!)+SUM(BI74:BI172)),2)</f>
        <v>#REF!</v>
      </c>
      <c r="I31" s="638"/>
      <c r="J31" s="638"/>
      <c r="K31" s="169"/>
      <c r="L31" s="169"/>
      <c r="M31" s="656">
        <v>0</v>
      </c>
      <c r="N31" s="638"/>
      <c r="O31" s="638"/>
      <c r="P31" s="638"/>
      <c r="Q31" s="169"/>
      <c r="R31" s="169"/>
      <c r="S31" s="172"/>
    </row>
    <row r="32" spans="2:19" s="198" customFormat="1" ht="14.45" customHeight="1" hidden="1">
      <c r="B32" s="168"/>
      <c r="C32" s="169"/>
      <c r="D32" s="169"/>
      <c r="E32" s="184" t="s">
        <v>34</v>
      </c>
      <c r="F32" s="200">
        <v>0</v>
      </c>
      <c r="G32" s="170" t="s">
        <v>30</v>
      </c>
      <c r="H32" s="656" t="e">
        <f>ROUND((SUM(#REF!)+SUM(BJ74:BJ172)),2)</f>
        <v>#REF!</v>
      </c>
      <c r="I32" s="638"/>
      <c r="J32" s="638"/>
      <c r="K32" s="169"/>
      <c r="L32" s="169"/>
      <c r="M32" s="656">
        <v>0</v>
      </c>
      <c r="N32" s="638"/>
      <c r="O32" s="638"/>
      <c r="P32" s="638"/>
      <c r="Q32" s="169"/>
      <c r="R32" s="169"/>
      <c r="S32" s="172"/>
    </row>
    <row r="33" spans="2:19" s="198" customFormat="1" ht="6.95" customHeight="1">
      <c r="B33" s="168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72"/>
    </row>
    <row r="34" spans="2:19" s="198" customFormat="1" ht="25.35" customHeight="1">
      <c r="B34" s="168"/>
      <c r="C34" s="185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4">
        <f>M25+M28+M29</f>
        <v>0</v>
      </c>
      <c r="M34" s="654"/>
      <c r="N34" s="654"/>
      <c r="O34" s="654"/>
      <c r="P34" s="655"/>
      <c r="Q34" s="185"/>
      <c r="R34" s="185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2" t="s">
        <v>3735</v>
      </c>
      <c r="D40" s="643"/>
      <c r="E40" s="643"/>
      <c r="F40" s="643"/>
      <c r="G40" s="643"/>
      <c r="H40" s="643"/>
      <c r="I40" s="643"/>
      <c r="J40" s="643"/>
      <c r="K40" s="643"/>
      <c r="L40" s="643"/>
      <c r="M40" s="643"/>
      <c r="N40" s="643"/>
      <c r="O40" s="643"/>
      <c r="P40" s="643"/>
      <c r="Q40" s="643"/>
      <c r="R40" s="644"/>
      <c r="S40" s="172"/>
    </row>
    <row r="41" spans="2:19" s="198" customFormat="1" ht="6.95" customHeight="1">
      <c r="B41" s="168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72"/>
    </row>
    <row r="42" spans="2:19" s="198" customFormat="1" ht="30" customHeight="1">
      <c r="B42" s="168"/>
      <c r="C42" s="177" t="s">
        <v>15</v>
      </c>
      <c r="D42" s="169"/>
      <c r="E42" s="169"/>
      <c r="F42" s="634" t="str">
        <f>F6</f>
        <v>Bezbariérové bydlení a centrum denních aktivit v Lednici - Srdce v domě, příspěvková organizace</v>
      </c>
      <c r="G42" s="635"/>
      <c r="H42" s="635"/>
      <c r="I42" s="635"/>
      <c r="J42" s="635"/>
      <c r="K42" s="635"/>
      <c r="L42" s="635"/>
      <c r="M42" s="635"/>
      <c r="N42" s="635"/>
      <c r="O42" s="635"/>
      <c r="P42" s="635"/>
      <c r="Q42" s="169"/>
      <c r="R42" s="169"/>
      <c r="S42" s="172"/>
    </row>
    <row r="43" spans="2:19" ht="30" customHeight="1">
      <c r="B43" s="174"/>
      <c r="C43" s="177" t="s">
        <v>173</v>
      </c>
      <c r="D43" s="175"/>
      <c r="E43" s="175"/>
      <c r="F43" s="634" t="s">
        <v>244</v>
      </c>
      <c r="G43" s="636"/>
      <c r="H43" s="636"/>
      <c r="I43" s="636"/>
      <c r="J43" s="636"/>
      <c r="K43" s="636"/>
      <c r="L43" s="636"/>
      <c r="M43" s="636"/>
      <c r="N43" s="636"/>
      <c r="O43" s="636"/>
      <c r="P43" s="636"/>
      <c r="Q43" s="175"/>
      <c r="R43" s="175"/>
      <c r="S43" s="176"/>
    </row>
    <row r="44" spans="2:19" s="198" customFormat="1" ht="36.95" customHeight="1">
      <c r="B44" s="168"/>
      <c r="C44" s="207" t="s">
        <v>245</v>
      </c>
      <c r="D44" s="169"/>
      <c r="E44" s="169"/>
      <c r="F44" s="637" t="str">
        <f>F8</f>
        <v>01 - D.1.4.1. ZTI</v>
      </c>
      <c r="G44" s="638"/>
      <c r="H44" s="638"/>
      <c r="I44" s="638"/>
      <c r="J44" s="638"/>
      <c r="K44" s="638"/>
      <c r="L44" s="638"/>
      <c r="M44" s="638"/>
      <c r="N44" s="638"/>
      <c r="O44" s="638"/>
      <c r="P44" s="638"/>
      <c r="Q44" s="169"/>
      <c r="R44" s="169"/>
      <c r="S44" s="172"/>
    </row>
    <row r="45" spans="2:19" s="198" customFormat="1" ht="6.95" customHeight="1">
      <c r="B45" s="168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576">
        <f>IF(O10="","",O10)</f>
        <v>0</v>
      </c>
      <c r="N46" s="576"/>
      <c r="O46" s="576"/>
      <c r="P46" s="576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39"/>
      <c r="N48" s="639"/>
      <c r="O48" s="639"/>
      <c r="P48" s="639"/>
      <c r="Q48" s="639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39"/>
      <c r="N49" s="639"/>
      <c r="O49" s="639"/>
      <c r="P49" s="639"/>
      <c r="Q49" s="639"/>
      <c r="R49" s="395"/>
      <c r="S49" s="172"/>
    </row>
    <row r="50" spans="2:19" s="198" customFormat="1" ht="10.35" customHeight="1">
      <c r="B50" s="168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72"/>
    </row>
    <row r="51" spans="2:19" s="198" customFormat="1" ht="29.25" customHeight="1">
      <c r="B51" s="168"/>
      <c r="C51" s="640" t="s">
        <v>176</v>
      </c>
      <c r="D51" s="641"/>
      <c r="E51" s="641"/>
      <c r="F51" s="641"/>
      <c r="G51" s="641"/>
      <c r="H51" s="185"/>
      <c r="I51" s="185"/>
      <c r="J51" s="185"/>
      <c r="K51" s="185"/>
      <c r="L51" s="185"/>
      <c r="M51" s="185"/>
      <c r="N51" s="640" t="s">
        <v>177</v>
      </c>
      <c r="O51" s="641"/>
      <c r="P51" s="641"/>
      <c r="Q51" s="641"/>
      <c r="R51" s="185"/>
      <c r="S51" s="172"/>
    </row>
    <row r="52" spans="2:19" s="198" customFormat="1" ht="10.35" customHeight="1">
      <c r="B52" s="168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72"/>
    </row>
    <row r="53" spans="2:48" s="198" customFormat="1" ht="29.25" customHeight="1">
      <c r="B53" s="168"/>
      <c r="C53" s="209" t="s">
        <v>3737</v>
      </c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631">
        <f>N74</f>
        <v>0</v>
      </c>
      <c r="O53" s="677"/>
      <c r="P53" s="677"/>
      <c r="Q53" s="677"/>
      <c r="R53" s="282"/>
      <c r="S53" s="172"/>
      <c r="AV53" s="192" t="s">
        <v>172</v>
      </c>
    </row>
    <row r="54" spans="2:19" s="215" customFormat="1" ht="24.95" customHeight="1">
      <c r="B54" s="211"/>
      <c r="C54" s="212"/>
      <c r="D54" s="283" t="s">
        <v>997</v>
      </c>
      <c r="E54" s="212"/>
      <c r="F54" s="212"/>
      <c r="G54" s="212"/>
      <c r="H54" s="212"/>
      <c r="I54" s="212"/>
      <c r="J54" s="212"/>
      <c r="K54" s="212"/>
      <c r="L54" s="212"/>
      <c r="M54" s="212"/>
      <c r="N54" s="675">
        <f>N75</f>
        <v>0</v>
      </c>
      <c r="O54" s="676"/>
      <c r="P54" s="676"/>
      <c r="Q54" s="676"/>
      <c r="R54" s="212"/>
      <c r="S54" s="210"/>
    </row>
    <row r="55" spans="2:20" s="215" customFormat="1" ht="24.95" customHeight="1">
      <c r="B55" s="211"/>
      <c r="C55" s="212"/>
      <c r="D55" s="285" t="s">
        <v>3619</v>
      </c>
      <c r="E55" s="286"/>
      <c r="F55" s="286"/>
      <c r="G55" s="286"/>
      <c r="H55" s="286"/>
      <c r="I55" s="286"/>
      <c r="J55" s="286"/>
      <c r="K55" s="286"/>
      <c r="L55" s="286"/>
      <c r="M55" s="286"/>
      <c r="N55" s="673">
        <f>N121</f>
        <v>0</v>
      </c>
      <c r="O55" s="674"/>
      <c r="P55" s="674"/>
      <c r="Q55" s="674"/>
      <c r="R55" s="212"/>
      <c r="S55" s="210"/>
      <c r="T55" s="287"/>
    </row>
    <row r="56" spans="2:19" s="215" customFormat="1" ht="24.95" customHeight="1">
      <c r="B56" s="211"/>
      <c r="C56" s="212"/>
      <c r="D56" s="283" t="s">
        <v>998</v>
      </c>
      <c r="E56" s="212"/>
      <c r="F56" s="212"/>
      <c r="G56" s="212"/>
      <c r="H56" s="212"/>
      <c r="I56" s="212"/>
      <c r="J56" s="212"/>
      <c r="K56" s="212"/>
      <c r="L56" s="212"/>
      <c r="M56" s="212"/>
      <c r="N56" s="675">
        <f>N154</f>
        <v>0</v>
      </c>
      <c r="O56" s="676"/>
      <c r="P56" s="676"/>
      <c r="Q56" s="676"/>
      <c r="R56" s="212"/>
      <c r="S56" s="210"/>
    </row>
    <row r="57" spans="2:31" s="198" customFormat="1" ht="6.95" customHeight="1">
      <c r="B57" s="201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3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</row>
    <row r="58" s="289" customFormat="1" ht="13.5"/>
    <row r="59" spans="20:31" ht="13.5"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</row>
    <row r="60" spans="20:31" ht="13.5"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</row>
    <row r="61" spans="2:31" s="198" customFormat="1" ht="6.95" customHeight="1">
      <c r="B61" s="204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6"/>
      <c r="T61" s="288"/>
      <c r="U61" s="288"/>
      <c r="V61" s="288"/>
      <c r="W61" s="288"/>
      <c r="X61" s="288"/>
      <c r="Y61" s="288"/>
      <c r="Z61" s="288"/>
      <c r="AA61" s="288"/>
      <c r="AB61" s="288"/>
      <c r="AC61" s="288"/>
      <c r="AD61" s="288"/>
      <c r="AE61" s="288"/>
    </row>
    <row r="62" spans="2:31" s="198" customFormat="1" ht="36.95" customHeight="1">
      <c r="B62" s="168"/>
      <c r="C62" s="642" t="s">
        <v>3736</v>
      </c>
      <c r="D62" s="638"/>
      <c r="E62" s="638"/>
      <c r="F62" s="638"/>
      <c r="G62" s="638"/>
      <c r="H62" s="638"/>
      <c r="I62" s="638"/>
      <c r="J62" s="638"/>
      <c r="K62" s="638"/>
      <c r="L62" s="638"/>
      <c r="M62" s="638"/>
      <c r="N62" s="638"/>
      <c r="O62" s="638"/>
      <c r="P62" s="638"/>
      <c r="Q62" s="638"/>
      <c r="R62" s="644"/>
      <c r="S62" s="172"/>
      <c r="T62" s="288"/>
      <c r="U62" s="288"/>
      <c r="V62" s="288"/>
      <c r="W62" s="288"/>
      <c r="X62" s="288"/>
      <c r="Y62" s="288"/>
      <c r="Z62" s="288"/>
      <c r="AA62" s="288"/>
      <c r="AB62" s="288"/>
      <c r="AC62" s="288"/>
      <c r="AD62" s="288"/>
      <c r="AE62" s="288"/>
    </row>
    <row r="63" spans="2:19" s="198" customFormat="1" ht="6.95" customHeight="1">
      <c r="B63" s="168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72"/>
    </row>
    <row r="64" spans="2:19" s="198" customFormat="1" ht="30" customHeight="1">
      <c r="B64" s="168"/>
      <c r="C64" s="177" t="s">
        <v>15</v>
      </c>
      <c r="D64" s="169"/>
      <c r="E64" s="169"/>
      <c r="F64" s="634" t="str">
        <f>F6</f>
        <v>Bezbariérové bydlení a centrum denních aktivit v Lednici - Srdce v domě, příspěvková organizace</v>
      </c>
      <c r="G64" s="635"/>
      <c r="H64" s="635"/>
      <c r="I64" s="635"/>
      <c r="J64" s="635"/>
      <c r="K64" s="635"/>
      <c r="L64" s="635"/>
      <c r="M64" s="635"/>
      <c r="N64" s="635"/>
      <c r="O64" s="635"/>
      <c r="P64" s="635"/>
      <c r="Q64" s="169"/>
      <c r="R64" s="169"/>
      <c r="S64" s="172"/>
    </row>
    <row r="65" spans="2:19" ht="30" customHeight="1">
      <c r="B65" s="174"/>
      <c r="C65" s="177" t="s">
        <v>173</v>
      </c>
      <c r="D65" s="175"/>
      <c r="E65" s="175"/>
      <c r="F65" s="634" t="s">
        <v>244</v>
      </c>
      <c r="G65" s="636"/>
      <c r="H65" s="636"/>
      <c r="I65" s="636"/>
      <c r="J65" s="636"/>
      <c r="K65" s="636"/>
      <c r="L65" s="636"/>
      <c r="M65" s="636"/>
      <c r="N65" s="636"/>
      <c r="O65" s="636"/>
      <c r="P65" s="636"/>
      <c r="Q65" s="175"/>
      <c r="R65" s="175"/>
      <c r="S65" s="176"/>
    </row>
    <row r="66" spans="2:19" s="198" customFormat="1" ht="36.95" customHeight="1">
      <c r="B66" s="168"/>
      <c r="C66" s="207" t="s">
        <v>245</v>
      </c>
      <c r="D66" s="169"/>
      <c r="E66" s="169"/>
      <c r="F66" s="637" t="str">
        <f>F8</f>
        <v>01 - D.1.4.1. ZTI</v>
      </c>
      <c r="G66" s="638"/>
      <c r="H66" s="638"/>
      <c r="I66" s="638"/>
      <c r="J66" s="638"/>
      <c r="K66" s="638"/>
      <c r="L66" s="638"/>
      <c r="M66" s="638"/>
      <c r="N66" s="638"/>
      <c r="O66" s="638"/>
      <c r="P66" s="638"/>
      <c r="Q66" s="169"/>
      <c r="R66" s="169"/>
      <c r="S66" s="172"/>
    </row>
    <row r="67" spans="2:19" s="198" customFormat="1" ht="6.95" customHeight="1">
      <c r="B67" s="168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72"/>
    </row>
    <row r="68" spans="2:19" s="1" customFormat="1" ht="18" customHeight="1">
      <c r="B68" s="32"/>
      <c r="C68" s="391" t="s">
        <v>19</v>
      </c>
      <c r="D68" s="392"/>
      <c r="E68" s="392"/>
      <c r="F68" s="390"/>
      <c r="G68" s="392"/>
      <c r="H68" s="392"/>
      <c r="I68" s="392"/>
      <c r="J68" s="392"/>
      <c r="K68" s="391" t="s">
        <v>21</v>
      </c>
      <c r="L68" s="392"/>
      <c r="M68" s="576">
        <f>IF(O10="","",O10)</f>
        <v>0</v>
      </c>
      <c r="N68" s="576"/>
      <c r="O68" s="576"/>
      <c r="P68" s="576"/>
      <c r="Q68" s="392"/>
      <c r="R68" s="392"/>
      <c r="S68" s="34"/>
    </row>
    <row r="69" spans="2:19" s="1" customFormat="1" ht="6.95" customHeight="1">
      <c r="B69" s="32"/>
      <c r="C69" s="392"/>
      <c r="D69" s="392"/>
      <c r="E69" s="392"/>
      <c r="F69" s="392"/>
      <c r="G69" s="392"/>
      <c r="H69" s="392"/>
      <c r="I69" s="392"/>
      <c r="J69" s="392"/>
      <c r="K69" s="392"/>
      <c r="L69" s="392"/>
      <c r="M69" s="392"/>
      <c r="N69" s="392"/>
      <c r="O69" s="392"/>
      <c r="P69" s="392"/>
      <c r="Q69" s="392"/>
      <c r="R69" s="392"/>
      <c r="S69" s="34"/>
    </row>
    <row r="70" spans="2:19" s="1" customFormat="1" ht="15">
      <c r="B70" s="32"/>
      <c r="C70" s="391" t="s">
        <v>3741</v>
      </c>
      <c r="D70" s="392"/>
      <c r="E70" s="392"/>
      <c r="F70" s="390"/>
      <c r="G70" s="392"/>
      <c r="H70" s="392"/>
      <c r="I70" s="392"/>
      <c r="J70" s="392"/>
      <c r="K70" s="391" t="s">
        <v>24</v>
      </c>
      <c r="L70" s="392"/>
      <c r="M70" s="523"/>
      <c r="N70" s="523"/>
      <c r="O70" s="523"/>
      <c r="P70" s="523"/>
      <c r="Q70" s="523"/>
      <c r="R70" s="392"/>
      <c r="S70" s="34"/>
    </row>
    <row r="71" spans="2:19" s="1" customFormat="1" ht="14.45" customHeight="1">
      <c r="B71" s="32"/>
      <c r="C71" s="391" t="s">
        <v>3743</v>
      </c>
      <c r="D71" s="392"/>
      <c r="E71" s="392"/>
      <c r="F71" s="390" t="str">
        <f>IF(E16="","",E16)</f>
        <v/>
      </c>
      <c r="G71" s="392"/>
      <c r="H71" s="392"/>
      <c r="I71" s="392"/>
      <c r="J71" s="392"/>
      <c r="K71" s="391"/>
      <c r="L71" s="392"/>
      <c r="M71" s="523"/>
      <c r="N71" s="523"/>
      <c r="O71" s="523"/>
      <c r="P71" s="523"/>
      <c r="Q71" s="523"/>
      <c r="R71" s="392"/>
      <c r="S71" s="34"/>
    </row>
    <row r="72" spans="2:34" s="198" customFormat="1" ht="10.35" customHeight="1">
      <c r="B72" s="168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72"/>
      <c r="T72" s="288"/>
      <c r="U72" s="288"/>
      <c r="V72" s="288"/>
      <c r="W72" s="288"/>
      <c r="X72" s="288"/>
      <c r="Y72" s="288"/>
      <c r="Z72" s="288"/>
      <c r="AA72" s="288"/>
      <c r="AB72" s="288"/>
      <c r="AC72" s="288"/>
      <c r="AD72" s="288"/>
      <c r="AE72" s="288"/>
      <c r="AF72" s="288"/>
      <c r="AG72" s="288"/>
      <c r="AH72" s="288"/>
    </row>
    <row r="73" spans="2:34" s="228" customFormat="1" ht="29.25" customHeight="1">
      <c r="B73" s="222"/>
      <c r="C73" s="223" t="s">
        <v>185</v>
      </c>
      <c r="D73" s="224" t="s">
        <v>186</v>
      </c>
      <c r="E73" s="224" t="s">
        <v>40</v>
      </c>
      <c r="F73" s="657" t="s">
        <v>187</v>
      </c>
      <c r="G73" s="657"/>
      <c r="H73" s="657"/>
      <c r="I73" s="657"/>
      <c r="J73" s="224" t="s">
        <v>188</v>
      </c>
      <c r="K73" s="224" t="s">
        <v>189</v>
      </c>
      <c r="L73" s="658" t="s">
        <v>190</v>
      </c>
      <c r="M73" s="658"/>
      <c r="N73" s="657" t="s">
        <v>177</v>
      </c>
      <c r="O73" s="657"/>
      <c r="P73" s="657"/>
      <c r="Q73" s="657"/>
      <c r="R73" s="226" t="s">
        <v>3318</v>
      </c>
      <c r="S73" s="290"/>
      <c r="T73" s="291"/>
      <c r="U73" s="292"/>
      <c r="V73" s="293"/>
      <c r="W73" s="293"/>
      <c r="X73" s="293"/>
      <c r="Y73" s="293"/>
      <c r="Z73" s="293"/>
      <c r="AA73" s="293"/>
      <c r="AB73" s="294"/>
      <c r="AC73" s="291"/>
      <c r="AD73" s="295"/>
      <c r="AE73" s="291"/>
      <c r="AF73" s="291"/>
      <c r="AG73" s="291"/>
      <c r="AH73" s="291"/>
    </row>
    <row r="74" spans="2:64" s="198" customFormat="1" ht="29.25" customHeight="1">
      <c r="B74" s="168"/>
      <c r="C74" s="209" t="s">
        <v>3737</v>
      </c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666">
        <f>N75+N121+N154</f>
        <v>0</v>
      </c>
      <c r="O74" s="667"/>
      <c r="P74" s="667"/>
      <c r="Q74" s="667"/>
      <c r="R74" s="296"/>
      <c r="S74" s="172"/>
      <c r="T74" s="288"/>
      <c r="U74" s="297"/>
      <c r="V74" s="298"/>
      <c r="W74" s="298"/>
      <c r="X74" s="299"/>
      <c r="Y74" s="298"/>
      <c r="Z74" s="299"/>
      <c r="AA74" s="298"/>
      <c r="AB74" s="300"/>
      <c r="AC74" s="288"/>
      <c r="AD74" s="301"/>
      <c r="AE74" s="288"/>
      <c r="AF74" s="288"/>
      <c r="AG74" s="288"/>
      <c r="AH74" s="288"/>
      <c r="AU74" s="192" t="s">
        <v>57</v>
      </c>
      <c r="AV74" s="192" t="s">
        <v>172</v>
      </c>
      <c r="BL74" s="230">
        <f>BL75+BL154</f>
        <v>0</v>
      </c>
    </row>
    <row r="75" spans="2:64" s="235" customFormat="1" ht="37.35" customHeight="1">
      <c r="B75" s="231"/>
      <c r="C75" s="232"/>
      <c r="D75" s="233" t="s">
        <v>997</v>
      </c>
      <c r="E75" s="233"/>
      <c r="F75" s="233"/>
      <c r="G75" s="233"/>
      <c r="H75" s="233"/>
      <c r="I75" s="233"/>
      <c r="J75" s="233"/>
      <c r="K75" s="233"/>
      <c r="L75" s="233"/>
      <c r="M75" s="233"/>
      <c r="N75" s="609">
        <f>SUM(N76:Q120)</f>
        <v>0</v>
      </c>
      <c r="O75" s="610"/>
      <c r="P75" s="610"/>
      <c r="Q75" s="610"/>
      <c r="R75" s="302"/>
      <c r="S75" s="219"/>
      <c r="T75" s="303"/>
      <c r="U75" s="304"/>
      <c r="V75" s="305"/>
      <c r="W75" s="305"/>
      <c r="X75" s="306"/>
      <c r="Y75" s="305"/>
      <c r="Z75" s="306"/>
      <c r="AA75" s="305"/>
      <c r="AB75" s="307"/>
      <c r="AC75" s="303"/>
      <c r="AD75" s="308"/>
      <c r="AE75" s="303"/>
      <c r="AF75" s="303"/>
      <c r="AG75" s="303"/>
      <c r="AH75" s="303"/>
      <c r="AS75" s="237" t="s">
        <v>113</v>
      </c>
      <c r="AU75" s="238" t="s">
        <v>57</v>
      </c>
      <c r="AV75" s="238" t="s">
        <v>58</v>
      </c>
      <c r="AZ75" s="237" t="s">
        <v>198</v>
      </c>
      <c r="BL75" s="239">
        <f>SUM(BL76:BL150)</f>
        <v>0</v>
      </c>
    </row>
    <row r="76" spans="2:66" s="198" customFormat="1" ht="30" customHeight="1">
      <c r="B76" s="168"/>
      <c r="C76" s="309" t="s">
        <v>65</v>
      </c>
      <c r="D76" s="309" t="s">
        <v>199</v>
      </c>
      <c r="E76" s="310" t="s">
        <v>999</v>
      </c>
      <c r="F76" s="678" t="s">
        <v>1000</v>
      </c>
      <c r="G76" s="678"/>
      <c r="H76" s="678"/>
      <c r="I76" s="678"/>
      <c r="J76" s="311" t="s">
        <v>353</v>
      </c>
      <c r="K76" s="312">
        <v>36</v>
      </c>
      <c r="L76" s="572"/>
      <c r="M76" s="572"/>
      <c r="N76" s="679">
        <f>ROUND(L76*K76,2)</f>
        <v>0</v>
      </c>
      <c r="O76" s="679"/>
      <c r="P76" s="679"/>
      <c r="Q76" s="679"/>
      <c r="R76" s="313" t="s">
        <v>3319</v>
      </c>
      <c r="S76" s="314"/>
      <c r="T76" s="301"/>
      <c r="U76" s="315"/>
      <c r="V76" s="316"/>
      <c r="W76" s="317"/>
      <c r="X76" s="317"/>
      <c r="Y76" s="317"/>
      <c r="Z76" s="317"/>
      <c r="AA76" s="317"/>
      <c r="AB76" s="318"/>
      <c r="AC76" s="288"/>
      <c r="AD76" s="288"/>
      <c r="AE76" s="288"/>
      <c r="AF76" s="288"/>
      <c r="AG76" s="288"/>
      <c r="AH76" s="288"/>
      <c r="AS76" s="192" t="s">
        <v>113</v>
      </c>
      <c r="AU76" s="192" t="s">
        <v>199</v>
      </c>
      <c r="AV76" s="192" t="s">
        <v>65</v>
      </c>
      <c r="AZ76" s="192" t="s">
        <v>198</v>
      </c>
      <c r="BF76" s="249">
        <f>IF(V76="základní",N76,0)</f>
        <v>0</v>
      </c>
      <c r="BG76" s="249">
        <f>IF(V76="snížená",N76,0)</f>
        <v>0</v>
      </c>
      <c r="BH76" s="249">
        <f>IF(V76="zákl. přenesená",N76,0)</f>
        <v>0</v>
      </c>
      <c r="BI76" s="249">
        <f>IF(V76="sníž. přenesená",N76,0)</f>
        <v>0</v>
      </c>
      <c r="BJ76" s="249">
        <f>IF(V76="nulová",N76,0)</f>
        <v>0</v>
      </c>
      <c r="BK76" s="192" t="s">
        <v>65</v>
      </c>
      <c r="BL76" s="249">
        <f>ROUND(L76*K76,2)</f>
        <v>0</v>
      </c>
      <c r="BM76" s="192" t="s">
        <v>113</v>
      </c>
      <c r="BN76" s="192" t="s">
        <v>1001</v>
      </c>
    </row>
    <row r="77" spans="2:48" s="288" customFormat="1" ht="69.95" customHeight="1">
      <c r="B77" s="319"/>
      <c r="C77" s="320"/>
      <c r="D77" s="320"/>
      <c r="E77" s="320"/>
      <c r="F77" s="680" t="s">
        <v>1002</v>
      </c>
      <c r="G77" s="681"/>
      <c r="H77" s="681"/>
      <c r="I77" s="681"/>
      <c r="J77" s="320"/>
      <c r="K77" s="320"/>
      <c r="L77" s="320"/>
      <c r="M77" s="320"/>
      <c r="N77" s="320"/>
      <c r="O77" s="320"/>
      <c r="P77" s="320"/>
      <c r="Q77" s="320"/>
      <c r="R77" s="320"/>
      <c r="S77" s="314"/>
      <c r="T77" s="301"/>
      <c r="U77" s="321"/>
      <c r="V77" s="320"/>
      <c r="W77" s="320"/>
      <c r="X77" s="320"/>
      <c r="Y77" s="320"/>
      <c r="Z77" s="320"/>
      <c r="AA77" s="320"/>
      <c r="AB77" s="322"/>
      <c r="AU77" s="323" t="s">
        <v>271</v>
      </c>
      <c r="AV77" s="323" t="s">
        <v>65</v>
      </c>
    </row>
    <row r="78" spans="2:66" s="288" customFormat="1" ht="30" customHeight="1">
      <c r="B78" s="319"/>
      <c r="C78" s="309" t="s">
        <v>71</v>
      </c>
      <c r="D78" s="309" t="s">
        <v>199</v>
      </c>
      <c r="E78" s="310" t="s">
        <v>1003</v>
      </c>
      <c r="F78" s="678" t="s">
        <v>1004</v>
      </c>
      <c r="G78" s="678"/>
      <c r="H78" s="678"/>
      <c r="I78" s="678"/>
      <c r="J78" s="311" t="s">
        <v>353</v>
      </c>
      <c r="K78" s="312">
        <v>3.9</v>
      </c>
      <c r="L78" s="572"/>
      <c r="M78" s="572"/>
      <c r="N78" s="679">
        <f>ROUND(L78*K78,2)</f>
        <v>0</v>
      </c>
      <c r="O78" s="679"/>
      <c r="P78" s="679"/>
      <c r="Q78" s="679"/>
      <c r="R78" s="313" t="s">
        <v>3319</v>
      </c>
      <c r="S78" s="314"/>
      <c r="U78" s="315" t="s">
        <v>5</v>
      </c>
      <c r="V78" s="316" t="s">
        <v>29</v>
      </c>
      <c r="W78" s="317">
        <v>0</v>
      </c>
      <c r="X78" s="317">
        <f>W78*K78</f>
        <v>0</v>
      </c>
      <c r="Y78" s="317">
        <v>0</v>
      </c>
      <c r="Z78" s="317">
        <f>Y78*K78</f>
        <v>0</v>
      </c>
      <c r="AA78" s="317">
        <v>0</v>
      </c>
      <c r="AB78" s="318">
        <f>AA78*K78</f>
        <v>0</v>
      </c>
      <c r="AS78" s="323" t="s">
        <v>113</v>
      </c>
      <c r="AU78" s="323" t="s">
        <v>199</v>
      </c>
      <c r="AV78" s="323" t="s">
        <v>65</v>
      </c>
      <c r="AZ78" s="323" t="s">
        <v>198</v>
      </c>
      <c r="BF78" s="324">
        <f>IF(V78="základní",N78,0)</f>
        <v>0</v>
      </c>
      <c r="BG78" s="324">
        <f>IF(V78="snížená",N78,0)</f>
        <v>0</v>
      </c>
      <c r="BH78" s="324">
        <f>IF(V78="zákl. přenesená",N78,0)</f>
        <v>0</v>
      </c>
      <c r="BI78" s="324">
        <f>IF(V78="sníž. přenesená",N78,0)</f>
        <v>0</v>
      </c>
      <c r="BJ78" s="324">
        <f>IF(V78="nulová",N78,0)</f>
        <v>0</v>
      </c>
      <c r="BK78" s="323" t="s">
        <v>65</v>
      </c>
      <c r="BL78" s="324">
        <f>ROUND(L78*K78,2)</f>
        <v>0</v>
      </c>
      <c r="BM78" s="323" t="s">
        <v>113</v>
      </c>
      <c r="BN78" s="323" t="s">
        <v>1005</v>
      </c>
    </row>
    <row r="79" spans="2:48" s="288" customFormat="1" ht="69.95" customHeight="1">
      <c r="B79" s="319"/>
      <c r="C79" s="320"/>
      <c r="D79" s="320"/>
      <c r="E79" s="320"/>
      <c r="F79" s="680" t="s">
        <v>1002</v>
      </c>
      <c r="G79" s="681"/>
      <c r="H79" s="681"/>
      <c r="I79" s="681"/>
      <c r="J79" s="320"/>
      <c r="K79" s="320"/>
      <c r="L79" s="320"/>
      <c r="M79" s="320"/>
      <c r="N79" s="320"/>
      <c r="O79" s="320"/>
      <c r="P79" s="320"/>
      <c r="Q79" s="320"/>
      <c r="R79" s="320"/>
      <c r="S79" s="314"/>
      <c r="U79" s="321"/>
      <c r="V79" s="320"/>
      <c r="W79" s="320"/>
      <c r="X79" s="320"/>
      <c r="Y79" s="320"/>
      <c r="Z79" s="320"/>
      <c r="AA79" s="320"/>
      <c r="AB79" s="322"/>
      <c r="AU79" s="323" t="s">
        <v>271</v>
      </c>
      <c r="AV79" s="323" t="s">
        <v>65</v>
      </c>
    </row>
    <row r="80" spans="2:66" s="288" customFormat="1" ht="30" customHeight="1">
      <c r="B80" s="319"/>
      <c r="C80" s="309" t="s">
        <v>213</v>
      </c>
      <c r="D80" s="309" t="s">
        <v>199</v>
      </c>
      <c r="E80" s="310" t="s">
        <v>1006</v>
      </c>
      <c r="F80" s="678" t="s">
        <v>1007</v>
      </c>
      <c r="G80" s="678"/>
      <c r="H80" s="678"/>
      <c r="I80" s="678"/>
      <c r="J80" s="311" t="s">
        <v>353</v>
      </c>
      <c r="K80" s="312">
        <v>17.6</v>
      </c>
      <c r="L80" s="572"/>
      <c r="M80" s="572"/>
      <c r="N80" s="679">
        <f>ROUND(L80*K80,2)</f>
        <v>0</v>
      </c>
      <c r="O80" s="679"/>
      <c r="P80" s="679"/>
      <c r="Q80" s="679"/>
      <c r="R80" s="313" t="s">
        <v>3319</v>
      </c>
      <c r="S80" s="314"/>
      <c r="U80" s="315" t="s">
        <v>5</v>
      </c>
      <c r="V80" s="316" t="s">
        <v>29</v>
      </c>
      <c r="W80" s="317">
        <v>0</v>
      </c>
      <c r="X80" s="317">
        <f>W80*K80</f>
        <v>0</v>
      </c>
      <c r="Y80" s="317">
        <v>0</v>
      </c>
      <c r="Z80" s="317">
        <f>Y80*K80</f>
        <v>0</v>
      </c>
      <c r="AA80" s="317">
        <v>0</v>
      </c>
      <c r="AB80" s="318">
        <f>AA80*K80</f>
        <v>0</v>
      </c>
      <c r="AS80" s="323" t="s">
        <v>113</v>
      </c>
      <c r="AU80" s="323" t="s">
        <v>199</v>
      </c>
      <c r="AV80" s="323" t="s">
        <v>65</v>
      </c>
      <c r="AZ80" s="323" t="s">
        <v>198</v>
      </c>
      <c r="BF80" s="324">
        <f>IF(V80="základní",N80,0)</f>
        <v>0</v>
      </c>
      <c r="BG80" s="324">
        <f>IF(V80="snížená",N80,0)</f>
        <v>0</v>
      </c>
      <c r="BH80" s="324">
        <f>IF(V80="zákl. přenesená",N80,0)</f>
        <v>0</v>
      </c>
      <c r="BI80" s="324">
        <f>IF(V80="sníž. přenesená",N80,0)</f>
        <v>0</v>
      </c>
      <c r="BJ80" s="324">
        <f>IF(V80="nulová",N80,0)</f>
        <v>0</v>
      </c>
      <c r="BK80" s="323" t="s">
        <v>65</v>
      </c>
      <c r="BL80" s="324">
        <f>ROUND(L80*K80,2)</f>
        <v>0</v>
      </c>
      <c r="BM80" s="323" t="s">
        <v>113</v>
      </c>
      <c r="BN80" s="323" t="s">
        <v>1008</v>
      </c>
    </row>
    <row r="81" spans="2:48" s="288" customFormat="1" ht="69.95" customHeight="1">
      <c r="B81" s="319"/>
      <c r="C81" s="320"/>
      <c r="D81" s="320"/>
      <c r="E81" s="320"/>
      <c r="F81" s="680" t="s">
        <v>1002</v>
      </c>
      <c r="G81" s="681"/>
      <c r="H81" s="681"/>
      <c r="I81" s="681"/>
      <c r="J81" s="320"/>
      <c r="K81" s="320"/>
      <c r="L81" s="320"/>
      <c r="M81" s="320"/>
      <c r="N81" s="320"/>
      <c r="O81" s="320"/>
      <c r="P81" s="320"/>
      <c r="Q81" s="320"/>
      <c r="R81" s="320"/>
      <c r="S81" s="314"/>
      <c r="U81" s="321"/>
      <c r="V81" s="320"/>
      <c r="W81" s="320"/>
      <c r="X81" s="320"/>
      <c r="Y81" s="320"/>
      <c r="Z81" s="320"/>
      <c r="AA81" s="320"/>
      <c r="AB81" s="322"/>
      <c r="AU81" s="323" t="s">
        <v>271</v>
      </c>
      <c r="AV81" s="323" t="s">
        <v>65</v>
      </c>
    </row>
    <row r="82" spans="2:66" s="288" customFormat="1" ht="30" customHeight="1">
      <c r="B82" s="319"/>
      <c r="C82" s="309" t="s">
        <v>113</v>
      </c>
      <c r="D82" s="309" t="s">
        <v>199</v>
      </c>
      <c r="E82" s="310" t="s">
        <v>1009</v>
      </c>
      <c r="F82" s="678" t="s">
        <v>1010</v>
      </c>
      <c r="G82" s="678"/>
      <c r="H82" s="678"/>
      <c r="I82" s="678"/>
      <c r="J82" s="311" t="s">
        <v>353</v>
      </c>
      <c r="K82" s="312">
        <v>18.4</v>
      </c>
      <c r="L82" s="572"/>
      <c r="M82" s="572"/>
      <c r="N82" s="679">
        <f>ROUND(L82*K82,2)</f>
        <v>0</v>
      </c>
      <c r="O82" s="679"/>
      <c r="P82" s="679"/>
      <c r="Q82" s="679"/>
      <c r="R82" s="313" t="s">
        <v>3319</v>
      </c>
      <c r="S82" s="314"/>
      <c r="U82" s="315" t="s">
        <v>5</v>
      </c>
      <c r="V82" s="316" t="s">
        <v>29</v>
      </c>
      <c r="W82" s="317">
        <v>0</v>
      </c>
      <c r="X82" s="317">
        <f>W82*K82</f>
        <v>0</v>
      </c>
      <c r="Y82" s="317">
        <v>0</v>
      </c>
      <c r="Z82" s="317">
        <f>Y82*K82</f>
        <v>0</v>
      </c>
      <c r="AA82" s="317">
        <v>0</v>
      </c>
      <c r="AB82" s="318">
        <f>AA82*K82</f>
        <v>0</v>
      </c>
      <c r="AS82" s="323" t="s">
        <v>113</v>
      </c>
      <c r="AU82" s="323" t="s">
        <v>199</v>
      </c>
      <c r="AV82" s="323" t="s">
        <v>65</v>
      </c>
      <c r="AZ82" s="323" t="s">
        <v>198</v>
      </c>
      <c r="BF82" s="324">
        <f>IF(V82="základní",N82,0)</f>
        <v>0</v>
      </c>
      <c r="BG82" s="324">
        <f>IF(V82="snížená",N82,0)</f>
        <v>0</v>
      </c>
      <c r="BH82" s="324">
        <f>IF(V82="zákl. přenesená",N82,0)</f>
        <v>0</v>
      </c>
      <c r="BI82" s="324">
        <f>IF(V82="sníž. přenesená",N82,0)</f>
        <v>0</v>
      </c>
      <c r="BJ82" s="324">
        <f>IF(V82="nulová",N82,0)</f>
        <v>0</v>
      </c>
      <c r="BK82" s="323" t="s">
        <v>65</v>
      </c>
      <c r="BL82" s="324">
        <f>ROUND(L82*K82,2)</f>
        <v>0</v>
      </c>
      <c r="BM82" s="323" t="s">
        <v>113</v>
      </c>
      <c r="BN82" s="323" t="s">
        <v>1011</v>
      </c>
    </row>
    <row r="83" spans="2:48" s="288" customFormat="1" ht="69.95" customHeight="1">
      <c r="B83" s="319"/>
      <c r="C83" s="320"/>
      <c r="D83" s="320"/>
      <c r="E83" s="320"/>
      <c r="F83" s="680" t="s">
        <v>1002</v>
      </c>
      <c r="G83" s="681"/>
      <c r="H83" s="681"/>
      <c r="I83" s="681"/>
      <c r="J83" s="320"/>
      <c r="K83" s="320"/>
      <c r="L83" s="320"/>
      <c r="M83" s="320"/>
      <c r="N83" s="320"/>
      <c r="O83" s="320"/>
      <c r="P83" s="320"/>
      <c r="Q83" s="320"/>
      <c r="R83" s="320"/>
      <c r="S83" s="314"/>
      <c r="U83" s="321"/>
      <c r="V83" s="320"/>
      <c r="W83" s="320"/>
      <c r="X83" s="320"/>
      <c r="Y83" s="320"/>
      <c r="Z83" s="320"/>
      <c r="AA83" s="320"/>
      <c r="AB83" s="322"/>
      <c r="AU83" s="323" t="s">
        <v>271</v>
      </c>
      <c r="AV83" s="323" t="s">
        <v>65</v>
      </c>
    </row>
    <row r="84" spans="2:66" s="288" customFormat="1" ht="30" customHeight="1">
      <c r="B84" s="319"/>
      <c r="C84" s="309" t="s">
        <v>116</v>
      </c>
      <c r="D84" s="309" t="s">
        <v>199</v>
      </c>
      <c r="E84" s="310" t="s">
        <v>1012</v>
      </c>
      <c r="F84" s="678" t="s">
        <v>1013</v>
      </c>
      <c r="G84" s="678"/>
      <c r="H84" s="678"/>
      <c r="I84" s="678"/>
      <c r="J84" s="311" t="s">
        <v>353</v>
      </c>
      <c r="K84" s="312">
        <v>0.4</v>
      </c>
      <c r="L84" s="572"/>
      <c r="M84" s="572"/>
      <c r="N84" s="679">
        <f>ROUND(L84*K84,2)</f>
        <v>0</v>
      </c>
      <c r="O84" s="679"/>
      <c r="P84" s="679"/>
      <c r="Q84" s="679"/>
      <c r="R84" s="313" t="s">
        <v>3319</v>
      </c>
      <c r="S84" s="314"/>
      <c r="U84" s="315" t="s">
        <v>5</v>
      </c>
      <c r="V84" s="316" t="s">
        <v>29</v>
      </c>
      <c r="W84" s="317">
        <v>0</v>
      </c>
      <c r="X84" s="317">
        <f>W84*K84</f>
        <v>0</v>
      </c>
      <c r="Y84" s="317">
        <v>0</v>
      </c>
      <c r="Z84" s="317">
        <f>Y84*K84</f>
        <v>0</v>
      </c>
      <c r="AA84" s="317">
        <v>0</v>
      </c>
      <c r="AB84" s="318">
        <f>AA84*K84</f>
        <v>0</v>
      </c>
      <c r="AS84" s="323" t="s">
        <v>113</v>
      </c>
      <c r="AU84" s="323" t="s">
        <v>199</v>
      </c>
      <c r="AV84" s="323" t="s">
        <v>65</v>
      </c>
      <c r="AZ84" s="323" t="s">
        <v>198</v>
      </c>
      <c r="BF84" s="324">
        <f>IF(V84="základní",N84,0)</f>
        <v>0</v>
      </c>
      <c r="BG84" s="324">
        <f>IF(V84="snížená",N84,0)</f>
        <v>0</v>
      </c>
      <c r="BH84" s="324">
        <f>IF(V84="zákl. přenesená",N84,0)</f>
        <v>0</v>
      </c>
      <c r="BI84" s="324">
        <f>IF(V84="sníž. přenesená",N84,0)</f>
        <v>0</v>
      </c>
      <c r="BJ84" s="324">
        <f>IF(V84="nulová",N84,0)</f>
        <v>0</v>
      </c>
      <c r="BK84" s="323" t="s">
        <v>65</v>
      </c>
      <c r="BL84" s="324">
        <f>ROUND(L84*K84,2)</f>
        <v>0</v>
      </c>
      <c r="BM84" s="323" t="s">
        <v>113</v>
      </c>
      <c r="BN84" s="323" t="s">
        <v>1014</v>
      </c>
    </row>
    <row r="85" spans="2:48" s="288" customFormat="1" ht="69.95" customHeight="1">
      <c r="B85" s="319"/>
      <c r="C85" s="320"/>
      <c r="D85" s="320"/>
      <c r="E85" s="320"/>
      <c r="F85" s="680" t="s">
        <v>1002</v>
      </c>
      <c r="G85" s="681"/>
      <c r="H85" s="681"/>
      <c r="I85" s="681"/>
      <c r="J85" s="320"/>
      <c r="K85" s="320"/>
      <c r="L85" s="320"/>
      <c r="M85" s="320"/>
      <c r="N85" s="320"/>
      <c r="O85" s="320"/>
      <c r="P85" s="320"/>
      <c r="Q85" s="320"/>
      <c r="R85" s="320"/>
      <c r="S85" s="314"/>
      <c r="U85" s="321"/>
      <c r="V85" s="320"/>
      <c r="W85" s="320"/>
      <c r="X85" s="320"/>
      <c r="Y85" s="320"/>
      <c r="Z85" s="320"/>
      <c r="AA85" s="320"/>
      <c r="AB85" s="322"/>
      <c r="AU85" s="323" t="s">
        <v>271</v>
      </c>
      <c r="AV85" s="323" t="s">
        <v>65</v>
      </c>
    </row>
    <row r="86" spans="2:66" s="288" customFormat="1" ht="30" customHeight="1">
      <c r="B86" s="319"/>
      <c r="C86" s="309" t="s">
        <v>128</v>
      </c>
      <c r="D86" s="309" t="s">
        <v>199</v>
      </c>
      <c r="E86" s="310" t="s">
        <v>1015</v>
      </c>
      <c r="F86" s="678" t="s">
        <v>1016</v>
      </c>
      <c r="G86" s="678"/>
      <c r="H86" s="678"/>
      <c r="I86" s="678"/>
      <c r="J86" s="311" t="s">
        <v>353</v>
      </c>
      <c r="K86" s="312">
        <v>4.9</v>
      </c>
      <c r="L86" s="572"/>
      <c r="M86" s="572"/>
      <c r="N86" s="679">
        <f>ROUND(L86*K86,2)</f>
        <v>0</v>
      </c>
      <c r="O86" s="679"/>
      <c r="P86" s="679"/>
      <c r="Q86" s="679"/>
      <c r="R86" s="313" t="s">
        <v>3319</v>
      </c>
      <c r="S86" s="314"/>
      <c r="U86" s="315" t="s">
        <v>5</v>
      </c>
      <c r="V86" s="316" t="s">
        <v>29</v>
      </c>
      <c r="W86" s="317">
        <v>0</v>
      </c>
      <c r="X86" s="317">
        <f>W86*K86</f>
        <v>0</v>
      </c>
      <c r="Y86" s="317">
        <v>0</v>
      </c>
      <c r="Z86" s="317">
        <f>Y86*K86</f>
        <v>0</v>
      </c>
      <c r="AA86" s="317">
        <v>0</v>
      </c>
      <c r="AB86" s="318">
        <f>AA86*K86</f>
        <v>0</v>
      </c>
      <c r="AS86" s="323" t="s">
        <v>113</v>
      </c>
      <c r="AU86" s="323" t="s">
        <v>199</v>
      </c>
      <c r="AV86" s="323" t="s">
        <v>65</v>
      </c>
      <c r="AZ86" s="323" t="s">
        <v>198</v>
      </c>
      <c r="BF86" s="324">
        <f>IF(V86="základní",N86,0)</f>
        <v>0</v>
      </c>
      <c r="BG86" s="324">
        <f>IF(V86="snížená",N86,0)</f>
        <v>0</v>
      </c>
      <c r="BH86" s="324">
        <f>IF(V86="zákl. přenesená",N86,0)</f>
        <v>0</v>
      </c>
      <c r="BI86" s="324">
        <f>IF(V86="sníž. přenesená",N86,0)</f>
        <v>0</v>
      </c>
      <c r="BJ86" s="324">
        <f>IF(V86="nulová",N86,0)</f>
        <v>0</v>
      </c>
      <c r="BK86" s="323" t="s">
        <v>65</v>
      </c>
      <c r="BL86" s="324">
        <f>ROUND(L86*K86,2)</f>
        <v>0</v>
      </c>
      <c r="BM86" s="323" t="s">
        <v>113</v>
      </c>
      <c r="BN86" s="323" t="s">
        <v>1017</v>
      </c>
    </row>
    <row r="87" spans="2:48" s="288" customFormat="1" ht="69.95" customHeight="1">
      <c r="B87" s="319"/>
      <c r="C87" s="320"/>
      <c r="D87" s="320"/>
      <c r="E87" s="320"/>
      <c r="F87" s="680" t="s">
        <v>1002</v>
      </c>
      <c r="G87" s="681"/>
      <c r="H87" s="681"/>
      <c r="I87" s="681"/>
      <c r="J87" s="320"/>
      <c r="K87" s="320"/>
      <c r="L87" s="320"/>
      <c r="M87" s="320"/>
      <c r="N87" s="320"/>
      <c r="O87" s="320"/>
      <c r="P87" s="320"/>
      <c r="Q87" s="320"/>
      <c r="R87" s="320"/>
      <c r="S87" s="314"/>
      <c r="U87" s="321"/>
      <c r="V87" s="320"/>
      <c r="W87" s="320"/>
      <c r="X87" s="320"/>
      <c r="Y87" s="320"/>
      <c r="Z87" s="320"/>
      <c r="AA87" s="320"/>
      <c r="AB87" s="322"/>
      <c r="AU87" s="323" t="s">
        <v>271</v>
      </c>
      <c r="AV87" s="323" t="s">
        <v>65</v>
      </c>
    </row>
    <row r="88" spans="2:66" s="288" customFormat="1" ht="30" customHeight="1">
      <c r="B88" s="319"/>
      <c r="C88" s="309" t="s">
        <v>137</v>
      </c>
      <c r="D88" s="309" t="s">
        <v>199</v>
      </c>
      <c r="E88" s="310" t="s">
        <v>1018</v>
      </c>
      <c r="F88" s="678" t="s">
        <v>1019</v>
      </c>
      <c r="G88" s="678"/>
      <c r="H88" s="678"/>
      <c r="I88" s="678"/>
      <c r="J88" s="311" t="s">
        <v>353</v>
      </c>
      <c r="K88" s="312">
        <v>1.8</v>
      </c>
      <c r="L88" s="572"/>
      <c r="M88" s="572"/>
      <c r="N88" s="679">
        <f>ROUND(L88*K88,2)</f>
        <v>0</v>
      </c>
      <c r="O88" s="679"/>
      <c r="P88" s="679"/>
      <c r="Q88" s="679"/>
      <c r="R88" s="313" t="s">
        <v>3319</v>
      </c>
      <c r="S88" s="314"/>
      <c r="U88" s="315" t="s">
        <v>5</v>
      </c>
      <c r="V88" s="316" t="s">
        <v>29</v>
      </c>
      <c r="W88" s="317">
        <v>0</v>
      </c>
      <c r="X88" s="317">
        <f>W88*K88</f>
        <v>0</v>
      </c>
      <c r="Y88" s="317">
        <v>0</v>
      </c>
      <c r="Z88" s="317">
        <f>Y88*K88</f>
        <v>0</v>
      </c>
      <c r="AA88" s="317">
        <v>0</v>
      </c>
      <c r="AB88" s="318">
        <f>AA88*K88</f>
        <v>0</v>
      </c>
      <c r="AS88" s="323" t="s">
        <v>113</v>
      </c>
      <c r="AU88" s="323" t="s">
        <v>199</v>
      </c>
      <c r="AV88" s="323" t="s">
        <v>65</v>
      </c>
      <c r="AZ88" s="323" t="s">
        <v>198</v>
      </c>
      <c r="BF88" s="324">
        <f>IF(V88="základní",N88,0)</f>
        <v>0</v>
      </c>
      <c r="BG88" s="324">
        <f>IF(V88="snížená",N88,0)</f>
        <v>0</v>
      </c>
      <c r="BH88" s="324">
        <f>IF(V88="zákl. přenesená",N88,0)</f>
        <v>0</v>
      </c>
      <c r="BI88" s="324">
        <f>IF(V88="sníž. přenesená",N88,0)</f>
        <v>0</v>
      </c>
      <c r="BJ88" s="324">
        <f>IF(V88="nulová",N88,0)</f>
        <v>0</v>
      </c>
      <c r="BK88" s="323" t="s">
        <v>65</v>
      </c>
      <c r="BL88" s="324">
        <f>ROUND(L88*K88,2)</f>
        <v>0</v>
      </c>
      <c r="BM88" s="323" t="s">
        <v>113</v>
      </c>
      <c r="BN88" s="323" t="s">
        <v>1020</v>
      </c>
    </row>
    <row r="89" spans="2:48" s="288" customFormat="1" ht="69.95" customHeight="1">
      <c r="B89" s="319"/>
      <c r="C89" s="320"/>
      <c r="D89" s="320"/>
      <c r="E89" s="320"/>
      <c r="F89" s="680" t="s">
        <v>1002</v>
      </c>
      <c r="G89" s="681"/>
      <c r="H89" s="681"/>
      <c r="I89" s="681"/>
      <c r="J89" s="320"/>
      <c r="K89" s="320"/>
      <c r="L89" s="320"/>
      <c r="M89" s="320"/>
      <c r="N89" s="320"/>
      <c r="O89" s="320"/>
      <c r="P89" s="320"/>
      <c r="Q89" s="320"/>
      <c r="R89" s="320"/>
      <c r="S89" s="314"/>
      <c r="U89" s="321"/>
      <c r="V89" s="320"/>
      <c r="W89" s="320"/>
      <c r="X89" s="320"/>
      <c r="Y89" s="320"/>
      <c r="Z89" s="320"/>
      <c r="AA89" s="320"/>
      <c r="AB89" s="322"/>
      <c r="AU89" s="323" t="s">
        <v>271</v>
      </c>
      <c r="AV89" s="323" t="s">
        <v>65</v>
      </c>
    </row>
    <row r="90" spans="2:66" s="288" customFormat="1" ht="30" customHeight="1">
      <c r="B90" s="319"/>
      <c r="C90" s="309" t="s">
        <v>146</v>
      </c>
      <c r="D90" s="309" t="s">
        <v>199</v>
      </c>
      <c r="E90" s="310" t="s">
        <v>1021</v>
      </c>
      <c r="F90" s="678" t="s">
        <v>1022</v>
      </c>
      <c r="G90" s="678"/>
      <c r="H90" s="678"/>
      <c r="I90" s="678"/>
      <c r="J90" s="311" t="s">
        <v>353</v>
      </c>
      <c r="K90" s="312">
        <v>3</v>
      </c>
      <c r="L90" s="572"/>
      <c r="M90" s="572"/>
      <c r="N90" s="679">
        <f>ROUND(L90*K90,2)</f>
        <v>0</v>
      </c>
      <c r="O90" s="679"/>
      <c r="P90" s="679"/>
      <c r="Q90" s="679"/>
      <c r="R90" s="313" t="s">
        <v>3319</v>
      </c>
      <c r="S90" s="314"/>
      <c r="U90" s="315" t="s">
        <v>5</v>
      </c>
      <c r="V90" s="316" t="s">
        <v>29</v>
      </c>
      <c r="W90" s="317">
        <v>0</v>
      </c>
      <c r="X90" s="317">
        <f>W90*K90</f>
        <v>0</v>
      </c>
      <c r="Y90" s="317">
        <v>0</v>
      </c>
      <c r="Z90" s="317">
        <f>Y90*K90</f>
        <v>0</v>
      </c>
      <c r="AA90" s="317">
        <v>0</v>
      </c>
      <c r="AB90" s="318">
        <f>AA90*K90</f>
        <v>0</v>
      </c>
      <c r="AS90" s="323" t="s">
        <v>113</v>
      </c>
      <c r="AU90" s="323" t="s">
        <v>199</v>
      </c>
      <c r="AV90" s="323" t="s">
        <v>65</v>
      </c>
      <c r="AZ90" s="323" t="s">
        <v>198</v>
      </c>
      <c r="BF90" s="324">
        <f>IF(V90="základní",N90,0)</f>
        <v>0</v>
      </c>
      <c r="BG90" s="324">
        <f>IF(V90="snížená",N90,0)</f>
        <v>0</v>
      </c>
      <c r="BH90" s="324">
        <f>IF(V90="zákl. přenesená",N90,0)</f>
        <v>0</v>
      </c>
      <c r="BI90" s="324">
        <f>IF(V90="sníž. přenesená",N90,0)</f>
        <v>0</v>
      </c>
      <c r="BJ90" s="324">
        <f>IF(V90="nulová",N90,0)</f>
        <v>0</v>
      </c>
      <c r="BK90" s="323" t="s">
        <v>65</v>
      </c>
      <c r="BL90" s="324">
        <f>ROUND(L90*K90,2)</f>
        <v>0</v>
      </c>
      <c r="BM90" s="323" t="s">
        <v>113</v>
      </c>
      <c r="BN90" s="323" t="s">
        <v>1023</v>
      </c>
    </row>
    <row r="91" spans="2:48" s="288" customFormat="1" ht="69.95" customHeight="1">
      <c r="B91" s="319"/>
      <c r="C91" s="320"/>
      <c r="D91" s="320"/>
      <c r="E91" s="320"/>
      <c r="F91" s="680" t="s">
        <v>1002</v>
      </c>
      <c r="G91" s="681"/>
      <c r="H91" s="681"/>
      <c r="I91" s="681"/>
      <c r="J91" s="320"/>
      <c r="K91" s="320"/>
      <c r="L91" s="320"/>
      <c r="M91" s="320"/>
      <c r="N91" s="320"/>
      <c r="O91" s="320"/>
      <c r="P91" s="320"/>
      <c r="Q91" s="320"/>
      <c r="R91" s="320"/>
      <c r="S91" s="314"/>
      <c r="U91" s="321"/>
      <c r="V91" s="320"/>
      <c r="W91" s="320"/>
      <c r="X91" s="320"/>
      <c r="Y91" s="320"/>
      <c r="Z91" s="320"/>
      <c r="AA91" s="320"/>
      <c r="AB91" s="322"/>
      <c r="AU91" s="323" t="s">
        <v>271</v>
      </c>
      <c r="AV91" s="323" t="s">
        <v>65</v>
      </c>
    </row>
    <row r="92" spans="2:66" s="288" customFormat="1" ht="60" customHeight="1">
      <c r="B92" s="319"/>
      <c r="C92" s="309" t="s">
        <v>158</v>
      </c>
      <c r="D92" s="309" t="s">
        <v>199</v>
      </c>
      <c r="E92" s="310" t="s">
        <v>1024</v>
      </c>
      <c r="F92" s="682" t="s">
        <v>3620</v>
      </c>
      <c r="G92" s="678"/>
      <c r="H92" s="678"/>
      <c r="I92" s="678"/>
      <c r="J92" s="325" t="s">
        <v>1218</v>
      </c>
      <c r="K92" s="312">
        <v>4</v>
      </c>
      <c r="L92" s="572"/>
      <c r="M92" s="572"/>
      <c r="N92" s="679">
        <f aca="true" t="shared" si="0" ref="N92:N100">ROUND(L92*K92,2)</f>
        <v>0</v>
      </c>
      <c r="O92" s="679"/>
      <c r="P92" s="679"/>
      <c r="Q92" s="679"/>
      <c r="R92" s="313" t="s">
        <v>3319</v>
      </c>
      <c r="S92" s="314"/>
      <c r="T92" s="326"/>
      <c r="U92" s="315" t="s">
        <v>5</v>
      </c>
      <c r="V92" s="316" t="s">
        <v>29</v>
      </c>
      <c r="W92" s="317">
        <v>0</v>
      </c>
      <c r="X92" s="317">
        <f aca="true" t="shared" si="1" ref="X92:X100">W92*K92</f>
        <v>0</v>
      </c>
      <c r="Y92" s="317">
        <v>0</v>
      </c>
      <c r="Z92" s="317">
        <f aca="true" t="shared" si="2" ref="Z92:Z100">Y92*K92</f>
        <v>0</v>
      </c>
      <c r="AA92" s="317">
        <v>0</v>
      </c>
      <c r="AB92" s="318">
        <f aca="true" t="shared" si="3" ref="AB92:AB100">AA92*K92</f>
        <v>0</v>
      </c>
      <c r="AS92" s="323" t="s">
        <v>113</v>
      </c>
      <c r="AU92" s="323" t="s">
        <v>199</v>
      </c>
      <c r="AV92" s="323" t="s">
        <v>65</v>
      </c>
      <c r="AZ92" s="323" t="s">
        <v>198</v>
      </c>
      <c r="BF92" s="324">
        <f aca="true" t="shared" si="4" ref="BF92:BF100">IF(V92="základní",N92,0)</f>
        <v>0</v>
      </c>
      <c r="BG92" s="324">
        <f aca="true" t="shared" si="5" ref="BG92:BG100">IF(V92="snížená",N92,0)</f>
        <v>0</v>
      </c>
      <c r="BH92" s="324">
        <f aca="true" t="shared" si="6" ref="BH92:BH100">IF(V92="zákl. přenesená",N92,0)</f>
        <v>0</v>
      </c>
      <c r="BI92" s="324">
        <f aca="true" t="shared" si="7" ref="BI92:BI100">IF(V92="sníž. přenesená",N92,0)</f>
        <v>0</v>
      </c>
      <c r="BJ92" s="324">
        <f aca="true" t="shared" si="8" ref="BJ92:BJ100">IF(V92="nulová",N92,0)</f>
        <v>0</v>
      </c>
      <c r="BK92" s="323" t="s">
        <v>65</v>
      </c>
      <c r="BL92" s="324">
        <f aca="true" t="shared" si="9" ref="BL92:BL100">ROUND(L92*K92,2)</f>
        <v>0</v>
      </c>
      <c r="BM92" s="323" t="s">
        <v>113</v>
      </c>
      <c r="BN92" s="323" t="s">
        <v>1025</v>
      </c>
    </row>
    <row r="93" spans="2:66" s="288" customFormat="1" ht="20.1" customHeight="1">
      <c r="B93" s="319"/>
      <c r="C93" s="309" t="s">
        <v>161</v>
      </c>
      <c r="D93" s="309" t="s">
        <v>199</v>
      </c>
      <c r="E93" s="310" t="s">
        <v>1026</v>
      </c>
      <c r="F93" s="678" t="s">
        <v>1027</v>
      </c>
      <c r="G93" s="678"/>
      <c r="H93" s="678"/>
      <c r="I93" s="678"/>
      <c r="J93" s="311" t="s">
        <v>268</v>
      </c>
      <c r="K93" s="312">
        <v>2</v>
      </c>
      <c r="L93" s="572"/>
      <c r="M93" s="572"/>
      <c r="N93" s="679">
        <f t="shared" si="0"/>
        <v>0</v>
      </c>
      <c r="O93" s="679"/>
      <c r="P93" s="679"/>
      <c r="Q93" s="679"/>
      <c r="R93" s="327" t="s">
        <v>3765</v>
      </c>
      <c r="S93" s="314"/>
      <c r="U93" s="315" t="s">
        <v>5</v>
      </c>
      <c r="V93" s="316" t="s">
        <v>29</v>
      </c>
      <c r="W93" s="317">
        <v>0</v>
      </c>
      <c r="X93" s="317">
        <f t="shared" si="1"/>
        <v>0</v>
      </c>
      <c r="Y93" s="317">
        <v>0</v>
      </c>
      <c r="Z93" s="317">
        <f t="shared" si="2"/>
        <v>0</v>
      </c>
      <c r="AA93" s="317">
        <v>0</v>
      </c>
      <c r="AB93" s="318">
        <f t="shared" si="3"/>
        <v>0</v>
      </c>
      <c r="AS93" s="323" t="s">
        <v>113</v>
      </c>
      <c r="AU93" s="323" t="s">
        <v>199</v>
      </c>
      <c r="AV93" s="323" t="s">
        <v>65</v>
      </c>
      <c r="AZ93" s="323" t="s">
        <v>198</v>
      </c>
      <c r="BF93" s="324">
        <f t="shared" si="4"/>
        <v>0</v>
      </c>
      <c r="BG93" s="324">
        <f t="shared" si="5"/>
        <v>0</v>
      </c>
      <c r="BH93" s="324">
        <f t="shared" si="6"/>
        <v>0</v>
      </c>
      <c r="BI93" s="324">
        <f t="shared" si="7"/>
        <v>0</v>
      </c>
      <c r="BJ93" s="324">
        <f t="shared" si="8"/>
        <v>0</v>
      </c>
      <c r="BK93" s="323" t="s">
        <v>65</v>
      </c>
      <c r="BL93" s="324">
        <f t="shared" si="9"/>
        <v>0</v>
      </c>
      <c r="BM93" s="323" t="s">
        <v>113</v>
      </c>
      <c r="BN93" s="323" t="s">
        <v>1028</v>
      </c>
    </row>
    <row r="94" spans="2:66" s="288" customFormat="1" ht="30" customHeight="1">
      <c r="B94" s="319"/>
      <c r="C94" s="309" t="s">
        <v>164</v>
      </c>
      <c r="D94" s="309" t="s">
        <v>199</v>
      </c>
      <c r="E94" s="310" t="s">
        <v>1029</v>
      </c>
      <c r="F94" s="678" t="s">
        <v>1030</v>
      </c>
      <c r="G94" s="678"/>
      <c r="H94" s="678"/>
      <c r="I94" s="678"/>
      <c r="J94" s="325" t="s">
        <v>2747</v>
      </c>
      <c r="K94" s="312">
        <v>1</v>
      </c>
      <c r="L94" s="572"/>
      <c r="M94" s="572"/>
      <c r="N94" s="679">
        <f t="shared" si="0"/>
        <v>0</v>
      </c>
      <c r="O94" s="679"/>
      <c r="P94" s="679"/>
      <c r="Q94" s="679"/>
      <c r="R94" s="327" t="s">
        <v>3765</v>
      </c>
      <c r="S94" s="314"/>
      <c r="T94" s="326"/>
      <c r="U94" s="315" t="s">
        <v>5</v>
      </c>
      <c r="V94" s="316" t="s">
        <v>29</v>
      </c>
      <c r="W94" s="317">
        <v>0</v>
      </c>
      <c r="X94" s="317">
        <f t="shared" si="1"/>
        <v>0</v>
      </c>
      <c r="Y94" s="317">
        <v>0</v>
      </c>
      <c r="Z94" s="317">
        <f t="shared" si="2"/>
        <v>0</v>
      </c>
      <c r="AA94" s="317">
        <v>0</v>
      </c>
      <c r="AB94" s="318">
        <f t="shared" si="3"/>
        <v>0</v>
      </c>
      <c r="AS94" s="323" t="s">
        <v>113</v>
      </c>
      <c r="AU94" s="323" t="s">
        <v>199</v>
      </c>
      <c r="AV94" s="323" t="s">
        <v>65</v>
      </c>
      <c r="AZ94" s="323" t="s">
        <v>198</v>
      </c>
      <c r="BF94" s="324">
        <f t="shared" si="4"/>
        <v>0</v>
      </c>
      <c r="BG94" s="324">
        <f t="shared" si="5"/>
        <v>0</v>
      </c>
      <c r="BH94" s="324">
        <f t="shared" si="6"/>
        <v>0</v>
      </c>
      <c r="BI94" s="324">
        <f t="shared" si="7"/>
        <v>0</v>
      </c>
      <c r="BJ94" s="324">
        <f t="shared" si="8"/>
        <v>0</v>
      </c>
      <c r="BK94" s="323" t="s">
        <v>65</v>
      </c>
      <c r="BL94" s="324">
        <f t="shared" si="9"/>
        <v>0</v>
      </c>
      <c r="BM94" s="323" t="s">
        <v>113</v>
      </c>
      <c r="BN94" s="323" t="s">
        <v>1031</v>
      </c>
    </row>
    <row r="95" spans="2:66" s="288" customFormat="1" ht="30" customHeight="1">
      <c r="B95" s="319"/>
      <c r="C95" s="309" t="s">
        <v>397</v>
      </c>
      <c r="D95" s="309" t="s">
        <v>199</v>
      </c>
      <c r="E95" s="310" t="s">
        <v>1032</v>
      </c>
      <c r="F95" s="678" t="s">
        <v>1033</v>
      </c>
      <c r="G95" s="678"/>
      <c r="H95" s="678"/>
      <c r="I95" s="678"/>
      <c r="J95" s="325" t="s">
        <v>2747</v>
      </c>
      <c r="K95" s="312">
        <v>1</v>
      </c>
      <c r="L95" s="572"/>
      <c r="M95" s="572"/>
      <c r="N95" s="679">
        <f t="shared" si="0"/>
        <v>0</v>
      </c>
      <c r="O95" s="679"/>
      <c r="P95" s="679"/>
      <c r="Q95" s="679"/>
      <c r="R95" s="327" t="s">
        <v>3765</v>
      </c>
      <c r="S95" s="314"/>
      <c r="T95" s="326"/>
      <c r="U95" s="315" t="s">
        <v>5</v>
      </c>
      <c r="V95" s="316" t="s">
        <v>29</v>
      </c>
      <c r="W95" s="317">
        <v>0</v>
      </c>
      <c r="X95" s="317">
        <f t="shared" si="1"/>
        <v>0</v>
      </c>
      <c r="Y95" s="317">
        <v>0</v>
      </c>
      <c r="Z95" s="317">
        <f t="shared" si="2"/>
        <v>0</v>
      </c>
      <c r="AA95" s="317">
        <v>0</v>
      </c>
      <c r="AB95" s="318">
        <f t="shared" si="3"/>
        <v>0</v>
      </c>
      <c r="AS95" s="323" t="s">
        <v>113</v>
      </c>
      <c r="AU95" s="323" t="s">
        <v>199</v>
      </c>
      <c r="AV95" s="323" t="s">
        <v>65</v>
      </c>
      <c r="AZ95" s="323" t="s">
        <v>198</v>
      </c>
      <c r="BF95" s="324">
        <f t="shared" si="4"/>
        <v>0</v>
      </c>
      <c r="BG95" s="324">
        <f t="shared" si="5"/>
        <v>0</v>
      </c>
      <c r="BH95" s="324">
        <f t="shared" si="6"/>
        <v>0</v>
      </c>
      <c r="BI95" s="324">
        <f t="shared" si="7"/>
        <v>0</v>
      </c>
      <c r="BJ95" s="324">
        <f t="shared" si="8"/>
        <v>0</v>
      </c>
      <c r="BK95" s="323" t="s">
        <v>65</v>
      </c>
      <c r="BL95" s="324">
        <f t="shared" si="9"/>
        <v>0</v>
      </c>
      <c r="BM95" s="323" t="s">
        <v>113</v>
      </c>
      <c r="BN95" s="323" t="s">
        <v>1034</v>
      </c>
    </row>
    <row r="96" spans="2:66" s="288" customFormat="1" ht="30" customHeight="1">
      <c r="B96" s="319"/>
      <c r="C96" s="309" t="s">
        <v>403</v>
      </c>
      <c r="D96" s="309" t="s">
        <v>199</v>
      </c>
      <c r="E96" s="310" t="s">
        <v>1035</v>
      </c>
      <c r="F96" s="678" t="s">
        <v>1036</v>
      </c>
      <c r="G96" s="678"/>
      <c r="H96" s="678"/>
      <c r="I96" s="678"/>
      <c r="J96" s="311" t="s">
        <v>353</v>
      </c>
      <c r="K96" s="312">
        <v>82.1</v>
      </c>
      <c r="L96" s="572"/>
      <c r="M96" s="572"/>
      <c r="N96" s="679">
        <f t="shared" si="0"/>
        <v>0</v>
      </c>
      <c r="O96" s="679"/>
      <c r="P96" s="679"/>
      <c r="Q96" s="679"/>
      <c r="R96" s="327" t="s">
        <v>3765</v>
      </c>
      <c r="S96" s="314"/>
      <c r="U96" s="315" t="s">
        <v>5</v>
      </c>
      <c r="V96" s="316" t="s">
        <v>29</v>
      </c>
      <c r="W96" s="317">
        <v>0</v>
      </c>
      <c r="X96" s="317">
        <f t="shared" si="1"/>
        <v>0</v>
      </c>
      <c r="Y96" s="317">
        <v>0</v>
      </c>
      <c r="Z96" s="317">
        <f t="shared" si="2"/>
        <v>0</v>
      </c>
      <c r="AA96" s="317">
        <v>0</v>
      </c>
      <c r="AB96" s="318">
        <f t="shared" si="3"/>
        <v>0</v>
      </c>
      <c r="AS96" s="323" t="s">
        <v>113</v>
      </c>
      <c r="AU96" s="323" t="s">
        <v>199</v>
      </c>
      <c r="AV96" s="323" t="s">
        <v>65</v>
      </c>
      <c r="AZ96" s="323" t="s">
        <v>198</v>
      </c>
      <c r="BF96" s="324">
        <f t="shared" si="4"/>
        <v>0</v>
      </c>
      <c r="BG96" s="324">
        <f t="shared" si="5"/>
        <v>0</v>
      </c>
      <c r="BH96" s="324">
        <f t="shared" si="6"/>
        <v>0</v>
      </c>
      <c r="BI96" s="324">
        <f t="shared" si="7"/>
        <v>0</v>
      </c>
      <c r="BJ96" s="324">
        <f t="shared" si="8"/>
        <v>0</v>
      </c>
      <c r="BK96" s="323" t="s">
        <v>65</v>
      </c>
      <c r="BL96" s="324">
        <f t="shared" si="9"/>
        <v>0</v>
      </c>
      <c r="BM96" s="323" t="s">
        <v>113</v>
      </c>
      <c r="BN96" s="323" t="s">
        <v>1037</v>
      </c>
    </row>
    <row r="97" spans="2:66" s="288" customFormat="1" ht="30" customHeight="1">
      <c r="B97" s="319"/>
      <c r="C97" s="309" t="s">
        <v>410</v>
      </c>
      <c r="D97" s="309" t="s">
        <v>199</v>
      </c>
      <c r="E97" s="310" t="s">
        <v>1038</v>
      </c>
      <c r="F97" s="678" t="s">
        <v>1039</v>
      </c>
      <c r="G97" s="678"/>
      <c r="H97" s="678"/>
      <c r="I97" s="678"/>
      <c r="J97" s="311" t="s">
        <v>353</v>
      </c>
      <c r="K97" s="312">
        <v>3.9</v>
      </c>
      <c r="L97" s="572"/>
      <c r="M97" s="572"/>
      <c r="N97" s="679">
        <f t="shared" si="0"/>
        <v>0</v>
      </c>
      <c r="O97" s="679"/>
      <c r="P97" s="679"/>
      <c r="Q97" s="679"/>
      <c r="R97" s="327" t="s">
        <v>3765</v>
      </c>
      <c r="S97" s="314"/>
      <c r="U97" s="315" t="s">
        <v>5</v>
      </c>
      <c r="V97" s="316" t="s">
        <v>29</v>
      </c>
      <c r="W97" s="317">
        <v>0</v>
      </c>
      <c r="X97" s="317">
        <f t="shared" si="1"/>
        <v>0</v>
      </c>
      <c r="Y97" s="317">
        <v>0</v>
      </c>
      <c r="Z97" s="317">
        <f t="shared" si="2"/>
        <v>0</v>
      </c>
      <c r="AA97" s="317">
        <v>0</v>
      </c>
      <c r="AB97" s="318">
        <f t="shared" si="3"/>
        <v>0</v>
      </c>
      <c r="AS97" s="323" t="s">
        <v>113</v>
      </c>
      <c r="AU97" s="323" t="s">
        <v>199</v>
      </c>
      <c r="AV97" s="323" t="s">
        <v>65</v>
      </c>
      <c r="AZ97" s="323" t="s">
        <v>198</v>
      </c>
      <c r="BF97" s="324">
        <f t="shared" si="4"/>
        <v>0</v>
      </c>
      <c r="BG97" s="324">
        <f t="shared" si="5"/>
        <v>0</v>
      </c>
      <c r="BH97" s="324">
        <f t="shared" si="6"/>
        <v>0</v>
      </c>
      <c r="BI97" s="324">
        <f t="shared" si="7"/>
        <v>0</v>
      </c>
      <c r="BJ97" s="324">
        <f t="shared" si="8"/>
        <v>0</v>
      </c>
      <c r="BK97" s="323" t="s">
        <v>65</v>
      </c>
      <c r="BL97" s="324">
        <f t="shared" si="9"/>
        <v>0</v>
      </c>
      <c r="BM97" s="323" t="s">
        <v>113</v>
      </c>
      <c r="BN97" s="323" t="s">
        <v>1040</v>
      </c>
    </row>
    <row r="98" spans="2:66" s="288" customFormat="1" ht="20.1" customHeight="1">
      <c r="B98" s="319"/>
      <c r="C98" s="309" t="s">
        <v>11</v>
      </c>
      <c r="D98" s="309" t="s">
        <v>199</v>
      </c>
      <c r="E98" s="310" t="s">
        <v>1041</v>
      </c>
      <c r="F98" s="678" t="s">
        <v>1042</v>
      </c>
      <c r="G98" s="678"/>
      <c r="H98" s="678"/>
      <c r="I98" s="678"/>
      <c r="J98" s="311" t="s">
        <v>353</v>
      </c>
      <c r="K98" s="312">
        <v>86</v>
      </c>
      <c r="L98" s="572"/>
      <c r="M98" s="572"/>
      <c r="N98" s="679">
        <f t="shared" si="0"/>
        <v>0</v>
      </c>
      <c r="O98" s="679"/>
      <c r="P98" s="679"/>
      <c r="Q98" s="679"/>
      <c r="R98" s="327" t="s">
        <v>3765</v>
      </c>
      <c r="S98" s="314"/>
      <c r="U98" s="315" t="s">
        <v>5</v>
      </c>
      <c r="V98" s="316" t="s">
        <v>29</v>
      </c>
      <c r="W98" s="317">
        <v>0</v>
      </c>
      <c r="X98" s="317">
        <f t="shared" si="1"/>
        <v>0</v>
      </c>
      <c r="Y98" s="317">
        <v>0</v>
      </c>
      <c r="Z98" s="317">
        <f t="shared" si="2"/>
        <v>0</v>
      </c>
      <c r="AA98" s="317">
        <v>0</v>
      </c>
      <c r="AB98" s="318">
        <f t="shared" si="3"/>
        <v>0</v>
      </c>
      <c r="AS98" s="323" t="s">
        <v>113</v>
      </c>
      <c r="AU98" s="323" t="s">
        <v>199</v>
      </c>
      <c r="AV98" s="323" t="s">
        <v>65</v>
      </c>
      <c r="AZ98" s="323" t="s">
        <v>198</v>
      </c>
      <c r="BF98" s="324">
        <f t="shared" si="4"/>
        <v>0</v>
      </c>
      <c r="BG98" s="324">
        <f t="shared" si="5"/>
        <v>0</v>
      </c>
      <c r="BH98" s="324">
        <f t="shared" si="6"/>
        <v>0</v>
      </c>
      <c r="BI98" s="324">
        <f t="shared" si="7"/>
        <v>0</v>
      </c>
      <c r="BJ98" s="324">
        <f t="shared" si="8"/>
        <v>0</v>
      </c>
      <c r="BK98" s="323" t="s">
        <v>65</v>
      </c>
      <c r="BL98" s="324">
        <f t="shared" si="9"/>
        <v>0</v>
      </c>
      <c r="BM98" s="323" t="s">
        <v>113</v>
      </c>
      <c r="BN98" s="323" t="s">
        <v>1043</v>
      </c>
    </row>
    <row r="99" spans="2:66" s="288" customFormat="1" ht="45" customHeight="1">
      <c r="B99" s="319"/>
      <c r="C99" s="328">
        <v>16</v>
      </c>
      <c r="D99" s="328" t="s">
        <v>199</v>
      </c>
      <c r="E99" s="329" t="s">
        <v>1839</v>
      </c>
      <c r="F99" s="683" t="s">
        <v>1840</v>
      </c>
      <c r="G99" s="684"/>
      <c r="H99" s="684"/>
      <c r="I99" s="685"/>
      <c r="J99" s="325" t="s">
        <v>268</v>
      </c>
      <c r="K99" s="330">
        <v>3</v>
      </c>
      <c r="L99" s="686"/>
      <c r="M99" s="687"/>
      <c r="N99" s="688">
        <f t="shared" si="0"/>
        <v>0</v>
      </c>
      <c r="O99" s="688"/>
      <c r="P99" s="688"/>
      <c r="Q99" s="688"/>
      <c r="R99" s="313" t="s">
        <v>3319</v>
      </c>
      <c r="S99" s="314"/>
      <c r="U99" s="315"/>
      <c r="V99" s="316"/>
      <c r="W99" s="317"/>
      <c r="X99" s="317"/>
      <c r="Y99" s="317"/>
      <c r="Z99" s="317"/>
      <c r="AA99" s="317"/>
      <c r="AB99" s="318"/>
      <c r="AS99" s="323"/>
      <c r="AU99" s="323"/>
      <c r="AV99" s="323"/>
      <c r="AZ99" s="323"/>
      <c r="BF99" s="324"/>
      <c r="BG99" s="324"/>
      <c r="BH99" s="324"/>
      <c r="BI99" s="324"/>
      <c r="BJ99" s="324"/>
      <c r="BK99" s="323"/>
      <c r="BL99" s="324"/>
      <c r="BM99" s="323"/>
      <c r="BN99" s="323"/>
    </row>
    <row r="100" spans="2:66" s="288" customFormat="1" ht="45" customHeight="1">
      <c r="B100" s="319"/>
      <c r="C100" s="309" t="s">
        <v>430</v>
      </c>
      <c r="D100" s="309" t="s">
        <v>199</v>
      </c>
      <c r="E100" s="310" t="s">
        <v>1044</v>
      </c>
      <c r="F100" s="678" t="s">
        <v>1045</v>
      </c>
      <c r="G100" s="678"/>
      <c r="H100" s="678"/>
      <c r="I100" s="678"/>
      <c r="J100" s="311" t="s">
        <v>1046</v>
      </c>
      <c r="K100" s="312">
        <v>1</v>
      </c>
      <c r="L100" s="572"/>
      <c r="M100" s="572"/>
      <c r="N100" s="679">
        <f t="shared" si="0"/>
        <v>0</v>
      </c>
      <c r="O100" s="679"/>
      <c r="P100" s="679"/>
      <c r="Q100" s="679"/>
      <c r="R100" s="313" t="s">
        <v>3319</v>
      </c>
      <c r="S100" s="314"/>
      <c r="U100" s="315" t="s">
        <v>5</v>
      </c>
      <c r="V100" s="316" t="s">
        <v>29</v>
      </c>
      <c r="W100" s="317">
        <v>0</v>
      </c>
      <c r="X100" s="317">
        <f t="shared" si="1"/>
        <v>0</v>
      </c>
      <c r="Y100" s="317">
        <v>0</v>
      </c>
      <c r="Z100" s="317">
        <f t="shared" si="2"/>
        <v>0</v>
      </c>
      <c r="AA100" s="317">
        <v>0</v>
      </c>
      <c r="AB100" s="318">
        <f t="shared" si="3"/>
        <v>0</v>
      </c>
      <c r="AS100" s="323" t="s">
        <v>113</v>
      </c>
      <c r="AU100" s="323" t="s">
        <v>199</v>
      </c>
      <c r="AV100" s="323" t="s">
        <v>65</v>
      </c>
      <c r="AZ100" s="323" t="s">
        <v>198</v>
      </c>
      <c r="BF100" s="324">
        <f t="shared" si="4"/>
        <v>0</v>
      </c>
      <c r="BG100" s="324">
        <f t="shared" si="5"/>
        <v>0</v>
      </c>
      <c r="BH100" s="324">
        <f t="shared" si="6"/>
        <v>0</v>
      </c>
      <c r="BI100" s="324">
        <f t="shared" si="7"/>
        <v>0</v>
      </c>
      <c r="BJ100" s="324">
        <f t="shared" si="8"/>
        <v>0</v>
      </c>
      <c r="BK100" s="323" t="s">
        <v>65</v>
      </c>
      <c r="BL100" s="324">
        <f t="shared" si="9"/>
        <v>0</v>
      </c>
      <c r="BM100" s="323" t="s">
        <v>113</v>
      </c>
      <c r="BN100" s="323" t="s">
        <v>1047</v>
      </c>
    </row>
    <row r="101" spans="2:48" s="288" customFormat="1" ht="27.95" customHeight="1">
      <c r="B101" s="319"/>
      <c r="C101" s="320"/>
      <c r="D101" s="320"/>
      <c r="E101" s="320"/>
      <c r="F101" s="680" t="s">
        <v>1048</v>
      </c>
      <c r="G101" s="681"/>
      <c r="H101" s="681"/>
      <c r="I101" s="681"/>
      <c r="J101" s="320"/>
      <c r="K101" s="320"/>
      <c r="L101" s="320"/>
      <c r="M101" s="320"/>
      <c r="N101" s="320"/>
      <c r="O101" s="320"/>
      <c r="P101" s="320"/>
      <c r="Q101" s="320"/>
      <c r="R101" s="320"/>
      <c r="S101" s="314"/>
      <c r="U101" s="321"/>
      <c r="V101" s="320"/>
      <c r="W101" s="320"/>
      <c r="X101" s="320"/>
      <c r="Y101" s="320"/>
      <c r="Z101" s="320"/>
      <c r="AA101" s="320"/>
      <c r="AB101" s="322"/>
      <c r="AU101" s="323" t="s">
        <v>271</v>
      </c>
      <c r="AV101" s="323" t="s">
        <v>65</v>
      </c>
    </row>
    <row r="102" spans="2:66" s="288" customFormat="1" ht="75" customHeight="1">
      <c r="B102" s="319"/>
      <c r="C102" s="309" t="s">
        <v>437</v>
      </c>
      <c r="D102" s="309" t="s">
        <v>199</v>
      </c>
      <c r="E102" s="310" t="s">
        <v>1049</v>
      </c>
      <c r="F102" s="682" t="s">
        <v>3621</v>
      </c>
      <c r="G102" s="678"/>
      <c r="H102" s="678"/>
      <c r="I102" s="678"/>
      <c r="J102" s="311" t="s">
        <v>268</v>
      </c>
      <c r="K102" s="312">
        <v>2</v>
      </c>
      <c r="L102" s="572"/>
      <c r="M102" s="572"/>
      <c r="N102" s="679">
        <f>ROUND(L102*K102,2)</f>
        <v>0</v>
      </c>
      <c r="O102" s="679"/>
      <c r="P102" s="679"/>
      <c r="Q102" s="679"/>
      <c r="R102" s="313" t="s">
        <v>3319</v>
      </c>
      <c r="S102" s="314"/>
      <c r="U102" s="315"/>
      <c r="V102" s="316"/>
      <c r="W102" s="317"/>
      <c r="X102" s="317"/>
      <c r="Y102" s="317"/>
      <c r="Z102" s="317"/>
      <c r="AA102" s="317"/>
      <c r="AB102" s="318"/>
      <c r="AS102" s="323" t="s">
        <v>113</v>
      </c>
      <c r="AU102" s="323" t="s">
        <v>199</v>
      </c>
      <c r="AV102" s="323" t="s">
        <v>65</v>
      </c>
      <c r="AZ102" s="323" t="s">
        <v>198</v>
      </c>
      <c r="BF102" s="324">
        <f>IF(V102="základní",N102,0)</f>
        <v>0</v>
      </c>
      <c r="BG102" s="324">
        <f>IF(V102="snížená",N102,0)</f>
        <v>0</v>
      </c>
      <c r="BH102" s="324">
        <f>IF(V102="zákl. přenesená",N102,0)</f>
        <v>0</v>
      </c>
      <c r="BI102" s="324">
        <f>IF(V102="sníž. přenesená",N102,0)</f>
        <v>0</v>
      </c>
      <c r="BJ102" s="324">
        <f>IF(V102="nulová",N102,0)</f>
        <v>0</v>
      </c>
      <c r="BK102" s="323" t="s">
        <v>65</v>
      </c>
      <c r="BL102" s="324">
        <f>ROUND(L102*K102,2)</f>
        <v>0</v>
      </c>
      <c r="BM102" s="323" t="s">
        <v>113</v>
      </c>
      <c r="BN102" s="323" t="s">
        <v>1050</v>
      </c>
    </row>
    <row r="103" spans="2:48" s="288" customFormat="1" ht="27.95" customHeight="1">
      <c r="B103" s="319"/>
      <c r="C103" s="320"/>
      <c r="D103" s="320"/>
      <c r="E103" s="320"/>
      <c r="F103" s="680" t="s">
        <v>1051</v>
      </c>
      <c r="G103" s="681"/>
      <c r="H103" s="681"/>
      <c r="I103" s="681"/>
      <c r="J103" s="320"/>
      <c r="K103" s="320"/>
      <c r="L103" s="320"/>
      <c r="M103" s="320"/>
      <c r="N103" s="320"/>
      <c r="O103" s="320"/>
      <c r="P103" s="320"/>
      <c r="Q103" s="320"/>
      <c r="R103" s="320"/>
      <c r="S103" s="314"/>
      <c r="U103" s="321"/>
      <c r="V103" s="320"/>
      <c r="W103" s="320"/>
      <c r="X103" s="320"/>
      <c r="Y103" s="320"/>
      <c r="Z103" s="320"/>
      <c r="AA103" s="320"/>
      <c r="AB103" s="322"/>
      <c r="AU103" s="323" t="s">
        <v>271</v>
      </c>
      <c r="AV103" s="323" t="s">
        <v>65</v>
      </c>
    </row>
    <row r="104" spans="2:66" s="288" customFormat="1" ht="75" customHeight="1">
      <c r="B104" s="319"/>
      <c r="C104" s="309" t="s">
        <v>445</v>
      </c>
      <c r="D104" s="309" t="s">
        <v>199</v>
      </c>
      <c r="E104" s="310" t="s">
        <v>1052</v>
      </c>
      <c r="F104" s="682" t="s">
        <v>3622</v>
      </c>
      <c r="G104" s="678"/>
      <c r="H104" s="678"/>
      <c r="I104" s="678"/>
      <c r="J104" s="311" t="s">
        <v>268</v>
      </c>
      <c r="K104" s="312">
        <v>1</v>
      </c>
      <c r="L104" s="572"/>
      <c r="M104" s="572"/>
      <c r="N104" s="679">
        <f>ROUND(L104*K104,2)</f>
        <v>0</v>
      </c>
      <c r="O104" s="679"/>
      <c r="P104" s="679"/>
      <c r="Q104" s="679"/>
      <c r="R104" s="313" t="s">
        <v>3319</v>
      </c>
      <c r="S104" s="314"/>
      <c r="U104" s="315"/>
      <c r="V104" s="316"/>
      <c r="W104" s="317"/>
      <c r="X104" s="317"/>
      <c r="Y104" s="317"/>
      <c r="Z104" s="317"/>
      <c r="AA104" s="317"/>
      <c r="AB104" s="318"/>
      <c r="AS104" s="323" t="s">
        <v>113</v>
      </c>
      <c r="AU104" s="323" t="s">
        <v>199</v>
      </c>
      <c r="AV104" s="323" t="s">
        <v>65</v>
      </c>
      <c r="AZ104" s="323" t="s">
        <v>198</v>
      </c>
      <c r="BF104" s="324">
        <f>IF(V104="základní",N104,0)</f>
        <v>0</v>
      </c>
      <c r="BG104" s="324">
        <f>IF(V104="snížená",N104,0)</f>
        <v>0</v>
      </c>
      <c r="BH104" s="324">
        <f>IF(V104="zákl. přenesená",N104,0)</f>
        <v>0</v>
      </c>
      <c r="BI104" s="324">
        <f>IF(V104="sníž. přenesená",N104,0)</f>
        <v>0</v>
      </c>
      <c r="BJ104" s="324">
        <f>IF(V104="nulová",N104,0)</f>
        <v>0</v>
      </c>
      <c r="BK104" s="323" t="s">
        <v>65</v>
      </c>
      <c r="BL104" s="324">
        <f>ROUND(L104*K104,2)</f>
        <v>0</v>
      </c>
      <c r="BM104" s="323" t="s">
        <v>113</v>
      </c>
      <c r="BN104" s="323" t="s">
        <v>1053</v>
      </c>
    </row>
    <row r="105" spans="2:48" s="198" customFormat="1" ht="27.95" customHeight="1">
      <c r="B105" s="168"/>
      <c r="C105" s="169"/>
      <c r="D105" s="169"/>
      <c r="E105" s="169"/>
      <c r="F105" s="619" t="s">
        <v>3623</v>
      </c>
      <c r="G105" s="620"/>
      <c r="H105" s="620"/>
      <c r="I105" s="620"/>
      <c r="J105" s="169"/>
      <c r="K105" s="169"/>
      <c r="L105" s="169"/>
      <c r="M105" s="169"/>
      <c r="N105" s="169"/>
      <c r="O105" s="169"/>
      <c r="P105" s="169"/>
      <c r="Q105" s="169"/>
      <c r="R105" s="169"/>
      <c r="S105" s="172"/>
      <c r="T105" s="287"/>
      <c r="U105" s="331"/>
      <c r="V105" s="169"/>
      <c r="W105" s="169"/>
      <c r="X105" s="169"/>
      <c r="Y105" s="169"/>
      <c r="Z105" s="169"/>
      <c r="AA105" s="169"/>
      <c r="AB105" s="332"/>
      <c r="AU105" s="192" t="s">
        <v>271</v>
      </c>
      <c r="AV105" s="192" t="s">
        <v>65</v>
      </c>
    </row>
    <row r="106" spans="2:66" s="288" customFormat="1" ht="30" customHeight="1">
      <c r="B106" s="319"/>
      <c r="C106" s="328">
        <v>20</v>
      </c>
      <c r="D106" s="328" t="s">
        <v>199</v>
      </c>
      <c r="E106" s="329" t="s">
        <v>1845</v>
      </c>
      <c r="F106" s="689" t="s">
        <v>1846</v>
      </c>
      <c r="G106" s="689"/>
      <c r="H106" s="689"/>
      <c r="I106" s="689"/>
      <c r="J106" s="325" t="s">
        <v>268</v>
      </c>
      <c r="K106" s="330">
        <v>2</v>
      </c>
      <c r="L106" s="572"/>
      <c r="M106" s="572"/>
      <c r="N106" s="688">
        <f aca="true" t="shared" si="10" ref="N106:N107">ROUND(L106*K106,2)</f>
        <v>0</v>
      </c>
      <c r="O106" s="688"/>
      <c r="P106" s="688"/>
      <c r="Q106" s="688"/>
      <c r="R106" s="313" t="s">
        <v>3319</v>
      </c>
      <c r="S106" s="314"/>
      <c r="U106" s="315"/>
      <c r="V106" s="316"/>
      <c r="W106" s="317"/>
      <c r="X106" s="317"/>
      <c r="Y106" s="317"/>
      <c r="Z106" s="317"/>
      <c r="AA106" s="317"/>
      <c r="AB106" s="318"/>
      <c r="AS106" s="323" t="s">
        <v>113</v>
      </c>
      <c r="AU106" s="323" t="s">
        <v>199</v>
      </c>
      <c r="AV106" s="323" t="s">
        <v>65</v>
      </c>
      <c r="AZ106" s="323" t="s">
        <v>198</v>
      </c>
      <c r="BF106" s="324">
        <f>IF(V106="základní",N106,0)</f>
        <v>0</v>
      </c>
      <c r="BG106" s="324">
        <f>IF(V106="snížená",N106,0)</f>
        <v>0</v>
      </c>
      <c r="BH106" s="324">
        <f>IF(V106="zákl. přenesená",N106,0)</f>
        <v>0</v>
      </c>
      <c r="BI106" s="324">
        <f>IF(V106="sníž. přenesená",N106,0)</f>
        <v>0</v>
      </c>
      <c r="BJ106" s="324">
        <f>IF(V106="nulová",N106,0)</f>
        <v>0</v>
      </c>
      <c r="BK106" s="323" t="s">
        <v>65</v>
      </c>
      <c r="BL106" s="324">
        <f>ROUND(L106*K106,2)</f>
        <v>0</v>
      </c>
      <c r="BM106" s="323" t="s">
        <v>113</v>
      </c>
      <c r="BN106" s="323" t="s">
        <v>1056</v>
      </c>
    </row>
    <row r="107" spans="2:66" s="288" customFormat="1" ht="30" customHeight="1">
      <c r="B107" s="319"/>
      <c r="C107" s="328">
        <v>21</v>
      </c>
      <c r="D107" s="328" t="s">
        <v>199</v>
      </c>
      <c r="E107" s="329" t="s">
        <v>1848</v>
      </c>
      <c r="F107" s="689" t="s">
        <v>1849</v>
      </c>
      <c r="G107" s="689"/>
      <c r="H107" s="689"/>
      <c r="I107" s="689"/>
      <c r="J107" s="325" t="s">
        <v>268</v>
      </c>
      <c r="K107" s="330">
        <v>1</v>
      </c>
      <c r="L107" s="572"/>
      <c r="M107" s="572"/>
      <c r="N107" s="688">
        <f t="shared" si="10"/>
        <v>0</v>
      </c>
      <c r="O107" s="688"/>
      <c r="P107" s="688"/>
      <c r="Q107" s="688"/>
      <c r="R107" s="313" t="s">
        <v>3319</v>
      </c>
      <c r="S107" s="314"/>
      <c r="U107" s="333"/>
      <c r="V107" s="316"/>
      <c r="W107" s="317"/>
      <c r="X107" s="317"/>
      <c r="Y107" s="317"/>
      <c r="Z107" s="317"/>
      <c r="AA107" s="317"/>
      <c r="AB107" s="318"/>
      <c r="AS107" s="323"/>
      <c r="AU107" s="323"/>
      <c r="AV107" s="323"/>
      <c r="AZ107" s="323"/>
      <c r="BF107" s="324"/>
      <c r="BG107" s="324"/>
      <c r="BH107" s="324"/>
      <c r="BI107" s="324"/>
      <c r="BJ107" s="324"/>
      <c r="BK107" s="323"/>
      <c r="BL107" s="324"/>
      <c r="BM107" s="323"/>
      <c r="BN107" s="323"/>
    </row>
    <row r="108" spans="2:66" s="288" customFormat="1" ht="27.95" customHeight="1">
      <c r="B108" s="319"/>
      <c r="C108" s="334"/>
      <c r="D108" s="334"/>
      <c r="E108" s="335"/>
      <c r="F108" s="680" t="s">
        <v>3624</v>
      </c>
      <c r="G108" s="681"/>
      <c r="H108" s="681"/>
      <c r="I108" s="681"/>
      <c r="J108" s="336"/>
      <c r="K108" s="337"/>
      <c r="L108" s="690"/>
      <c r="M108" s="690"/>
      <c r="N108" s="690"/>
      <c r="O108" s="690"/>
      <c r="P108" s="690"/>
      <c r="Q108" s="690"/>
      <c r="R108" s="338"/>
      <c r="S108" s="314"/>
      <c r="U108" s="333"/>
      <c r="V108" s="316"/>
      <c r="W108" s="317"/>
      <c r="X108" s="317"/>
      <c r="Y108" s="317"/>
      <c r="Z108" s="317"/>
      <c r="AA108" s="317"/>
      <c r="AB108" s="318"/>
      <c r="AS108" s="323"/>
      <c r="AU108" s="323"/>
      <c r="AV108" s="323"/>
      <c r="AZ108" s="323"/>
      <c r="BF108" s="324"/>
      <c r="BG108" s="324"/>
      <c r="BH108" s="324"/>
      <c r="BI108" s="324"/>
      <c r="BJ108" s="324"/>
      <c r="BK108" s="323"/>
      <c r="BL108" s="324"/>
      <c r="BM108" s="323"/>
      <c r="BN108" s="323"/>
    </row>
    <row r="109" spans="2:66" s="288" customFormat="1" ht="45" customHeight="1">
      <c r="B109" s="319"/>
      <c r="C109" s="328">
        <v>22</v>
      </c>
      <c r="D109" s="328" t="s">
        <v>199</v>
      </c>
      <c r="E109" s="329" t="s">
        <v>1852</v>
      </c>
      <c r="F109" s="689" t="s">
        <v>1853</v>
      </c>
      <c r="G109" s="689"/>
      <c r="H109" s="689"/>
      <c r="I109" s="689"/>
      <c r="J109" s="325" t="s">
        <v>268</v>
      </c>
      <c r="K109" s="330">
        <v>1</v>
      </c>
      <c r="L109" s="572"/>
      <c r="M109" s="572"/>
      <c r="N109" s="688">
        <f aca="true" t="shared" si="11" ref="N109">ROUND(L109*K109,2)</f>
        <v>0</v>
      </c>
      <c r="O109" s="688"/>
      <c r="P109" s="688"/>
      <c r="Q109" s="688"/>
      <c r="R109" s="313" t="s">
        <v>3319</v>
      </c>
      <c r="S109" s="314"/>
      <c r="U109" s="333"/>
      <c r="V109" s="316"/>
      <c r="W109" s="317"/>
      <c r="X109" s="317"/>
      <c r="Y109" s="317"/>
      <c r="Z109" s="317"/>
      <c r="AA109" s="317"/>
      <c r="AB109" s="318"/>
      <c r="AS109" s="323"/>
      <c r="AU109" s="323"/>
      <c r="AV109" s="323"/>
      <c r="AZ109" s="323"/>
      <c r="BF109" s="324"/>
      <c r="BG109" s="324"/>
      <c r="BH109" s="324"/>
      <c r="BI109" s="324"/>
      <c r="BJ109" s="324"/>
      <c r="BK109" s="323"/>
      <c r="BL109" s="324"/>
      <c r="BM109" s="323"/>
      <c r="BN109" s="323"/>
    </row>
    <row r="110" spans="2:66" s="288" customFormat="1" ht="56.1" customHeight="1">
      <c r="B110" s="319"/>
      <c r="C110" s="334"/>
      <c r="D110" s="334"/>
      <c r="E110" s="335"/>
      <c r="F110" s="680" t="s">
        <v>3625</v>
      </c>
      <c r="G110" s="681"/>
      <c r="H110" s="681"/>
      <c r="I110" s="681"/>
      <c r="J110" s="336"/>
      <c r="K110" s="337"/>
      <c r="L110" s="337"/>
      <c r="M110" s="337"/>
      <c r="N110" s="337"/>
      <c r="O110" s="337"/>
      <c r="P110" s="337"/>
      <c r="Q110" s="337"/>
      <c r="R110" s="338"/>
      <c r="S110" s="314"/>
      <c r="U110" s="333"/>
      <c r="V110" s="316"/>
      <c r="W110" s="317"/>
      <c r="X110" s="317"/>
      <c r="Y110" s="317"/>
      <c r="Z110" s="317"/>
      <c r="AA110" s="317"/>
      <c r="AB110" s="318"/>
      <c r="AS110" s="323"/>
      <c r="AU110" s="323"/>
      <c r="AV110" s="323"/>
      <c r="AZ110" s="323"/>
      <c r="BF110" s="324"/>
      <c r="BG110" s="324"/>
      <c r="BH110" s="324"/>
      <c r="BI110" s="324"/>
      <c r="BJ110" s="324"/>
      <c r="BK110" s="323"/>
      <c r="BL110" s="324"/>
      <c r="BM110" s="323"/>
      <c r="BN110" s="323"/>
    </row>
    <row r="111" spans="2:66" s="288" customFormat="1" ht="30" customHeight="1">
      <c r="B111" s="319"/>
      <c r="C111" s="328">
        <v>23</v>
      </c>
      <c r="D111" s="328" t="s">
        <v>199</v>
      </c>
      <c r="E111" s="329" t="s">
        <v>1856</v>
      </c>
      <c r="F111" s="689" t="s">
        <v>1857</v>
      </c>
      <c r="G111" s="689"/>
      <c r="H111" s="689"/>
      <c r="I111" s="689"/>
      <c r="J111" s="325" t="s">
        <v>268</v>
      </c>
      <c r="K111" s="330">
        <v>1</v>
      </c>
      <c r="L111" s="572"/>
      <c r="M111" s="572"/>
      <c r="N111" s="688">
        <f aca="true" t="shared" si="12" ref="N111">ROUND(L111*K111,2)</f>
        <v>0</v>
      </c>
      <c r="O111" s="688"/>
      <c r="P111" s="688"/>
      <c r="Q111" s="688"/>
      <c r="R111" s="313" t="s">
        <v>3319</v>
      </c>
      <c r="S111" s="314"/>
      <c r="U111" s="333"/>
      <c r="V111" s="316"/>
      <c r="W111" s="317"/>
      <c r="X111" s="317"/>
      <c r="Y111" s="317"/>
      <c r="Z111" s="317"/>
      <c r="AA111" s="317"/>
      <c r="AB111" s="318"/>
      <c r="AS111" s="323"/>
      <c r="AU111" s="323"/>
      <c r="AV111" s="323"/>
      <c r="AZ111" s="323"/>
      <c r="BF111" s="324"/>
      <c r="BG111" s="324"/>
      <c r="BH111" s="324"/>
      <c r="BI111" s="324"/>
      <c r="BJ111" s="324"/>
      <c r="BK111" s="323"/>
      <c r="BL111" s="324"/>
      <c r="BM111" s="323"/>
      <c r="BN111" s="323"/>
    </row>
    <row r="112" spans="2:66" s="288" customFormat="1" ht="56.1" customHeight="1">
      <c r="B112" s="319"/>
      <c r="C112" s="334"/>
      <c r="D112" s="334"/>
      <c r="E112" s="335"/>
      <c r="F112" s="680" t="s">
        <v>3626</v>
      </c>
      <c r="G112" s="681"/>
      <c r="H112" s="681"/>
      <c r="I112" s="681"/>
      <c r="J112" s="336"/>
      <c r="K112" s="337"/>
      <c r="L112" s="337"/>
      <c r="M112" s="337"/>
      <c r="N112" s="337"/>
      <c r="O112" s="337"/>
      <c r="P112" s="337"/>
      <c r="Q112" s="337"/>
      <c r="R112" s="338"/>
      <c r="S112" s="314"/>
      <c r="U112" s="333"/>
      <c r="V112" s="316"/>
      <c r="W112" s="317"/>
      <c r="X112" s="317"/>
      <c r="Y112" s="317"/>
      <c r="Z112" s="317"/>
      <c r="AA112" s="317"/>
      <c r="AB112" s="318"/>
      <c r="AS112" s="323"/>
      <c r="AU112" s="323"/>
      <c r="AV112" s="323"/>
      <c r="AZ112" s="323"/>
      <c r="BF112" s="324"/>
      <c r="BG112" s="324"/>
      <c r="BH112" s="324"/>
      <c r="BI112" s="324"/>
      <c r="BJ112" s="324"/>
      <c r="BK112" s="323"/>
      <c r="BL112" s="324"/>
      <c r="BM112" s="323"/>
      <c r="BN112" s="323"/>
    </row>
    <row r="113" spans="2:66" s="288" customFormat="1" ht="30" customHeight="1">
      <c r="B113" s="319"/>
      <c r="C113" s="328">
        <v>24</v>
      </c>
      <c r="D113" s="328" t="s">
        <v>199</v>
      </c>
      <c r="E113" s="329" t="s">
        <v>1859</v>
      </c>
      <c r="F113" s="689" t="s">
        <v>1860</v>
      </c>
      <c r="G113" s="689"/>
      <c r="H113" s="689"/>
      <c r="I113" s="689"/>
      <c r="J113" s="325" t="s">
        <v>268</v>
      </c>
      <c r="K113" s="330">
        <v>2</v>
      </c>
      <c r="L113" s="572"/>
      <c r="M113" s="572"/>
      <c r="N113" s="688">
        <f aca="true" t="shared" si="13" ref="N113">ROUND(L113*K113,2)</f>
        <v>0</v>
      </c>
      <c r="O113" s="688"/>
      <c r="P113" s="688"/>
      <c r="Q113" s="688"/>
      <c r="R113" s="313" t="s">
        <v>3319</v>
      </c>
      <c r="S113" s="314"/>
      <c r="U113" s="333"/>
      <c r="V113" s="316"/>
      <c r="W113" s="317"/>
      <c r="X113" s="317"/>
      <c r="Y113" s="317"/>
      <c r="Z113" s="317"/>
      <c r="AA113" s="317"/>
      <c r="AB113" s="318"/>
      <c r="AS113" s="323"/>
      <c r="AU113" s="323"/>
      <c r="AV113" s="323"/>
      <c r="AZ113" s="323"/>
      <c r="BF113" s="324"/>
      <c r="BG113" s="324"/>
      <c r="BH113" s="324"/>
      <c r="BI113" s="324"/>
      <c r="BJ113" s="324"/>
      <c r="BK113" s="323"/>
      <c r="BL113" s="324"/>
      <c r="BM113" s="323"/>
      <c r="BN113" s="323"/>
    </row>
    <row r="114" spans="2:66" s="288" customFormat="1" ht="56.1" customHeight="1">
      <c r="B114" s="319"/>
      <c r="C114" s="334"/>
      <c r="D114" s="334"/>
      <c r="E114" s="335"/>
      <c r="F114" s="680" t="s">
        <v>3626</v>
      </c>
      <c r="G114" s="681"/>
      <c r="H114" s="681"/>
      <c r="I114" s="681"/>
      <c r="J114" s="336"/>
      <c r="K114" s="337"/>
      <c r="L114" s="337"/>
      <c r="M114" s="337"/>
      <c r="N114" s="337"/>
      <c r="O114" s="337"/>
      <c r="P114" s="337"/>
      <c r="Q114" s="337"/>
      <c r="R114" s="338"/>
      <c r="S114" s="314"/>
      <c r="U114" s="333"/>
      <c r="V114" s="316"/>
      <c r="W114" s="317"/>
      <c r="X114" s="317"/>
      <c r="Y114" s="317"/>
      <c r="Z114" s="317"/>
      <c r="AA114" s="317"/>
      <c r="AB114" s="318"/>
      <c r="AS114" s="323"/>
      <c r="AU114" s="323"/>
      <c r="AV114" s="323"/>
      <c r="AZ114" s="323"/>
      <c r="BF114" s="324"/>
      <c r="BG114" s="324"/>
      <c r="BH114" s="324"/>
      <c r="BI114" s="324"/>
      <c r="BJ114" s="324"/>
      <c r="BK114" s="323"/>
      <c r="BL114" s="324"/>
      <c r="BM114" s="323"/>
      <c r="BN114" s="323"/>
    </row>
    <row r="115" spans="2:66" s="288" customFormat="1" ht="30" customHeight="1">
      <c r="B115" s="319"/>
      <c r="C115" s="309" t="s">
        <v>478</v>
      </c>
      <c r="D115" s="309" t="s">
        <v>199</v>
      </c>
      <c r="E115" s="310" t="s">
        <v>1054</v>
      </c>
      <c r="F115" s="678" t="s">
        <v>1055</v>
      </c>
      <c r="G115" s="678"/>
      <c r="H115" s="678"/>
      <c r="I115" s="678"/>
      <c r="J115" s="311" t="s">
        <v>268</v>
      </c>
      <c r="K115" s="312">
        <v>4</v>
      </c>
      <c r="L115" s="572"/>
      <c r="M115" s="572"/>
      <c r="N115" s="679">
        <f>ROUND(L115*K115,2)</f>
        <v>0</v>
      </c>
      <c r="O115" s="679"/>
      <c r="P115" s="679"/>
      <c r="Q115" s="679"/>
      <c r="R115" s="313" t="s">
        <v>3319</v>
      </c>
      <c r="S115" s="314"/>
      <c r="U115" s="333"/>
      <c r="V115" s="316"/>
      <c r="W115" s="317"/>
      <c r="X115" s="317"/>
      <c r="Y115" s="317"/>
      <c r="Z115" s="317"/>
      <c r="AA115" s="317"/>
      <c r="AB115" s="318"/>
      <c r="AS115" s="323"/>
      <c r="AU115" s="323"/>
      <c r="AV115" s="323"/>
      <c r="AZ115" s="323"/>
      <c r="BF115" s="324"/>
      <c r="BG115" s="324"/>
      <c r="BH115" s="324"/>
      <c r="BI115" s="324"/>
      <c r="BJ115" s="324"/>
      <c r="BK115" s="323"/>
      <c r="BL115" s="324"/>
      <c r="BM115" s="323"/>
      <c r="BN115" s="323"/>
    </row>
    <row r="116" spans="2:48" s="288" customFormat="1" ht="42" customHeight="1">
      <c r="B116" s="319"/>
      <c r="C116" s="320"/>
      <c r="D116" s="320"/>
      <c r="E116" s="320"/>
      <c r="F116" s="680" t="s">
        <v>1057</v>
      </c>
      <c r="G116" s="681"/>
      <c r="H116" s="681"/>
      <c r="I116" s="681"/>
      <c r="J116" s="320"/>
      <c r="K116" s="320"/>
      <c r="L116" s="320"/>
      <c r="M116" s="320"/>
      <c r="N116" s="320"/>
      <c r="O116" s="320"/>
      <c r="P116" s="320"/>
      <c r="Q116" s="320"/>
      <c r="R116" s="320"/>
      <c r="S116" s="314"/>
      <c r="U116" s="321"/>
      <c r="V116" s="320"/>
      <c r="W116" s="320"/>
      <c r="X116" s="320"/>
      <c r="Y116" s="320"/>
      <c r="Z116" s="320"/>
      <c r="AA116" s="320"/>
      <c r="AB116" s="322"/>
      <c r="AU116" s="323" t="s">
        <v>271</v>
      </c>
      <c r="AV116" s="323" t="s">
        <v>65</v>
      </c>
    </row>
    <row r="117" spans="2:66" s="288" customFormat="1" ht="20.1" customHeight="1">
      <c r="B117" s="319"/>
      <c r="C117" s="309" t="s">
        <v>481</v>
      </c>
      <c r="D117" s="309" t="s">
        <v>199</v>
      </c>
      <c r="E117" s="310" t="s">
        <v>1058</v>
      </c>
      <c r="F117" s="678" t="s">
        <v>1059</v>
      </c>
      <c r="G117" s="678"/>
      <c r="H117" s="678"/>
      <c r="I117" s="678"/>
      <c r="J117" s="325" t="s">
        <v>1218</v>
      </c>
      <c r="K117" s="312">
        <v>1</v>
      </c>
      <c r="L117" s="572"/>
      <c r="M117" s="572"/>
      <c r="N117" s="679">
        <f>ROUND(L117*K117,2)</f>
        <v>0</v>
      </c>
      <c r="O117" s="679"/>
      <c r="P117" s="679"/>
      <c r="Q117" s="679"/>
      <c r="R117" s="313" t="s">
        <v>3319</v>
      </c>
      <c r="S117" s="314"/>
      <c r="U117" s="315"/>
      <c r="V117" s="316"/>
      <c r="W117" s="317"/>
      <c r="X117" s="317"/>
      <c r="Y117" s="317"/>
      <c r="Z117" s="317"/>
      <c r="AA117" s="317"/>
      <c r="AB117" s="318"/>
      <c r="AS117" s="323" t="s">
        <v>113</v>
      </c>
      <c r="AU117" s="323" t="s">
        <v>199</v>
      </c>
      <c r="AV117" s="323" t="s">
        <v>65</v>
      </c>
      <c r="AZ117" s="323" t="s">
        <v>198</v>
      </c>
      <c r="BF117" s="324">
        <f>IF(V117="základní",N117,0)</f>
        <v>0</v>
      </c>
      <c r="BG117" s="324">
        <f>IF(V117="snížená",N117,0)</f>
        <v>0</v>
      </c>
      <c r="BH117" s="324">
        <f>IF(V117="zákl. přenesená",N117,0)</f>
        <v>0</v>
      </c>
      <c r="BI117" s="324">
        <f>IF(V117="sníž. přenesená",N117,0)</f>
        <v>0</v>
      </c>
      <c r="BJ117" s="324">
        <f>IF(V117="nulová",N117,0)</f>
        <v>0</v>
      </c>
      <c r="BK117" s="323" t="s">
        <v>65</v>
      </c>
      <c r="BL117" s="324">
        <f>ROUND(L117*K117,2)</f>
        <v>0</v>
      </c>
      <c r="BM117" s="323" t="s">
        <v>113</v>
      </c>
      <c r="BN117" s="323" t="s">
        <v>1060</v>
      </c>
    </row>
    <row r="118" spans="2:66" s="288" customFormat="1" ht="30" customHeight="1">
      <c r="B118" s="319"/>
      <c r="C118" s="328">
        <v>27</v>
      </c>
      <c r="D118" s="328" t="s">
        <v>199</v>
      </c>
      <c r="E118" s="329" t="s">
        <v>3627</v>
      </c>
      <c r="F118" s="689" t="s">
        <v>3628</v>
      </c>
      <c r="G118" s="689"/>
      <c r="H118" s="689"/>
      <c r="I118" s="689"/>
      <c r="J118" s="325" t="s">
        <v>3370</v>
      </c>
      <c r="K118" s="330">
        <v>1.77</v>
      </c>
      <c r="L118" s="572"/>
      <c r="M118" s="572"/>
      <c r="N118" s="688">
        <f>ROUND(L118*K118,2)</f>
        <v>0</v>
      </c>
      <c r="O118" s="688"/>
      <c r="P118" s="688"/>
      <c r="Q118" s="688"/>
      <c r="R118" s="313" t="s">
        <v>3765</v>
      </c>
      <c r="S118" s="314"/>
      <c r="U118" s="315"/>
      <c r="V118" s="316"/>
      <c r="W118" s="317"/>
      <c r="X118" s="317"/>
      <c r="Y118" s="317"/>
      <c r="Z118" s="317"/>
      <c r="AA118" s="317"/>
      <c r="AB118" s="318"/>
      <c r="AD118" s="324"/>
      <c r="AS118" s="323"/>
      <c r="AU118" s="323"/>
      <c r="AV118" s="323"/>
      <c r="AZ118" s="323"/>
      <c r="BF118" s="324"/>
      <c r="BG118" s="324"/>
      <c r="BH118" s="324"/>
      <c r="BI118" s="324"/>
      <c r="BJ118" s="324"/>
      <c r="BK118" s="323"/>
      <c r="BL118" s="324"/>
      <c r="BM118" s="323"/>
      <c r="BN118" s="323"/>
    </row>
    <row r="119" spans="2:66" s="288" customFormat="1" ht="30" customHeight="1">
      <c r="B119" s="319"/>
      <c r="C119" s="309" t="s">
        <v>491</v>
      </c>
      <c r="D119" s="309" t="s">
        <v>199</v>
      </c>
      <c r="E119" s="310" t="s">
        <v>1061</v>
      </c>
      <c r="F119" s="678" t="s">
        <v>1062</v>
      </c>
      <c r="G119" s="678"/>
      <c r="H119" s="678"/>
      <c r="I119" s="678"/>
      <c r="J119" s="325" t="s">
        <v>1218</v>
      </c>
      <c r="K119" s="312">
        <v>1</v>
      </c>
      <c r="L119" s="572"/>
      <c r="M119" s="572"/>
      <c r="N119" s="679">
        <f>ROUND(L119*K119,2)</f>
        <v>0</v>
      </c>
      <c r="O119" s="679"/>
      <c r="P119" s="679"/>
      <c r="Q119" s="679"/>
      <c r="R119" s="313" t="s">
        <v>3319</v>
      </c>
      <c r="S119" s="314"/>
      <c r="U119" s="315"/>
      <c r="V119" s="316"/>
      <c r="W119" s="317"/>
      <c r="X119" s="317"/>
      <c r="Y119" s="317"/>
      <c r="Z119" s="317"/>
      <c r="AA119" s="317"/>
      <c r="AB119" s="318"/>
      <c r="AS119" s="323" t="s">
        <v>113</v>
      </c>
      <c r="AU119" s="323" t="s">
        <v>199</v>
      </c>
      <c r="AV119" s="323" t="s">
        <v>65</v>
      </c>
      <c r="AZ119" s="323" t="s">
        <v>198</v>
      </c>
      <c r="BF119" s="324">
        <f>IF(V119="základní",N119,0)</f>
        <v>0</v>
      </c>
      <c r="BG119" s="324">
        <f>IF(V119="snížená",N119,0)</f>
        <v>0</v>
      </c>
      <c r="BH119" s="324">
        <f>IF(V119="zákl. přenesená",N119,0)</f>
        <v>0</v>
      </c>
      <c r="BI119" s="324">
        <f>IF(V119="sníž. přenesená",N119,0)</f>
        <v>0</v>
      </c>
      <c r="BJ119" s="324">
        <f>IF(V119="nulová",N119,0)</f>
        <v>0</v>
      </c>
      <c r="BK119" s="323" t="s">
        <v>65</v>
      </c>
      <c r="BL119" s="324">
        <f>ROUND(L119*K119,2)</f>
        <v>0</v>
      </c>
      <c r="BM119" s="323" t="s">
        <v>113</v>
      </c>
      <c r="BN119" s="323" t="s">
        <v>1063</v>
      </c>
    </row>
    <row r="120" spans="2:48" s="288" customFormat="1" ht="42" customHeight="1">
      <c r="B120" s="319"/>
      <c r="C120" s="320"/>
      <c r="D120" s="320"/>
      <c r="E120" s="320"/>
      <c r="F120" s="691" t="s">
        <v>3629</v>
      </c>
      <c r="G120" s="691"/>
      <c r="H120" s="691"/>
      <c r="I120" s="691"/>
      <c r="J120" s="320"/>
      <c r="K120" s="320"/>
      <c r="L120" s="320"/>
      <c r="M120" s="320"/>
      <c r="N120" s="320"/>
      <c r="O120" s="320"/>
      <c r="P120" s="320"/>
      <c r="Q120" s="320"/>
      <c r="R120" s="320"/>
      <c r="S120" s="314"/>
      <c r="U120" s="321"/>
      <c r="V120" s="320"/>
      <c r="W120" s="320"/>
      <c r="X120" s="320"/>
      <c r="Y120" s="320"/>
      <c r="Z120" s="320"/>
      <c r="AA120" s="320"/>
      <c r="AB120" s="322"/>
      <c r="AU120" s="323" t="s">
        <v>271</v>
      </c>
      <c r="AV120" s="323" t="s">
        <v>65</v>
      </c>
    </row>
    <row r="121" spans="2:48" s="288" customFormat="1" ht="37.35" customHeight="1">
      <c r="B121" s="319"/>
      <c r="C121" s="232"/>
      <c r="D121" s="339" t="s">
        <v>3619</v>
      </c>
      <c r="E121" s="233"/>
      <c r="F121" s="233"/>
      <c r="G121" s="233"/>
      <c r="H121" s="233"/>
      <c r="I121" s="233"/>
      <c r="J121" s="233"/>
      <c r="K121" s="233"/>
      <c r="L121" s="233"/>
      <c r="M121" s="233"/>
      <c r="N121" s="609">
        <f>SUM(N122:Q153)</f>
        <v>0</v>
      </c>
      <c r="O121" s="610"/>
      <c r="P121" s="610"/>
      <c r="Q121" s="610"/>
      <c r="R121" s="302"/>
      <c r="S121" s="314"/>
      <c r="T121" s="287"/>
      <c r="U121" s="321"/>
      <c r="V121" s="320"/>
      <c r="W121" s="320"/>
      <c r="X121" s="320"/>
      <c r="Y121" s="320"/>
      <c r="Z121" s="320"/>
      <c r="AA121" s="320"/>
      <c r="AB121" s="322"/>
      <c r="AU121" s="323"/>
      <c r="AV121" s="323"/>
    </row>
    <row r="122" spans="2:66" s="288" customFormat="1" ht="45" customHeight="1">
      <c r="B122" s="319"/>
      <c r="C122" s="309" t="s">
        <v>494</v>
      </c>
      <c r="D122" s="309" t="s">
        <v>199</v>
      </c>
      <c r="E122" s="310" t="s">
        <v>1064</v>
      </c>
      <c r="F122" s="678" t="s">
        <v>1065</v>
      </c>
      <c r="G122" s="678"/>
      <c r="H122" s="678"/>
      <c r="I122" s="678"/>
      <c r="J122" s="311" t="s">
        <v>353</v>
      </c>
      <c r="K122" s="312">
        <v>1.1</v>
      </c>
      <c r="L122" s="572"/>
      <c r="M122" s="572"/>
      <c r="N122" s="679">
        <f>ROUND(L122*K122,2)</f>
        <v>0</v>
      </c>
      <c r="O122" s="679"/>
      <c r="P122" s="679"/>
      <c r="Q122" s="679"/>
      <c r="R122" s="313" t="s">
        <v>3319</v>
      </c>
      <c r="S122" s="314"/>
      <c r="U122" s="315"/>
      <c r="V122" s="316"/>
      <c r="W122" s="317"/>
      <c r="X122" s="317"/>
      <c r="Y122" s="317"/>
      <c r="Z122" s="317"/>
      <c r="AA122" s="317"/>
      <c r="AB122" s="318"/>
      <c r="AS122" s="323" t="s">
        <v>113</v>
      </c>
      <c r="AU122" s="323" t="s">
        <v>199</v>
      </c>
      <c r="AV122" s="323" t="s">
        <v>65</v>
      </c>
      <c r="AZ122" s="323" t="s">
        <v>198</v>
      </c>
      <c r="BF122" s="324">
        <f>IF(V122="základní",N122,0)</f>
        <v>0</v>
      </c>
      <c r="BG122" s="324">
        <f>IF(V122="snížená",N122,0)</f>
        <v>0</v>
      </c>
      <c r="BH122" s="324">
        <f>IF(V122="zákl. přenesená",N122,0)</f>
        <v>0</v>
      </c>
      <c r="BI122" s="324">
        <f>IF(V122="sníž. přenesená",N122,0)</f>
        <v>0</v>
      </c>
      <c r="BJ122" s="324">
        <f>IF(V122="nulová",N122,0)</f>
        <v>0</v>
      </c>
      <c r="BK122" s="323" t="s">
        <v>65</v>
      </c>
      <c r="BL122" s="324">
        <f>ROUND(L122*K122,2)</f>
        <v>0</v>
      </c>
      <c r="BM122" s="323" t="s">
        <v>113</v>
      </c>
      <c r="BN122" s="323" t="s">
        <v>1066</v>
      </c>
    </row>
    <row r="123" spans="2:48" s="288" customFormat="1" ht="84" customHeight="1">
      <c r="B123" s="319"/>
      <c r="C123" s="320"/>
      <c r="D123" s="320"/>
      <c r="E123" s="320"/>
      <c r="F123" s="680" t="s">
        <v>1067</v>
      </c>
      <c r="G123" s="681"/>
      <c r="H123" s="681"/>
      <c r="I123" s="681"/>
      <c r="J123" s="320"/>
      <c r="K123" s="320"/>
      <c r="L123" s="320"/>
      <c r="M123" s="320"/>
      <c r="N123" s="320"/>
      <c r="O123" s="320"/>
      <c r="P123" s="320"/>
      <c r="Q123" s="320"/>
      <c r="R123" s="320"/>
      <c r="S123" s="314"/>
      <c r="U123" s="321"/>
      <c r="V123" s="320"/>
      <c r="W123" s="320"/>
      <c r="X123" s="320"/>
      <c r="Y123" s="320"/>
      <c r="Z123" s="320"/>
      <c r="AA123" s="320"/>
      <c r="AB123" s="322"/>
      <c r="AU123" s="323" t="s">
        <v>271</v>
      </c>
      <c r="AV123" s="323" t="s">
        <v>65</v>
      </c>
    </row>
    <row r="124" spans="2:66" s="288" customFormat="1" ht="45" customHeight="1">
      <c r="B124" s="319"/>
      <c r="C124" s="309" t="s">
        <v>501</v>
      </c>
      <c r="D124" s="309" t="s">
        <v>199</v>
      </c>
      <c r="E124" s="340" t="s">
        <v>3630</v>
      </c>
      <c r="F124" s="678" t="s">
        <v>1069</v>
      </c>
      <c r="G124" s="678"/>
      <c r="H124" s="678"/>
      <c r="I124" s="678"/>
      <c r="J124" s="311" t="s">
        <v>353</v>
      </c>
      <c r="K124" s="312">
        <v>4.7</v>
      </c>
      <c r="L124" s="572"/>
      <c r="M124" s="572"/>
      <c r="N124" s="679">
        <f>ROUND(L124*K124,2)</f>
        <v>0</v>
      </c>
      <c r="O124" s="679"/>
      <c r="P124" s="679"/>
      <c r="Q124" s="679"/>
      <c r="R124" s="313" t="s">
        <v>3319</v>
      </c>
      <c r="S124" s="314"/>
      <c r="U124" s="315"/>
      <c r="V124" s="316"/>
      <c r="W124" s="317"/>
      <c r="X124" s="317"/>
      <c r="Y124" s="317"/>
      <c r="Z124" s="317"/>
      <c r="AA124" s="317"/>
      <c r="AB124" s="318"/>
      <c r="AS124" s="323" t="s">
        <v>113</v>
      </c>
      <c r="AU124" s="323" t="s">
        <v>199</v>
      </c>
      <c r="AV124" s="323" t="s">
        <v>65</v>
      </c>
      <c r="AZ124" s="323" t="s">
        <v>198</v>
      </c>
      <c r="BF124" s="324">
        <f>IF(V124="základní",N124,0)</f>
        <v>0</v>
      </c>
      <c r="BG124" s="324">
        <f>IF(V124="snížená",N124,0)</f>
        <v>0</v>
      </c>
      <c r="BH124" s="324">
        <f>IF(V124="zákl. přenesená",N124,0)</f>
        <v>0</v>
      </c>
      <c r="BI124" s="324">
        <f>IF(V124="sníž. přenesená",N124,0)</f>
        <v>0</v>
      </c>
      <c r="BJ124" s="324">
        <f>IF(V124="nulová",N124,0)</f>
        <v>0</v>
      </c>
      <c r="BK124" s="323" t="s">
        <v>65</v>
      </c>
      <c r="BL124" s="324">
        <f>ROUND(L124*K124,2)</f>
        <v>0</v>
      </c>
      <c r="BM124" s="323" t="s">
        <v>113</v>
      </c>
      <c r="BN124" s="323" t="s">
        <v>1070</v>
      </c>
    </row>
    <row r="125" spans="2:48" s="288" customFormat="1" ht="98.1" customHeight="1">
      <c r="B125" s="319"/>
      <c r="C125" s="320"/>
      <c r="D125" s="320"/>
      <c r="E125" s="320"/>
      <c r="F125" s="680" t="s">
        <v>1071</v>
      </c>
      <c r="G125" s="681"/>
      <c r="H125" s="681"/>
      <c r="I125" s="681"/>
      <c r="J125" s="320"/>
      <c r="K125" s="320"/>
      <c r="L125" s="320"/>
      <c r="M125" s="320"/>
      <c r="N125" s="320"/>
      <c r="O125" s="320"/>
      <c r="P125" s="320"/>
      <c r="Q125" s="320"/>
      <c r="R125" s="320"/>
      <c r="S125" s="314"/>
      <c r="U125" s="321"/>
      <c r="V125" s="320"/>
      <c r="W125" s="320"/>
      <c r="X125" s="320"/>
      <c r="Y125" s="320"/>
      <c r="Z125" s="320"/>
      <c r="AA125" s="320"/>
      <c r="AB125" s="322"/>
      <c r="AU125" s="323" t="s">
        <v>271</v>
      </c>
      <c r="AV125" s="323" t="s">
        <v>65</v>
      </c>
    </row>
    <row r="126" spans="2:66" s="288" customFormat="1" ht="45" customHeight="1">
      <c r="B126" s="319"/>
      <c r="C126" s="309" t="s">
        <v>508</v>
      </c>
      <c r="D126" s="309" t="s">
        <v>199</v>
      </c>
      <c r="E126" s="310" t="s">
        <v>1072</v>
      </c>
      <c r="F126" s="678" t="s">
        <v>1073</v>
      </c>
      <c r="G126" s="678"/>
      <c r="H126" s="678"/>
      <c r="I126" s="678"/>
      <c r="J126" s="311" t="s">
        <v>353</v>
      </c>
      <c r="K126" s="312">
        <v>8.2</v>
      </c>
      <c r="L126" s="572"/>
      <c r="M126" s="572"/>
      <c r="N126" s="679">
        <f>ROUND(L126*K126,2)</f>
        <v>0</v>
      </c>
      <c r="O126" s="679"/>
      <c r="P126" s="679"/>
      <c r="Q126" s="679"/>
      <c r="R126" s="313" t="s">
        <v>3319</v>
      </c>
      <c r="S126" s="314"/>
      <c r="U126" s="315"/>
      <c r="V126" s="316"/>
      <c r="W126" s="317"/>
      <c r="X126" s="317"/>
      <c r="Y126" s="317"/>
      <c r="Z126" s="317"/>
      <c r="AA126" s="317"/>
      <c r="AB126" s="318"/>
      <c r="AS126" s="323" t="s">
        <v>113</v>
      </c>
      <c r="AU126" s="323" t="s">
        <v>199</v>
      </c>
      <c r="AV126" s="323" t="s">
        <v>65</v>
      </c>
      <c r="AZ126" s="323" t="s">
        <v>198</v>
      </c>
      <c r="BF126" s="324">
        <f>IF(V126="základní",N126,0)</f>
        <v>0</v>
      </c>
      <c r="BG126" s="324">
        <f>IF(V126="snížená",N126,0)</f>
        <v>0</v>
      </c>
      <c r="BH126" s="324">
        <f>IF(V126="zákl. přenesená",N126,0)</f>
        <v>0</v>
      </c>
      <c r="BI126" s="324">
        <f>IF(V126="sníž. přenesená",N126,0)</f>
        <v>0</v>
      </c>
      <c r="BJ126" s="324">
        <f>IF(V126="nulová",N126,0)</f>
        <v>0</v>
      </c>
      <c r="BK126" s="323" t="s">
        <v>65</v>
      </c>
      <c r="BL126" s="324">
        <f>ROUND(L126*K126,2)</f>
        <v>0</v>
      </c>
      <c r="BM126" s="323" t="s">
        <v>113</v>
      </c>
      <c r="BN126" s="323" t="s">
        <v>1074</v>
      </c>
    </row>
    <row r="127" spans="2:48" s="288" customFormat="1" ht="111.95" customHeight="1">
      <c r="B127" s="319"/>
      <c r="C127" s="320"/>
      <c r="D127" s="320"/>
      <c r="E127" s="320"/>
      <c r="F127" s="680" t="s">
        <v>1075</v>
      </c>
      <c r="G127" s="681"/>
      <c r="H127" s="681"/>
      <c r="I127" s="681"/>
      <c r="J127" s="320"/>
      <c r="K127" s="320"/>
      <c r="L127" s="320"/>
      <c r="M127" s="320"/>
      <c r="N127" s="320"/>
      <c r="O127" s="320"/>
      <c r="P127" s="320"/>
      <c r="Q127" s="320"/>
      <c r="R127" s="320"/>
      <c r="S127" s="314"/>
      <c r="U127" s="321"/>
      <c r="V127" s="320"/>
      <c r="W127" s="320"/>
      <c r="X127" s="320"/>
      <c r="Y127" s="320"/>
      <c r="Z127" s="320"/>
      <c r="AA127" s="320"/>
      <c r="AB127" s="322"/>
      <c r="AU127" s="323" t="s">
        <v>271</v>
      </c>
      <c r="AV127" s="323" t="s">
        <v>65</v>
      </c>
    </row>
    <row r="128" spans="2:66" s="288" customFormat="1" ht="44.25" customHeight="1">
      <c r="B128" s="319"/>
      <c r="C128" s="309" t="s">
        <v>511</v>
      </c>
      <c r="D128" s="309" t="s">
        <v>199</v>
      </c>
      <c r="E128" s="310" t="s">
        <v>1076</v>
      </c>
      <c r="F128" s="678" t="s">
        <v>1077</v>
      </c>
      <c r="G128" s="678"/>
      <c r="H128" s="678"/>
      <c r="I128" s="678"/>
      <c r="J128" s="311" t="s">
        <v>353</v>
      </c>
      <c r="K128" s="312">
        <v>4.2</v>
      </c>
      <c r="L128" s="572"/>
      <c r="M128" s="572"/>
      <c r="N128" s="679">
        <f>ROUND(L128*K128,2)</f>
        <v>0</v>
      </c>
      <c r="O128" s="679"/>
      <c r="P128" s="679"/>
      <c r="Q128" s="679"/>
      <c r="R128" s="313" t="s">
        <v>3319</v>
      </c>
      <c r="S128" s="314"/>
      <c r="U128" s="315"/>
      <c r="V128" s="316"/>
      <c r="W128" s="317"/>
      <c r="X128" s="317"/>
      <c r="Y128" s="317"/>
      <c r="Z128" s="317"/>
      <c r="AA128" s="317"/>
      <c r="AB128" s="318"/>
      <c r="AS128" s="323" t="s">
        <v>113</v>
      </c>
      <c r="AU128" s="323" t="s">
        <v>199</v>
      </c>
      <c r="AV128" s="323" t="s">
        <v>65</v>
      </c>
      <c r="AZ128" s="323" t="s">
        <v>198</v>
      </c>
      <c r="BF128" s="324">
        <f>IF(V128="základní",N128,0)</f>
        <v>0</v>
      </c>
      <c r="BG128" s="324">
        <f>IF(V128="snížená",N128,0)</f>
        <v>0</v>
      </c>
      <c r="BH128" s="324">
        <f>IF(V128="zákl. přenesená",N128,0)</f>
        <v>0</v>
      </c>
      <c r="BI128" s="324">
        <f>IF(V128="sníž. přenesená",N128,0)</f>
        <v>0</v>
      </c>
      <c r="BJ128" s="324">
        <f>IF(V128="nulová",N128,0)</f>
        <v>0</v>
      </c>
      <c r="BK128" s="323" t="s">
        <v>65</v>
      </c>
      <c r="BL128" s="324">
        <f>ROUND(L128*K128,2)</f>
        <v>0</v>
      </c>
      <c r="BM128" s="323" t="s">
        <v>113</v>
      </c>
      <c r="BN128" s="323" t="s">
        <v>1078</v>
      </c>
    </row>
    <row r="129" spans="2:48" s="288" customFormat="1" ht="84" customHeight="1">
      <c r="B129" s="319"/>
      <c r="C129" s="320"/>
      <c r="D129" s="320"/>
      <c r="E129" s="320"/>
      <c r="F129" s="680" t="s">
        <v>1067</v>
      </c>
      <c r="G129" s="681"/>
      <c r="H129" s="681"/>
      <c r="I129" s="681"/>
      <c r="J129" s="320"/>
      <c r="K129" s="320"/>
      <c r="L129" s="320"/>
      <c r="M129" s="320"/>
      <c r="N129" s="320"/>
      <c r="O129" s="320"/>
      <c r="P129" s="320"/>
      <c r="Q129" s="320"/>
      <c r="R129" s="320"/>
      <c r="S129" s="314"/>
      <c r="U129" s="321"/>
      <c r="V129" s="320"/>
      <c r="W129" s="320"/>
      <c r="X129" s="320"/>
      <c r="Y129" s="320"/>
      <c r="Z129" s="320"/>
      <c r="AA129" s="320"/>
      <c r="AB129" s="322"/>
      <c r="AU129" s="323" t="s">
        <v>271</v>
      </c>
      <c r="AV129" s="323" t="s">
        <v>65</v>
      </c>
    </row>
    <row r="130" spans="2:66" s="288" customFormat="1" ht="45" customHeight="1">
      <c r="B130" s="319"/>
      <c r="C130" s="309" t="s">
        <v>519</v>
      </c>
      <c r="D130" s="309" t="s">
        <v>199</v>
      </c>
      <c r="E130" s="310" t="s">
        <v>1079</v>
      </c>
      <c r="F130" s="678" t="s">
        <v>1080</v>
      </c>
      <c r="G130" s="678"/>
      <c r="H130" s="678"/>
      <c r="I130" s="678"/>
      <c r="J130" s="311" t="s">
        <v>353</v>
      </c>
      <c r="K130" s="312">
        <v>5.7</v>
      </c>
      <c r="L130" s="572"/>
      <c r="M130" s="572"/>
      <c r="N130" s="679">
        <f>ROUND(L130*K130,2)</f>
        <v>0</v>
      </c>
      <c r="O130" s="679"/>
      <c r="P130" s="679"/>
      <c r="Q130" s="679"/>
      <c r="R130" s="313" t="s">
        <v>3319</v>
      </c>
      <c r="S130" s="314"/>
      <c r="U130" s="315"/>
      <c r="V130" s="316"/>
      <c r="W130" s="317"/>
      <c r="X130" s="317"/>
      <c r="Y130" s="317"/>
      <c r="Z130" s="317"/>
      <c r="AA130" s="317"/>
      <c r="AB130" s="318"/>
      <c r="AS130" s="323" t="s">
        <v>113</v>
      </c>
      <c r="AU130" s="323" t="s">
        <v>199</v>
      </c>
      <c r="AV130" s="323" t="s">
        <v>65</v>
      </c>
      <c r="AZ130" s="323" t="s">
        <v>198</v>
      </c>
      <c r="BF130" s="324">
        <f>IF(V130="základní",N130,0)</f>
        <v>0</v>
      </c>
      <c r="BG130" s="324">
        <f>IF(V130="snížená",N130,0)</f>
        <v>0</v>
      </c>
      <c r="BH130" s="324">
        <f>IF(V130="zákl. přenesená",N130,0)</f>
        <v>0</v>
      </c>
      <c r="BI130" s="324">
        <f>IF(V130="sníž. přenesená",N130,0)</f>
        <v>0</v>
      </c>
      <c r="BJ130" s="324">
        <f>IF(V130="nulová",N130,0)</f>
        <v>0</v>
      </c>
      <c r="BK130" s="323" t="s">
        <v>65</v>
      </c>
      <c r="BL130" s="324">
        <f>ROUND(L130*K130,2)</f>
        <v>0</v>
      </c>
      <c r="BM130" s="323" t="s">
        <v>113</v>
      </c>
      <c r="BN130" s="323" t="s">
        <v>1081</v>
      </c>
    </row>
    <row r="131" spans="2:48" s="288" customFormat="1" ht="98.1" customHeight="1">
      <c r="B131" s="319"/>
      <c r="C131" s="320"/>
      <c r="D131" s="320"/>
      <c r="E131" s="320"/>
      <c r="F131" s="680" t="s">
        <v>1082</v>
      </c>
      <c r="G131" s="681"/>
      <c r="H131" s="681"/>
      <c r="I131" s="681"/>
      <c r="J131" s="320"/>
      <c r="K131" s="320"/>
      <c r="L131" s="320"/>
      <c r="M131" s="320"/>
      <c r="N131" s="320"/>
      <c r="O131" s="320"/>
      <c r="P131" s="320"/>
      <c r="Q131" s="320"/>
      <c r="R131" s="320"/>
      <c r="S131" s="314"/>
      <c r="U131" s="321"/>
      <c r="V131" s="320"/>
      <c r="W131" s="320"/>
      <c r="X131" s="320"/>
      <c r="Y131" s="320"/>
      <c r="Z131" s="320"/>
      <c r="AA131" s="320"/>
      <c r="AB131" s="322"/>
      <c r="AU131" s="323" t="s">
        <v>271</v>
      </c>
      <c r="AV131" s="323" t="s">
        <v>65</v>
      </c>
    </row>
    <row r="132" spans="2:66" s="288" customFormat="1" ht="45" customHeight="1">
      <c r="B132" s="319"/>
      <c r="C132" s="309" t="s">
        <v>523</v>
      </c>
      <c r="D132" s="309" t="s">
        <v>199</v>
      </c>
      <c r="E132" s="310" t="s">
        <v>1083</v>
      </c>
      <c r="F132" s="678" t="s">
        <v>1084</v>
      </c>
      <c r="G132" s="678"/>
      <c r="H132" s="678"/>
      <c r="I132" s="678"/>
      <c r="J132" s="311" t="s">
        <v>353</v>
      </c>
      <c r="K132" s="312">
        <v>3.3</v>
      </c>
      <c r="L132" s="572"/>
      <c r="M132" s="572"/>
      <c r="N132" s="679">
        <f>ROUND(L132*K132,2)</f>
        <v>0</v>
      </c>
      <c r="O132" s="679"/>
      <c r="P132" s="679"/>
      <c r="Q132" s="679"/>
      <c r="R132" s="313" t="s">
        <v>3319</v>
      </c>
      <c r="S132" s="314"/>
      <c r="U132" s="315"/>
      <c r="V132" s="316"/>
      <c r="W132" s="317"/>
      <c r="X132" s="317"/>
      <c r="Y132" s="317"/>
      <c r="Z132" s="317"/>
      <c r="AA132" s="317"/>
      <c r="AB132" s="318"/>
      <c r="AS132" s="323" t="s">
        <v>113</v>
      </c>
      <c r="AU132" s="323" t="s">
        <v>199</v>
      </c>
      <c r="AV132" s="323" t="s">
        <v>65</v>
      </c>
      <c r="AZ132" s="323" t="s">
        <v>198</v>
      </c>
      <c r="BF132" s="324">
        <f>IF(V132="základní",N132,0)</f>
        <v>0</v>
      </c>
      <c r="BG132" s="324">
        <f>IF(V132="snížená",N132,0)</f>
        <v>0</v>
      </c>
      <c r="BH132" s="324">
        <f>IF(V132="zákl. přenesená",N132,0)</f>
        <v>0</v>
      </c>
      <c r="BI132" s="324">
        <f>IF(V132="sníž. přenesená",N132,0)</f>
        <v>0</v>
      </c>
      <c r="BJ132" s="324">
        <f>IF(V132="nulová",N132,0)</f>
        <v>0</v>
      </c>
      <c r="BK132" s="323" t="s">
        <v>65</v>
      </c>
      <c r="BL132" s="324">
        <f>ROUND(L132*K132,2)</f>
        <v>0</v>
      </c>
      <c r="BM132" s="323" t="s">
        <v>113</v>
      </c>
      <c r="BN132" s="323" t="s">
        <v>1085</v>
      </c>
    </row>
    <row r="133" spans="2:48" s="198" customFormat="1" ht="84" customHeight="1">
      <c r="B133" s="168"/>
      <c r="C133" s="169"/>
      <c r="D133" s="169"/>
      <c r="E133" s="169"/>
      <c r="F133" s="692" t="s">
        <v>3631</v>
      </c>
      <c r="G133" s="620"/>
      <c r="H133" s="620"/>
      <c r="I133" s="620"/>
      <c r="J133" s="169"/>
      <c r="K133" s="169"/>
      <c r="L133" s="169"/>
      <c r="M133" s="169"/>
      <c r="N133" s="169"/>
      <c r="O133" s="169"/>
      <c r="P133" s="169"/>
      <c r="Q133" s="169"/>
      <c r="R133" s="169"/>
      <c r="S133" s="172"/>
      <c r="T133" s="287"/>
      <c r="U133" s="331"/>
      <c r="V133" s="169"/>
      <c r="W133" s="169"/>
      <c r="X133" s="169"/>
      <c r="Y133" s="169"/>
      <c r="Z133" s="169"/>
      <c r="AA133" s="169"/>
      <c r="AB133" s="332"/>
      <c r="AU133" s="192" t="s">
        <v>271</v>
      </c>
      <c r="AV133" s="192" t="s">
        <v>65</v>
      </c>
    </row>
    <row r="134" spans="2:66" s="288" customFormat="1" ht="45" customHeight="1">
      <c r="B134" s="319"/>
      <c r="C134" s="328">
        <v>35</v>
      </c>
      <c r="D134" s="328" t="s">
        <v>199</v>
      </c>
      <c r="E134" s="329" t="s">
        <v>1871</v>
      </c>
      <c r="F134" s="689" t="s">
        <v>1872</v>
      </c>
      <c r="G134" s="689"/>
      <c r="H134" s="689"/>
      <c r="I134" s="689"/>
      <c r="J134" s="325" t="s">
        <v>353</v>
      </c>
      <c r="K134" s="330">
        <v>70.7</v>
      </c>
      <c r="L134" s="572"/>
      <c r="M134" s="572"/>
      <c r="N134" s="688">
        <f>ROUND(L134*K134,2)</f>
        <v>0</v>
      </c>
      <c r="O134" s="688"/>
      <c r="P134" s="688"/>
      <c r="Q134" s="688"/>
      <c r="R134" s="313" t="s">
        <v>3319</v>
      </c>
      <c r="S134" s="314"/>
      <c r="U134" s="315"/>
      <c r="V134" s="316"/>
      <c r="W134" s="317"/>
      <c r="X134" s="317"/>
      <c r="Y134" s="317"/>
      <c r="Z134" s="317"/>
      <c r="AA134" s="317"/>
      <c r="AB134" s="318"/>
      <c r="AS134" s="323" t="s">
        <v>113</v>
      </c>
      <c r="AU134" s="323" t="s">
        <v>199</v>
      </c>
      <c r="AV134" s="323" t="s">
        <v>65</v>
      </c>
      <c r="AZ134" s="323" t="s">
        <v>198</v>
      </c>
      <c r="BF134" s="324">
        <f>IF(V134="základní",N134,0)</f>
        <v>0</v>
      </c>
      <c r="BG134" s="324">
        <f>IF(V134="snížená",N134,0)</f>
        <v>0</v>
      </c>
      <c r="BH134" s="324">
        <f>IF(V134="zákl. přenesená",N134,0)</f>
        <v>0</v>
      </c>
      <c r="BI134" s="324">
        <f>IF(V134="sníž. přenesená",N134,0)</f>
        <v>0</v>
      </c>
      <c r="BJ134" s="324">
        <f>IF(V134="nulová",N134,0)</f>
        <v>0</v>
      </c>
      <c r="BK134" s="323" t="s">
        <v>65</v>
      </c>
      <c r="BL134" s="324">
        <f>ROUND(L134*K134,2)</f>
        <v>0</v>
      </c>
      <c r="BM134" s="323" t="s">
        <v>113</v>
      </c>
      <c r="BN134" s="323" t="s">
        <v>1056</v>
      </c>
    </row>
    <row r="135" spans="2:66" s="288" customFormat="1" ht="126" customHeight="1">
      <c r="B135" s="319"/>
      <c r="C135" s="334"/>
      <c r="D135" s="334"/>
      <c r="E135" s="335"/>
      <c r="F135" s="692" t="s">
        <v>3632</v>
      </c>
      <c r="G135" s="620"/>
      <c r="H135" s="620"/>
      <c r="I135" s="620"/>
      <c r="J135" s="336"/>
      <c r="K135" s="337"/>
      <c r="L135" s="690"/>
      <c r="M135" s="690"/>
      <c r="N135" s="690"/>
      <c r="O135" s="690"/>
      <c r="P135" s="690"/>
      <c r="Q135" s="690"/>
      <c r="R135" s="338"/>
      <c r="S135" s="314"/>
      <c r="U135" s="333"/>
      <c r="V135" s="316"/>
      <c r="W135" s="317"/>
      <c r="X135" s="317"/>
      <c r="Y135" s="317"/>
      <c r="Z135" s="317"/>
      <c r="AA135" s="317"/>
      <c r="AB135" s="318"/>
      <c r="AS135" s="323"/>
      <c r="AU135" s="323"/>
      <c r="AV135" s="323"/>
      <c r="AZ135" s="323"/>
      <c r="BF135" s="324"/>
      <c r="BG135" s="324"/>
      <c r="BH135" s="324"/>
      <c r="BI135" s="324"/>
      <c r="BJ135" s="324"/>
      <c r="BK135" s="323"/>
      <c r="BL135" s="324"/>
      <c r="BM135" s="323"/>
      <c r="BN135" s="323"/>
    </row>
    <row r="136" spans="2:66" s="288" customFormat="1" ht="45" customHeight="1">
      <c r="B136" s="319"/>
      <c r="C136" s="328">
        <v>36</v>
      </c>
      <c r="D136" s="328" t="s">
        <v>199</v>
      </c>
      <c r="E136" s="329" t="s">
        <v>1875</v>
      </c>
      <c r="F136" s="689" t="s">
        <v>1876</v>
      </c>
      <c r="G136" s="689"/>
      <c r="H136" s="689"/>
      <c r="I136" s="689"/>
      <c r="J136" s="325" t="s">
        <v>353</v>
      </c>
      <c r="K136" s="330">
        <v>28.2</v>
      </c>
      <c r="L136" s="572"/>
      <c r="M136" s="572"/>
      <c r="N136" s="688">
        <f>ROUND(L136*K136,2)</f>
        <v>0</v>
      </c>
      <c r="O136" s="688"/>
      <c r="P136" s="688"/>
      <c r="Q136" s="688"/>
      <c r="R136" s="313" t="s">
        <v>3319</v>
      </c>
      <c r="S136" s="314"/>
      <c r="U136" s="315"/>
      <c r="V136" s="316"/>
      <c r="W136" s="317"/>
      <c r="X136" s="317"/>
      <c r="Y136" s="317"/>
      <c r="Z136" s="317"/>
      <c r="AA136" s="317"/>
      <c r="AB136" s="318"/>
      <c r="AS136" s="323" t="s">
        <v>113</v>
      </c>
      <c r="AU136" s="323" t="s">
        <v>199</v>
      </c>
      <c r="AV136" s="323" t="s">
        <v>65</v>
      </c>
      <c r="AZ136" s="323" t="s">
        <v>198</v>
      </c>
      <c r="BF136" s="324">
        <f>IF(V136="základní",N136,0)</f>
        <v>0</v>
      </c>
      <c r="BG136" s="324">
        <f>IF(V136="snížená",N136,0)</f>
        <v>0</v>
      </c>
      <c r="BH136" s="324">
        <f>IF(V136="zákl. přenesená",N136,0)</f>
        <v>0</v>
      </c>
      <c r="BI136" s="324">
        <f>IF(V136="sníž. přenesená",N136,0)</f>
        <v>0</v>
      </c>
      <c r="BJ136" s="324">
        <f>IF(V136="nulová",N136,0)</f>
        <v>0</v>
      </c>
      <c r="BK136" s="323" t="s">
        <v>65</v>
      </c>
      <c r="BL136" s="324">
        <f>ROUND(L136*K136,2)</f>
        <v>0</v>
      </c>
      <c r="BM136" s="323" t="s">
        <v>113</v>
      </c>
      <c r="BN136" s="323" t="s">
        <v>1056</v>
      </c>
    </row>
    <row r="137" spans="2:66" s="288" customFormat="1" ht="126" customHeight="1">
      <c r="B137" s="319"/>
      <c r="C137" s="334"/>
      <c r="D137" s="334"/>
      <c r="E137" s="335"/>
      <c r="F137" s="692" t="s">
        <v>3633</v>
      </c>
      <c r="G137" s="620"/>
      <c r="H137" s="620"/>
      <c r="I137" s="620"/>
      <c r="J137" s="336"/>
      <c r="K137" s="337"/>
      <c r="L137" s="690"/>
      <c r="M137" s="690"/>
      <c r="N137" s="690"/>
      <c r="O137" s="690"/>
      <c r="P137" s="690"/>
      <c r="Q137" s="690"/>
      <c r="R137" s="338"/>
      <c r="S137" s="314"/>
      <c r="U137" s="333"/>
      <c r="V137" s="316"/>
      <c r="W137" s="317"/>
      <c r="X137" s="317"/>
      <c r="Y137" s="317"/>
      <c r="Z137" s="317"/>
      <c r="AA137" s="317"/>
      <c r="AB137" s="318"/>
      <c r="AS137" s="323"/>
      <c r="AU137" s="323"/>
      <c r="AV137" s="323"/>
      <c r="AZ137" s="323"/>
      <c r="BF137" s="324"/>
      <c r="BG137" s="324"/>
      <c r="BH137" s="324"/>
      <c r="BI137" s="324"/>
      <c r="BJ137" s="324"/>
      <c r="BK137" s="323"/>
      <c r="BL137" s="324"/>
      <c r="BM137" s="323"/>
      <c r="BN137" s="323"/>
    </row>
    <row r="138" spans="2:66" s="288" customFormat="1" ht="45" customHeight="1">
      <c r="B138" s="319"/>
      <c r="C138" s="328">
        <v>37</v>
      </c>
      <c r="D138" s="328" t="s">
        <v>199</v>
      </c>
      <c r="E138" s="329" t="s">
        <v>1879</v>
      </c>
      <c r="F138" s="689" t="s">
        <v>1883</v>
      </c>
      <c r="G138" s="689"/>
      <c r="H138" s="689"/>
      <c r="I138" s="689"/>
      <c r="J138" s="325" t="s">
        <v>353</v>
      </c>
      <c r="K138" s="330">
        <v>11.1</v>
      </c>
      <c r="L138" s="572"/>
      <c r="M138" s="572"/>
      <c r="N138" s="688">
        <f>ROUND(L138*K138,2)</f>
        <v>0</v>
      </c>
      <c r="O138" s="688"/>
      <c r="P138" s="688"/>
      <c r="Q138" s="688"/>
      <c r="R138" s="313" t="s">
        <v>3319</v>
      </c>
      <c r="S138" s="314"/>
      <c r="U138" s="315"/>
      <c r="V138" s="316"/>
      <c r="W138" s="317"/>
      <c r="X138" s="317"/>
      <c r="Y138" s="317"/>
      <c r="Z138" s="317"/>
      <c r="AA138" s="317"/>
      <c r="AB138" s="318"/>
      <c r="AS138" s="323" t="s">
        <v>113</v>
      </c>
      <c r="AU138" s="323" t="s">
        <v>199</v>
      </c>
      <c r="AV138" s="323" t="s">
        <v>65</v>
      </c>
      <c r="AZ138" s="323" t="s">
        <v>198</v>
      </c>
      <c r="BF138" s="324">
        <f>IF(V138="základní",N138,0)</f>
        <v>0</v>
      </c>
      <c r="BG138" s="324">
        <f>IF(V138="snížená",N138,0)</f>
        <v>0</v>
      </c>
      <c r="BH138" s="324">
        <f>IF(V138="zákl. přenesená",N138,0)</f>
        <v>0</v>
      </c>
      <c r="BI138" s="324">
        <f>IF(V138="sníž. přenesená",N138,0)</f>
        <v>0</v>
      </c>
      <c r="BJ138" s="324">
        <f>IF(V138="nulová",N138,0)</f>
        <v>0</v>
      </c>
      <c r="BK138" s="323" t="s">
        <v>65</v>
      </c>
      <c r="BL138" s="324">
        <f>ROUND(L138*K138,2)</f>
        <v>0</v>
      </c>
      <c r="BM138" s="323" t="s">
        <v>113</v>
      </c>
      <c r="BN138" s="323" t="s">
        <v>1056</v>
      </c>
    </row>
    <row r="139" spans="2:66" s="288" customFormat="1" ht="126" customHeight="1">
      <c r="B139" s="319"/>
      <c r="C139" s="334"/>
      <c r="D139" s="334"/>
      <c r="E139" s="335"/>
      <c r="F139" s="692" t="s">
        <v>3634</v>
      </c>
      <c r="G139" s="620"/>
      <c r="H139" s="620"/>
      <c r="I139" s="620"/>
      <c r="J139" s="336"/>
      <c r="K139" s="337"/>
      <c r="L139" s="690"/>
      <c r="M139" s="690"/>
      <c r="N139" s="690"/>
      <c r="O139" s="690"/>
      <c r="P139" s="690"/>
      <c r="Q139" s="690"/>
      <c r="R139" s="338"/>
      <c r="S139" s="314"/>
      <c r="U139" s="333"/>
      <c r="V139" s="316"/>
      <c r="W139" s="317"/>
      <c r="X139" s="317"/>
      <c r="Y139" s="317"/>
      <c r="Z139" s="317"/>
      <c r="AA139" s="317"/>
      <c r="AB139" s="318"/>
      <c r="AS139" s="323"/>
      <c r="AU139" s="323"/>
      <c r="AV139" s="323"/>
      <c r="AZ139" s="323"/>
      <c r="BF139" s="324"/>
      <c r="BG139" s="324"/>
      <c r="BH139" s="324"/>
      <c r="BI139" s="324"/>
      <c r="BJ139" s="324"/>
      <c r="BK139" s="323"/>
      <c r="BL139" s="324"/>
      <c r="BM139" s="323"/>
      <c r="BN139" s="323"/>
    </row>
    <row r="140" spans="2:66" s="288" customFormat="1" ht="45" customHeight="1">
      <c r="B140" s="319"/>
      <c r="C140" s="328">
        <v>38</v>
      </c>
      <c r="D140" s="328" t="s">
        <v>199</v>
      </c>
      <c r="E140" s="329" t="s">
        <v>1889</v>
      </c>
      <c r="F140" s="689" t="s">
        <v>1880</v>
      </c>
      <c r="G140" s="689"/>
      <c r="H140" s="689"/>
      <c r="I140" s="689"/>
      <c r="J140" s="325" t="s">
        <v>353</v>
      </c>
      <c r="K140" s="330">
        <v>19.7</v>
      </c>
      <c r="L140" s="572"/>
      <c r="M140" s="572"/>
      <c r="N140" s="688">
        <f>ROUND(L140*K140,2)</f>
        <v>0</v>
      </c>
      <c r="O140" s="688"/>
      <c r="P140" s="688"/>
      <c r="Q140" s="688"/>
      <c r="R140" s="313" t="s">
        <v>3319</v>
      </c>
      <c r="S140" s="314"/>
      <c r="U140" s="315"/>
      <c r="V140" s="316"/>
      <c r="W140" s="317"/>
      <c r="X140" s="317"/>
      <c r="Y140" s="317"/>
      <c r="Z140" s="317"/>
      <c r="AA140" s="317"/>
      <c r="AB140" s="318"/>
      <c r="AS140" s="323" t="s">
        <v>113</v>
      </c>
      <c r="AU140" s="323" t="s">
        <v>199</v>
      </c>
      <c r="AV140" s="323" t="s">
        <v>65</v>
      </c>
      <c r="AZ140" s="323" t="s">
        <v>198</v>
      </c>
      <c r="BF140" s="324">
        <f>IF(V140="základní",N140,0)</f>
        <v>0</v>
      </c>
      <c r="BG140" s="324">
        <f>IF(V140="snížená",N140,0)</f>
        <v>0</v>
      </c>
      <c r="BH140" s="324">
        <f>IF(V140="zákl. přenesená",N140,0)</f>
        <v>0</v>
      </c>
      <c r="BI140" s="324">
        <f>IF(V140="sníž. přenesená",N140,0)</f>
        <v>0</v>
      </c>
      <c r="BJ140" s="324">
        <f>IF(V140="nulová",N140,0)</f>
        <v>0</v>
      </c>
      <c r="BK140" s="323" t="s">
        <v>65</v>
      </c>
      <c r="BL140" s="324">
        <f>ROUND(L140*K140,2)</f>
        <v>0</v>
      </c>
      <c r="BM140" s="323" t="s">
        <v>113</v>
      </c>
      <c r="BN140" s="323" t="s">
        <v>1056</v>
      </c>
    </row>
    <row r="141" spans="2:66" s="288" customFormat="1" ht="126" customHeight="1">
      <c r="B141" s="319"/>
      <c r="C141" s="334"/>
      <c r="D141" s="334"/>
      <c r="E141" s="335"/>
      <c r="F141" s="692" t="s">
        <v>3633</v>
      </c>
      <c r="G141" s="620"/>
      <c r="H141" s="620"/>
      <c r="I141" s="620"/>
      <c r="J141" s="336"/>
      <c r="K141" s="337"/>
      <c r="L141" s="690"/>
      <c r="M141" s="690"/>
      <c r="N141" s="690"/>
      <c r="O141" s="690"/>
      <c r="P141" s="690"/>
      <c r="Q141" s="690"/>
      <c r="R141" s="338"/>
      <c r="S141" s="314"/>
      <c r="U141" s="333"/>
      <c r="V141" s="316"/>
      <c r="W141" s="317"/>
      <c r="X141" s="317"/>
      <c r="Y141" s="317"/>
      <c r="Z141" s="317"/>
      <c r="AA141" s="317"/>
      <c r="AB141" s="318"/>
      <c r="AS141" s="323"/>
      <c r="AU141" s="323"/>
      <c r="AV141" s="323"/>
      <c r="AZ141" s="323"/>
      <c r="BF141" s="324"/>
      <c r="BG141" s="324"/>
      <c r="BH141" s="324"/>
      <c r="BI141" s="324"/>
      <c r="BJ141" s="324"/>
      <c r="BK141" s="323"/>
      <c r="BL141" s="324"/>
      <c r="BM141" s="323"/>
      <c r="BN141" s="323"/>
    </row>
    <row r="142" spans="2:66" s="288" customFormat="1" ht="45" customHeight="1">
      <c r="B142" s="319"/>
      <c r="C142" s="328">
        <v>39</v>
      </c>
      <c r="D142" s="328" t="s">
        <v>199</v>
      </c>
      <c r="E142" s="329" t="s">
        <v>1892</v>
      </c>
      <c r="F142" s="689" t="s">
        <v>1893</v>
      </c>
      <c r="G142" s="689"/>
      <c r="H142" s="689"/>
      <c r="I142" s="689"/>
      <c r="J142" s="325" t="s">
        <v>353</v>
      </c>
      <c r="K142" s="330">
        <v>22</v>
      </c>
      <c r="L142" s="572"/>
      <c r="M142" s="572"/>
      <c r="N142" s="688">
        <f>ROUND(L142*K142,2)</f>
        <v>0</v>
      </c>
      <c r="O142" s="688"/>
      <c r="P142" s="688"/>
      <c r="Q142" s="688"/>
      <c r="R142" s="313" t="s">
        <v>3319</v>
      </c>
      <c r="S142" s="314"/>
      <c r="U142" s="315"/>
      <c r="V142" s="316"/>
      <c r="W142" s="317"/>
      <c r="X142" s="317"/>
      <c r="Y142" s="317"/>
      <c r="Z142" s="317"/>
      <c r="AA142" s="317"/>
      <c r="AB142" s="318"/>
      <c r="AS142" s="323" t="s">
        <v>113</v>
      </c>
      <c r="AU142" s="323" t="s">
        <v>199</v>
      </c>
      <c r="AV142" s="323" t="s">
        <v>65</v>
      </c>
      <c r="AZ142" s="323" t="s">
        <v>198</v>
      </c>
      <c r="BF142" s="324">
        <f>IF(V142="základní",N142,0)</f>
        <v>0</v>
      </c>
      <c r="BG142" s="324">
        <f>IF(V142="snížená",N142,0)</f>
        <v>0</v>
      </c>
      <c r="BH142" s="324">
        <f>IF(V142="zákl. přenesená",N142,0)</f>
        <v>0</v>
      </c>
      <c r="BI142" s="324">
        <f>IF(V142="sníž. přenesená",N142,0)</f>
        <v>0</v>
      </c>
      <c r="BJ142" s="324">
        <f>IF(V142="nulová",N142,0)</f>
        <v>0</v>
      </c>
      <c r="BK142" s="323" t="s">
        <v>65</v>
      </c>
      <c r="BL142" s="324">
        <f>ROUND(L142*K142,2)</f>
        <v>0</v>
      </c>
      <c r="BM142" s="323" t="s">
        <v>113</v>
      </c>
      <c r="BN142" s="323" t="s">
        <v>1056</v>
      </c>
    </row>
    <row r="143" spans="2:66" s="288" customFormat="1" ht="126" customHeight="1">
      <c r="B143" s="319"/>
      <c r="C143" s="334"/>
      <c r="D143" s="334"/>
      <c r="E143" s="335"/>
      <c r="F143" s="692" t="s">
        <v>3633</v>
      </c>
      <c r="G143" s="620"/>
      <c r="H143" s="620"/>
      <c r="I143" s="620"/>
      <c r="J143" s="336"/>
      <c r="K143" s="337"/>
      <c r="L143" s="690"/>
      <c r="M143" s="690"/>
      <c r="N143" s="690"/>
      <c r="O143" s="690"/>
      <c r="P143" s="690"/>
      <c r="Q143" s="690"/>
      <c r="R143" s="338"/>
      <c r="S143" s="314"/>
      <c r="U143" s="333"/>
      <c r="V143" s="316"/>
      <c r="W143" s="317"/>
      <c r="X143" s="317"/>
      <c r="Y143" s="317"/>
      <c r="Z143" s="317"/>
      <c r="AA143" s="317"/>
      <c r="AB143" s="318"/>
      <c r="AS143" s="323"/>
      <c r="AU143" s="323"/>
      <c r="AV143" s="323"/>
      <c r="AZ143" s="323"/>
      <c r="BF143" s="324"/>
      <c r="BG143" s="324"/>
      <c r="BH143" s="324"/>
      <c r="BI143" s="324"/>
      <c r="BJ143" s="324"/>
      <c r="BK143" s="323"/>
      <c r="BL143" s="324"/>
      <c r="BM143" s="323"/>
      <c r="BN143" s="323"/>
    </row>
    <row r="144" spans="2:66" s="288" customFormat="1" ht="30" customHeight="1">
      <c r="B144" s="319"/>
      <c r="C144" s="328">
        <v>40</v>
      </c>
      <c r="D144" s="328" t="s">
        <v>199</v>
      </c>
      <c r="E144" s="329" t="s">
        <v>1895</v>
      </c>
      <c r="F144" s="689" t="s">
        <v>1896</v>
      </c>
      <c r="G144" s="689"/>
      <c r="H144" s="689"/>
      <c r="I144" s="689"/>
      <c r="J144" s="325" t="s">
        <v>1218</v>
      </c>
      <c r="K144" s="330">
        <v>1</v>
      </c>
      <c r="L144" s="572"/>
      <c r="M144" s="572"/>
      <c r="N144" s="688">
        <f>ROUND(L144*K144,2)</f>
        <v>0</v>
      </c>
      <c r="O144" s="688"/>
      <c r="P144" s="688"/>
      <c r="Q144" s="688"/>
      <c r="R144" s="313" t="s">
        <v>3319</v>
      </c>
      <c r="S144" s="314"/>
      <c r="U144" s="315"/>
      <c r="V144" s="316"/>
      <c r="W144" s="317"/>
      <c r="X144" s="317"/>
      <c r="Y144" s="317"/>
      <c r="Z144" s="317"/>
      <c r="AA144" s="317"/>
      <c r="AB144" s="318"/>
      <c r="AS144" s="323" t="s">
        <v>113</v>
      </c>
      <c r="AU144" s="323" t="s">
        <v>199</v>
      </c>
      <c r="AV144" s="323" t="s">
        <v>65</v>
      </c>
      <c r="AZ144" s="323" t="s">
        <v>198</v>
      </c>
      <c r="BF144" s="324">
        <f>IF(V144="základní",N144,0)</f>
        <v>0</v>
      </c>
      <c r="BG144" s="324">
        <f>IF(V144="snížená",N144,0)</f>
        <v>0</v>
      </c>
      <c r="BH144" s="324">
        <f>IF(V144="zákl. přenesená",N144,0)</f>
        <v>0</v>
      </c>
      <c r="BI144" s="324">
        <f>IF(V144="sníž. přenesená",N144,0)</f>
        <v>0</v>
      </c>
      <c r="BJ144" s="324">
        <f>IF(V144="nulová",N144,0)</f>
        <v>0</v>
      </c>
      <c r="BK144" s="323" t="s">
        <v>65</v>
      </c>
      <c r="BL144" s="324">
        <f>ROUND(L144*K144,2)</f>
        <v>0</v>
      </c>
      <c r="BM144" s="323" t="s">
        <v>113</v>
      </c>
      <c r="BN144" s="323" t="s">
        <v>1056</v>
      </c>
    </row>
    <row r="145" spans="2:66" s="288" customFormat="1" ht="69.95" customHeight="1">
      <c r="B145" s="319"/>
      <c r="C145" s="334"/>
      <c r="D145" s="334"/>
      <c r="E145" s="335"/>
      <c r="F145" s="692" t="s">
        <v>3635</v>
      </c>
      <c r="G145" s="620"/>
      <c r="H145" s="620"/>
      <c r="I145" s="620"/>
      <c r="J145" s="336"/>
      <c r="K145" s="337"/>
      <c r="L145" s="690"/>
      <c r="M145" s="690"/>
      <c r="N145" s="690"/>
      <c r="O145" s="690"/>
      <c r="P145" s="690"/>
      <c r="Q145" s="690"/>
      <c r="R145" s="338"/>
      <c r="S145" s="314"/>
      <c r="U145" s="333"/>
      <c r="V145" s="316"/>
      <c r="W145" s="317"/>
      <c r="X145" s="317"/>
      <c r="Y145" s="317"/>
      <c r="Z145" s="317"/>
      <c r="AA145" s="317"/>
      <c r="AB145" s="318"/>
      <c r="AS145" s="323"/>
      <c r="AU145" s="323"/>
      <c r="AV145" s="323"/>
      <c r="AZ145" s="323"/>
      <c r="BF145" s="324"/>
      <c r="BG145" s="324"/>
      <c r="BH145" s="324"/>
      <c r="BI145" s="324"/>
      <c r="BJ145" s="324"/>
      <c r="BK145" s="323"/>
      <c r="BL145" s="324"/>
      <c r="BM145" s="323"/>
      <c r="BN145" s="323"/>
    </row>
    <row r="146" spans="2:66" s="288" customFormat="1" ht="30" customHeight="1">
      <c r="B146" s="319"/>
      <c r="C146" s="328">
        <v>41</v>
      </c>
      <c r="D146" s="328" t="s">
        <v>199</v>
      </c>
      <c r="E146" s="329" t="s">
        <v>3636</v>
      </c>
      <c r="F146" s="689" t="s">
        <v>3637</v>
      </c>
      <c r="G146" s="689"/>
      <c r="H146" s="689"/>
      <c r="I146" s="689"/>
      <c r="J146" s="325" t="s">
        <v>2747</v>
      </c>
      <c r="K146" s="330">
        <v>1</v>
      </c>
      <c r="L146" s="572"/>
      <c r="M146" s="572"/>
      <c r="N146" s="688">
        <f aca="true" t="shared" si="14" ref="N146:N152">ROUND(L146*K146,2)</f>
        <v>0</v>
      </c>
      <c r="O146" s="688"/>
      <c r="P146" s="688"/>
      <c r="Q146" s="688"/>
      <c r="R146" s="313" t="s">
        <v>3765</v>
      </c>
      <c r="S146" s="314"/>
      <c r="U146" s="333"/>
      <c r="V146" s="316"/>
      <c r="W146" s="317"/>
      <c r="X146" s="317"/>
      <c r="Y146" s="317"/>
      <c r="Z146" s="317"/>
      <c r="AA146" s="317"/>
      <c r="AB146" s="318"/>
      <c r="AS146" s="323"/>
      <c r="AU146" s="323"/>
      <c r="AV146" s="323"/>
      <c r="AZ146" s="323"/>
      <c r="BF146" s="324"/>
      <c r="BG146" s="324"/>
      <c r="BH146" s="324"/>
      <c r="BI146" s="324"/>
      <c r="BJ146" s="324"/>
      <c r="BK146" s="323"/>
      <c r="BL146" s="324"/>
      <c r="BM146" s="323"/>
      <c r="BN146" s="323"/>
    </row>
    <row r="147" spans="2:66" s="288" customFormat="1" ht="30" customHeight="1">
      <c r="B147" s="319"/>
      <c r="C147" s="328">
        <v>42</v>
      </c>
      <c r="D147" s="328" t="s">
        <v>199</v>
      </c>
      <c r="E147" s="329" t="s">
        <v>3638</v>
      </c>
      <c r="F147" s="689" t="s">
        <v>3639</v>
      </c>
      <c r="G147" s="689"/>
      <c r="H147" s="689"/>
      <c r="I147" s="689"/>
      <c r="J147" s="325" t="s">
        <v>353</v>
      </c>
      <c r="K147" s="330">
        <v>140</v>
      </c>
      <c r="L147" s="572"/>
      <c r="M147" s="572"/>
      <c r="N147" s="688">
        <f t="shared" si="14"/>
        <v>0</v>
      </c>
      <c r="O147" s="688"/>
      <c r="P147" s="688"/>
      <c r="Q147" s="688"/>
      <c r="R147" s="313" t="s">
        <v>3765</v>
      </c>
      <c r="S147" s="314"/>
      <c r="U147" s="333"/>
      <c r="V147" s="316"/>
      <c r="W147" s="317"/>
      <c r="X147" s="317"/>
      <c r="Y147" s="317"/>
      <c r="Z147" s="317"/>
      <c r="AA147" s="317"/>
      <c r="AB147" s="318"/>
      <c r="AS147" s="323"/>
      <c r="AU147" s="323"/>
      <c r="AV147" s="323"/>
      <c r="AZ147" s="323"/>
      <c r="BF147" s="324"/>
      <c r="BG147" s="324"/>
      <c r="BH147" s="324"/>
      <c r="BI147" s="324"/>
      <c r="BJ147" s="324"/>
      <c r="BK147" s="323"/>
      <c r="BL147" s="324"/>
      <c r="BM147" s="323"/>
      <c r="BN147" s="323"/>
    </row>
    <row r="148" spans="2:66" s="288" customFormat="1" ht="30" customHeight="1">
      <c r="B148" s="319"/>
      <c r="C148" s="328">
        <v>43</v>
      </c>
      <c r="D148" s="328" t="s">
        <v>199</v>
      </c>
      <c r="E148" s="329" t="s">
        <v>3640</v>
      </c>
      <c r="F148" s="689" t="s">
        <v>3641</v>
      </c>
      <c r="G148" s="689"/>
      <c r="H148" s="689"/>
      <c r="I148" s="689"/>
      <c r="J148" s="325" t="s">
        <v>2747</v>
      </c>
      <c r="K148" s="330">
        <v>1</v>
      </c>
      <c r="L148" s="572"/>
      <c r="M148" s="572"/>
      <c r="N148" s="688">
        <f t="shared" si="14"/>
        <v>0</v>
      </c>
      <c r="O148" s="688"/>
      <c r="P148" s="688"/>
      <c r="Q148" s="688"/>
      <c r="R148" s="313" t="s">
        <v>3765</v>
      </c>
      <c r="S148" s="314"/>
      <c r="U148" s="333"/>
      <c r="V148" s="316"/>
      <c r="W148" s="317"/>
      <c r="X148" s="317"/>
      <c r="Y148" s="317"/>
      <c r="Z148" s="317"/>
      <c r="AA148" s="317"/>
      <c r="AB148" s="318"/>
      <c r="AS148" s="323"/>
      <c r="AU148" s="323"/>
      <c r="AV148" s="323"/>
      <c r="AZ148" s="323"/>
      <c r="BF148" s="324"/>
      <c r="BG148" s="324"/>
      <c r="BH148" s="324"/>
      <c r="BI148" s="324"/>
      <c r="BJ148" s="324"/>
      <c r="BK148" s="323"/>
      <c r="BL148" s="324"/>
      <c r="BM148" s="323"/>
      <c r="BN148" s="323"/>
    </row>
    <row r="149" spans="2:66" s="288" customFormat="1" ht="30" customHeight="1">
      <c r="B149" s="319"/>
      <c r="C149" s="328">
        <v>44</v>
      </c>
      <c r="D149" s="328" t="s">
        <v>199</v>
      </c>
      <c r="E149" s="329" t="s">
        <v>3642</v>
      </c>
      <c r="F149" s="689" t="s">
        <v>3643</v>
      </c>
      <c r="G149" s="689"/>
      <c r="H149" s="689"/>
      <c r="I149" s="689"/>
      <c r="J149" s="325" t="s">
        <v>353</v>
      </c>
      <c r="K149" s="330">
        <v>140</v>
      </c>
      <c r="L149" s="572"/>
      <c r="M149" s="572"/>
      <c r="N149" s="688">
        <f t="shared" si="14"/>
        <v>0</v>
      </c>
      <c r="O149" s="688"/>
      <c r="P149" s="688"/>
      <c r="Q149" s="688"/>
      <c r="R149" s="313" t="s">
        <v>3765</v>
      </c>
      <c r="S149" s="314"/>
      <c r="U149" s="333"/>
      <c r="V149" s="316"/>
      <c r="W149" s="317"/>
      <c r="X149" s="317"/>
      <c r="Y149" s="317"/>
      <c r="Z149" s="317"/>
      <c r="AA149" s="317"/>
      <c r="AB149" s="318"/>
      <c r="AS149" s="323"/>
      <c r="AU149" s="323"/>
      <c r="AV149" s="323"/>
      <c r="AZ149" s="323"/>
      <c r="BF149" s="324"/>
      <c r="BG149" s="324"/>
      <c r="BH149" s="324"/>
      <c r="BI149" s="324"/>
      <c r="BJ149" s="324"/>
      <c r="BK149" s="323"/>
      <c r="BL149" s="324"/>
      <c r="BM149" s="323"/>
      <c r="BN149" s="323"/>
    </row>
    <row r="150" spans="2:66" s="288" customFormat="1" ht="20.1" customHeight="1">
      <c r="B150" s="319"/>
      <c r="C150" s="309" t="s">
        <v>586</v>
      </c>
      <c r="D150" s="309" t="s">
        <v>199</v>
      </c>
      <c r="E150" s="310" t="s">
        <v>1086</v>
      </c>
      <c r="F150" s="678" t="s">
        <v>1059</v>
      </c>
      <c r="G150" s="678"/>
      <c r="H150" s="678"/>
      <c r="I150" s="678"/>
      <c r="J150" s="325" t="s">
        <v>1218</v>
      </c>
      <c r="K150" s="312">
        <v>1</v>
      </c>
      <c r="L150" s="572"/>
      <c r="M150" s="572"/>
      <c r="N150" s="679">
        <f t="shared" si="14"/>
        <v>0</v>
      </c>
      <c r="O150" s="679"/>
      <c r="P150" s="679"/>
      <c r="Q150" s="679"/>
      <c r="R150" s="313" t="s">
        <v>3319</v>
      </c>
      <c r="S150" s="314"/>
      <c r="U150" s="315"/>
      <c r="V150" s="316"/>
      <c r="W150" s="317"/>
      <c r="X150" s="317"/>
      <c r="Y150" s="317"/>
      <c r="Z150" s="317"/>
      <c r="AA150" s="317"/>
      <c r="AB150" s="318"/>
      <c r="AS150" s="323" t="s">
        <v>113</v>
      </c>
      <c r="AU150" s="323" t="s">
        <v>199</v>
      </c>
      <c r="AV150" s="323" t="s">
        <v>65</v>
      </c>
      <c r="AZ150" s="323" t="s">
        <v>198</v>
      </c>
      <c r="BF150" s="324">
        <f>IF(V150="základní",N150,0)</f>
        <v>0</v>
      </c>
      <c r="BG150" s="324">
        <f>IF(V150="snížená",N150,0)</f>
        <v>0</v>
      </c>
      <c r="BH150" s="324">
        <f>IF(V150="zákl. přenesená",N150,0)</f>
        <v>0</v>
      </c>
      <c r="BI150" s="324">
        <f>IF(V150="sníž. přenesená",N150,0)</f>
        <v>0</v>
      </c>
      <c r="BJ150" s="324">
        <f>IF(V150="nulová",N150,0)</f>
        <v>0</v>
      </c>
      <c r="BK150" s="323" t="s">
        <v>65</v>
      </c>
      <c r="BL150" s="324">
        <f>ROUND(L150*K150,2)</f>
        <v>0</v>
      </c>
      <c r="BM150" s="323" t="s">
        <v>113</v>
      </c>
      <c r="BN150" s="323" t="s">
        <v>1087</v>
      </c>
    </row>
    <row r="151" spans="2:66" s="288" customFormat="1" ht="30" customHeight="1">
      <c r="B151" s="319"/>
      <c r="C151" s="328">
        <v>46</v>
      </c>
      <c r="D151" s="328" t="s">
        <v>199</v>
      </c>
      <c r="E151" s="329" t="s">
        <v>3644</v>
      </c>
      <c r="F151" s="689" t="s">
        <v>3645</v>
      </c>
      <c r="G151" s="689"/>
      <c r="H151" s="689"/>
      <c r="I151" s="689"/>
      <c r="J151" s="325" t="s">
        <v>3370</v>
      </c>
      <c r="K151" s="330">
        <v>1.07</v>
      </c>
      <c r="L151" s="572"/>
      <c r="M151" s="572"/>
      <c r="N151" s="688">
        <f t="shared" si="14"/>
        <v>0</v>
      </c>
      <c r="O151" s="688"/>
      <c r="P151" s="688"/>
      <c r="Q151" s="688"/>
      <c r="R151" s="313" t="s">
        <v>3765</v>
      </c>
      <c r="S151" s="314"/>
      <c r="U151" s="333"/>
      <c r="V151" s="316"/>
      <c r="W151" s="317"/>
      <c r="X151" s="317"/>
      <c r="Y151" s="317"/>
      <c r="Z151" s="317"/>
      <c r="AA151" s="317"/>
      <c r="AB151" s="318"/>
      <c r="AD151" s="324"/>
      <c r="AS151" s="323"/>
      <c r="AU151" s="323"/>
      <c r="AV151" s="323"/>
      <c r="AZ151" s="323"/>
      <c r="BF151" s="324"/>
      <c r="BG151" s="324"/>
      <c r="BH151" s="324"/>
      <c r="BI151" s="324"/>
      <c r="BJ151" s="324"/>
      <c r="BK151" s="323"/>
      <c r="BL151" s="324"/>
      <c r="BM151" s="323"/>
      <c r="BN151" s="323"/>
    </row>
    <row r="152" spans="2:66" s="288" customFormat="1" ht="30" customHeight="1">
      <c r="B152" s="319"/>
      <c r="C152" s="328">
        <v>47</v>
      </c>
      <c r="D152" s="328" t="s">
        <v>199</v>
      </c>
      <c r="E152" s="329" t="s">
        <v>3646</v>
      </c>
      <c r="F152" s="689" t="s">
        <v>3647</v>
      </c>
      <c r="G152" s="689"/>
      <c r="H152" s="689"/>
      <c r="I152" s="689"/>
      <c r="J152" s="325" t="s">
        <v>1218</v>
      </c>
      <c r="K152" s="330">
        <v>1</v>
      </c>
      <c r="L152" s="572"/>
      <c r="M152" s="572"/>
      <c r="N152" s="688">
        <f t="shared" si="14"/>
        <v>0</v>
      </c>
      <c r="O152" s="688"/>
      <c r="P152" s="688"/>
      <c r="Q152" s="688"/>
      <c r="R152" s="313" t="s">
        <v>3319</v>
      </c>
      <c r="S152" s="314"/>
      <c r="U152" s="333"/>
      <c r="V152" s="316"/>
      <c r="W152" s="317"/>
      <c r="X152" s="317"/>
      <c r="Y152" s="317"/>
      <c r="Z152" s="317"/>
      <c r="AA152" s="317"/>
      <c r="AB152" s="318"/>
      <c r="AS152" s="323"/>
      <c r="AU152" s="323"/>
      <c r="AV152" s="323"/>
      <c r="AZ152" s="323"/>
      <c r="BF152" s="324"/>
      <c r="BG152" s="324"/>
      <c r="BH152" s="324"/>
      <c r="BI152" s="324"/>
      <c r="BJ152" s="324"/>
      <c r="BK152" s="323"/>
      <c r="BL152" s="324"/>
      <c r="BM152" s="323"/>
      <c r="BN152" s="323"/>
    </row>
    <row r="153" spans="2:66" s="288" customFormat="1" ht="27.95" customHeight="1">
      <c r="B153" s="319"/>
      <c r="C153" s="341"/>
      <c r="D153" s="341"/>
      <c r="E153" s="342"/>
      <c r="F153" s="692" t="s">
        <v>3629</v>
      </c>
      <c r="G153" s="620"/>
      <c r="H153" s="620"/>
      <c r="I153" s="620"/>
      <c r="J153" s="343"/>
      <c r="K153" s="344"/>
      <c r="L153" s="344"/>
      <c r="M153" s="344"/>
      <c r="N153" s="345"/>
      <c r="O153" s="345"/>
      <c r="P153" s="345"/>
      <c r="Q153" s="345"/>
      <c r="R153" s="346"/>
      <c r="S153" s="314"/>
      <c r="U153" s="347"/>
      <c r="V153" s="316"/>
      <c r="W153" s="317"/>
      <c r="X153" s="317"/>
      <c r="Y153" s="317"/>
      <c r="Z153" s="317"/>
      <c r="AA153" s="317"/>
      <c r="AB153" s="317"/>
      <c r="AS153" s="323"/>
      <c r="AU153" s="323"/>
      <c r="AV153" s="323"/>
      <c r="AZ153" s="323"/>
      <c r="BF153" s="324"/>
      <c r="BG153" s="324"/>
      <c r="BH153" s="324"/>
      <c r="BI153" s="324"/>
      <c r="BJ153" s="324"/>
      <c r="BK153" s="323"/>
      <c r="BL153" s="324"/>
      <c r="BM153" s="323"/>
      <c r="BN153" s="323"/>
    </row>
    <row r="154" spans="2:64" s="235" customFormat="1" ht="37.35" customHeight="1">
      <c r="B154" s="231"/>
      <c r="C154" s="232"/>
      <c r="D154" s="233" t="s">
        <v>998</v>
      </c>
      <c r="E154" s="233"/>
      <c r="F154" s="233"/>
      <c r="G154" s="233"/>
      <c r="H154" s="233"/>
      <c r="I154" s="233"/>
      <c r="J154" s="233"/>
      <c r="K154" s="233"/>
      <c r="L154" s="233"/>
      <c r="M154" s="233"/>
      <c r="N154" s="609">
        <f>SUM(N155:Q175)</f>
        <v>0</v>
      </c>
      <c r="O154" s="610"/>
      <c r="P154" s="610"/>
      <c r="Q154" s="610"/>
      <c r="R154" s="302"/>
      <c r="S154" s="219"/>
      <c r="U154" s="348"/>
      <c r="V154" s="232"/>
      <c r="W154" s="232"/>
      <c r="X154" s="234"/>
      <c r="Y154" s="232"/>
      <c r="Z154" s="234"/>
      <c r="AA154" s="232"/>
      <c r="AB154" s="349"/>
      <c r="AS154" s="237" t="s">
        <v>113</v>
      </c>
      <c r="AU154" s="238" t="s">
        <v>57</v>
      </c>
      <c r="AV154" s="238" t="s">
        <v>58</v>
      </c>
      <c r="AZ154" s="237" t="s">
        <v>198</v>
      </c>
      <c r="BL154" s="239">
        <f>SUM(BL155:BL172)</f>
        <v>0</v>
      </c>
    </row>
    <row r="155" spans="2:66" s="288" customFormat="1" ht="30" customHeight="1">
      <c r="B155" s="319"/>
      <c r="C155" s="309" t="s">
        <v>971</v>
      </c>
      <c r="D155" s="309" t="s">
        <v>199</v>
      </c>
      <c r="E155" s="310" t="s">
        <v>1088</v>
      </c>
      <c r="F155" s="678" t="s">
        <v>1089</v>
      </c>
      <c r="G155" s="678"/>
      <c r="H155" s="678"/>
      <c r="I155" s="678"/>
      <c r="J155" s="325" t="s">
        <v>2747</v>
      </c>
      <c r="K155" s="312">
        <v>3</v>
      </c>
      <c r="L155" s="572"/>
      <c r="M155" s="572"/>
      <c r="N155" s="679">
        <f>ROUND(L155*K155,2)</f>
        <v>0</v>
      </c>
      <c r="O155" s="679"/>
      <c r="P155" s="679"/>
      <c r="Q155" s="679"/>
      <c r="R155" s="313" t="s">
        <v>3319</v>
      </c>
      <c r="S155" s="314"/>
      <c r="U155" s="315"/>
      <c r="V155" s="316"/>
      <c r="W155" s="317"/>
      <c r="X155" s="317"/>
      <c r="Y155" s="317"/>
      <c r="Z155" s="317"/>
      <c r="AA155" s="317"/>
      <c r="AB155" s="318"/>
      <c r="AS155" s="323" t="s">
        <v>113</v>
      </c>
      <c r="AU155" s="323" t="s">
        <v>199</v>
      </c>
      <c r="AV155" s="323" t="s">
        <v>65</v>
      </c>
      <c r="AZ155" s="323" t="s">
        <v>198</v>
      </c>
      <c r="BF155" s="324">
        <f>IF(V155="základní",N155,0)</f>
        <v>0</v>
      </c>
      <c r="BG155" s="324">
        <f>IF(V155="snížená",N155,0)</f>
        <v>0</v>
      </c>
      <c r="BH155" s="324">
        <f>IF(V155="zákl. přenesená",N155,0)</f>
        <v>0</v>
      </c>
      <c r="BI155" s="324">
        <f>IF(V155="sníž. přenesená",N155,0)</f>
        <v>0</v>
      </c>
      <c r="BJ155" s="324">
        <f>IF(V155="nulová",N155,0)</f>
        <v>0</v>
      </c>
      <c r="BK155" s="323" t="s">
        <v>65</v>
      </c>
      <c r="BL155" s="324">
        <f>ROUND(L155*K155,2)</f>
        <v>0</v>
      </c>
      <c r="BM155" s="323" t="s">
        <v>113</v>
      </c>
      <c r="BN155" s="323" t="s">
        <v>1090</v>
      </c>
    </row>
    <row r="156" spans="2:48" s="288" customFormat="1" ht="98.1" customHeight="1">
      <c r="B156" s="319"/>
      <c r="C156" s="320"/>
      <c r="D156" s="320"/>
      <c r="E156" s="320"/>
      <c r="F156" s="680" t="s">
        <v>1091</v>
      </c>
      <c r="G156" s="681"/>
      <c r="H156" s="681"/>
      <c r="I156" s="681"/>
      <c r="J156" s="320"/>
      <c r="K156" s="320"/>
      <c r="L156" s="320"/>
      <c r="M156" s="320"/>
      <c r="N156" s="320"/>
      <c r="O156" s="320"/>
      <c r="P156" s="320"/>
      <c r="Q156" s="320"/>
      <c r="R156" s="320"/>
      <c r="S156" s="314"/>
      <c r="U156" s="321"/>
      <c r="V156" s="320"/>
      <c r="W156" s="320"/>
      <c r="X156" s="320"/>
      <c r="Y156" s="320"/>
      <c r="Z156" s="320"/>
      <c r="AA156" s="320"/>
      <c r="AB156" s="322"/>
      <c r="AU156" s="323" t="s">
        <v>271</v>
      </c>
      <c r="AV156" s="323" t="s">
        <v>65</v>
      </c>
    </row>
    <row r="157" spans="2:66" s="288" customFormat="1" ht="30" customHeight="1">
      <c r="B157" s="319"/>
      <c r="C157" s="309" t="s">
        <v>975</v>
      </c>
      <c r="D157" s="309" t="s">
        <v>199</v>
      </c>
      <c r="E157" s="310" t="s">
        <v>1092</v>
      </c>
      <c r="F157" s="678" t="s">
        <v>1093</v>
      </c>
      <c r="G157" s="678"/>
      <c r="H157" s="678"/>
      <c r="I157" s="678"/>
      <c r="J157" s="325" t="s">
        <v>2747</v>
      </c>
      <c r="K157" s="312">
        <v>4</v>
      </c>
      <c r="L157" s="572"/>
      <c r="M157" s="572"/>
      <c r="N157" s="679">
        <f>ROUND(L157*K157,2)</f>
        <v>0</v>
      </c>
      <c r="O157" s="679"/>
      <c r="P157" s="679"/>
      <c r="Q157" s="679"/>
      <c r="R157" s="313" t="s">
        <v>3319</v>
      </c>
      <c r="S157" s="314"/>
      <c r="U157" s="315"/>
      <c r="V157" s="316"/>
      <c r="W157" s="317"/>
      <c r="X157" s="317"/>
      <c r="Y157" s="317"/>
      <c r="Z157" s="317"/>
      <c r="AA157" s="317"/>
      <c r="AB157" s="318"/>
      <c r="AS157" s="323" t="s">
        <v>113</v>
      </c>
      <c r="AU157" s="323" t="s">
        <v>199</v>
      </c>
      <c r="AV157" s="323" t="s">
        <v>65</v>
      </c>
      <c r="AZ157" s="323" t="s">
        <v>198</v>
      </c>
      <c r="BF157" s="324">
        <f>IF(V157="základní",N157,0)</f>
        <v>0</v>
      </c>
      <c r="BG157" s="324">
        <f>IF(V157="snížená",N157,0)</f>
        <v>0</v>
      </c>
      <c r="BH157" s="324">
        <f>IF(V157="zákl. přenesená",N157,0)</f>
        <v>0</v>
      </c>
      <c r="BI157" s="324">
        <f>IF(V157="sníž. přenesená",N157,0)</f>
        <v>0</v>
      </c>
      <c r="BJ157" s="324">
        <f>IF(V157="nulová",N157,0)</f>
        <v>0</v>
      </c>
      <c r="BK157" s="323" t="s">
        <v>65</v>
      </c>
      <c r="BL157" s="324">
        <f>ROUND(L157*K157,2)</f>
        <v>0</v>
      </c>
      <c r="BM157" s="323" t="s">
        <v>113</v>
      </c>
      <c r="BN157" s="323" t="s">
        <v>1094</v>
      </c>
    </row>
    <row r="158" spans="2:48" s="288" customFormat="1" ht="98.1" customHeight="1">
      <c r="B158" s="319"/>
      <c r="C158" s="320"/>
      <c r="D158" s="320"/>
      <c r="E158" s="320"/>
      <c r="F158" s="680" t="s">
        <v>1095</v>
      </c>
      <c r="G158" s="681"/>
      <c r="H158" s="681"/>
      <c r="I158" s="681"/>
      <c r="J158" s="320"/>
      <c r="K158" s="320"/>
      <c r="L158" s="320"/>
      <c r="M158" s="320"/>
      <c r="N158" s="320"/>
      <c r="O158" s="320"/>
      <c r="P158" s="320"/>
      <c r="Q158" s="320"/>
      <c r="R158" s="320"/>
      <c r="S158" s="314"/>
      <c r="U158" s="321"/>
      <c r="V158" s="320"/>
      <c r="W158" s="320"/>
      <c r="X158" s="320"/>
      <c r="Y158" s="320"/>
      <c r="Z158" s="320"/>
      <c r="AA158" s="320"/>
      <c r="AB158" s="322"/>
      <c r="AU158" s="323" t="s">
        <v>271</v>
      </c>
      <c r="AV158" s="323" t="s">
        <v>65</v>
      </c>
    </row>
    <row r="159" spans="2:66" s="288" customFormat="1" ht="30" customHeight="1">
      <c r="B159" s="319"/>
      <c r="C159" s="309" t="s">
        <v>979</v>
      </c>
      <c r="D159" s="309" t="s">
        <v>199</v>
      </c>
      <c r="E159" s="310" t="s">
        <v>1096</v>
      </c>
      <c r="F159" s="678" t="s">
        <v>1097</v>
      </c>
      <c r="G159" s="678"/>
      <c r="H159" s="678"/>
      <c r="I159" s="678"/>
      <c r="J159" s="325" t="s">
        <v>2747</v>
      </c>
      <c r="K159" s="312">
        <v>3</v>
      </c>
      <c r="L159" s="572"/>
      <c r="M159" s="572"/>
      <c r="N159" s="679">
        <f>ROUND(L159*K159,2)</f>
        <v>0</v>
      </c>
      <c r="O159" s="679"/>
      <c r="P159" s="679"/>
      <c r="Q159" s="679"/>
      <c r="R159" s="313" t="s">
        <v>3319</v>
      </c>
      <c r="S159" s="314"/>
      <c r="U159" s="315"/>
      <c r="V159" s="316"/>
      <c r="W159" s="317"/>
      <c r="X159" s="317"/>
      <c r="Y159" s="317"/>
      <c r="Z159" s="317"/>
      <c r="AA159" s="317"/>
      <c r="AB159" s="318"/>
      <c r="AS159" s="323" t="s">
        <v>113</v>
      </c>
      <c r="AU159" s="323" t="s">
        <v>199</v>
      </c>
      <c r="AV159" s="323" t="s">
        <v>65</v>
      </c>
      <c r="AZ159" s="323" t="s">
        <v>198</v>
      </c>
      <c r="BF159" s="324">
        <f>IF(V159="základní",N159,0)</f>
        <v>0</v>
      </c>
      <c r="BG159" s="324">
        <f>IF(V159="snížená",N159,0)</f>
        <v>0</v>
      </c>
      <c r="BH159" s="324">
        <f>IF(V159="zákl. přenesená",N159,0)</f>
        <v>0</v>
      </c>
      <c r="BI159" s="324">
        <f>IF(V159="sníž. přenesená",N159,0)</f>
        <v>0</v>
      </c>
      <c r="BJ159" s="324">
        <f>IF(V159="nulová",N159,0)</f>
        <v>0</v>
      </c>
      <c r="BK159" s="323" t="s">
        <v>65</v>
      </c>
      <c r="BL159" s="324">
        <f>ROUND(L159*K159,2)</f>
        <v>0</v>
      </c>
      <c r="BM159" s="323" t="s">
        <v>113</v>
      </c>
      <c r="BN159" s="323" t="s">
        <v>1098</v>
      </c>
    </row>
    <row r="160" spans="2:48" s="288" customFormat="1" ht="98.1" customHeight="1">
      <c r="B160" s="319"/>
      <c r="C160" s="320"/>
      <c r="D160" s="320"/>
      <c r="E160" s="320"/>
      <c r="F160" s="680" t="s">
        <v>1095</v>
      </c>
      <c r="G160" s="681"/>
      <c r="H160" s="681"/>
      <c r="I160" s="681"/>
      <c r="J160" s="320"/>
      <c r="K160" s="320"/>
      <c r="L160" s="320"/>
      <c r="M160" s="320"/>
      <c r="N160" s="320"/>
      <c r="O160" s="320"/>
      <c r="P160" s="320"/>
      <c r="Q160" s="320"/>
      <c r="R160" s="320"/>
      <c r="S160" s="314"/>
      <c r="U160" s="321"/>
      <c r="V160" s="320"/>
      <c r="W160" s="320"/>
      <c r="X160" s="320"/>
      <c r="Y160" s="320"/>
      <c r="Z160" s="320"/>
      <c r="AA160" s="320"/>
      <c r="AB160" s="322"/>
      <c r="AU160" s="323" t="s">
        <v>271</v>
      </c>
      <c r="AV160" s="323" t="s">
        <v>65</v>
      </c>
    </row>
    <row r="161" spans="2:66" s="288" customFormat="1" ht="30" customHeight="1">
      <c r="B161" s="319"/>
      <c r="C161" s="309" t="s">
        <v>983</v>
      </c>
      <c r="D161" s="309" t="s">
        <v>199</v>
      </c>
      <c r="E161" s="310" t="s">
        <v>1099</v>
      </c>
      <c r="F161" s="678" t="s">
        <v>1100</v>
      </c>
      <c r="G161" s="678"/>
      <c r="H161" s="678"/>
      <c r="I161" s="678"/>
      <c r="J161" s="311" t="s">
        <v>268</v>
      </c>
      <c r="K161" s="312">
        <v>2</v>
      </c>
      <c r="L161" s="572"/>
      <c r="M161" s="572"/>
      <c r="N161" s="679">
        <f>ROUND(L161*K161,2)</f>
        <v>0</v>
      </c>
      <c r="O161" s="679"/>
      <c r="P161" s="679"/>
      <c r="Q161" s="679"/>
      <c r="R161" s="313" t="s">
        <v>3319</v>
      </c>
      <c r="S161" s="314"/>
      <c r="U161" s="315"/>
      <c r="V161" s="316"/>
      <c r="W161" s="317"/>
      <c r="X161" s="317"/>
      <c r="Y161" s="317"/>
      <c r="Z161" s="317"/>
      <c r="AA161" s="317"/>
      <c r="AB161" s="318"/>
      <c r="AS161" s="323" t="s">
        <v>113</v>
      </c>
      <c r="AU161" s="323" t="s">
        <v>199</v>
      </c>
      <c r="AV161" s="323" t="s">
        <v>65</v>
      </c>
      <c r="AZ161" s="323" t="s">
        <v>198</v>
      </c>
      <c r="BF161" s="324">
        <f>IF(V161="základní",N161,0)</f>
        <v>0</v>
      </c>
      <c r="BG161" s="324">
        <f>IF(V161="snížená",N161,0)</f>
        <v>0</v>
      </c>
      <c r="BH161" s="324">
        <f>IF(V161="zákl. přenesená",N161,0)</f>
        <v>0</v>
      </c>
      <c r="BI161" s="324">
        <f>IF(V161="sníž. přenesená",N161,0)</f>
        <v>0</v>
      </c>
      <c r="BJ161" s="324">
        <f>IF(V161="nulová",N161,0)</f>
        <v>0</v>
      </c>
      <c r="BK161" s="323" t="s">
        <v>65</v>
      </c>
      <c r="BL161" s="324">
        <f>ROUND(L161*K161,2)</f>
        <v>0</v>
      </c>
      <c r="BM161" s="323" t="s">
        <v>113</v>
      </c>
      <c r="BN161" s="323" t="s">
        <v>1101</v>
      </c>
    </row>
    <row r="162" spans="2:66" s="288" customFormat="1" ht="30" customHeight="1">
      <c r="B162" s="319"/>
      <c r="C162" s="309" t="s">
        <v>987</v>
      </c>
      <c r="D162" s="309" t="s">
        <v>199</v>
      </c>
      <c r="E162" s="310" t="s">
        <v>1102</v>
      </c>
      <c r="F162" s="678" t="s">
        <v>1103</v>
      </c>
      <c r="G162" s="678"/>
      <c r="H162" s="678"/>
      <c r="I162" s="678"/>
      <c r="J162" s="325" t="s">
        <v>2747</v>
      </c>
      <c r="K162" s="312">
        <v>2</v>
      </c>
      <c r="L162" s="572"/>
      <c r="M162" s="572"/>
      <c r="N162" s="679">
        <f>ROUND(L162*K162,2)</f>
        <v>0</v>
      </c>
      <c r="O162" s="679"/>
      <c r="P162" s="679"/>
      <c r="Q162" s="679"/>
      <c r="R162" s="313" t="s">
        <v>3319</v>
      </c>
      <c r="S162" s="314"/>
      <c r="U162" s="315"/>
      <c r="V162" s="316"/>
      <c r="W162" s="317"/>
      <c r="X162" s="317"/>
      <c r="Y162" s="317"/>
      <c r="Z162" s="317"/>
      <c r="AA162" s="317"/>
      <c r="AB162" s="318"/>
      <c r="AS162" s="323" t="s">
        <v>113</v>
      </c>
      <c r="AU162" s="323" t="s">
        <v>199</v>
      </c>
      <c r="AV162" s="323" t="s">
        <v>65</v>
      </c>
      <c r="AZ162" s="323" t="s">
        <v>198</v>
      </c>
      <c r="BF162" s="324">
        <f>IF(V162="základní",N162,0)</f>
        <v>0</v>
      </c>
      <c r="BG162" s="324">
        <f>IF(V162="snížená",N162,0)</f>
        <v>0</v>
      </c>
      <c r="BH162" s="324">
        <f>IF(V162="zákl. přenesená",N162,0)</f>
        <v>0</v>
      </c>
      <c r="BI162" s="324">
        <f>IF(V162="sníž. přenesená",N162,0)</f>
        <v>0</v>
      </c>
      <c r="BJ162" s="324">
        <f>IF(V162="nulová",N162,0)</f>
        <v>0</v>
      </c>
      <c r="BK162" s="323" t="s">
        <v>65</v>
      </c>
      <c r="BL162" s="324">
        <f>ROUND(L162*K162,2)</f>
        <v>0</v>
      </c>
      <c r="BM162" s="323" t="s">
        <v>113</v>
      </c>
      <c r="BN162" s="323" t="s">
        <v>1104</v>
      </c>
    </row>
    <row r="163" spans="2:48" s="288" customFormat="1" ht="56.1" customHeight="1">
      <c r="B163" s="319"/>
      <c r="C163" s="320"/>
      <c r="D163" s="320"/>
      <c r="E163" s="320"/>
      <c r="F163" s="680" t="s">
        <v>1105</v>
      </c>
      <c r="G163" s="681"/>
      <c r="H163" s="681"/>
      <c r="I163" s="681"/>
      <c r="J163" s="320"/>
      <c r="K163" s="320"/>
      <c r="L163" s="320"/>
      <c r="M163" s="320"/>
      <c r="N163" s="320"/>
      <c r="O163" s="320"/>
      <c r="P163" s="320"/>
      <c r="Q163" s="320"/>
      <c r="R163" s="320"/>
      <c r="S163" s="314"/>
      <c r="U163" s="321"/>
      <c r="V163" s="320"/>
      <c r="W163" s="320"/>
      <c r="X163" s="320"/>
      <c r="Y163" s="320"/>
      <c r="Z163" s="320"/>
      <c r="AA163" s="320"/>
      <c r="AB163" s="322"/>
      <c r="AU163" s="323" t="s">
        <v>271</v>
      </c>
      <c r="AV163" s="323" t="s">
        <v>65</v>
      </c>
    </row>
    <row r="164" spans="2:66" s="288" customFormat="1" ht="20.1" customHeight="1">
      <c r="B164" s="319"/>
      <c r="C164" s="309" t="s">
        <v>992</v>
      </c>
      <c r="D164" s="309" t="s">
        <v>199</v>
      </c>
      <c r="E164" s="310" t="s">
        <v>1106</v>
      </c>
      <c r="F164" s="678" t="s">
        <v>1107</v>
      </c>
      <c r="G164" s="678"/>
      <c r="H164" s="678"/>
      <c r="I164" s="678"/>
      <c r="J164" s="325" t="s">
        <v>2747</v>
      </c>
      <c r="K164" s="312">
        <v>1</v>
      </c>
      <c r="L164" s="572"/>
      <c r="M164" s="572"/>
      <c r="N164" s="679">
        <f>ROUND(L164*K164,2)</f>
        <v>0</v>
      </c>
      <c r="O164" s="679"/>
      <c r="P164" s="679"/>
      <c r="Q164" s="679"/>
      <c r="R164" s="313" t="s">
        <v>3319</v>
      </c>
      <c r="S164" s="314"/>
      <c r="U164" s="315"/>
      <c r="V164" s="316"/>
      <c r="W164" s="317"/>
      <c r="X164" s="317"/>
      <c r="Y164" s="317"/>
      <c r="Z164" s="317"/>
      <c r="AA164" s="317"/>
      <c r="AB164" s="318"/>
      <c r="AS164" s="323" t="s">
        <v>113</v>
      </c>
      <c r="AU164" s="323" t="s">
        <v>199</v>
      </c>
      <c r="AV164" s="323" t="s">
        <v>65</v>
      </c>
      <c r="AZ164" s="323" t="s">
        <v>198</v>
      </c>
      <c r="BF164" s="324">
        <f>IF(V164="základní",N164,0)</f>
        <v>0</v>
      </c>
      <c r="BG164" s="324">
        <f>IF(V164="snížená",N164,0)</f>
        <v>0</v>
      </c>
      <c r="BH164" s="324">
        <f>IF(V164="zákl. přenesená",N164,0)</f>
        <v>0</v>
      </c>
      <c r="BI164" s="324">
        <f>IF(V164="sníž. přenesená",N164,0)</f>
        <v>0</v>
      </c>
      <c r="BJ164" s="324">
        <f>IF(V164="nulová",N164,0)</f>
        <v>0</v>
      </c>
      <c r="BK164" s="323" t="s">
        <v>65</v>
      </c>
      <c r="BL164" s="324">
        <f>ROUND(L164*K164,2)</f>
        <v>0</v>
      </c>
      <c r="BM164" s="323" t="s">
        <v>113</v>
      </c>
      <c r="BN164" s="323" t="s">
        <v>1108</v>
      </c>
    </row>
    <row r="165" spans="2:48" s="288" customFormat="1" ht="56.1" customHeight="1">
      <c r="B165" s="319"/>
      <c r="C165" s="320"/>
      <c r="D165" s="320"/>
      <c r="E165" s="320"/>
      <c r="F165" s="680" t="s">
        <v>1109</v>
      </c>
      <c r="G165" s="681"/>
      <c r="H165" s="681"/>
      <c r="I165" s="681"/>
      <c r="J165" s="320"/>
      <c r="K165" s="320"/>
      <c r="L165" s="320"/>
      <c r="M165" s="320"/>
      <c r="N165" s="320"/>
      <c r="O165" s="320"/>
      <c r="P165" s="320"/>
      <c r="Q165" s="320"/>
      <c r="R165" s="320"/>
      <c r="S165" s="314"/>
      <c r="U165" s="321"/>
      <c r="V165" s="320"/>
      <c r="W165" s="320"/>
      <c r="X165" s="320"/>
      <c r="Y165" s="320"/>
      <c r="Z165" s="320"/>
      <c r="AA165" s="320"/>
      <c r="AB165" s="322"/>
      <c r="AU165" s="323" t="s">
        <v>271</v>
      </c>
      <c r="AV165" s="323" t="s">
        <v>65</v>
      </c>
    </row>
    <row r="166" spans="2:66" s="288" customFormat="1" ht="45" customHeight="1">
      <c r="B166" s="319"/>
      <c r="C166" s="309" t="s">
        <v>594</v>
      </c>
      <c r="D166" s="309" t="s">
        <v>199</v>
      </c>
      <c r="E166" s="310" t="s">
        <v>1110</v>
      </c>
      <c r="F166" s="678" t="s">
        <v>1111</v>
      </c>
      <c r="G166" s="678"/>
      <c r="H166" s="678"/>
      <c r="I166" s="678"/>
      <c r="J166" s="325" t="s">
        <v>2747</v>
      </c>
      <c r="K166" s="312">
        <v>1</v>
      </c>
      <c r="L166" s="572"/>
      <c r="M166" s="572"/>
      <c r="N166" s="679">
        <f>ROUND(L166*K166,2)</f>
        <v>0</v>
      </c>
      <c r="O166" s="679"/>
      <c r="P166" s="679"/>
      <c r="Q166" s="679"/>
      <c r="R166" s="313" t="s">
        <v>3319</v>
      </c>
      <c r="S166" s="314"/>
      <c r="U166" s="315"/>
      <c r="V166" s="316"/>
      <c r="W166" s="317"/>
      <c r="X166" s="317"/>
      <c r="Y166" s="317"/>
      <c r="Z166" s="317"/>
      <c r="AA166" s="317"/>
      <c r="AB166" s="318"/>
      <c r="AS166" s="323" t="s">
        <v>113</v>
      </c>
      <c r="AU166" s="323" t="s">
        <v>199</v>
      </c>
      <c r="AV166" s="323" t="s">
        <v>65</v>
      </c>
      <c r="AZ166" s="323" t="s">
        <v>198</v>
      </c>
      <c r="BF166" s="324">
        <f>IF(V166="základní",N166,0)</f>
        <v>0</v>
      </c>
      <c r="BG166" s="324">
        <f>IF(V166="snížená",N166,0)</f>
        <v>0</v>
      </c>
      <c r="BH166" s="324">
        <f>IF(V166="zákl. přenesená",N166,0)</f>
        <v>0</v>
      </c>
      <c r="BI166" s="324">
        <f>IF(V166="sníž. přenesená",N166,0)</f>
        <v>0</v>
      </c>
      <c r="BJ166" s="324">
        <f>IF(V166="nulová",N166,0)</f>
        <v>0</v>
      </c>
      <c r="BK166" s="323" t="s">
        <v>65</v>
      </c>
      <c r="BL166" s="324">
        <f>ROUND(L166*K166,2)</f>
        <v>0</v>
      </c>
      <c r="BM166" s="323" t="s">
        <v>113</v>
      </c>
      <c r="BN166" s="323" t="s">
        <v>1112</v>
      </c>
    </row>
    <row r="167" spans="2:48" s="288" customFormat="1" ht="56.1" customHeight="1">
      <c r="B167" s="319"/>
      <c r="C167" s="320"/>
      <c r="D167" s="320"/>
      <c r="E167" s="320"/>
      <c r="F167" s="680" t="s">
        <v>1113</v>
      </c>
      <c r="G167" s="681"/>
      <c r="H167" s="681"/>
      <c r="I167" s="681"/>
      <c r="J167" s="320"/>
      <c r="K167" s="320"/>
      <c r="L167" s="320"/>
      <c r="M167" s="320"/>
      <c r="N167" s="320"/>
      <c r="O167" s="320"/>
      <c r="P167" s="320"/>
      <c r="Q167" s="320"/>
      <c r="R167" s="320"/>
      <c r="S167" s="314"/>
      <c r="U167" s="321"/>
      <c r="V167" s="320"/>
      <c r="W167" s="320"/>
      <c r="X167" s="320"/>
      <c r="Y167" s="320"/>
      <c r="Z167" s="320"/>
      <c r="AA167" s="320"/>
      <c r="AB167" s="322"/>
      <c r="AU167" s="323" t="s">
        <v>271</v>
      </c>
      <c r="AV167" s="323" t="s">
        <v>65</v>
      </c>
    </row>
    <row r="168" spans="2:66" s="288" customFormat="1" ht="30" customHeight="1">
      <c r="B168" s="319"/>
      <c r="C168" s="309" t="s">
        <v>605</v>
      </c>
      <c r="D168" s="309" t="s">
        <v>199</v>
      </c>
      <c r="E168" s="310" t="s">
        <v>1114</v>
      </c>
      <c r="F168" s="678" t="s">
        <v>1115</v>
      </c>
      <c r="G168" s="678"/>
      <c r="H168" s="678"/>
      <c r="I168" s="678"/>
      <c r="J168" s="325" t="s">
        <v>2747</v>
      </c>
      <c r="K168" s="312">
        <v>1</v>
      </c>
      <c r="L168" s="572"/>
      <c r="M168" s="572"/>
      <c r="N168" s="679">
        <f>ROUND(L168*K168,2)</f>
        <v>0</v>
      </c>
      <c r="O168" s="679"/>
      <c r="P168" s="679"/>
      <c r="Q168" s="679"/>
      <c r="R168" s="313" t="s">
        <v>3319</v>
      </c>
      <c r="S168" s="314"/>
      <c r="U168" s="315"/>
      <c r="V168" s="316"/>
      <c r="W168" s="317"/>
      <c r="X168" s="317"/>
      <c r="Y168" s="317"/>
      <c r="Z168" s="317"/>
      <c r="AA168" s="317"/>
      <c r="AB168" s="318"/>
      <c r="AS168" s="323" t="s">
        <v>113</v>
      </c>
      <c r="AU168" s="323" t="s">
        <v>199</v>
      </c>
      <c r="AV168" s="323" t="s">
        <v>65</v>
      </c>
      <c r="AZ168" s="323" t="s">
        <v>198</v>
      </c>
      <c r="BF168" s="324">
        <f>IF(V168="základní",N168,0)</f>
        <v>0</v>
      </c>
      <c r="BG168" s="324">
        <f>IF(V168="snížená",N168,0)</f>
        <v>0</v>
      </c>
      <c r="BH168" s="324">
        <f>IF(V168="zákl. přenesená",N168,0)</f>
        <v>0</v>
      </c>
      <c r="BI168" s="324">
        <f>IF(V168="sníž. přenesená",N168,0)</f>
        <v>0</v>
      </c>
      <c r="BJ168" s="324">
        <f>IF(V168="nulová",N168,0)</f>
        <v>0</v>
      </c>
      <c r="BK168" s="323" t="s">
        <v>65</v>
      </c>
      <c r="BL168" s="324">
        <f>ROUND(L168*K168,2)</f>
        <v>0</v>
      </c>
      <c r="BM168" s="323" t="s">
        <v>113</v>
      </c>
      <c r="BN168" s="323" t="s">
        <v>1116</v>
      </c>
    </row>
    <row r="169" spans="2:48" s="288" customFormat="1" ht="42" customHeight="1">
      <c r="B169" s="319"/>
      <c r="C169" s="320"/>
      <c r="D169" s="320"/>
      <c r="E169" s="320"/>
      <c r="F169" s="680" t="s">
        <v>1117</v>
      </c>
      <c r="G169" s="681"/>
      <c r="H169" s="681"/>
      <c r="I169" s="681"/>
      <c r="J169" s="320"/>
      <c r="K169" s="320"/>
      <c r="L169" s="320"/>
      <c r="M169" s="320"/>
      <c r="N169" s="320"/>
      <c r="O169" s="320"/>
      <c r="P169" s="320"/>
      <c r="Q169" s="320"/>
      <c r="R169" s="320"/>
      <c r="S169" s="314"/>
      <c r="U169" s="321"/>
      <c r="V169" s="320"/>
      <c r="W169" s="320"/>
      <c r="X169" s="320"/>
      <c r="Y169" s="320"/>
      <c r="Z169" s="320"/>
      <c r="AA169" s="320"/>
      <c r="AB169" s="322"/>
      <c r="AU169" s="323" t="s">
        <v>271</v>
      </c>
      <c r="AV169" s="323" t="s">
        <v>65</v>
      </c>
    </row>
    <row r="170" spans="2:66" s="288" customFormat="1" ht="20.1" customHeight="1">
      <c r="B170" s="319"/>
      <c r="C170" s="309" t="s">
        <v>613</v>
      </c>
      <c r="D170" s="309" t="s">
        <v>199</v>
      </c>
      <c r="E170" s="310" t="s">
        <v>1118</v>
      </c>
      <c r="F170" s="678" t="s">
        <v>1119</v>
      </c>
      <c r="G170" s="678"/>
      <c r="H170" s="678"/>
      <c r="I170" s="678"/>
      <c r="J170" s="325" t="s">
        <v>2747</v>
      </c>
      <c r="K170" s="312">
        <v>1</v>
      </c>
      <c r="L170" s="572"/>
      <c r="M170" s="572"/>
      <c r="N170" s="679">
        <f>ROUND(L170*K170,2)</f>
        <v>0</v>
      </c>
      <c r="O170" s="679"/>
      <c r="P170" s="679"/>
      <c r="Q170" s="679"/>
      <c r="R170" s="313" t="s">
        <v>3319</v>
      </c>
      <c r="S170" s="314"/>
      <c r="U170" s="315"/>
      <c r="V170" s="316"/>
      <c r="W170" s="317"/>
      <c r="X170" s="317"/>
      <c r="Y170" s="317"/>
      <c r="Z170" s="317"/>
      <c r="AA170" s="317"/>
      <c r="AB170" s="318"/>
      <c r="AS170" s="323" t="s">
        <v>113</v>
      </c>
      <c r="AU170" s="323" t="s">
        <v>199</v>
      </c>
      <c r="AV170" s="323" t="s">
        <v>65</v>
      </c>
      <c r="AZ170" s="323" t="s">
        <v>198</v>
      </c>
      <c r="BF170" s="324">
        <f>IF(V170="základní",N170,0)</f>
        <v>0</v>
      </c>
      <c r="BG170" s="324">
        <f>IF(V170="snížená",N170,0)</f>
        <v>0</v>
      </c>
      <c r="BH170" s="324">
        <f>IF(V170="zákl. přenesená",N170,0)</f>
        <v>0</v>
      </c>
      <c r="BI170" s="324">
        <f>IF(V170="sníž. přenesená",N170,0)</f>
        <v>0</v>
      </c>
      <c r="BJ170" s="324">
        <f>IF(V170="nulová",N170,0)</f>
        <v>0</v>
      </c>
      <c r="BK170" s="323" t="s">
        <v>65</v>
      </c>
      <c r="BL170" s="324">
        <f>ROUND(L170*K170,2)</f>
        <v>0</v>
      </c>
      <c r="BM170" s="323" t="s">
        <v>113</v>
      </c>
      <c r="BN170" s="323" t="s">
        <v>1120</v>
      </c>
    </row>
    <row r="171" spans="2:48" s="288" customFormat="1" ht="27.95" customHeight="1">
      <c r="B171" s="319"/>
      <c r="C171" s="320"/>
      <c r="D171" s="320"/>
      <c r="E171" s="320"/>
      <c r="F171" s="680" t="s">
        <v>1121</v>
      </c>
      <c r="G171" s="681"/>
      <c r="H171" s="681"/>
      <c r="I171" s="681"/>
      <c r="J171" s="320"/>
      <c r="K171" s="320"/>
      <c r="L171" s="320"/>
      <c r="M171" s="320"/>
      <c r="N171" s="320"/>
      <c r="O171" s="320"/>
      <c r="P171" s="320"/>
      <c r="Q171" s="320"/>
      <c r="R171" s="320"/>
      <c r="S171" s="314"/>
      <c r="U171" s="321"/>
      <c r="V171" s="320"/>
      <c r="W171" s="320"/>
      <c r="X171" s="320"/>
      <c r="Y171" s="320"/>
      <c r="Z171" s="320"/>
      <c r="AA171" s="320"/>
      <c r="AB171" s="322"/>
      <c r="AU171" s="323" t="s">
        <v>271</v>
      </c>
      <c r="AV171" s="323" t="s">
        <v>65</v>
      </c>
    </row>
    <row r="172" spans="2:66" s="288" customFormat="1" ht="30" customHeight="1">
      <c r="B172" s="319"/>
      <c r="C172" s="309" t="s">
        <v>618</v>
      </c>
      <c r="D172" s="309" t="s">
        <v>199</v>
      </c>
      <c r="E172" s="310" t="s">
        <v>1122</v>
      </c>
      <c r="F172" s="678" t="s">
        <v>1123</v>
      </c>
      <c r="G172" s="678"/>
      <c r="H172" s="678"/>
      <c r="I172" s="678"/>
      <c r="J172" s="350" t="s">
        <v>1218</v>
      </c>
      <c r="K172" s="312">
        <v>1</v>
      </c>
      <c r="L172" s="572"/>
      <c r="M172" s="572"/>
      <c r="N172" s="679">
        <f>ROUND(L172*K172,2)</f>
        <v>0</v>
      </c>
      <c r="O172" s="679"/>
      <c r="P172" s="679"/>
      <c r="Q172" s="679"/>
      <c r="R172" s="313" t="s">
        <v>3319</v>
      </c>
      <c r="S172" s="314"/>
      <c r="U172" s="315"/>
      <c r="V172" s="351"/>
      <c r="W172" s="352"/>
      <c r="X172" s="352"/>
      <c r="Y172" s="352"/>
      <c r="Z172" s="352"/>
      <c r="AA172" s="352"/>
      <c r="AB172" s="353"/>
      <c r="AS172" s="323" t="s">
        <v>113</v>
      </c>
      <c r="AU172" s="323" t="s">
        <v>199</v>
      </c>
      <c r="AV172" s="323" t="s">
        <v>65</v>
      </c>
      <c r="AZ172" s="323" t="s">
        <v>198</v>
      </c>
      <c r="BF172" s="324">
        <f>IF(V172="základní",N172,0)</f>
        <v>0</v>
      </c>
      <c r="BG172" s="324">
        <f>IF(V172="snížená",N172,0)</f>
        <v>0</v>
      </c>
      <c r="BH172" s="324">
        <f>IF(V172="zákl. přenesená",N172,0)</f>
        <v>0</v>
      </c>
      <c r="BI172" s="324">
        <f>IF(V172="sníž. přenesená",N172,0)</f>
        <v>0</v>
      </c>
      <c r="BJ172" s="324">
        <f>IF(V172="nulová",N172,0)</f>
        <v>0</v>
      </c>
      <c r="BK172" s="323" t="s">
        <v>65</v>
      </c>
      <c r="BL172" s="324">
        <f>ROUND(L172*K172,2)</f>
        <v>0</v>
      </c>
      <c r="BM172" s="323" t="s">
        <v>113</v>
      </c>
      <c r="BN172" s="323" t="s">
        <v>1124</v>
      </c>
    </row>
    <row r="173" spans="2:66" s="288" customFormat="1" ht="30" customHeight="1">
      <c r="B173" s="319"/>
      <c r="C173" s="328">
        <v>58</v>
      </c>
      <c r="D173" s="328" t="s">
        <v>199</v>
      </c>
      <c r="E173" s="329" t="s">
        <v>3648</v>
      </c>
      <c r="F173" s="689" t="s">
        <v>3649</v>
      </c>
      <c r="G173" s="689"/>
      <c r="H173" s="689"/>
      <c r="I173" s="689"/>
      <c r="J173" s="325" t="s">
        <v>3370</v>
      </c>
      <c r="K173" s="330">
        <v>0.22</v>
      </c>
      <c r="L173" s="572"/>
      <c r="M173" s="572"/>
      <c r="N173" s="688">
        <f>ROUND(L173*K173,2)</f>
        <v>0</v>
      </c>
      <c r="O173" s="688"/>
      <c r="P173" s="688"/>
      <c r="Q173" s="688"/>
      <c r="R173" s="313" t="s">
        <v>3765</v>
      </c>
      <c r="S173" s="314"/>
      <c r="U173" s="347"/>
      <c r="V173" s="316"/>
      <c r="W173" s="317"/>
      <c r="X173" s="317"/>
      <c r="Y173" s="317"/>
      <c r="Z173" s="317"/>
      <c r="AA173" s="317"/>
      <c r="AB173" s="317"/>
      <c r="AD173" s="324"/>
      <c r="AS173" s="323"/>
      <c r="AU173" s="323"/>
      <c r="AV173" s="323"/>
      <c r="AZ173" s="323"/>
      <c r="BF173" s="324"/>
      <c r="BG173" s="324"/>
      <c r="BH173" s="324"/>
      <c r="BI173" s="324"/>
      <c r="BJ173" s="324"/>
      <c r="BK173" s="323"/>
      <c r="BL173" s="324"/>
      <c r="BM173" s="323"/>
      <c r="BN173" s="323"/>
    </row>
    <row r="174" spans="2:66" s="288" customFormat="1" ht="30" customHeight="1">
      <c r="B174" s="319"/>
      <c r="C174" s="328">
        <v>59</v>
      </c>
      <c r="D174" s="328" t="s">
        <v>199</v>
      </c>
      <c r="E174" s="329" t="s">
        <v>3648</v>
      </c>
      <c r="F174" s="689" t="s">
        <v>3650</v>
      </c>
      <c r="G174" s="689"/>
      <c r="H174" s="689"/>
      <c r="I174" s="689"/>
      <c r="J174" s="325" t="s">
        <v>1218</v>
      </c>
      <c r="K174" s="330">
        <v>1</v>
      </c>
      <c r="L174" s="572"/>
      <c r="M174" s="572"/>
      <c r="N174" s="688">
        <f>ROUND(L174*K174,2)</f>
        <v>0</v>
      </c>
      <c r="O174" s="688"/>
      <c r="P174" s="688"/>
      <c r="Q174" s="688"/>
      <c r="R174" s="313" t="s">
        <v>3319</v>
      </c>
      <c r="S174" s="314"/>
      <c r="U174" s="347"/>
      <c r="V174" s="316"/>
      <c r="W174" s="317"/>
      <c r="X174" s="317"/>
      <c r="Y174" s="317"/>
      <c r="Z174" s="317"/>
      <c r="AA174" s="317"/>
      <c r="AB174" s="317"/>
      <c r="AS174" s="323"/>
      <c r="AU174" s="323"/>
      <c r="AV174" s="323"/>
      <c r="AZ174" s="323"/>
      <c r="BF174" s="324"/>
      <c r="BG174" s="324"/>
      <c r="BH174" s="324"/>
      <c r="BI174" s="324"/>
      <c r="BJ174" s="324"/>
      <c r="BK174" s="323"/>
      <c r="BL174" s="324"/>
      <c r="BM174" s="323"/>
      <c r="BN174" s="323"/>
    </row>
    <row r="175" spans="2:66" s="288" customFormat="1" ht="20.1" customHeight="1">
      <c r="B175" s="319"/>
      <c r="C175" s="341"/>
      <c r="D175" s="341"/>
      <c r="E175" s="342"/>
      <c r="F175" s="692" t="s">
        <v>3324</v>
      </c>
      <c r="G175" s="693"/>
      <c r="H175" s="693"/>
      <c r="I175" s="693"/>
      <c r="J175" s="343"/>
      <c r="K175" s="344"/>
      <c r="L175" s="344"/>
      <c r="M175" s="344"/>
      <c r="N175" s="344"/>
      <c r="O175" s="344"/>
      <c r="P175" s="344"/>
      <c r="Q175" s="344"/>
      <c r="R175" s="346"/>
      <c r="S175" s="314"/>
      <c r="U175" s="347"/>
      <c r="V175" s="316"/>
      <c r="W175" s="317"/>
      <c r="X175" s="317"/>
      <c r="Y175" s="317"/>
      <c r="Z175" s="317"/>
      <c r="AA175" s="317"/>
      <c r="AB175" s="317"/>
      <c r="AS175" s="323"/>
      <c r="AU175" s="323"/>
      <c r="AV175" s="323"/>
      <c r="AZ175" s="323"/>
      <c r="BF175" s="324"/>
      <c r="BG175" s="324"/>
      <c r="BH175" s="324"/>
      <c r="BI175" s="324"/>
      <c r="BJ175" s="324"/>
      <c r="BK175" s="323"/>
      <c r="BL175" s="324"/>
      <c r="BM175" s="323"/>
      <c r="BN175" s="323"/>
    </row>
    <row r="176" spans="2:19" s="198" customFormat="1" ht="6.95" customHeight="1">
      <c r="B176" s="201"/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3"/>
    </row>
  </sheetData>
  <sheetProtection password="CDE4" sheet="1" objects="1" scenarios="1"/>
  <mergeCells count="284">
    <mergeCell ref="F174:I174"/>
    <mergeCell ref="L174:M174"/>
    <mergeCell ref="N174:Q174"/>
    <mergeCell ref="F175:I175"/>
    <mergeCell ref="F171:I171"/>
    <mergeCell ref="F172:I172"/>
    <mergeCell ref="L172:M172"/>
    <mergeCell ref="N172:Q172"/>
    <mergeCell ref="F173:I173"/>
    <mergeCell ref="L173:M173"/>
    <mergeCell ref="N173:Q173"/>
    <mergeCell ref="F167:I167"/>
    <mergeCell ref="F168:I168"/>
    <mergeCell ref="L168:M168"/>
    <mergeCell ref="N168:Q168"/>
    <mergeCell ref="F169:I169"/>
    <mergeCell ref="F170:I170"/>
    <mergeCell ref="L170:M170"/>
    <mergeCell ref="N170:Q170"/>
    <mergeCell ref="F163:I163"/>
    <mergeCell ref="F164:I164"/>
    <mergeCell ref="L164:M164"/>
    <mergeCell ref="N164:Q164"/>
    <mergeCell ref="F165:I165"/>
    <mergeCell ref="F166:I166"/>
    <mergeCell ref="L166:M166"/>
    <mergeCell ref="N166:Q166"/>
    <mergeCell ref="F160:I160"/>
    <mergeCell ref="F161:I161"/>
    <mergeCell ref="L161:M161"/>
    <mergeCell ref="N161:Q161"/>
    <mergeCell ref="F162:I162"/>
    <mergeCell ref="L162:M162"/>
    <mergeCell ref="N162:Q162"/>
    <mergeCell ref="F157:I157"/>
    <mergeCell ref="L157:M157"/>
    <mergeCell ref="N157:Q157"/>
    <mergeCell ref="F158:I158"/>
    <mergeCell ref="F159:I159"/>
    <mergeCell ref="L159:M159"/>
    <mergeCell ref="N159:Q159"/>
    <mergeCell ref="F153:I153"/>
    <mergeCell ref="N154:Q154"/>
    <mergeCell ref="F155:I155"/>
    <mergeCell ref="L155:M155"/>
    <mergeCell ref="N155:Q155"/>
    <mergeCell ref="F156:I156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45:I145"/>
    <mergeCell ref="L145:M145"/>
    <mergeCell ref="N145:Q145"/>
    <mergeCell ref="F146:I146"/>
    <mergeCell ref="L146:M146"/>
    <mergeCell ref="N146:Q146"/>
    <mergeCell ref="F143:I143"/>
    <mergeCell ref="L143:M143"/>
    <mergeCell ref="N143:Q143"/>
    <mergeCell ref="F144:I144"/>
    <mergeCell ref="L144:M144"/>
    <mergeCell ref="N144:Q144"/>
    <mergeCell ref="F141:I141"/>
    <mergeCell ref="L141:M141"/>
    <mergeCell ref="N141:Q141"/>
    <mergeCell ref="F142:I142"/>
    <mergeCell ref="L142:M142"/>
    <mergeCell ref="N142:Q142"/>
    <mergeCell ref="F139:I139"/>
    <mergeCell ref="L139:M139"/>
    <mergeCell ref="N139:Q139"/>
    <mergeCell ref="F140:I140"/>
    <mergeCell ref="L140:M140"/>
    <mergeCell ref="N140:Q140"/>
    <mergeCell ref="F137:I137"/>
    <mergeCell ref="L137:M137"/>
    <mergeCell ref="N137:Q137"/>
    <mergeCell ref="F138:I138"/>
    <mergeCell ref="L138:M138"/>
    <mergeCell ref="N138:Q138"/>
    <mergeCell ref="F135:I135"/>
    <mergeCell ref="L135:M135"/>
    <mergeCell ref="N135:Q135"/>
    <mergeCell ref="F136:I136"/>
    <mergeCell ref="L136:M136"/>
    <mergeCell ref="N136:Q136"/>
    <mergeCell ref="F131:I131"/>
    <mergeCell ref="F132:I132"/>
    <mergeCell ref="L132:M132"/>
    <mergeCell ref="N132:Q132"/>
    <mergeCell ref="F133:I133"/>
    <mergeCell ref="F134:I134"/>
    <mergeCell ref="L134:M134"/>
    <mergeCell ref="N134:Q134"/>
    <mergeCell ref="F127:I127"/>
    <mergeCell ref="F128:I128"/>
    <mergeCell ref="L128:M128"/>
    <mergeCell ref="N128:Q128"/>
    <mergeCell ref="F129:I129"/>
    <mergeCell ref="F130:I130"/>
    <mergeCell ref="L130:M130"/>
    <mergeCell ref="N130:Q130"/>
    <mergeCell ref="F124:I124"/>
    <mergeCell ref="L124:M124"/>
    <mergeCell ref="N124:Q124"/>
    <mergeCell ref="F125:I125"/>
    <mergeCell ref="F126:I126"/>
    <mergeCell ref="L126:M126"/>
    <mergeCell ref="N126:Q126"/>
    <mergeCell ref="F120:I120"/>
    <mergeCell ref="N121:Q121"/>
    <mergeCell ref="F122:I122"/>
    <mergeCell ref="L122:M122"/>
    <mergeCell ref="N122:Q122"/>
    <mergeCell ref="F123:I123"/>
    <mergeCell ref="F118:I118"/>
    <mergeCell ref="L118:M118"/>
    <mergeCell ref="N118:Q118"/>
    <mergeCell ref="F119:I119"/>
    <mergeCell ref="L119:M119"/>
    <mergeCell ref="N119:Q119"/>
    <mergeCell ref="F114:I114"/>
    <mergeCell ref="F115:I115"/>
    <mergeCell ref="L115:M115"/>
    <mergeCell ref="N115:Q115"/>
    <mergeCell ref="F116:I116"/>
    <mergeCell ref="F117:I117"/>
    <mergeCell ref="L117:M117"/>
    <mergeCell ref="N117:Q117"/>
    <mergeCell ref="F110:I110"/>
    <mergeCell ref="F111:I111"/>
    <mergeCell ref="L111:M111"/>
    <mergeCell ref="N111:Q111"/>
    <mergeCell ref="F112:I112"/>
    <mergeCell ref="F113:I113"/>
    <mergeCell ref="L113:M113"/>
    <mergeCell ref="N113:Q113"/>
    <mergeCell ref="F108:I108"/>
    <mergeCell ref="L108:M108"/>
    <mergeCell ref="N108:Q108"/>
    <mergeCell ref="F109:I109"/>
    <mergeCell ref="L109:M109"/>
    <mergeCell ref="N109:Q109"/>
    <mergeCell ref="F105:I105"/>
    <mergeCell ref="F106:I106"/>
    <mergeCell ref="L106:M106"/>
    <mergeCell ref="N106:Q106"/>
    <mergeCell ref="F107:I107"/>
    <mergeCell ref="L107:M107"/>
    <mergeCell ref="N107:Q107"/>
    <mergeCell ref="F101:I101"/>
    <mergeCell ref="F102:I102"/>
    <mergeCell ref="L102:M102"/>
    <mergeCell ref="N102:Q102"/>
    <mergeCell ref="F103:I103"/>
    <mergeCell ref="F104:I104"/>
    <mergeCell ref="L104:M104"/>
    <mergeCell ref="N104:Q104"/>
    <mergeCell ref="F99:I99"/>
    <mergeCell ref="L99:M99"/>
    <mergeCell ref="N99:Q99"/>
    <mergeCell ref="F100:I100"/>
    <mergeCell ref="L100:M100"/>
    <mergeCell ref="N100:Q100"/>
    <mergeCell ref="F97:I97"/>
    <mergeCell ref="L97:M97"/>
    <mergeCell ref="N97:Q97"/>
    <mergeCell ref="F98:I98"/>
    <mergeCell ref="L98:M98"/>
    <mergeCell ref="N98:Q98"/>
    <mergeCell ref="F95:I95"/>
    <mergeCell ref="L95:M95"/>
    <mergeCell ref="N95:Q95"/>
    <mergeCell ref="F96:I96"/>
    <mergeCell ref="L96:M96"/>
    <mergeCell ref="N96:Q96"/>
    <mergeCell ref="F93:I93"/>
    <mergeCell ref="L93:M93"/>
    <mergeCell ref="N93:Q93"/>
    <mergeCell ref="F94:I94"/>
    <mergeCell ref="L94:M94"/>
    <mergeCell ref="N94:Q94"/>
    <mergeCell ref="F89:I89"/>
    <mergeCell ref="F90:I90"/>
    <mergeCell ref="L90:M90"/>
    <mergeCell ref="N90:Q90"/>
    <mergeCell ref="F91:I91"/>
    <mergeCell ref="F92:I92"/>
    <mergeCell ref="L92:M92"/>
    <mergeCell ref="N92:Q92"/>
    <mergeCell ref="F85:I85"/>
    <mergeCell ref="F86:I86"/>
    <mergeCell ref="L86:M86"/>
    <mergeCell ref="N86:Q86"/>
    <mergeCell ref="F87:I87"/>
    <mergeCell ref="F88:I88"/>
    <mergeCell ref="L88:M88"/>
    <mergeCell ref="N88:Q88"/>
    <mergeCell ref="F81:I81"/>
    <mergeCell ref="F82:I82"/>
    <mergeCell ref="L82:M82"/>
    <mergeCell ref="N82:Q82"/>
    <mergeCell ref="F83:I83"/>
    <mergeCell ref="F84:I84"/>
    <mergeCell ref="L84:M84"/>
    <mergeCell ref="N84:Q84"/>
    <mergeCell ref="F78:I78"/>
    <mergeCell ref="L78:M78"/>
    <mergeCell ref="N78:Q78"/>
    <mergeCell ref="F79:I79"/>
    <mergeCell ref="F80:I80"/>
    <mergeCell ref="L80:M80"/>
    <mergeCell ref="N80:Q80"/>
    <mergeCell ref="N74:Q74"/>
    <mergeCell ref="N75:Q75"/>
    <mergeCell ref="F76:I76"/>
    <mergeCell ref="L76:M76"/>
    <mergeCell ref="N76:Q76"/>
    <mergeCell ref="F77:I77"/>
    <mergeCell ref="F65:P65"/>
    <mergeCell ref="F66:P66"/>
    <mergeCell ref="F73:I73"/>
    <mergeCell ref="L73:M73"/>
    <mergeCell ref="N73:Q73"/>
    <mergeCell ref="M68:P68"/>
    <mergeCell ref="M70:Q70"/>
    <mergeCell ref="M71:Q71"/>
    <mergeCell ref="M46:P46"/>
    <mergeCell ref="M48:Q48"/>
    <mergeCell ref="M49:Q49"/>
    <mergeCell ref="N55:Q55"/>
    <mergeCell ref="N56:Q56"/>
    <mergeCell ref="F64:P64"/>
    <mergeCell ref="C51:G51"/>
    <mergeCell ref="N51:Q51"/>
    <mergeCell ref="N53:Q53"/>
    <mergeCell ref="N54:Q54"/>
    <mergeCell ref="C62:R62"/>
    <mergeCell ref="H29:J29"/>
    <mergeCell ref="M29:P29"/>
    <mergeCell ref="L34:P34"/>
    <mergeCell ref="F42:P42"/>
    <mergeCell ref="F43:P43"/>
    <mergeCell ref="F44:P44"/>
    <mergeCell ref="H30:J30"/>
    <mergeCell ref="M30:P30"/>
    <mergeCell ref="H31:J31"/>
    <mergeCell ref="M31:P31"/>
    <mergeCell ref="H32:J32"/>
    <mergeCell ref="M32:P32"/>
    <mergeCell ref="C40:R40"/>
    <mergeCell ref="O13:P13"/>
    <mergeCell ref="O15:P15"/>
    <mergeCell ref="O16:P16"/>
    <mergeCell ref="O18:P18"/>
    <mergeCell ref="O19:P19"/>
    <mergeCell ref="E22:L22"/>
    <mergeCell ref="M25:P25"/>
    <mergeCell ref="H28:J28"/>
    <mergeCell ref="M28:P28"/>
    <mergeCell ref="F8:P8"/>
    <mergeCell ref="H1:K1"/>
    <mergeCell ref="C2:Q2"/>
    <mergeCell ref="T2:AD2"/>
    <mergeCell ref="F6:P6"/>
    <mergeCell ref="F7:P7"/>
    <mergeCell ref="C4:R4"/>
    <mergeCell ref="O10:P10"/>
    <mergeCell ref="O12:P12"/>
  </mergeCells>
  <hyperlinks>
    <hyperlink ref="F1:G1" location="C2" display="1) Krycí list rozpočtu"/>
    <hyperlink ref="H1:K1" location="C87" display="2) Rekapitulace rozpočtu"/>
    <hyperlink ref="L1" location="C112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2" manualBreakCount="2">
    <brk id="37" min="1" max="16383" man="1"/>
    <brk id="59" min="1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111"/>
  <sheetViews>
    <sheetView showGridLines="0" workbookViewId="0" topLeftCell="A1">
      <pane ySplit="1" topLeftCell="A11" activePane="bottomLeft" state="frozen"/>
      <selection pane="bottomLeft" activeCell="R46" sqref="R46"/>
    </sheetView>
  </sheetViews>
  <sheetFormatPr defaultColWidth="9.33203125" defaultRowHeight="13.5"/>
  <cols>
    <col min="1" max="1" width="8.33203125" style="190" customWidth="1"/>
    <col min="2" max="2" width="1.66796875" style="190" customWidth="1"/>
    <col min="3" max="3" width="4.16015625" style="190" customWidth="1"/>
    <col min="4" max="4" width="4.33203125" style="190" customWidth="1"/>
    <col min="5" max="5" width="17.16015625" style="190" customWidth="1"/>
    <col min="6" max="7" width="11.16015625" style="190" customWidth="1"/>
    <col min="8" max="8" width="12.5" style="190" customWidth="1"/>
    <col min="9" max="9" width="7" style="190" customWidth="1"/>
    <col min="10" max="10" width="9" style="190" customWidth="1"/>
    <col min="11" max="11" width="11.5" style="190" customWidth="1"/>
    <col min="12" max="12" width="12" style="190" customWidth="1"/>
    <col min="13" max="14" width="6" style="190" customWidth="1"/>
    <col min="15" max="15" width="2" style="190" customWidth="1"/>
    <col min="16" max="16" width="12.5" style="190" customWidth="1"/>
    <col min="17" max="17" width="4.16015625" style="190" customWidth="1"/>
    <col min="18" max="18" width="17.33203125" style="190" customWidth="1"/>
    <col min="19" max="19" width="1.66796875" style="190" customWidth="1"/>
    <col min="20" max="20" width="8.16015625" style="190" customWidth="1"/>
    <col min="21" max="21" width="29.66015625" style="190" hidden="1" customWidth="1"/>
    <col min="22" max="22" width="16.33203125" style="190" hidden="1" customWidth="1"/>
    <col min="23" max="23" width="12.33203125" style="190" hidden="1" customWidth="1"/>
    <col min="24" max="24" width="16.33203125" style="190" hidden="1" customWidth="1"/>
    <col min="25" max="25" width="12.16015625" style="190" hidden="1" customWidth="1"/>
    <col min="26" max="26" width="15" style="190" hidden="1" customWidth="1"/>
    <col min="27" max="27" width="11" style="190" hidden="1" customWidth="1"/>
    <col min="28" max="28" width="15" style="190" hidden="1" customWidth="1"/>
    <col min="29" max="29" width="16.33203125" style="190" hidden="1" customWidth="1"/>
    <col min="30" max="30" width="11" style="190" customWidth="1"/>
    <col min="31" max="31" width="15" style="190" customWidth="1"/>
    <col min="32" max="32" width="16.33203125" style="190" customWidth="1"/>
    <col min="33" max="16384" width="9.33203125" style="190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4" t="s">
        <v>168</v>
      </c>
      <c r="I1" s="604"/>
      <c r="J1" s="604"/>
      <c r="K1" s="604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0" t="s">
        <v>7</v>
      </c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279"/>
      <c r="T2" s="671" t="s">
        <v>8</v>
      </c>
      <c r="U2" s="668"/>
      <c r="V2" s="668"/>
      <c r="W2" s="668"/>
      <c r="X2" s="668"/>
      <c r="Y2" s="668"/>
      <c r="Z2" s="668"/>
      <c r="AA2" s="668"/>
      <c r="AB2" s="668"/>
      <c r="AC2" s="668"/>
      <c r="AD2" s="668"/>
      <c r="AU2" s="192" t="s">
        <v>78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2" t="s">
        <v>3734</v>
      </c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53"/>
      <c r="S4" s="176"/>
      <c r="U4" s="196" t="s">
        <v>13</v>
      </c>
      <c r="AU4" s="192" t="s">
        <v>6</v>
      </c>
    </row>
    <row r="5" spans="2:19" ht="6.95" customHeight="1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6"/>
    </row>
    <row r="6" spans="2:19" ht="25.35" customHeight="1">
      <c r="B6" s="174"/>
      <c r="C6" s="175"/>
      <c r="D6" s="177" t="s">
        <v>15</v>
      </c>
      <c r="E6" s="175"/>
      <c r="F6" s="634" t="str">
        <f>'[1]Rekapitulace stavby'!K6</f>
        <v>Bezbariérové bydlení a centrum denních aktivit v Lednici - Srdce v domě, příspěvková organizace</v>
      </c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175"/>
      <c r="R6" s="175"/>
      <c r="S6" s="176"/>
    </row>
    <row r="7" spans="2:19" ht="25.35" customHeight="1">
      <c r="B7" s="174"/>
      <c r="C7" s="175"/>
      <c r="D7" s="177" t="s">
        <v>173</v>
      </c>
      <c r="E7" s="175"/>
      <c r="F7" s="634" t="s">
        <v>244</v>
      </c>
      <c r="G7" s="636"/>
      <c r="H7" s="636"/>
      <c r="I7" s="636"/>
      <c r="J7" s="636"/>
      <c r="K7" s="636"/>
      <c r="L7" s="636"/>
      <c r="M7" s="636"/>
      <c r="N7" s="636"/>
      <c r="O7" s="636"/>
      <c r="P7" s="636"/>
      <c r="Q7" s="175"/>
      <c r="R7" s="175"/>
      <c r="S7" s="176"/>
    </row>
    <row r="8" spans="2:19" s="198" customFormat="1" ht="32.85" customHeight="1">
      <c r="B8" s="168"/>
      <c r="C8" s="169"/>
      <c r="D8" s="199" t="s">
        <v>245</v>
      </c>
      <c r="E8" s="169"/>
      <c r="F8" s="652" t="s">
        <v>1125</v>
      </c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169"/>
      <c r="R8" s="16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576">
        <f>'Rekapitulace stavby'!AM8</f>
        <v>0</v>
      </c>
      <c r="P10" s="576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23" t="str">
        <f>IF('Rekapitulace stavby'!AN11="","",'Rekapitulace stavby'!AN11)</f>
        <v/>
      </c>
      <c r="P12" s="523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23" t="str">
        <f>IF('Rekapitulace stavby'!AN12="","",'Rekapitulace stavby'!AN12)</f>
        <v/>
      </c>
      <c r="P13" s="523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23" t="str">
        <f>IF('Rekapitulace stavby'!AM13="","",'Rekapitulace stavby'!AM13)</f>
        <v/>
      </c>
      <c r="P15" s="523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23" t="str">
        <f>IF('Rekapitulace stavby'!AM14="","",'Rekapitulace stavby'!AM14)</f>
        <v/>
      </c>
      <c r="P16" s="523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23" t="str">
        <f>IF('Rekapitulace stavby'!AN17="","",'Rekapitulace stavby'!AN17)</f>
        <v/>
      </c>
      <c r="P18" s="523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23" t="str">
        <f>IF('Rekapitulace stavby'!AN18="","",'Rekapitulace stavby'!AN18)</f>
        <v/>
      </c>
      <c r="P19" s="523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26" t="s">
        <v>5</v>
      </c>
      <c r="F22" s="526"/>
      <c r="G22" s="526"/>
      <c r="H22" s="526"/>
      <c r="I22" s="526"/>
      <c r="J22" s="526"/>
      <c r="K22" s="526"/>
      <c r="L22" s="526"/>
      <c r="M22" s="392"/>
      <c r="N22" s="392"/>
      <c r="O22" s="392"/>
      <c r="P22" s="392"/>
      <c r="Q22" s="392"/>
      <c r="R22" s="392"/>
      <c r="S22" s="34"/>
    </row>
    <row r="23" spans="2:19" s="198" customFormat="1" ht="6.95" customHeight="1">
      <c r="B23" s="168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72"/>
    </row>
    <row r="24" spans="2:19" s="198" customFormat="1" ht="6.95" customHeight="1">
      <c r="B24" s="168"/>
      <c r="C24" s="169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69"/>
      <c r="R24" s="169"/>
      <c r="S24" s="172"/>
    </row>
    <row r="25" spans="2:19" s="198" customFormat="1" ht="25.35" customHeight="1">
      <c r="B25" s="168"/>
      <c r="C25" s="169"/>
      <c r="D25" s="183" t="s">
        <v>27</v>
      </c>
      <c r="E25" s="169"/>
      <c r="F25" s="169"/>
      <c r="G25" s="169"/>
      <c r="H25" s="169"/>
      <c r="I25" s="169"/>
      <c r="J25" s="169"/>
      <c r="K25" s="169"/>
      <c r="L25" s="169"/>
      <c r="M25" s="631">
        <f>N53</f>
        <v>0</v>
      </c>
      <c r="N25" s="632"/>
      <c r="O25" s="632"/>
      <c r="P25" s="632"/>
      <c r="Q25" s="169"/>
      <c r="R25" s="169"/>
      <c r="S25" s="172"/>
    </row>
    <row r="26" spans="2:19" s="198" customFormat="1" ht="6.95" customHeight="1">
      <c r="B26" s="168"/>
      <c r="C26" s="169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69"/>
      <c r="R26" s="169"/>
      <c r="S26" s="172"/>
    </row>
    <row r="27" spans="2:19" s="198" customFormat="1" ht="14.45" customHeight="1">
      <c r="B27" s="168"/>
      <c r="C27" s="169"/>
      <c r="D27" s="169"/>
      <c r="E27" s="169"/>
      <c r="F27" s="170" t="s">
        <v>3740</v>
      </c>
      <c r="G27" s="16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169"/>
      <c r="D28" s="184" t="s">
        <v>28</v>
      </c>
      <c r="E28" s="184" t="s">
        <v>29</v>
      </c>
      <c r="F28" s="200">
        <v>0.21</v>
      </c>
      <c r="G28" s="170" t="s">
        <v>30</v>
      </c>
      <c r="H28" s="656">
        <v>0</v>
      </c>
      <c r="I28" s="672"/>
      <c r="J28" s="672"/>
      <c r="K28" s="396"/>
      <c r="L28" s="396"/>
      <c r="M28" s="656">
        <f>ROUND(H28*0.21,2)</f>
        <v>0</v>
      </c>
      <c r="N28" s="672"/>
      <c r="O28" s="672"/>
      <c r="P28" s="672"/>
      <c r="Q28" s="169"/>
      <c r="R28" s="169"/>
      <c r="S28" s="172"/>
    </row>
    <row r="29" spans="2:20" s="198" customFormat="1" ht="14.45" customHeight="1">
      <c r="B29" s="168"/>
      <c r="C29" s="169"/>
      <c r="D29" s="169"/>
      <c r="E29" s="184" t="s">
        <v>31</v>
      </c>
      <c r="F29" s="200">
        <v>0.15</v>
      </c>
      <c r="G29" s="170" t="s">
        <v>30</v>
      </c>
      <c r="H29" s="656">
        <f>ROUND((SUM($M$25)),2)</f>
        <v>0</v>
      </c>
      <c r="I29" s="672"/>
      <c r="J29" s="672"/>
      <c r="K29" s="396"/>
      <c r="L29" s="396"/>
      <c r="M29" s="656">
        <f>ROUND(H29*0.15,2)</f>
        <v>0</v>
      </c>
      <c r="N29" s="672"/>
      <c r="O29" s="672"/>
      <c r="P29" s="672"/>
      <c r="Q29" s="169"/>
      <c r="R29" s="169"/>
      <c r="S29" s="172"/>
      <c r="T29" s="280"/>
    </row>
    <row r="30" spans="2:19" s="198" customFormat="1" ht="14.45" customHeight="1" hidden="1">
      <c r="B30" s="168"/>
      <c r="C30" s="169"/>
      <c r="D30" s="169"/>
      <c r="E30" s="184" t="s">
        <v>32</v>
      </c>
      <c r="F30" s="200">
        <v>0.21</v>
      </c>
      <c r="G30" s="170" t="s">
        <v>30</v>
      </c>
      <c r="H30" s="656" t="e">
        <f>ROUND((SUM(#REF!)+SUM(BH72:BH85)),2)</f>
        <v>#REF!</v>
      </c>
      <c r="I30" s="638"/>
      <c r="J30" s="638"/>
      <c r="K30" s="169"/>
      <c r="L30" s="169"/>
      <c r="M30" s="656">
        <v>0</v>
      </c>
      <c r="N30" s="638"/>
      <c r="O30" s="638"/>
      <c r="P30" s="638"/>
      <c r="Q30" s="169"/>
      <c r="R30" s="169"/>
      <c r="S30" s="172"/>
    </row>
    <row r="31" spans="2:19" s="198" customFormat="1" ht="14.45" customHeight="1" hidden="1">
      <c r="B31" s="168"/>
      <c r="C31" s="169"/>
      <c r="D31" s="169"/>
      <c r="E31" s="184" t="s">
        <v>33</v>
      </c>
      <c r="F31" s="200">
        <v>0.15</v>
      </c>
      <c r="G31" s="170" t="s">
        <v>30</v>
      </c>
      <c r="H31" s="656" t="e">
        <f>ROUND((SUM(#REF!)+SUM(BI72:BI85)),2)</f>
        <v>#REF!</v>
      </c>
      <c r="I31" s="638"/>
      <c r="J31" s="638"/>
      <c r="K31" s="169"/>
      <c r="L31" s="169"/>
      <c r="M31" s="656">
        <v>0</v>
      </c>
      <c r="N31" s="638"/>
      <c r="O31" s="638"/>
      <c r="P31" s="638"/>
      <c r="Q31" s="169"/>
      <c r="R31" s="169"/>
      <c r="S31" s="172"/>
    </row>
    <row r="32" spans="2:19" s="198" customFormat="1" ht="14.45" customHeight="1" hidden="1">
      <c r="B32" s="168"/>
      <c r="C32" s="169"/>
      <c r="D32" s="169"/>
      <c r="E32" s="184" t="s">
        <v>34</v>
      </c>
      <c r="F32" s="200">
        <v>0</v>
      </c>
      <c r="G32" s="170" t="s">
        <v>30</v>
      </c>
      <c r="H32" s="656" t="e">
        <f>ROUND((SUM(#REF!)+SUM(BJ72:BJ85)),2)</f>
        <v>#REF!</v>
      </c>
      <c r="I32" s="638"/>
      <c r="J32" s="638"/>
      <c r="K32" s="169"/>
      <c r="L32" s="169"/>
      <c r="M32" s="656">
        <v>0</v>
      </c>
      <c r="N32" s="638"/>
      <c r="O32" s="638"/>
      <c r="P32" s="638"/>
      <c r="Q32" s="169"/>
      <c r="R32" s="169"/>
      <c r="S32" s="172"/>
    </row>
    <row r="33" spans="2:19" s="198" customFormat="1" ht="6.95" customHeight="1">
      <c r="B33" s="168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72"/>
    </row>
    <row r="34" spans="2:19" s="198" customFormat="1" ht="25.35" customHeight="1">
      <c r="B34" s="168"/>
      <c r="C34" s="185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4">
        <f>M25+M28+M29</f>
        <v>0</v>
      </c>
      <c r="M34" s="654"/>
      <c r="N34" s="654"/>
      <c r="O34" s="654"/>
      <c r="P34" s="655"/>
      <c r="Q34" s="185"/>
      <c r="R34" s="185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2" t="s">
        <v>3735</v>
      </c>
      <c r="D40" s="643"/>
      <c r="E40" s="643"/>
      <c r="F40" s="643"/>
      <c r="G40" s="643"/>
      <c r="H40" s="643"/>
      <c r="I40" s="643"/>
      <c r="J40" s="643"/>
      <c r="K40" s="643"/>
      <c r="L40" s="643"/>
      <c r="M40" s="643"/>
      <c r="N40" s="643"/>
      <c r="O40" s="643"/>
      <c r="P40" s="643"/>
      <c r="Q40" s="643"/>
      <c r="R40" s="644"/>
      <c r="S40" s="172"/>
    </row>
    <row r="41" spans="2:19" s="198" customFormat="1" ht="6.95" customHeight="1">
      <c r="B41" s="168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72"/>
    </row>
    <row r="42" spans="2:19" s="198" customFormat="1" ht="30" customHeight="1">
      <c r="B42" s="168"/>
      <c r="C42" s="177" t="s">
        <v>15</v>
      </c>
      <c r="D42" s="169"/>
      <c r="E42" s="169"/>
      <c r="F42" s="634" t="str">
        <f>F6</f>
        <v>Bezbariérové bydlení a centrum denních aktivit v Lednici - Srdce v domě, příspěvková organizace</v>
      </c>
      <c r="G42" s="635"/>
      <c r="H42" s="635"/>
      <c r="I42" s="635"/>
      <c r="J42" s="635"/>
      <c r="K42" s="635"/>
      <c r="L42" s="635"/>
      <c r="M42" s="635"/>
      <c r="N42" s="635"/>
      <c r="O42" s="635"/>
      <c r="P42" s="635"/>
      <c r="Q42" s="169"/>
      <c r="R42" s="169"/>
      <c r="S42" s="172"/>
    </row>
    <row r="43" spans="2:19" ht="30" customHeight="1">
      <c r="B43" s="174"/>
      <c r="C43" s="177" t="s">
        <v>173</v>
      </c>
      <c r="D43" s="175"/>
      <c r="E43" s="175"/>
      <c r="F43" s="634" t="s">
        <v>244</v>
      </c>
      <c r="G43" s="636"/>
      <c r="H43" s="636"/>
      <c r="I43" s="636"/>
      <c r="J43" s="636"/>
      <c r="K43" s="636"/>
      <c r="L43" s="636"/>
      <c r="M43" s="636"/>
      <c r="N43" s="636"/>
      <c r="O43" s="636"/>
      <c r="P43" s="636"/>
      <c r="Q43" s="175"/>
      <c r="R43" s="175"/>
      <c r="S43" s="176"/>
    </row>
    <row r="44" spans="2:19" s="198" customFormat="1" ht="36.95" customHeight="1">
      <c r="B44" s="168"/>
      <c r="C44" s="207" t="s">
        <v>245</v>
      </c>
      <c r="D44" s="169"/>
      <c r="E44" s="169"/>
      <c r="F44" s="637" t="str">
        <f>F8</f>
        <v>01- D.1.4.2 - Plynová zařízení</v>
      </c>
      <c r="G44" s="638"/>
      <c r="H44" s="638"/>
      <c r="I44" s="638"/>
      <c r="J44" s="638"/>
      <c r="K44" s="638"/>
      <c r="L44" s="638"/>
      <c r="M44" s="638"/>
      <c r="N44" s="638"/>
      <c r="O44" s="638"/>
      <c r="P44" s="638"/>
      <c r="Q44" s="169"/>
      <c r="R44" s="169"/>
      <c r="S44" s="172"/>
    </row>
    <row r="45" spans="2:19" s="198" customFormat="1" ht="6.95" customHeight="1">
      <c r="B45" s="168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576">
        <f>IF(O10="","",O10)</f>
        <v>0</v>
      </c>
      <c r="N46" s="576"/>
      <c r="O46" s="576"/>
      <c r="P46" s="576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39"/>
      <c r="N48" s="639"/>
      <c r="O48" s="639"/>
      <c r="P48" s="639"/>
      <c r="Q48" s="639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39"/>
      <c r="N49" s="639"/>
      <c r="O49" s="639"/>
      <c r="P49" s="639"/>
      <c r="Q49" s="639"/>
      <c r="R49" s="395"/>
      <c r="S49" s="172"/>
    </row>
    <row r="50" spans="2:19" s="198" customFormat="1" ht="10.35" customHeight="1">
      <c r="B50" s="168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72"/>
    </row>
    <row r="51" spans="2:19" s="198" customFormat="1" ht="29.25" customHeight="1">
      <c r="B51" s="168"/>
      <c r="C51" s="640" t="s">
        <v>176</v>
      </c>
      <c r="D51" s="641"/>
      <c r="E51" s="641"/>
      <c r="F51" s="641"/>
      <c r="G51" s="641"/>
      <c r="H51" s="185"/>
      <c r="I51" s="185"/>
      <c r="J51" s="185"/>
      <c r="K51" s="185"/>
      <c r="L51" s="185"/>
      <c r="M51" s="185"/>
      <c r="N51" s="640" t="s">
        <v>177</v>
      </c>
      <c r="O51" s="641"/>
      <c r="P51" s="641"/>
      <c r="Q51" s="641"/>
      <c r="R51" s="185"/>
      <c r="S51" s="172"/>
    </row>
    <row r="52" spans="2:19" s="198" customFormat="1" ht="10.35" customHeight="1">
      <c r="B52" s="168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72"/>
    </row>
    <row r="53" spans="2:48" s="198" customFormat="1" ht="29.25" customHeight="1">
      <c r="B53" s="168"/>
      <c r="C53" s="209" t="s">
        <v>3737</v>
      </c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631">
        <f>N72</f>
        <v>0</v>
      </c>
      <c r="O53" s="677"/>
      <c r="P53" s="677"/>
      <c r="Q53" s="677"/>
      <c r="R53" s="282"/>
      <c r="S53" s="172"/>
      <c r="AV53" s="192" t="s">
        <v>172</v>
      </c>
    </row>
    <row r="54" spans="2:19" s="215" customFormat="1" ht="24.95" customHeight="1">
      <c r="B54" s="211"/>
      <c r="C54" s="212"/>
      <c r="D54" s="283" t="s">
        <v>1126</v>
      </c>
      <c r="E54" s="212"/>
      <c r="F54" s="212"/>
      <c r="G54" s="212"/>
      <c r="H54" s="212"/>
      <c r="I54" s="212"/>
      <c r="J54" s="212"/>
      <c r="K54" s="212"/>
      <c r="L54" s="212"/>
      <c r="M54" s="212"/>
      <c r="N54" s="675">
        <f>N73</f>
        <v>0</v>
      </c>
      <c r="O54" s="676"/>
      <c r="P54" s="676"/>
      <c r="Q54" s="676"/>
      <c r="R54" s="212"/>
      <c r="S54" s="210"/>
    </row>
    <row r="55" spans="2:19" s="198" customFormat="1" ht="6.95" customHeight="1">
      <c r="B55" s="201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3"/>
    </row>
    <row r="57" s="289" customFormat="1" ht="13.5"/>
    <row r="59" spans="2:19" s="198" customFormat="1" ht="6.95" customHeight="1">
      <c r="B59" s="204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6"/>
    </row>
    <row r="60" spans="2:19" s="198" customFormat="1" ht="36.95" customHeight="1">
      <c r="B60" s="168"/>
      <c r="C60" s="642" t="s">
        <v>3736</v>
      </c>
      <c r="D60" s="638"/>
      <c r="E60" s="638"/>
      <c r="F60" s="638"/>
      <c r="G60" s="638"/>
      <c r="H60" s="638"/>
      <c r="I60" s="638"/>
      <c r="J60" s="638"/>
      <c r="K60" s="638"/>
      <c r="L60" s="638"/>
      <c r="M60" s="638"/>
      <c r="N60" s="638"/>
      <c r="O60" s="638"/>
      <c r="P60" s="638"/>
      <c r="Q60" s="638"/>
      <c r="R60" s="644"/>
      <c r="S60" s="172"/>
    </row>
    <row r="61" spans="2:19" s="198" customFormat="1" ht="6.95" customHeight="1">
      <c r="B61" s="168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72"/>
    </row>
    <row r="62" spans="2:19" s="198" customFormat="1" ht="30" customHeight="1">
      <c r="B62" s="168"/>
      <c r="C62" s="177" t="s">
        <v>15</v>
      </c>
      <c r="D62" s="169"/>
      <c r="E62" s="169"/>
      <c r="F62" s="634" t="str">
        <f>F6</f>
        <v>Bezbariérové bydlení a centrum denních aktivit v Lednici - Srdce v domě, příspěvková organizace</v>
      </c>
      <c r="G62" s="635"/>
      <c r="H62" s="635"/>
      <c r="I62" s="635"/>
      <c r="J62" s="635"/>
      <c r="K62" s="635"/>
      <c r="L62" s="635"/>
      <c r="M62" s="635"/>
      <c r="N62" s="635"/>
      <c r="O62" s="635"/>
      <c r="P62" s="635"/>
      <c r="Q62" s="169"/>
      <c r="R62" s="169"/>
      <c r="S62" s="172"/>
    </row>
    <row r="63" spans="2:19" ht="30" customHeight="1">
      <c r="B63" s="174"/>
      <c r="C63" s="177" t="s">
        <v>173</v>
      </c>
      <c r="D63" s="175"/>
      <c r="E63" s="175"/>
      <c r="F63" s="634" t="s">
        <v>244</v>
      </c>
      <c r="G63" s="636"/>
      <c r="H63" s="636"/>
      <c r="I63" s="636"/>
      <c r="J63" s="636"/>
      <c r="K63" s="636"/>
      <c r="L63" s="636"/>
      <c r="M63" s="636"/>
      <c r="N63" s="636"/>
      <c r="O63" s="636"/>
      <c r="P63" s="636"/>
      <c r="Q63" s="175"/>
      <c r="R63" s="175"/>
      <c r="S63" s="176"/>
    </row>
    <row r="64" spans="2:19" s="198" customFormat="1" ht="36.95" customHeight="1">
      <c r="B64" s="168"/>
      <c r="C64" s="207" t="s">
        <v>245</v>
      </c>
      <c r="D64" s="169"/>
      <c r="E64" s="169"/>
      <c r="F64" s="637" t="str">
        <f>F8</f>
        <v>01- D.1.4.2 - Plynová zařízení</v>
      </c>
      <c r="G64" s="638"/>
      <c r="H64" s="638"/>
      <c r="I64" s="638"/>
      <c r="J64" s="638"/>
      <c r="K64" s="638"/>
      <c r="L64" s="638"/>
      <c r="M64" s="638"/>
      <c r="N64" s="638"/>
      <c r="O64" s="638"/>
      <c r="P64" s="638"/>
      <c r="Q64" s="169"/>
      <c r="R64" s="169"/>
      <c r="S64" s="172"/>
    </row>
    <row r="65" spans="2:19" s="198" customFormat="1" ht="6.95" customHeight="1">
      <c r="B65" s="168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72"/>
    </row>
    <row r="66" spans="2:19" s="1" customFormat="1" ht="18" customHeight="1">
      <c r="B66" s="32"/>
      <c r="C66" s="391" t="s">
        <v>19</v>
      </c>
      <c r="D66" s="392"/>
      <c r="E66" s="392"/>
      <c r="F66" s="390"/>
      <c r="G66" s="392"/>
      <c r="H66" s="392"/>
      <c r="I66" s="392"/>
      <c r="J66" s="392"/>
      <c r="K66" s="391" t="s">
        <v>21</v>
      </c>
      <c r="L66" s="392"/>
      <c r="M66" s="576">
        <f>IF(O10="","",O10)</f>
        <v>0</v>
      </c>
      <c r="N66" s="576"/>
      <c r="O66" s="576"/>
      <c r="P66" s="576"/>
      <c r="Q66" s="392"/>
      <c r="R66" s="392"/>
      <c r="S66" s="34"/>
    </row>
    <row r="67" spans="2:19" s="1" customFormat="1" ht="6.95" customHeight="1">
      <c r="B67" s="32"/>
      <c r="C67" s="392"/>
      <c r="D67" s="392"/>
      <c r="E67" s="392"/>
      <c r="F67" s="392"/>
      <c r="G67" s="392"/>
      <c r="H67" s="392"/>
      <c r="I67" s="392"/>
      <c r="J67" s="392"/>
      <c r="K67" s="392"/>
      <c r="L67" s="392"/>
      <c r="M67" s="487"/>
      <c r="N67" s="392"/>
      <c r="O67" s="392"/>
      <c r="P67" s="392"/>
      <c r="Q67" s="392"/>
      <c r="R67" s="392"/>
      <c r="S67" s="34"/>
    </row>
    <row r="68" spans="2:19" s="1" customFormat="1" ht="15">
      <c r="B68" s="32"/>
      <c r="C68" s="391" t="s">
        <v>3741</v>
      </c>
      <c r="D68" s="392"/>
      <c r="E68" s="392"/>
      <c r="F68" s="390"/>
      <c r="G68" s="392"/>
      <c r="H68" s="392"/>
      <c r="I68" s="392"/>
      <c r="J68" s="392"/>
      <c r="K68" s="391" t="s">
        <v>24</v>
      </c>
      <c r="L68" s="392"/>
      <c r="M68" s="523"/>
      <c r="N68" s="523"/>
      <c r="O68" s="523"/>
      <c r="P68" s="523"/>
      <c r="Q68" s="523"/>
      <c r="R68" s="392"/>
      <c r="S68" s="34"/>
    </row>
    <row r="69" spans="2:19" s="1" customFormat="1" ht="14.45" customHeight="1">
      <c r="B69" s="32"/>
      <c r="C69" s="391" t="s">
        <v>3743</v>
      </c>
      <c r="D69" s="392"/>
      <c r="E69" s="392"/>
      <c r="F69" s="390" t="str">
        <f>IF(E16="","",E16)</f>
        <v/>
      </c>
      <c r="G69" s="392"/>
      <c r="H69" s="392"/>
      <c r="I69" s="392"/>
      <c r="J69" s="392"/>
      <c r="K69" s="391"/>
      <c r="L69" s="392"/>
      <c r="M69" s="523"/>
      <c r="N69" s="523"/>
      <c r="O69" s="523"/>
      <c r="P69" s="523"/>
      <c r="Q69" s="523"/>
      <c r="R69" s="392"/>
      <c r="S69" s="34"/>
    </row>
    <row r="70" spans="2:33" s="198" customFormat="1" ht="10.35" customHeight="1">
      <c r="B70" s="168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72"/>
      <c r="T70" s="288"/>
      <c r="U70" s="288"/>
      <c r="V70" s="288"/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  <c r="AG70" s="288"/>
    </row>
    <row r="71" spans="2:33" s="228" customFormat="1" ht="29.25" customHeight="1">
      <c r="B71" s="222"/>
      <c r="C71" s="223" t="s">
        <v>185</v>
      </c>
      <c r="D71" s="224" t="s">
        <v>186</v>
      </c>
      <c r="E71" s="224" t="s">
        <v>40</v>
      </c>
      <c r="F71" s="657" t="s">
        <v>187</v>
      </c>
      <c r="G71" s="657"/>
      <c r="H71" s="657"/>
      <c r="I71" s="657"/>
      <c r="J71" s="224" t="s">
        <v>188</v>
      </c>
      <c r="K71" s="224" t="s">
        <v>189</v>
      </c>
      <c r="L71" s="658" t="s">
        <v>190</v>
      </c>
      <c r="M71" s="658"/>
      <c r="N71" s="657" t="s">
        <v>177</v>
      </c>
      <c r="O71" s="657"/>
      <c r="P71" s="657"/>
      <c r="Q71" s="657"/>
      <c r="R71" s="226" t="s">
        <v>3318</v>
      </c>
      <c r="S71" s="290"/>
      <c r="T71" s="291"/>
      <c r="U71" s="292"/>
      <c r="V71" s="293"/>
      <c r="W71" s="293"/>
      <c r="X71" s="293"/>
      <c r="Y71" s="293"/>
      <c r="Z71" s="293"/>
      <c r="AA71" s="293"/>
      <c r="AB71" s="294"/>
      <c r="AC71" s="291"/>
      <c r="AD71" s="295"/>
      <c r="AE71" s="291"/>
      <c r="AF71" s="291"/>
      <c r="AG71" s="291"/>
    </row>
    <row r="72" spans="2:64" s="198" customFormat="1" ht="29.25" customHeight="1">
      <c r="B72" s="168"/>
      <c r="C72" s="209" t="s">
        <v>3737</v>
      </c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666">
        <f>N73</f>
        <v>0</v>
      </c>
      <c r="O72" s="667"/>
      <c r="P72" s="667"/>
      <c r="Q72" s="667"/>
      <c r="R72" s="296"/>
      <c r="S72" s="172"/>
      <c r="T72" s="288"/>
      <c r="U72" s="297"/>
      <c r="V72" s="298"/>
      <c r="W72" s="298"/>
      <c r="X72" s="299"/>
      <c r="Y72" s="298"/>
      <c r="Z72" s="299"/>
      <c r="AA72" s="298"/>
      <c r="AB72" s="300"/>
      <c r="AC72" s="288"/>
      <c r="AD72" s="301"/>
      <c r="AE72" s="288"/>
      <c r="AF72" s="288"/>
      <c r="AG72" s="288"/>
      <c r="AU72" s="192" t="s">
        <v>57</v>
      </c>
      <c r="AV72" s="192" t="s">
        <v>172</v>
      </c>
      <c r="BL72" s="230">
        <f>BL73</f>
        <v>0</v>
      </c>
    </row>
    <row r="73" spans="2:64" s="235" customFormat="1" ht="37.35" customHeight="1">
      <c r="B73" s="231"/>
      <c r="C73" s="232"/>
      <c r="D73" s="233" t="s">
        <v>1126</v>
      </c>
      <c r="E73" s="233"/>
      <c r="F73" s="233"/>
      <c r="G73" s="233"/>
      <c r="H73" s="233"/>
      <c r="I73" s="233"/>
      <c r="J73" s="233"/>
      <c r="K73" s="233"/>
      <c r="L73" s="233"/>
      <c r="M73" s="233"/>
      <c r="N73" s="609">
        <f>SUM(N74:Q87)</f>
        <v>0</v>
      </c>
      <c r="O73" s="610"/>
      <c r="P73" s="610"/>
      <c r="Q73" s="610"/>
      <c r="R73" s="302"/>
      <c r="S73" s="219"/>
      <c r="T73" s="303"/>
      <c r="U73" s="304"/>
      <c r="V73" s="305"/>
      <c r="W73" s="305"/>
      <c r="X73" s="306"/>
      <c r="Y73" s="305"/>
      <c r="Z73" s="306"/>
      <c r="AA73" s="305"/>
      <c r="AB73" s="307"/>
      <c r="AC73" s="303"/>
      <c r="AD73" s="303"/>
      <c r="AE73" s="303"/>
      <c r="AF73" s="303"/>
      <c r="AG73" s="303"/>
      <c r="AS73" s="237" t="s">
        <v>113</v>
      </c>
      <c r="AU73" s="238" t="s">
        <v>57</v>
      </c>
      <c r="AV73" s="238" t="s">
        <v>58</v>
      </c>
      <c r="AZ73" s="237" t="s">
        <v>198</v>
      </c>
      <c r="BL73" s="239">
        <f>SUM(BL74:BL85)</f>
        <v>0</v>
      </c>
    </row>
    <row r="74" spans="2:66" s="198" customFormat="1" ht="45" customHeight="1">
      <c r="B74" s="168"/>
      <c r="C74" s="309" t="s">
        <v>65</v>
      </c>
      <c r="D74" s="309" t="s">
        <v>199</v>
      </c>
      <c r="E74" s="310" t="s">
        <v>1127</v>
      </c>
      <c r="F74" s="678" t="s">
        <v>1128</v>
      </c>
      <c r="G74" s="678"/>
      <c r="H74" s="678"/>
      <c r="I74" s="678"/>
      <c r="J74" s="311" t="s">
        <v>353</v>
      </c>
      <c r="K74" s="312">
        <v>13</v>
      </c>
      <c r="L74" s="572"/>
      <c r="M74" s="572"/>
      <c r="N74" s="679">
        <f>ROUND(L74*K74,2)</f>
        <v>0</v>
      </c>
      <c r="O74" s="679"/>
      <c r="P74" s="679"/>
      <c r="Q74" s="679"/>
      <c r="R74" s="313" t="s">
        <v>3319</v>
      </c>
      <c r="S74" s="172"/>
      <c r="T74" s="301"/>
      <c r="U74" s="315"/>
      <c r="V74" s="316"/>
      <c r="W74" s="317"/>
      <c r="X74" s="317"/>
      <c r="Y74" s="317"/>
      <c r="Z74" s="317"/>
      <c r="AA74" s="317"/>
      <c r="AB74" s="318"/>
      <c r="AC74" s="288"/>
      <c r="AD74" s="288"/>
      <c r="AE74" s="288"/>
      <c r="AF74" s="288"/>
      <c r="AG74" s="288"/>
      <c r="AS74" s="192" t="s">
        <v>113</v>
      </c>
      <c r="AU74" s="192" t="s">
        <v>199</v>
      </c>
      <c r="AV74" s="192" t="s">
        <v>65</v>
      </c>
      <c r="AZ74" s="192" t="s">
        <v>198</v>
      </c>
      <c r="BF74" s="249">
        <f>IF(V74="základní",N74,0)</f>
        <v>0</v>
      </c>
      <c r="BG74" s="249">
        <f>IF(V74="snížená",N74,0)</f>
        <v>0</v>
      </c>
      <c r="BH74" s="249">
        <f>IF(V74="zákl. přenesená",N74,0)</f>
        <v>0</v>
      </c>
      <c r="BI74" s="249">
        <f>IF(V74="sníž. přenesená",N74,0)</f>
        <v>0</v>
      </c>
      <c r="BJ74" s="249">
        <f>IF(V74="nulová",N74,0)</f>
        <v>0</v>
      </c>
      <c r="BK74" s="192" t="s">
        <v>65</v>
      </c>
      <c r="BL74" s="249">
        <f>ROUND(L74*K74,2)</f>
        <v>0</v>
      </c>
      <c r="BM74" s="192" t="s">
        <v>113</v>
      </c>
      <c r="BN74" s="192" t="s">
        <v>1129</v>
      </c>
    </row>
    <row r="75" spans="2:48" s="198" customFormat="1" ht="69.95" customHeight="1">
      <c r="B75" s="168"/>
      <c r="C75" s="320"/>
      <c r="D75" s="320"/>
      <c r="E75" s="320"/>
      <c r="F75" s="680" t="s">
        <v>1130</v>
      </c>
      <c r="G75" s="681"/>
      <c r="H75" s="681"/>
      <c r="I75" s="681"/>
      <c r="J75" s="320"/>
      <c r="K75" s="320"/>
      <c r="L75" s="320"/>
      <c r="M75" s="320"/>
      <c r="N75" s="320"/>
      <c r="O75" s="320"/>
      <c r="P75" s="320"/>
      <c r="Q75" s="320"/>
      <c r="R75" s="320"/>
      <c r="S75" s="172"/>
      <c r="T75" s="301"/>
      <c r="U75" s="321"/>
      <c r="V75" s="320"/>
      <c r="W75" s="320"/>
      <c r="X75" s="320"/>
      <c r="Y75" s="320"/>
      <c r="Z75" s="320"/>
      <c r="AA75" s="320"/>
      <c r="AB75" s="322"/>
      <c r="AC75" s="288"/>
      <c r="AD75" s="288"/>
      <c r="AE75" s="288"/>
      <c r="AF75" s="288"/>
      <c r="AG75" s="288"/>
      <c r="AU75" s="192" t="s">
        <v>271</v>
      </c>
      <c r="AV75" s="192" t="s">
        <v>65</v>
      </c>
    </row>
    <row r="76" spans="2:66" s="198" customFormat="1" ht="31.5" customHeight="1">
      <c r="B76" s="168"/>
      <c r="C76" s="309" t="s">
        <v>71</v>
      </c>
      <c r="D76" s="309" t="s">
        <v>199</v>
      </c>
      <c r="E76" s="310" t="s">
        <v>1131</v>
      </c>
      <c r="F76" s="678" t="s">
        <v>1132</v>
      </c>
      <c r="G76" s="678"/>
      <c r="H76" s="678"/>
      <c r="I76" s="678"/>
      <c r="J76" s="325" t="s">
        <v>1218</v>
      </c>
      <c r="K76" s="312">
        <v>1</v>
      </c>
      <c r="L76" s="572"/>
      <c r="M76" s="572"/>
      <c r="N76" s="679">
        <f>ROUND(L76*K76,2)</f>
        <v>0</v>
      </c>
      <c r="O76" s="679"/>
      <c r="P76" s="679"/>
      <c r="Q76" s="679"/>
      <c r="R76" s="313" t="s">
        <v>3319</v>
      </c>
      <c r="S76" s="172"/>
      <c r="U76" s="354" t="s">
        <v>5</v>
      </c>
      <c r="V76" s="246" t="s">
        <v>29</v>
      </c>
      <c r="W76" s="248">
        <v>0</v>
      </c>
      <c r="X76" s="248">
        <f>W76*K76</f>
        <v>0</v>
      </c>
      <c r="Y76" s="248">
        <v>0</v>
      </c>
      <c r="Z76" s="248">
        <f>Y76*K76</f>
        <v>0</v>
      </c>
      <c r="AA76" s="248">
        <v>0</v>
      </c>
      <c r="AB76" s="355">
        <f>AA76*K76</f>
        <v>0</v>
      </c>
      <c r="AS76" s="192" t="s">
        <v>113</v>
      </c>
      <c r="AU76" s="192" t="s">
        <v>199</v>
      </c>
      <c r="AV76" s="192" t="s">
        <v>65</v>
      </c>
      <c r="AZ76" s="192" t="s">
        <v>198</v>
      </c>
      <c r="BF76" s="249">
        <f>IF(V76="základní",N76,0)</f>
        <v>0</v>
      </c>
      <c r="BG76" s="249">
        <f>IF(V76="snížená",N76,0)</f>
        <v>0</v>
      </c>
      <c r="BH76" s="249">
        <f>IF(V76="zákl. přenesená",N76,0)</f>
        <v>0</v>
      </c>
      <c r="BI76" s="249">
        <f>IF(V76="sníž. přenesená",N76,0)</f>
        <v>0</v>
      </c>
      <c r="BJ76" s="249">
        <f>IF(V76="nulová",N76,0)</f>
        <v>0</v>
      </c>
      <c r="BK76" s="192" t="s">
        <v>65</v>
      </c>
      <c r="BL76" s="249">
        <f>ROUND(L76*K76,2)</f>
        <v>0</v>
      </c>
      <c r="BM76" s="192" t="s">
        <v>113</v>
      </c>
      <c r="BN76" s="192" t="s">
        <v>1133</v>
      </c>
    </row>
    <row r="77" spans="2:48" s="198" customFormat="1" ht="20.1" customHeight="1">
      <c r="B77" s="168"/>
      <c r="C77" s="320"/>
      <c r="D77" s="320"/>
      <c r="E77" s="320"/>
      <c r="F77" s="680" t="s">
        <v>1134</v>
      </c>
      <c r="G77" s="681"/>
      <c r="H77" s="681"/>
      <c r="I77" s="681"/>
      <c r="J77" s="320"/>
      <c r="K77" s="320"/>
      <c r="L77" s="320"/>
      <c r="M77" s="320"/>
      <c r="N77" s="320"/>
      <c r="O77" s="320"/>
      <c r="P77" s="320"/>
      <c r="Q77" s="320"/>
      <c r="R77" s="320"/>
      <c r="S77" s="172"/>
      <c r="U77" s="331"/>
      <c r="V77" s="169"/>
      <c r="W77" s="169"/>
      <c r="X77" s="169"/>
      <c r="Y77" s="169"/>
      <c r="Z77" s="169"/>
      <c r="AA77" s="169"/>
      <c r="AB77" s="332"/>
      <c r="AU77" s="192" t="s">
        <v>271</v>
      </c>
      <c r="AV77" s="192" t="s">
        <v>65</v>
      </c>
    </row>
    <row r="78" spans="2:66" s="198" customFormat="1" ht="30" customHeight="1">
      <c r="B78" s="168"/>
      <c r="C78" s="309" t="s">
        <v>213</v>
      </c>
      <c r="D78" s="309" t="s">
        <v>199</v>
      </c>
      <c r="E78" s="310" t="s">
        <v>1135</v>
      </c>
      <c r="F78" s="678" t="s">
        <v>1136</v>
      </c>
      <c r="G78" s="678"/>
      <c r="H78" s="678"/>
      <c r="I78" s="678"/>
      <c r="J78" s="325" t="s">
        <v>1218</v>
      </c>
      <c r="K78" s="312">
        <v>1</v>
      </c>
      <c r="L78" s="572"/>
      <c r="M78" s="572"/>
      <c r="N78" s="679">
        <f>ROUND(L78*K78,2)</f>
        <v>0</v>
      </c>
      <c r="O78" s="679"/>
      <c r="P78" s="679"/>
      <c r="Q78" s="679"/>
      <c r="R78" s="313" t="s">
        <v>3319</v>
      </c>
      <c r="S78" s="172"/>
      <c r="U78" s="354" t="s">
        <v>5</v>
      </c>
      <c r="V78" s="246" t="s">
        <v>29</v>
      </c>
      <c r="W78" s="248">
        <v>0</v>
      </c>
      <c r="X78" s="248">
        <f>W78*K78</f>
        <v>0</v>
      </c>
      <c r="Y78" s="248">
        <v>0</v>
      </c>
      <c r="Z78" s="248">
        <f>Y78*K78</f>
        <v>0</v>
      </c>
      <c r="AA78" s="248">
        <v>0</v>
      </c>
      <c r="AB78" s="355">
        <f>AA78*K78</f>
        <v>0</v>
      </c>
      <c r="AS78" s="192" t="s">
        <v>113</v>
      </c>
      <c r="AU78" s="192" t="s">
        <v>199</v>
      </c>
      <c r="AV78" s="192" t="s">
        <v>65</v>
      </c>
      <c r="AZ78" s="192" t="s">
        <v>198</v>
      </c>
      <c r="BF78" s="249">
        <f>IF(V78="základní",N78,0)</f>
        <v>0</v>
      </c>
      <c r="BG78" s="249">
        <f>IF(V78="snížená",N78,0)</f>
        <v>0</v>
      </c>
      <c r="BH78" s="249">
        <f>IF(V78="zákl. přenesená",N78,0)</f>
        <v>0</v>
      </c>
      <c r="BI78" s="249">
        <f>IF(V78="sníž. přenesená",N78,0)</f>
        <v>0</v>
      </c>
      <c r="BJ78" s="249">
        <f>IF(V78="nulová",N78,0)</f>
        <v>0</v>
      </c>
      <c r="BK78" s="192" t="s">
        <v>65</v>
      </c>
      <c r="BL78" s="249">
        <f>ROUND(L78*K78,2)</f>
        <v>0</v>
      </c>
      <c r="BM78" s="192" t="s">
        <v>113</v>
      </c>
      <c r="BN78" s="192" t="s">
        <v>1137</v>
      </c>
    </row>
    <row r="79" spans="2:48" s="198" customFormat="1" ht="20.1" customHeight="1">
      <c r="B79" s="168"/>
      <c r="C79" s="320"/>
      <c r="D79" s="320"/>
      <c r="E79" s="320"/>
      <c r="F79" s="680" t="s">
        <v>1134</v>
      </c>
      <c r="G79" s="681"/>
      <c r="H79" s="681"/>
      <c r="I79" s="681"/>
      <c r="J79" s="320"/>
      <c r="K79" s="320"/>
      <c r="L79" s="320"/>
      <c r="M79" s="320"/>
      <c r="N79" s="320"/>
      <c r="O79" s="320"/>
      <c r="P79" s="320"/>
      <c r="Q79" s="320"/>
      <c r="R79" s="320"/>
      <c r="S79" s="172"/>
      <c r="U79" s="331"/>
      <c r="V79" s="169"/>
      <c r="W79" s="169"/>
      <c r="X79" s="169"/>
      <c r="Y79" s="169"/>
      <c r="Z79" s="169"/>
      <c r="AA79" s="169"/>
      <c r="AB79" s="332"/>
      <c r="AU79" s="192" t="s">
        <v>271</v>
      </c>
      <c r="AV79" s="192" t="s">
        <v>65</v>
      </c>
    </row>
    <row r="80" spans="2:66" s="198" customFormat="1" ht="30" customHeight="1">
      <c r="B80" s="168"/>
      <c r="C80" s="309" t="s">
        <v>113</v>
      </c>
      <c r="D80" s="309" t="s">
        <v>199</v>
      </c>
      <c r="E80" s="310" t="s">
        <v>1138</v>
      </c>
      <c r="F80" s="678" t="s">
        <v>1139</v>
      </c>
      <c r="G80" s="678"/>
      <c r="H80" s="678"/>
      <c r="I80" s="678"/>
      <c r="J80" s="325" t="s">
        <v>2747</v>
      </c>
      <c r="K80" s="312">
        <v>1</v>
      </c>
      <c r="L80" s="572"/>
      <c r="M80" s="572"/>
      <c r="N80" s="679">
        <f>ROUND(L80*K80,2)</f>
        <v>0</v>
      </c>
      <c r="O80" s="679"/>
      <c r="P80" s="679"/>
      <c r="Q80" s="679"/>
      <c r="R80" s="313" t="s">
        <v>3319</v>
      </c>
      <c r="S80" s="172"/>
      <c r="U80" s="354" t="s">
        <v>5</v>
      </c>
      <c r="V80" s="246" t="s">
        <v>29</v>
      </c>
      <c r="W80" s="248">
        <v>0</v>
      </c>
      <c r="X80" s="248">
        <f>W80*K80</f>
        <v>0</v>
      </c>
      <c r="Y80" s="248">
        <v>0</v>
      </c>
      <c r="Z80" s="248">
        <f>Y80*K80</f>
        <v>0</v>
      </c>
      <c r="AA80" s="248">
        <v>0</v>
      </c>
      <c r="AB80" s="355">
        <f>AA80*K80</f>
        <v>0</v>
      </c>
      <c r="AS80" s="192" t="s">
        <v>113</v>
      </c>
      <c r="AU80" s="192" t="s">
        <v>199</v>
      </c>
      <c r="AV80" s="192" t="s">
        <v>65</v>
      </c>
      <c r="AZ80" s="192" t="s">
        <v>198</v>
      </c>
      <c r="BF80" s="249">
        <f>IF(V80="základní",N80,0)</f>
        <v>0</v>
      </c>
      <c r="BG80" s="249">
        <f>IF(V80="snížená",N80,0)</f>
        <v>0</v>
      </c>
      <c r="BH80" s="249">
        <f>IF(V80="zákl. přenesená",N80,0)</f>
        <v>0</v>
      </c>
      <c r="BI80" s="249">
        <f>IF(V80="sníž. přenesená",N80,0)</f>
        <v>0</v>
      </c>
      <c r="BJ80" s="249">
        <f>IF(V80="nulová",N80,0)</f>
        <v>0</v>
      </c>
      <c r="BK80" s="192" t="s">
        <v>65</v>
      </c>
      <c r="BL80" s="249">
        <f>ROUND(L80*K80,2)</f>
        <v>0</v>
      </c>
      <c r="BM80" s="192" t="s">
        <v>113</v>
      </c>
      <c r="BN80" s="192" t="s">
        <v>1140</v>
      </c>
    </row>
    <row r="81" spans="2:66" s="198" customFormat="1" ht="20.1" customHeight="1">
      <c r="B81" s="168"/>
      <c r="C81" s="309" t="s">
        <v>116</v>
      </c>
      <c r="D81" s="309" t="s">
        <v>199</v>
      </c>
      <c r="E81" s="310" t="s">
        <v>1141</v>
      </c>
      <c r="F81" s="678" t="s">
        <v>1142</v>
      </c>
      <c r="G81" s="678"/>
      <c r="H81" s="678"/>
      <c r="I81" s="678"/>
      <c r="J81" s="311" t="s">
        <v>353</v>
      </c>
      <c r="K81" s="312">
        <v>13</v>
      </c>
      <c r="L81" s="572"/>
      <c r="M81" s="572"/>
      <c r="N81" s="679">
        <f>ROUND(L81*K81,2)</f>
        <v>0</v>
      </c>
      <c r="O81" s="679"/>
      <c r="P81" s="679"/>
      <c r="Q81" s="679"/>
      <c r="R81" s="313" t="s">
        <v>3319</v>
      </c>
      <c r="S81" s="172"/>
      <c r="U81" s="354" t="s">
        <v>5</v>
      </c>
      <c r="V81" s="246" t="s">
        <v>29</v>
      </c>
      <c r="W81" s="248">
        <v>0</v>
      </c>
      <c r="X81" s="248">
        <f>W81*K81</f>
        <v>0</v>
      </c>
      <c r="Y81" s="248">
        <v>0</v>
      </c>
      <c r="Z81" s="248">
        <f>Y81*K81</f>
        <v>0</v>
      </c>
      <c r="AA81" s="248">
        <v>0</v>
      </c>
      <c r="AB81" s="355">
        <f>AA81*K81</f>
        <v>0</v>
      </c>
      <c r="AS81" s="192" t="s">
        <v>113</v>
      </c>
      <c r="AU81" s="192" t="s">
        <v>199</v>
      </c>
      <c r="AV81" s="192" t="s">
        <v>65</v>
      </c>
      <c r="AZ81" s="192" t="s">
        <v>198</v>
      </c>
      <c r="BF81" s="249">
        <f>IF(V81="základní",N81,0)</f>
        <v>0</v>
      </c>
      <c r="BG81" s="249">
        <f>IF(V81="snížená",N81,0)</f>
        <v>0</v>
      </c>
      <c r="BH81" s="249">
        <f>IF(V81="zákl. přenesená",N81,0)</f>
        <v>0</v>
      </c>
      <c r="BI81" s="249">
        <f>IF(V81="sníž. přenesená",N81,0)</f>
        <v>0</v>
      </c>
      <c r="BJ81" s="249">
        <f>IF(V81="nulová",N81,0)</f>
        <v>0</v>
      </c>
      <c r="BK81" s="192" t="s">
        <v>65</v>
      </c>
      <c r="BL81" s="249">
        <f>ROUND(L81*K81,2)</f>
        <v>0</v>
      </c>
      <c r="BM81" s="192" t="s">
        <v>113</v>
      </c>
      <c r="BN81" s="192" t="s">
        <v>1143</v>
      </c>
    </row>
    <row r="82" spans="2:66" s="198" customFormat="1" ht="30" customHeight="1">
      <c r="B82" s="168"/>
      <c r="C82" s="309" t="s">
        <v>128</v>
      </c>
      <c r="D82" s="309" t="s">
        <v>199</v>
      </c>
      <c r="E82" s="310" t="s">
        <v>1144</v>
      </c>
      <c r="F82" s="678" t="s">
        <v>1145</v>
      </c>
      <c r="G82" s="678"/>
      <c r="H82" s="678"/>
      <c r="I82" s="678"/>
      <c r="J82" s="325" t="s">
        <v>1218</v>
      </c>
      <c r="K82" s="312">
        <v>1</v>
      </c>
      <c r="L82" s="572"/>
      <c r="M82" s="572"/>
      <c r="N82" s="679">
        <f>ROUND(L82*K82,2)</f>
        <v>0</v>
      </c>
      <c r="O82" s="679"/>
      <c r="P82" s="679"/>
      <c r="Q82" s="679"/>
      <c r="R82" s="313" t="s">
        <v>3319</v>
      </c>
      <c r="S82" s="172"/>
      <c r="U82" s="354" t="s">
        <v>5</v>
      </c>
      <c r="V82" s="246" t="s">
        <v>29</v>
      </c>
      <c r="W82" s="248">
        <v>0</v>
      </c>
      <c r="X82" s="248">
        <f>W82*K82</f>
        <v>0</v>
      </c>
      <c r="Y82" s="248">
        <v>0</v>
      </c>
      <c r="Z82" s="248">
        <f>Y82*K82</f>
        <v>0</v>
      </c>
      <c r="AA82" s="248">
        <v>0</v>
      </c>
      <c r="AB82" s="355">
        <f>AA82*K82</f>
        <v>0</v>
      </c>
      <c r="AS82" s="192" t="s">
        <v>113</v>
      </c>
      <c r="AU82" s="192" t="s">
        <v>199</v>
      </c>
      <c r="AV82" s="192" t="s">
        <v>65</v>
      </c>
      <c r="AZ82" s="192" t="s">
        <v>198</v>
      </c>
      <c r="BF82" s="249">
        <f>IF(V82="základní",N82,0)</f>
        <v>0</v>
      </c>
      <c r="BG82" s="249">
        <f>IF(V82="snížená",N82,0)</f>
        <v>0</v>
      </c>
      <c r="BH82" s="249">
        <f>IF(V82="zákl. přenesená",N82,0)</f>
        <v>0</v>
      </c>
      <c r="BI82" s="249">
        <f>IF(V82="sníž. přenesená",N82,0)</f>
        <v>0</v>
      </c>
      <c r="BJ82" s="249">
        <f>IF(V82="nulová",N82,0)</f>
        <v>0</v>
      </c>
      <c r="BK82" s="192" t="s">
        <v>65</v>
      </c>
      <c r="BL82" s="249">
        <f>ROUND(L82*K82,2)</f>
        <v>0</v>
      </c>
      <c r="BM82" s="192" t="s">
        <v>113</v>
      </c>
      <c r="BN82" s="192" t="s">
        <v>1146</v>
      </c>
    </row>
    <row r="83" spans="2:48" s="198" customFormat="1" ht="20.1" customHeight="1">
      <c r="B83" s="168"/>
      <c r="C83" s="320"/>
      <c r="D83" s="320"/>
      <c r="E83" s="320"/>
      <c r="F83" s="680" t="s">
        <v>1147</v>
      </c>
      <c r="G83" s="681"/>
      <c r="H83" s="681"/>
      <c r="I83" s="681"/>
      <c r="J83" s="320"/>
      <c r="K83" s="320"/>
      <c r="L83" s="320"/>
      <c r="M83" s="320"/>
      <c r="N83" s="320"/>
      <c r="O83" s="320"/>
      <c r="P83" s="320"/>
      <c r="Q83" s="320"/>
      <c r="R83" s="320"/>
      <c r="S83" s="172"/>
      <c r="U83" s="331"/>
      <c r="V83" s="169"/>
      <c r="W83" s="169"/>
      <c r="X83" s="169"/>
      <c r="Y83" s="169"/>
      <c r="Z83" s="169"/>
      <c r="AA83" s="169"/>
      <c r="AB83" s="332"/>
      <c r="AU83" s="192" t="s">
        <v>271</v>
      </c>
      <c r="AV83" s="192" t="s">
        <v>65</v>
      </c>
    </row>
    <row r="84" spans="2:66" s="198" customFormat="1" ht="30" customHeight="1">
      <c r="B84" s="168"/>
      <c r="C84" s="309" t="s">
        <v>137</v>
      </c>
      <c r="D84" s="309" t="s">
        <v>199</v>
      </c>
      <c r="E84" s="310" t="s">
        <v>1148</v>
      </c>
      <c r="F84" s="678" t="s">
        <v>1149</v>
      </c>
      <c r="G84" s="678"/>
      <c r="H84" s="678"/>
      <c r="I84" s="678"/>
      <c r="J84" s="325" t="s">
        <v>1218</v>
      </c>
      <c r="K84" s="312">
        <v>1</v>
      </c>
      <c r="L84" s="572"/>
      <c r="M84" s="572"/>
      <c r="N84" s="679">
        <f>ROUND(L84*K84,2)</f>
        <v>0</v>
      </c>
      <c r="O84" s="679"/>
      <c r="P84" s="679"/>
      <c r="Q84" s="679"/>
      <c r="R84" s="313" t="s">
        <v>3319</v>
      </c>
      <c r="S84" s="172"/>
      <c r="U84" s="354" t="s">
        <v>5</v>
      </c>
      <c r="V84" s="246" t="s">
        <v>29</v>
      </c>
      <c r="W84" s="248">
        <v>0</v>
      </c>
      <c r="X84" s="248">
        <f>W84*K84</f>
        <v>0</v>
      </c>
      <c r="Y84" s="248">
        <v>0</v>
      </c>
      <c r="Z84" s="248">
        <f>Y84*K84</f>
        <v>0</v>
      </c>
      <c r="AA84" s="248">
        <v>0</v>
      </c>
      <c r="AB84" s="355">
        <f>AA84*K84</f>
        <v>0</v>
      </c>
      <c r="AS84" s="192" t="s">
        <v>113</v>
      </c>
      <c r="AU84" s="192" t="s">
        <v>199</v>
      </c>
      <c r="AV84" s="192" t="s">
        <v>65</v>
      </c>
      <c r="AZ84" s="192" t="s">
        <v>198</v>
      </c>
      <c r="BF84" s="249">
        <f>IF(V84="základní",N84,0)</f>
        <v>0</v>
      </c>
      <c r="BG84" s="249">
        <f>IF(V84="snížená",N84,0)</f>
        <v>0</v>
      </c>
      <c r="BH84" s="249">
        <f>IF(V84="zákl. přenesená",N84,0)</f>
        <v>0</v>
      </c>
      <c r="BI84" s="249">
        <f>IF(V84="sníž. přenesená",N84,0)</f>
        <v>0</v>
      </c>
      <c r="BJ84" s="249">
        <f>IF(V84="nulová",N84,0)</f>
        <v>0</v>
      </c>
      <c r="BK84" s="192" t="s">
        <v>65</v>
      </c>
      <c r="BL84" s="249">
        <f>ROUND(L84*K84,2)</f>
        <v>0</v>
      </c>
      <c r="BM84" s="192" t="s">
        <v>113</v>
      </c>
      <c r="BN84" s="192" t="s">
        <v>1150</v>
      </c>
    </row>
    <row r="85" spans="2:66" s="198" customFormat="1" ht="20.1" customHeight="1">
      <c r="B85" s="168"/>
      <c r="C85" s="309" t="s">
        <v>146</v>
      </c>
      <c r="D85" s="309" t="s">
        <v>199</v>
      </c>
      <c r="E85" s="310" t="s">
        <v>1151</v>
      </c>
      <c r="F85" s="678" t="s">
        <v>1059</v>
      </c>
      <c r="G85" s="678"/>
      <c r="H85" s="678"/>
      <c r="I85" s="678"/>
      <c r="J85" s="325" t="s">
        <v>1218</v>
      </c>
      <c r="K85" s="312">
        <v>1</v>
      </c>
      <c r="L85" s="572"/>
      <c r="M85" s="572"/>
      <c r="N85" s="679">
        <f>ROUND(L85*K85,2)</f>
        <v>0</v>
      </c>
      <c r="O85" s="679"/>
      <c r="P85" s="679"/>
      <c r="Q85" s="679"/>
      <c r="R85" s="313" t="s">
        <v>3319</v>
      </c>
      <c r="S85" s="172"/>
      <c r="U85" s="354" t="s">
        <v>5</v>
      </c>
      <c r="V85" s="275" t="s">
        <v>29</v>
      </c>
      <c r="W85" s="277">
        <v>0</v>
      </c>
      <c r="X85" s="277">
        <f>W85*K85</f>
        <v>0</v>
      </c>
      <c r="Y85" s="277">
        <v>0</v>
      </c>
      <c r="Z85" s="277">
        <f>Y85*K85</f>
        <v>0</v>
      </c>
      <c r="AA85" s="277">
        <v>0</v>
      </c>
      <c r="AB85" s="356">
        <f>AA85*K85</f>
        <v>0</v>
      </c>
      <c r="AD85" s="249"/>
      <c r="AS85" s="192" t="s">
        <v>113</v>
      </c>
      <c r="AU85" s="192" t="s">
        <v>199</v>
      </c>
      <c r="AV85" s="192" t="s">
        <v>65</v>
      </c>
      <c r="AZ85" s="192" t="s">
        <v>198</v>
      </c>
      <c r="BF85" s="249">
        <f>IF(V85="základní",N85,0)</f>
        <v>0</v>
      </c>
      <c r="BG85" s="249">
        <f>IF(V85="snížená",N85,0)</f>
        <v>0</v>
      </c>
      <c r="BH85" s="249">
        <f>IF(V85="zákl. přenesená",N85,0)</f>
        <v>0</v>
      </c>
      <c r="BI85" s="249">
        <f>IF(V85="sníž. přenesená",N85,0)</f>
        <v>0</v>
      </c>
      <c r="BJ85" s="249">
        <f>IF(V85="nulová",N85,0)</f>
        <v>0</v>
      </c>
      <c r="BK85" s="192" t="s">
        <v>65</v>
      </c>
      <c r="BL85" s="249">
        <f>ROUND(L85*K85,2)</f>
        <v>0</v>
      </c>
      <c r="BM85" s="192" t="s">
        <v>113</v>
      </c>
      <c r="BN85" s="192" t="s">
        <v>1152</v>
      </c>
    </row>
    <row r="86" spans="2:66" s="288" customFormat="1" ht="30" customHeight="1">
      <c r="B86" s="319"/>
      <c r="C86" s="328">
        <v>9</v>
      </c>
      <c r="D86" s="328" t="s">
        <v>199</v>
      </c>
      <c r="E86" s="329" t="s">
        <v>3651</v>
      </c>
      <c r="F86" s="689" t="s">
        <v>3652</v>
      </c>
      <c r="G86" s="689"/>
      <c r="H86" s="689"/>
      <c r="I86" s="689"/>
      <c r="J86" s="325" t="s">
        <v>3370</v>
      </c>
      <c r="K86" s="330">
        <v>1.09</v>
      </c>
      <c r="L86" s="694"/>
      <c r="M86" s="694"/>
      <c r="N86" s="688">
        <f aca="true" t="shared" si="0" ref="N86:N87">ROUND(L86*K86,2)</f>
        <v>0</v>
      </c>
      <c r="O86" s="688"/>
      <c r="P86" s="688"/>
      <c r="Q86" s="688"/>
      <c r="R86" s="313" t="s">
        <v>3765</v>
      </c>
      <c r="S86" s="314"/>
      <c r="U86" s="333"/>
      <c r="V86" s="316"/>
      <c r="W86" s="317"/>
      <c r="X86" s="317"/>
      <c r="Y86" s="317"/>
      <c r="Z86" s="317"/>
      <c r="AA86" s="317"/>
      <c r="AB86" s="318"/>
      <c r="AD86" s="324"/>
      <c r="AS86" s="323"/>
      <c r="AU86" s="323"/>
      <c r="AV86" s="323"/>
      <c r="AZ86" s="323"/>
      <c r="BF86" s="324"/>
      <c r="BG86" s="324"/>
      <c r="BH86" s="324"/>
      <c r="BI86" s="324"/>
      <c r="BJ86" s="324"/>
      <c r="BK86" s="323"/>
      <c r="BL86" s="324"/>
      <c r="BM86" s="323"/>
      <c r="BN86" s="323"/>
    </row>
    <row r="87" spans="2:66" s="288" customFormat="1" ht="30" customHeight="1">
      <c r="B87" s="319"/>
      <c r="C87" s="328">
        <v>10</v>
      </c>
      <c r="D87" s="328" t="s">
        <v>199</v>
      </c>
      <c r="E87" s="329" t="s">
        <v>3653</v>
      </c>
      <c r="F87" s="689" t="s">
        <v>3654</v>
      </c>
      <c r="G87" s="689"/>
      <c r="H87" s="689"/>
      <c r="I87" s="689"/>
      <c r="J87" s="325" t="s">
        <v>1218</v>
      </c>
      <c r="K87" s="330">
        <v>1</v>
      </c>
      <c r="L87" s="694"/>
      <c r="M87" s="694"/>
      <c r="N87" s="688">
        <f t="shared" si="0"/>
        <v>0</v>
      </c>
      <c r="O87" s="688"/>
      <c r="P87" s="688"/>
      <c r="Q87" s="688"/>
      <c r="R87" s="313" t="s">
        <v>3319</v>
      </c>
      <c r="S87" s="314"/>
      <c r="U87" s="333"/>
      <c r="V87" s="316"/>
      <c r="W87" s="317"/>
      <c r="X87" s="317"/>
      <c r="Y87" s="317"/>
      <c r="Z87" s="317"/>
      <c r="AA87" s="317"/>
      <c r="AB87" s="318"/>
      <c r="AS87" s="323"/>
      <c r="AU87" s="323"/>
      <c r="AV87" s="323"/>
      <c r="AZ87" s="323"/>
      <c r="BF87" s="324"/>
      <c r="BG87" s="324"/>
      <c r="BH87" s="324"/>
      <c r="BI87" s="324"/>
      <c r="BJ87" s="324"/>
      <c r="BK87" s="323"/>
      <c r="BL87" s="324"/>
      <c r="BM87" s="323"/>
      <c r="BN87" s="323"/>
    </row>
    <row r="88" spans="2:66" s="288" customFormat="1" ht="42" customHeight="1">
      <c r="B88" s="319"/>
      <c r="C88" s="341"/>
      <c r="D88" s="341"/>
      <c r="E88" s="342"/>
      <c r="F88" s="680" t="s">
        <v>3629</v>
      </c>
      <c r="G88" s="681"/>
      <c r="H88" s="681"/>
      <c r="I88" s="681"/>
      <c r="J88" s="343"/>
      <c r="K88" s="344"/>
      <c r="L88" s="344"/>
      <c r="M88" s="344"/>
      <c r="N88" s="344"/>
      <c r="O88" s="344"/>
      <c r="P88" s="344"/>
      <c r="Q88" s="344"/>
      <c r="R88" s="346"/>
      <c r="S88" s="314"/>
      <c r="U88" s="347"/>
      <c r="V88" s="316"/>
      <c r="W88" s="317"/>
      <c r="X88" s="317"/>
      <c r="Y88" s="317"/>
      <c r="Z88" s="317"/>
      <c r="AA88" s="317"/>
      <c r="AB88" s="317"/>
      <c r="AS88" s="323"/>
      <c r="AU88" s="323"/>
      <c r="AV88" s="323"/>
      <c r="AZ88" s="323"/>
      <c r="BF88" s="324"/>
      <c r="BG88" s="324"/>
      <c r="BH88" s="324"/>
      <c r="BI88" s="324"/>
      <c r="BJ88" s="324"/>
      <c r="BK88" s="323"/>
      <c r="BL88" s="324"/>
      <c r="BM88" s="323"/>
      <c r="BN88" s="323"/>
    </row>
    <row r="89" spans="2:19" s="198" customFormat="1" ht="6.95" customHeight="1">
      <c r="B89" s="201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3"/>
    </row>
    <row r="111" ht="13.5"/>
  </sheetData>
  <sheetProtection password="CDE4" sheet="1" objects="1" scenarios="1"/>
  <mergeCells count="85">
    <mergeCell ref="F87:I87"/>
    <mergeCell ref="L87:M87"/>
    <mergeCell ref="N87:Q87"/>
    <mergeCell ref="F88:I88"/>
    <mergeCell ref="F85:I85"/>
    <mergeCell ref="L85:M85"/>
    <mergeCell ref="N85:Q85"/>
    <mergeCell ref="F86:I86"/>
    <mergeCell ref="L86:M86"/>
    <mergeCell ref="N86:Q86"/>
    <mergeCell ref="F82:I82"/>
    <mergeCell ref="L82:M82"/>
    <mergeCell ref="N82:Q82"/>
    <mergeCell ref="F83:I83"/>
    <mergeCell ref="F84:I84"/>
    <mergeCell ref="L84:M84"/>
    <mergeCell ref="N84:Q84"/>
    <mergeCell ref="F79:I79"/>
    <mergeCell ref="F80:I80"/>
    <mergeCell ref="L80:M80"/>
    <mergeCell ref="N80:Q80"/>
    <mergeCell ref="F81:I81"/>
    <mergeCell ref="L81:M81"/>
    <mergeCell ref="N81:Q81"/>
    <mergeCell ref="F76:I76"/>
    <mergeCell ref="L76:M76"/>
    <mergeCell ref="N76:Q76"/>
    <mergeCell ref="F77:I77"/>
    <mergeCell ref="F78:I78"/>
    <mergeCell ref="L78:M78"/>
    <mergeCell ref="N78:Q78"/>
    <mergeCell ref="F75:I75"/>
    <mergeCell ref="F71:I71"/>
    <mergeCell ref="L71:M71"/>
    <mergeCell ref="N71:Q71"/>
    <mergeCell ref="N72:Q72"/>
    <mergeCell ref="N73:Q73"/>
    <mergeCell ref="F74:I74"/>
    <mergeCell ref="L74:M74"/>
    <mergeCell ref="N74:Q74"/>
    <mergeCell ref="M48:Q48"/>
    <mergeCell ref="M49:Q49"/>
    <mergeCell ref="F64:P64"/>
    <mergeCell ref="C51:G51"/>
    <mergeCell ref="N51:Q51"/>
    <mergeCell ref="N53:Q53"/>
    <mergeCell ref="N54:Q54"/>
    <mergeCell ref="F62:P62"/>
    <mergeCell ref="F63:P63"/>
    <mergeCell ref="C60:R60"/>
    <mergeCell ref="M29:P29"/>
    <mergeCell ref="M46:P46"/>
    <mergeCell ref="H30:J30"/>
    <mergeCell ref="M30:P30"/>
    <mergeCell ref="H31:J31"/>
    <mergeCell ref="M31:P31"/>
    <mergeCell ref="H32:J32"/>
    <mergeCell ref="M32:P32"/>
    <mergeCell ref="L34:P34"/>
    <mergeCell ref="F42:P42"/>
    <mergeCell ref="F43:P43"/>
    <mergeCell ref="F44:P44"/>
    <mergeCell ref="C40:R40"/>
    <mergeCell ref="F7:P7"/>
    <mergeCell ref="H1:K1"/>
    <mergeCell ref="C2:Q2"/>
    <mergeCell ref="T2:AD2"/>
    <mergeCell ref="F6:P6"/>
    <mergeCell ref="C4:R4"/>
    <mergeCell ref="M66:P66"/>
    <mergeCell ref="M68:Q68"/>
    <mergeCell ref="M69:Q69"/>
    <mergeCell ref="F8:P8"/>
    <mergeCell ref="O10:P10"/>
    <mergeCell ref="O12:P12"/>
    <mergeCell ref="O13:P13"/>
    <mergeCell ref="O15:P15"/>
    <mergeCell ref="O16:P16"/>
    <mergeCell ref="O18:P18"/>
    <mergeCell ref="O19:P19"/>
    <mergeCell ref="E22:L22"/>
    <mergeCell ref="M25:P25"/>
    <mergeCell ref="H28:J28"/>
    <mergeCell ref="M28:P28"/>
    <mergeCell ref="H29:J29"/>
  </mergeCells>
  <hyperlinks>
    <hyperlink ref="F1:G1" location="C2" display="1) Krycí list rozpočtu"/>
    <hyperlink ref="H1:K1" location="C87" display="2) Rekapitulace rozpočtu"/>
    <hyperlink ref="L1" location="C111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2" manualBreakCount="2">
    <brk id="37" min="1" max="16383" man="1"/>
    <brk id="57" min="1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O111"/>
  <sheetViews>
    <sheetView showGridLines="0" workbookViewId="0" topLeftCell="A1">
      <pane ySplit="1" topLeftCell="A5" activePane="bottomLeft" state="frozen"/>
      <selection pane="bottomLeft" activeCell="R43" sqref="R43"/>
    </sheetView>
  </sheetViews>
  <sheetFormatPr defaultColWidth="9.33203125" defaultRowHeight="13.5"/>
  <cols>
    <col min="1" max="1" width="8.33203125" style="190" customWidth="1"/>
    <col min="2" max="2" width="1.66796875" style="190" customWidth="1"/>
    <col min="3" max="3" width="4.16015625" style="190" customWidth="1"/>
    <col min="4" max="4" width="4.33203125" style="190" customWidth="1"/>
    <col min="5" max="5" width="17.16015625" style="190" customWidth="1"/>
    <col min="6" max="7" width="11.16015625" style="190" customWidth="1"/>
    <col min="8" max="8" width="12.5" style="190" customWidth="1"/>
    <col min="9" max="9" width="7" style="190" customWidth="1"/>
    <col min="10" max="10" width="9" style="190" customWidth="1"/>
    <col min="11" max="11" width="11.5" style="190" customWidth="1"/>
    <col min="12" max="12" width="12" style="190" customWidth="1"/>
    <col min="13" max="14" width="6" style="190" customWidth="1"/>
    <col min="15" max="15" width="2" style="190" customWidth="1"/>
    <col min="16" max="16" width="12.5" style="190" customWidth="1"/>
    <col min="17" max="17" width="4.16015625" style="190" customWidth="1"/>
    <col min="18" max="18" width="17.33203125" style="190" customWidth="1"/>
    <col min="19" max="19" width="1.66796875" style="190" customWidth="1"/>
    <col min="20" max="20" width="8.16015625" style="190" customWidth="1"/>
    <col min="21" max="21" width="29.66015625" style="190" hidden="1" customWidth="1"/>
    <col min="22" max="22" width="16.33203125" style="190" hidden="1" customWidth="1"/>
    <col min="23" max="23" width="12.33203125" style="190" hidden="1" customWidth="1"/>
    <col min="24" max="24" width="16.33203125" style="190" hidden="1" customWidth="1"/>
    <col min="25" max="25" width="12.16015625" style="190" hidden="1" customWidth="1"/>
    <col min="26" max="26" width="15" style="190" hidden="1" customWidth="1"/>
    <col min="27" max="27" width="11" style="190" hidden="1" customWidth="1"/>
    <col min="28" max="28" width="15" style="190" hidden="1" customWidth="1"/>
    <col min="29" max="29" width="16.33203125" style="190" hidden="1" customWidth="1"/>
    <col min="30" max="30" width="11" style="190" customWidth="1"/>
    <col min="31" max="31" width="15" style="190" customWidth="1"/>
    <col min="32" max="32" width="16.33203125" style="190" customWidth="1"/>
    <col min="33" max="16384" width="9.33203125" style="190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4" t="s">
        <v>168</v>
      </c>
      <c r="I1" s="604"/>
      <c r="J1" s="604"/>
      <c r="K1" s="604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0" t="s">
        <v>7</v>
      </c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279"/>
      <c r="T2" s="671" t="s">
        <v>8</v>
      </c>
      <c r="U2" s="668"/>
      <c r="V2" s="668"/>
      <c r="W2" s="668"/>
      <c r="X2" s="668"/>
      <c r="Y2" s="668"/>
      <c r="Z2" s="668"/>
      <c r="AA2" s="668"/>
      <c r="AB2" s="668"/>
      <c r="AC2" s="668"/>
      <c r="AD2" s="668"/>
      <c r="AU2" s="192" t="s">
        <v>81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2" t="s">
        <v>3734</v>
      </c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53"/>
      <c r="S4" s="176"/>
      <c r="U4" s="196" t="s">
        <v>13</v>
      </c>
      <c r="AU4" s="192" t="s">
        <v>6</v>
      </c>
    </row>
    <row r="5" spans="2:19" ht="6.95" customHeight="1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6"/>
    </row>
    <row r="6" spans="2:19" ht="25.35" customHeight="1">
      <c r="B6" s="174"/>
      <c r="C6" s="175"/>
      <c r="D6" s="177" t="s">
        <v>15</v>
      </c>
      <c r="E6" s="175"/>
      <c r="F6" s="634" t="str">
        <f>'[1]Rekapitulace stavby'!K6</f>
        <v>Bezbariérové bydlení a centrum denních aktivit v Lednici - Srdce v domě, příspěvková organizace</v>
      </c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175"/>
      <c r="R6" s="175"/>
      <c r="S6" s="176"/>
    </row>
    <row r="7" spans="2:19" ht="25.35" customHeight="1">
      <c r="B7" s="174"/>
      <c r="C7" s="175"/>
      <c r="D7" s="177" t="s">
        <v>173</v>
      </c>
      <c r="E7" s="175"/>
      <c r="F7" s="634" t="s">
        <v>244</v>
      </c>
      <c r="G7" s="636"/>
      <c r="H7" s="636"/>
      <c r="I7" s="636"/>
      <c r="J7" s="636"/>
      <c r="K7" s="636"/>
      <c r="L7" s="636"/>
      <c r="M7" s="636"/>
      <c r="N7" s="636"/>
      <c r="O7" s="636"/>
      <c r="P7" s="636"/>
      <c r="Q7" s="175"/>
      <c r="R7" s="175"/>
      <c r="S7" s="176"/>
    </row>
    <row r="8" spans="2:19" s="198" customFormat="1" ht="32.85" customHeight="1">
      <c r="B8" s="168"/>
      <c r="C8" s="169"/>
      <c r="D8" s="199" t="s">
        <v>245</v>
      </c>
      <c r="E8" s="169"/>
      <c r="F8" s="652" t="s">
        <v>1153</v>
      </c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169"/>
      <c r="R8" s="16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576">
        <f>'Rekapitulace stavby'!AM8</f>
        <v>0</v>
      </c>
      <c r="P10" s="576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23" t="str">
        <f>IF('Rekapitulace stavby'!AN11="","",'Rekapitulace stavby'!AN11)</f>
        <v/>
      </c>
      <c r="P12" s="523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23" t="str">
        <f>IF('Rekapitulace stavby'!AN12="","",'Rekapitulace stavby'!AN12)</f>
        <v/>
      </c>
      <c r="P13" s="523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23" t="str">
        <f>IF('Rekapitulace stavby'!AM13="","",'Rekapitulace stavby'!AM13)</f>
        <v/>
      </c>
      <c r="P15" s="523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23" t="str">
        <f>IF('Rekapitulace stavby'!AM14="","",'Rekapitulace stavby'!AM14)</f>
        <v/>
      </c>
      <c r="P16" s="523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23" t="str">
        <f>IF('Rekapitulace stavby'!AN17="","",'Rekapitulace stavby'!AN17)</f>
        <v/>
      </c>
      <c r="P18" s="523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23" t="str">
        <f>IF('Rekapitulace stavby'!AN18="","",'Rekapitulace stavby'!AN18)</f>
        <v/>
      </c>
      <c r="P19" s="523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26" t="s">
        <v>5</v>
      </c>
      <c r="F22" s="526"/>
      <c r="G22" s="526"/>
      <c r="H22" s="526"/>
      <c r="I22" s="526"/>
      <c r="J22" s="526"/>
      <c r="K22" s="526"/>
      <c r="L22" s="526"/>
      <c r="M22" s="392"/>
      <c r="N22" s="392"/>
      <c r="O22" s="392"/>
      <c r="P22" s="392"/>
      <c r="Q22" s="392"/>
      <c r="R22" s="392"/>
      <c r="S22" s="34"/>
    </row>
    <row r="23" spans="2:19" s="198" customFormat="1" ht="6.95" customHeight="1">
      <c r="B23" s="168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72"/>
    </row>
    <row r="24" spans="2:19" s="198" customFormat="1" ht="6.95" customHeight="1">
      <c r="B24" s="168"/>
      <c r="C24" s="169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69"/>
      <c r="R24" s="169"/>
      <c r="S24" s="172"/>
    </row>
    <row r="25" spans="2:19" s="198" customFormat="1" ht="25.35" customHeight="1">
      <c r="B25" s="168"/>
      <c r="C25" s="169"/>
      <c r="D25" s="183" t="s">
        <v>27</v>
      </c>
      <c r="E25" s="169"/>
      <c r="F25" s="169"/>
      <c r="G25" s="169"/>
      <c r="H25" s="169"/>
      <c r="I25" s="169"/>
      <c r="J25" s="169"/>
      <c r="K25" s="169"/>
      <c r="L25" s="169"/>
      <c r="M25" s="631">
        <f>N53</f>
        <v>0</v>
      </c>
      <c r="N25" s="632"/>
      <c r="O25" s="632"/>
      <c r="P25" s="632"/>
      <c r="Q25" s="169"/>
      <c r="R25" s="169"/>
      <c r="S25" s="172"/>
    </row>
    <row r="26" spans="2:19" s="198" customFormat="1" ht="6.95" customHeight="1">
      <c r="B26" s="168"/>
      <c r="C26" s="169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69"/>
      <c r="R26" s="169"/>
      <c r="S26" s="172"/>
    </row>
    <row r="27" spans="2:19" s="198" customFormat="1" ht="14.45" customHeight="1">
      <c r="B27" s="168"/>
      <c r="C27" s="169"/>
      <c r="D27" s="169"/>
      <c r="E27" s="169"/>
      <c r="F27" s="170" t="s">
        <v>3740</v>
      </c>
      <c r="G27" s="16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169"/>
      <c r="D28" s="184" t="s">
        <v>28</v>
      </c>
      <c r="E28" s="184" t="s">
        <v>29</v>
      </c>
      <c r="F28" s="200">
        <v>0.21</v>
      </c>
      <c r="G28" s="170" t="s">
        <v>30</v>
      </c>
      <c r="H28" s="656">
        <v>0</v>
      </c>
      <c r="I28" s="672"/>
      <c r="J28" s="672"/>
      <c r="K28" s="169"/>
      <c r="L28" s="169"/>
      <c r="M28" s="656">
        <f>ROUND(H28*0.21,2)</f>
        <v>0</v>
      </c>
      <c r="N28" s="672"/>
      <c r="O28" s="672"/>
      <c r="P28" s="672"/>
      <c r="Q28" s="169"/>
      <c r="R28" s="169"/>
      <c r="S28" s="172"/>
    </row>
    <row r="29" spans="2:19" s="198" customFormat="1" ht="14.45" customHeight="1">
      <c r="B29" s="168"/>
      <c r="C29" s="169"/>
      <c r="D29" s="169"/>
      <c r="E29" s="184" t="s">
        <v>31</v>
      </c>
      <c r="F29" s="200">
        <v>0.15</v>
      </c>
      <c r="G29" s="170" t="s">
        <v>30</v>
      </c>
      <c r="H29" s="656">
        <f>ROUND((SUM($M$25)),2)</f>
        <v>0</v>
      </c>
      <c r="I29" s="672"/>
      <c r="J29" s="672"/>
      <c r="K29" s="396"/>
      <c r="L29" s="396"/>
      <c r="M29" s="656">
        <f>ROUND(H29*0.15,2)</f>
        <v>0</v>
      </c>
      <c r="N29" s="672"/>
      <c r="O29" s="672"/>
      <c r="P29" s="672"/>
      <c r="Q29" s="169"/>
      <c r="R29" s="169"/>
      <c r="S29" s="172"/>
    </row>
    <row r="30" spans="2:19" s="198" customFormat="1" ht="14.45" customHeight="1" hidden="1">
      <c r="B30" s="168"/>
      <c r="C30" s="169"/>
      <c r="D30" s="169"/>
      <c r="E30" s="184" t="s">
        <v>32</v>
      </c>
      <c r="F30" s="200">
        <v>0.21</v>
      </c>
      <c r="G30" s="170" t="s">
        <v>30</v>
      </c>
      <c r="H30" s="656" t="e">
        <f>ROUND((SUM(#REF!)+SUM(BH72:BH86)),2)</f>
        <v>#REF!</v>
      </c>
      <c r="I30" s="638"/>
      <c r="J30" s="638"/>
      <c r="K30" s="169"/>
      <c r="L30" s="169"/>
      <c r="M30" s="656">
        <v>0</v>
      </c>
      <c r="N30" s="638"/>
      <c r="O30" s="638"/>
      <c r="P30" s="638"/>
      <c r="Q30" s="169"/>
      <c r="R30" s="169"/>
      <c r="S30" s="172"/>
    </row>
    <row r="31" spans="2:19" s="198" customFormat="1" ht="14.45" customHeight="1" hidden="1">
      <c r="B31" s="168"/>
      <c r="C31" s="169"/>
      <c r="D31" s="169"/>
      <c r="E31" s="184" t="s">
        <v>33</v>
      </c>
      <c r="F31" s="200">
        <v>0.15</v>
      </c>
      <c r="G31" s="170" t="s">
        <v>30</v>
      </c>
      <c r="H31" s="656" t="e">
        <f>ROUND((SUM(#REF!)+SUM(BI72:BI86)),2)</f>
        <v>#REF!</v>
      </c>
      <c r="I31" s="638"/>
      <c r="J31" s="638"/>
      <c r="K31" s="169"/>
      <c r="L31" s="169"/>
      <c r="M31" s="656">
        <v>0</v>
      </c>
      <c r="N31" s="638"/>
      <c r="O31" s="638"/>
      <c r="P31" s="638"/>
      <c r="Q31" s="169"/>
      <c r="R31" s="169"/>
      <c r="S31" s="172"/>
    </row>
    <row r="32" spans="2:19" s="198" customFormat="1" ht="14.45" customHeight="1" hidden="1">
      <c r="B32" s="168"/>
      <c r="C32" s="169"/>
      <c r="D32" s="169"/>
      <c r="E32" s="184" t="s">
        <v>34</v>
      </c>
      <c r="F32" s="200">
        <v>0</v>
      </c>
      <c r="G32" s="170" t="s">
        <v>30</v>
      </c>
      <c r="H32" s="656" t="e">
        <f>ROUND((SUM(#REF!)+SUM(BJ72:BJ86)),2)</f>
        <v>#REF!</v>
      </c>
      <c r="I32" s="638"/>
      <c r="J32" s="638"/>
      <c r="K32" s="169"/>
      <c r="L32" s="169"/>
      <c r="M32" s="656">
        <v>0</v>
      </c>
      <c r="N32" s="638"/>
      <c r="O32" s="638"/>
      <c r="P32" s="638"/>
      <c r="Q32" s="169"/>
      <c r="R32" s="169"/>
      <c r="S32" s="172"/>
    </row>
    <row r="33" spans="2:19" s="198" customFormat="1" ht="6.95" customHeight="1">
      <c r="B33" s="168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72"/>
    </row>
    <row r="34" spans="2:19" s="198" customFormat="1" ht="25.35" customHeight="1">
      <c r="B34" s="168"/>
      <c r="C34" s="185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4">
        <f>M25+M28+M29</f>
        <v>0</v>
      </c>
      <c r="M34" s="654"/>
      <c r="N34" s="654"/>
      <c r="O34" s="654"/>
      <c r="P34" s="655"/>
      <c r="Q34" s="185"/>
      <c r="R34" s="185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2" t="s">
        <v>3735</v>
      </c>
      <c r="D40" s="643"/>
      <c r="E40" s="643"/>
      <c r="F40" s="643"/>
      <c r="G40" s="643"/>
      <c r="H40" s="643"/>
      <c r="I40" s="643"/>
      <c r="J40" s="643"/>
      <c r="K40" s="643"/>
      <c r="L40" s="643"/>
      <c r="M40" s="643"/>
      <c r="N40" s="643"/>
      <c r="O40" s="643"/>
      <c r="P40" s="643"/>
      <c r="Q40" s="643"/>
      <c r="R40" s="644"/>
      <c r="S40" s="172"/>
    </row>
    <row r="41" spans="2:19" s="198" customFormat="1" ht="6.95" customHeight="1">
      <c r="B41" s="168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72"/>
    </row>
    <row r="42" spans="2:19" s="198" customFormat="1" ht="30" customHeight="1">
      <c r="B42" s="168"/>
      <c r="C42" s="177" t="s">
        <v>15</v>
      </c>
      <c r="D42" s="169"/>
      <c r="E42" s="169"/>
      <c r="F42" s="634" t="str">
        <f>F6</f>
        <v>Bezbariérové bydlení a centrum denních aktivit v Lednici - Srdce v domě, příspěvková organizace</v>
      </c>
      <c r="G42" s="635"/>
      <c r="H42" s="635"/>
      <c r="I42" s="635"/>
      <c r="J42" s="635"/>
      <c r="K42" s="635"/>
      <c r="L42" s="635"/>
      <c r="M42" s="635"/>
      <c r="N42" s="635"/>
      <c r="O42" s="635"/>
      <c r="P42" s="635"/>
      <c r="Q42" s="169"/>
      <c r="R42" s="169"/>
      <c r="S42" s="172"/>
    </row>
    <row r="43" spans="2:19" ht="30" customHeight="1">
      <c r="B43" s="174"/>
      <c r="C43" s="177" t="s">
        <v>173</v>
      </c>
      <c r="D43" s="175"/>
      <c r="E43" s="175"/>
      <c r="F43" s="634" t="s">
        <v>244</v>
      </c>
      <c r="G43" s="636"/>
      <c r="H43" s="636"/>
      <c r="I43" s="636"/>
      <c r="J43" s="636"/>
      <c r="K43" s="636"/>
      <c r="L43" s="636"/>
      <c r="M43" s="636"/>
      <c r="N43" s="636"/>
      <c r="O43" s="636"/>
      <c r="P43" s="636"/>
      <c r="Q43" s="175"/>
      <c r="R43" s="175"/>
      <c r="S43" s="176"/>
    </row>
    <row r="44" spans="2:19" s="198" customFormat="1" ht="36.95" customHeight="1">
      <c r="B44" s="168"/>
      <c r="C44" s="207" t="s">
        <v>245</v>
      </c>
      <c r="D44" s="169"/>
      <c r="E44" s="169"/>
      <c r="F44" s="637" t="str">
        <f>F8</f>
        <v>01-D.1.4.3. - 01-D.1.4.3. VZDUCHOTECHNIKA</v>
      </c>
      <c r="G44" s="638"/>
      <c r="H44" s="638"/>
      <c r="I44" s="638"/>
      <c r="J44" s="638"/>
      <c r="K44" s="638"/>
      <c r="L44" s="638"/>
      <c r="M44" s="638"/>
      <c r="N44" s="638"/>
      <c r="O44" s="638"/>
      <c r="P44" s="638"/>
      <c r="Q44" s="169"/>
      <c r="R44" s="169"/>
      <c r="S44" s="172"/>
    </row>
    <row r="45" spans="2:19" s="198" customFormat="1" ht="6.95" customHeight="1">
      <c r="B45" s="168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576">
        <f>IF(O10="","",O10)</f>
        <v>0</v>
      </c>
      <c r="N46" s="576"/>
      <c r="O46" s="576"/>
      <c r="P46" s="576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39"/>
      <c r="N48" s="639"/>
      <c r="O48" s="639"/>
      <c r="P48" s="639"/>
      <c r="Q48" s="639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39"/>
      <c r="N49" s="639"/>
      <c r="O49" s="639"/>
      <c r="P49" s="639"/>
      <c r="Q49" s="639"/>
      <c r="R49" s="395"/>
      <c r="S49" s="172"/>
    </row>
    <row r="50" spans="2:19" s="198" customFormat="1" ht="10.35" customHeight="1">
      <c r="B50" s="168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72"/>
    </row>
    <row r="51" spans="2:19" s="198" customFormat="1" ht="29.25" customHeight="1">
      <c r="B51" s="168"/>
      <c r="C51" s="640" t="s">
        <v>176</v>
      </c>
      <c r="D51" s="641"/>
      <c r="E51" s="641"/>
      <c r="F51" s="641"/>
      <c r="G51" s="641"/>
      <c r="H51" s="185"/>
      <c r="I51" s="185"/>
      <c r="J51" s="185"/>
      <c r="K51" s="185"/>
      <c r="L51" s="185"/>
      <c r="M51" s="185"/>
      <c r="N51" s="640" t="s">
        <v>177</v>
      </c>
      <c r="O51" s="641"/>
      <c r="P51" s="641"/>
      <c r="Q51" s="641"/>
      <c r="R51" s="185"/>
      <c r="S51" s="172"/>
    </row>
    <row r="52" spans="2:19" s="198" customFormat="1" ht="10.35" customHeight="1">
      <c r="B52" s="168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72"/>
    </row>
    <row r="53" spans="2:48" s="198" customFormat="1" ht="29.25" customHeight="1">
      <c r="B53" s="168"/>
      <c r="C53" s="209" t="s">
        <v>3737</v>
      </c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631">
        <f>N72</f>
        <v>0</v>
      </c>
      <c r="O53" s="677"/>
      <c r="P53" s="677"/>
      <c r="Q53" s="677"/>
      <c r="R53" s="282"/>
      <c r="S53" s="172"/>
      <c r="AV53" s="192" t="s">
        <v>172</v>
      </c>
    </row>
    <row r="54" spans="2:19" s="215" customFormat="1" ht="24.95" customHeight="1">
      <c r="B54" s="211"/>
      <c r="C54" s="212"/>
      <c r="D54" s="283" t="s">
        <v>1154</v>
      </c>
      <c r="E54" s="212"/>
      <c r="F54" s="212"/>
      <c r="G54" s="212"/>
      <c r="H54" s="212"/>
      <c r="I54" s="212"/>
      <c r="J54" s="212"/>
      <c r="K54" s="212"/>
      <c r="L54" s="212"/>
      <c r="M54" s="212"/>
      <c r="N54" s="675">
        <f>N73</f>
        <v>0</v>
      </c>
      <c r="O54" s="676"/>
      <c r="P54" s="676"/>
      <c r="Q54" s="676"/>
      <c r="R54" s="212"/>
      <c r="S54" s="210"/>
    </row>
    <row r="55" spans="2:19" s="198" customFormat="1" ht="6.95" customHeight="1">
      <c r="B55" s="201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3"/>
    </row>
    <row r="57" s="289" customFormat="1" ht="13.5"/>
    <row r="59" spans="2:19" s="198" customFormat="1" ht="6.95" customHeight="1">
      <c r="B59" s="204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6"/>
    </row>
    <row r="60" spans="2:19" s="198" customFormat="1" ht="36.95" customHeight="1">
      <c r="B60" s="168"/>
      <c r="C60" s="642" t="s">
        <v>3736</v>
      </c>
      <c r="D60" s="638"/>
      <c r="E60" s="638"/>
      <c r="F60" s="638"/>
      <c r="G60" s="638"/>
      <c r="H60" s="638"/>
      <c r="I60" s="638"/>
      <c r="J60" s="638"/>
      <c r="K60" s="638"/>
      <c r="L60" s="638"/>
      <c r="M60" s="638"/>
      <c r="N60" s="638"/>
      <c r="O60" s="638"/>
      <c r="P60" s="638"/>
      <c r="Q60" s="638"/>
      <c r="R60" s="644"/>
      <c r="S60" s="172"/>
    </row>
    <row r="61" spans="2:19" s="198" customFormat="1" ht="6.95" customHeight="1">
      <c r="B61" s="168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72"/>
    </row>
    <row r="62" spans="2:19" s="198" customFormat="1" ht="30" customHeight="1">
      <c r="B62" s="168"/>
      <c r="C62" s="177" t="s">
        <v>15</v>
      </c>
      <c r="D62" s="169"/>
      <c r="E62" s="169"/>
      <c r="F62" s="634" t="str">
        <f>F6</f>
        <v>Bezbariérové bydlení a centrum denních aktivit v Lednici - Srdce v domě, příspěvková organizace</v>
      </c>
      <c r="G62" s="635"/>
      <c r="H62" s="635"/>
      <c r="I62" s="635"/>
      <c r="J62" s="635"/>
      <c r="K62" s="635"/>
      <c r="L62" s="635"/>
      <c r="M62" s="635"/>
      <c r="N62" s="635"/>
      <c r="O62" s="635"/>
      <c r="P62" s="635"/>
      <c r="Q62" s="169"/>
      <c r="R62" s="169"/>
      <c r="S62" s="172"/>
    </row>
    <row r="63" spans="2:19" ht="30" customHeight="1">
      <c r="B63" s="174"/>
      <c r="C63" s="177" t="s">
        <v>173</v>
      </c>
      <c r="D63" s="175"/>
      <c r="E63" s="175"/>
      <c r="F63" s="634" t="s">
        <v>244</v>
      </c>
      <c r="G63" s="636"/>
      <c r="H63" s="636"/>
      <c r="I63" s="636"/>
      <c r="J63" s="636"/>
      <c r="K63" s="636"/>
      <c r="L63" s="636"/>
      <c r="M63" s="636"/>
      <c r="N63" s="636"/>
      <c r="O63" s="636"/>
      <c r="P63" s="636"/>
      <c r="Q63" s="175"/>
      <c r="R63" s="175"/>
      <c r="S63" s="176"/>
    </row>
    <row r="64" spans="2:19" s="198" customFormat="1" ht="36.95" customHeight="1">
      <c r="B64" s="168"/>
      <c r="C64" s="207" t="s">
        <v>245</v>
      </c>
      <c r="D64" s="169"/>
      <c r="E64" s="169"/>
      <c r="F64" s="637" t="str">
        <f>F8</f>
        <v>01-D.1.4.3. - 01-D.1.4.3. VZDUCHOTECHNIKA</v>
      </c>
      <c r="G64" s="638"/>
      <c r="H64" s="638"/>
      <c r="I64" s="638"/>
      <c r="J64" s="638"/>
      <c r="K64" s="638"/>
      <c r="L64" s="638"/>
      <c r="M64" s="638"/>
      <c r="N64" s="638"/>
      <c r="O64" s="638"/>
      <c r="P64" s="638"/>
      <c r="Q64" s="169"/>
      <c r="R64" s="169"/>
      <c r="S64" s="172"/>
    </row>
    <row r="65" spans="2:19" s="198" customFormat="1" ht="6.95" customHeight="1">
      <c r="B65" s="168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72"/>
    </row>
    <row r="66" spans="2:19" s="1" customFormat="1" ht="18" customHeight="1">
      <c r="B66" s="32"/>
      <c r="C66" s="391" t="s">
        <v>19</v>
      </c>
      <c r="D66" s="392"/>
      <c r="E66" s="392"/>
      <c r="F66" s="390"/>
      <c r="G66" s="392"/>
      <c r="H66" s="392"/>
      <c r="I66" s="392"/>
      <c r="J66" s="392"/>
      <c r="K66" s="391" t="s">
        <v>21</v>
      </c>
      <c r="L66" s="392"/>
      <c r="M66" s="576">
        <f>IF(O10="","",O10)</f>
        <v>0</v>
      </c>
      <c r="N66" s="576"/>
      <c r="O66" s="576"/>
      <c r="P66" s="576"/>
      <c r="Q66" s="392"/>
      <c r="R66" s="392"/>
      <c r="S66" s="34"/>
    </row>
    <row r="67" spans="2:19" s="1" customFormat="1" ht="6.95" customHeight="1">
      <c r="B67" s="32"/>
      <c r="C67" s="392"/>
      <c r="D67" s="392"/>
      <c r="E67" s="392"/>
      <c r="F67" s="392"/>
      <c r="G67" s="392"/>
      <c r="H67" s="392"/>
      <c r="I67" s="392"/>
      <c r="J67" s="392"/>
      <c r="K67" s="392"/>
      <c r="L67" s="392"/>
      <c r="M67" s="487"/>
      <c r="N67" s="392"/>
      <c r="O67" s="392"/>
      <c r="P67" s="392"/>
      <c r="Q67" s="392"/>
      <c r="R67" s="392"/>
      <c r="S67" s="34"/>
    </row>
    <row r="68" spans="2:19" s="1" customFormat="1" ht="15">
      <c r="B68" s="32"/>
      <c r="C68" s="391" t="s">
        <v>3741</v>
      </c>
      <c r="D68" s="392"/>
      <c r="E68" s="392"/>
      <c r="F68" s="390"/>
      <c r="G68" s="392"/>
      <c r="H68" s="392"/>
      <c r="I68" s="392"/>
      <c r="J68" s="392"/>
      <c r="K68" s="391" t="s">
        <v>24</v>
      </c>
      <c r="L68" s="392"/>
      <c r="M68" s="523"/>
      <c r="N68" s="523"/>
      <c r="O68" s="523"/>
      <c r="P68" s="523"/>
      <c r="Q68" s="523"/>
      <c r="R68" s="392"/>
      <c r="S68" s="34"/>
    </row>
    <row r="69" spans="2:19" s="1" customFormat="1" ht="14.45" customHeight="1">
      <c r="B69" s="32"/>
      <c r="C69" s="391" t="s">
        <v>3743</v>
      </c>
      <c r="D69" s="392"/>
      <c r="E69" s="392"/>
      <c r="F69" s="390" t="str">
        <f>IF(E16="","",E16)</f>
        <v/>
      </c>
      <c r="G69" s="392"/>
      <c r="H69" s="392"/>
      <c r="I69" s="392"/>
      <c r="J69" s="392"/>
      <c r="K69" s="391"/>
      <c r="L69" s="392"/>
      <c r="M69" s="523"/>
      <c r="N69" s="523"/>
      <c r="O69" s="523"/>
      <c r="P69" s="523"/>
      <c r="Q69" s="523"/>
      <c r="R69" s="392"/>
      <c r="S69" s="34"/>
    </row>
    <row r="70" spans="2:34" s="198" customFormat="1" ht="10.35" customHeight="1">
      <c r="B70" s="168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72"/>
      <c r="T70" s="288"/>
      <c r="U70" s="288"/>
      <c r="V70" s="288"/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  <c r="AG70" s="288"/>
      <c r="AH70" s="288"/>
    </row>
    <row r="71" spans="2:34" s="228" customFormat="1" ht="29.25" customHeight="1">
      <c r="B71" s="222"/>
      <c r="C71" s="223" t="s">
        <v>185</v>
      </c>
      <c r="D71" s="224" t="s">
        <v>186</v>
      </c>
      <c r="E71" s="224" t="s">
        <v>40</v>
      </c>
      <c r="F71" s="657" t="s">
        <v>187</v>
      </c>
      <c r="G71" s="657"/>
      <c r="H71" s="657"/>
      <c r="I71" s="657"/>
      <c r="J71" s="224" t="s">
        <v>188</v>
      </c>
      <c r="K71" s="224" t="s">
        <v>189</v>
      </c>
      <c r="L71" s="658" t="s">
        <v>190</v>
      </c>
      <c r="M71" s="658"/>
      <c r="N71" s="657" t="s">
        <v>177</v>
      </c>
      <c r="O71" s="657"/>
      <c r="P71" s="657"/>
      <c r="Q71" s="657"/>
      <c r="R71" s="226" t="s">
        <v>3318</v>
      </c>
      <c r="S71" s="290"/>
      <c r="T71" s="291"/>
      <c r="U71" s="292"/>
      <c r="V71" s="293"/>
      <c r="W71" s="293"/>
      <c r="X71" s="293"/>
      <c r="Y71" s="293"/>
      <c r="Z71" s="293"/>
      <c r="AA71" s="293"/>
      <c r="AB71" s="294"/>
      <c r="AC71" s="291"/>
      <c r="AD71" s="295"/>
      <c r="AE71" s="291"/>
      <c r="AF71" s="291"/>
      <c r="AG71" s="291"/>
      <c r="AH71" s="291"/>
    </row>
    <row r="72" spans="2:64" s="198" customFormat="1" ht="29.25" customHeight="1">
      <c r="B72" s="168"/>
      <c r="C72" s="209" t="s">
        <v>3737</v>
      </c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666">
        <f>N73</f>
        <v>0</v>
      </c>
      <c r="O72" s="667"/>
      <c r="P72" s="667"/>
      <c r="Q72" s="667"/>
      <c r="R72" s="296"/>
      <c r="S72" s="172"/>
      <c r="T72" s="288"/>
      <c r="U72" s="297"/>
      <c r="V72" s="298"/>
      <c r="W72" s="298"/>
      <c r="X72" s="299"/>
      <c r="Y72" s="298"/>
      <c r="Z72" s="299"/>
      <c r="AA72" s="298"/>
      <c r="AB72" s="300"/>
      <c r="AC72" s="288"/>
      <c r="AD72" s="301"/>
      <c r="AE72" s="288"/>
      <c r="AF72" s="288"/>
      <c r="AG72" s="288"/>
      <c r="AH72" s="288"/>
      <c r="AU72" s="192" t="s">
        <v>57</v>
      </c>
      <c r="AV72" s="192" t="s">
        <v>172</v>
      </c>
      <c r="BL72" s="230">
        <f>BL73</f>
        <v>0</v>
      </c>
    </row>
    <row r="73" spans="2:64" s="235" customFormat="1" ht="37.35" customHeight="1">
      <c r="B73" s="231"/>
      <c r="C73" s="232"/>
      <c r="D73" s="233" t="s">
        <v>1154</v>
      </c>
      <c r="E73" s="233"/>
      <c r="F73" s="233"/>
      <c r="G73" s="233"/>
      <c r="H73" s="233"/>
      <c r="I73" s="233"/>
      <c r="J73" s="233"/>
      <c r="K73" s="233"/>
      <c r="L73" s="233"/>
      <c r="M73" s="233"/>
      <c r="N73" s="609">
        <f>SUM(N74:Q88)</f>
        <v>0</v>
      </c>
      <c r="O73" s="610"/>
      <c r="P73" s="610"/>
      <c r="Q73" s="610"/>
      <c r="R73" s="302"/>
      <c r="S73" s="219"/>
      <c r="T73" s="303"/>
      <c r="U73" s="304"/>
      <c r="V73" s="305"/>
      <c r="W73" s="305"/>
      <c r="X73" s="306"/>
      <c r="Y73" s="305"/>
      <c r="Z73" s="306"/>
      <c r="AA73" s="305"/>
      <c r="AB73" s="307"/>
      <c r="AC73" s="303"/>
      <c r="AD73" s="308"/>
      <c r="AE73" s="303"/>
      <c r="AF73" s="303"/>
      <c r="AG73" s="303"/>
      <c r="AH73" s="303"/>
      <c r="AS73" s="237" t="s">
        <v>113</v>
      </c>
      <c r="AU73" s="238" t="s">
        <v>57</v>
      </c>
      <c r="AV73" s="238" t="s">
        <v>58</v>
      </c>
      <c r="AZ73" s="237" t="s">
        <v>198</v>
      </c>
      <c r="BL73" s="239">
        <f>SUM(BL74:BL86)</f>
        <v>0</v>
      </c>
    </row>
    <row r="74" spans="2:66" s="198" customFormat="1" ht="30" customHeight="1">
      <c r="B74" s="168"/>
      <c r="C74" s="309" t="s">
        <v>65</v>
      </c>
      <c r="D74" s="309" t="s">
        <v>199</v>
      </c>
      <c r="E74" s="310" t="s">
        <v>1155</v>
      </c>
      <c r="F74" s="678" t="s">
        <v>1156</v>
      </c>
      <c r="G74" s="678"/>
      <c r="H74" s="678"/>
      <c r="I74" s="678"/>
      <c r="J74" s="311" t="s">
        <v>268</v>
      </c>
      <c r="K74" s="312">
        <v>8</v>
      </c>
      <c r="L74" s="572"/>
      <c r="M74" s="572"/>
      <c r="N74" s="679">
        <f>ROUND(L74*K74,2)</f>
        <v>0</v>
      </c>
      <c r="O74" s="679"/>
      <c r="P74" s="679"/>
      <c r="Q74" s="679"/>
      <c r="R74" s="313" t="s">
        <v>3319</v>
      </c>
      <c r="S74" s="172"/>
      <c r="T74" s="301"/>
      <c r="U74" s="315"/>
      <c r="V74" s="316"/>
      <c r="W74" s="317"/>
      <c r="X74" s="317"/>
      <c r="Y74" s="317"/>
      <c r="Z74" s="317"/>
      <c r="AA74" s="317"/>
      <c r="AB74" s="318"/>
      <c r="AC74" s="288"/>
      <c r="AD74" s="288"/>
      <c r="AE74" s="288"/>
      <c r="AF74" s="288"/>
      <c r="AG74" s="288"/>
      <c r="AH74" s="288"/>
      <c r="AS74" s="192" t="s">
        <v>113</v>
      </c>
      <c r="AU74" s="192" t="s">
        <v>199</v>
      </c>
      <c r="AV74" s="192" t="s">
        <v>65</v>
      </c>
      <c r="AZ74" s="192" t="s">
        <v>198</v>
      </c>
      <c r="BF74" s="249">
        <f>IF(V74="základní",N74,0)</f>
        <v>0</v>
      </c>
      <c r="BG74" s="249">
        <f>IF(V74="snížená",N74,0)</f>
        <v>0</v>
      </c>
      <c r="BH74" s="249">
        <f>IF(V74="zákl. přenesená",N74,0)</f>
        <v>0</v>
      </c>
      <c r="BI74" s="249">
        <f>IF(V74="sníž. přenesená",N74,0)</f>
        <v>0</v>
      </c>
      <c r="BJ74" s="249">
        <f>IF(V74="nulová",N74,0)</f>
        <v>0</v>
      </c>
      <c r="BK74" s="192" t="s">
        <v>71</v>
      </c>
      <c r="BL74" s="249">
        <f>ROUND(L74*K74,2)</f>
        <v>0</v>
      </c>
      <c r="BM74" s="192" t="s">
        <v>113</v>
      </c>
      <c r="BN74" s="192" t="s">
        <v>1157</v>
      </c>
    </row>
    <row r="75" spans="2:66" s="198" customFormat="1" ht="30" customHeight="1">
      <c r="B75" s="168"/>
      <c r="C75" s="309" t="s">
        <v>71</v>
      </c>
      <c r="D75" s="309" t="s">
        <v>199</v>
      </c>
      <c r="E75" s="310" t="s">
        <v>1158</v>
      </c>
      <c r="F75" s="678" t="s">
        <v>1159</v>
      </c>
      <c r="G75" s="678"/>
      <c r="H75" s="678"/>
      <c r="I75" s="678"/>
      <c r="J75" s="311" t="s">
        <v>353</v>
      </c>
      <c r="K75" s="312">
        <v>21.3</v>
      </c>
      <c r="L75" s="572"/>
      <c r="M75" s="572"/>
      <c r="N75" s="679">
        <f>ROUND(L75*K75,2)</f>
        <v>0</v>
      </c>
      <c r="O75" s="679"/>
      <c r="P75" s="679"/>
      <c r="Q75" s="679"/>
      <c r="R75" s="313" t="s">
        <v>3319</v>
      </c>
      <c r="S75" s="172"/>
      <c r="T75" s="301"/>
      <c r="U75" s="321"/>
      <c r="V75" s="320"/>
      <c r="W75" s="320"/>
      <c r="X75" s="320"/>
      <c r="Y75" s="320"/>
      <c r="Z75" s="320"/>
      <c r="AA75" s="320"/>
      <c r="AB75" s="322"/>
      <c r="AC75" s="288"/>
      <c r="AD75" s="288"/>
      <c r="AE75" s="288"/>
      <c r="AF75" s="288"/>
      <c r="AG75" s="288"/>
      <c r="AH75" s="288"/>
      <c r="AS75" s="192" t="s">
        <v>113</v>
      </c>
      <c r="AU75" s="192" t="s">
        <v>199</v>
      </c>
      <c r="AV75" s="192" t="s">
        <v>65</v>
      </c>
      <c r="AZ75" s="192" t="s">
        <v>198</v>
      </c>
      <c r="BF75" s="249">
        <f>IF(V75="základní",N75,0)</f>
        <v>0</v>
      </c>
      <c r="BG75" s="249">
        <f>IF(V75="snížená",N75,0)</f>
        <v>0</v>
      </c>
      <c r="BH75" s="249">
        <f>IF(V75="zákl. přenesená",N75,0)</f>
        <v>0</v>
      </c>
      <c r="BI75" s="249">
        <f>IF(V75="sníž. přenesená",N75,0)</f>
        <v>0</v>
      </c>
      <c r="BJ75" s="249">
        <f>IF(V75="nulová",N75,0)</f>
        <v>0</v>
      </c>
      <c r="BK75" s="192" t="s">
        <v>71</v>
      </c>
      <c r="BL75" s="249">
        <f>ROUND(L75*K75,2)</f>
        <v>0</v>
      </c>
      <c r="BM75" s="192" t="s">
        <v>113</v>
      </c>
      <c r="BN75" s="192" t="s">
        <v>1160</v>
      </c>
    </row>
    <row r="76" spans="2:48" s="198" customFormat="1" ht="42" customHeight="1">
      <c r="B76" s="168"/>
      <c r="C76" s="320"/>
      <c r="D76" s="320"/>
      <c r="E76" s="320"/>
      <c r="F76" s="680" t="s">
        <v>1161</v>
      </c>
      <c r="G76" s="681"/>
      <c r="H76" s="681"/>
      <c r="I76" s="681"/>
      <c r="J76" s="320"/>
      <c r="K76" s="320"/>
      <c r="L76" s="320"/>
      <c r="M76" s="320"/>
      <c r="N76" s="320"/>
      <c r="O76" s="320"/>
      <c r="P76" s="320"/>
      <c r="Q76" s="320"/>
      <c r="R76" s="320"/>
      <c r="S76" s="172"/>
      <c r="U76" s="331"/>
      <c r="V76" s="169"/>
      <c r="W76" s="169"/>
      <c r="X76" s="169"/>
      <c r="Y76" s="169"/>
      <c r="Z76" s="169"/>
      <c r="AA76" s="169"/>
      <c r="AB76" s="332"/>
      <c r="AU76" s="192" t="s">
        <v>271</v>
      </c>
      <c r="AV76" s="192" t="s">
        <v>65</v>
      </c>
    </row>
    <row r="77" spans="2:66" s="198" customFormat="1" ht="30" customHeight="1">
      <c r="B77" s="168"/>
      <c r="C77" s="309" t="s">
        <v>213</v>
      </c>
      <c r="D77" s="309" t="s">
        <v>199</v>
      </c>
      <c r="E77" s="310" t="s">
        <v>1162</v>
      </c>
      <c r="F77" s="678" t="s">
        <v>1163</v>
      </c>
      <c r="G77" s="678"/>
      <c r="H77" s="678"/>
      <c r="I77" s="678"/>
      <c r="J77" s="311" t="s">
        <v>353</v>
      </c>
      <c r="K77" s="312">
        <v>4.3</v>
      </c>
      <c r="L77" s="572"/>
      <c r="M77" s="572"/>
      <c r="N77" s="679">
        <f>ROUND(L77*K77,2)</f>
        <v>0</v>
      </c>
      <c r="O77" s="679"/>
      <c r="P77" s="679"/>
      <c r="Q77" s="679"/>
      <c r="R77" s="313" t="s">
        <v>3319</v>
      </c>
      <c r="S77" s="172"/>
      <c r="U77" s="354" t="s">
        <v>5</v>
      </c>
      <c r="V77" s="246" t="s">
        <v>31</v>
      </c>
      <c r="W77" s="248">
        <v>0</v>
      </c>
      <c r="X77" s="248">
        <f>W77*K77</f>
        <v>0</v>
      </c>
      <c r="Y77" s="248">
        <v>0</v>
      </c>
      <c r="Z77" s="248">
        <f>Y77*K77</f>
        <v>0</v>
      </c>
      <c r="AA77" s="248">
        <v>0</v>
      </c>
      <c r="AB77" s="355">
        <f>AA77*K77</f>
        <v>0</v>
      </c>
      <c r="AS77" s="192" t="s">
        <v>113</v>
      </c>
      <c r="AU77" s="192" t="s">
        <v>199</v>
      </c>
      <c r="AV77" s="192" t="s">
        <v>65</v>
      </c>
      <c r="AZ77" s="192" t="s">
        <v>198</v>
      </c>
      <c r="BF77" s="249">
        <f>IF(V77="základní",N77,0)</f>
        <v>0</v>
      </c>
      <c r="BG77" s="249">
        <f>IF(V77="snížená",N77,0)</f>
        <v>0</v>
      </c>
      <c r="BH77" s="249">
        <f>IF(V77="zákl. přenesená",N77,0)</f>
        <v>0</v>
      </c>
      <c r="BI77" s="249">
        <f>IF(V77="sníž. přenesená",N77,0)</f>
        <v>0</v>
      </c>
      <c r="BJ77" s="249">
        <f>IF(V77="nulová",N77,0)</f>
        <v>0</v>
      </c>
      <c r="BK77" s="192" t="s">
        <v>71</v>
      </c>
      <c r="BL77" s="249">
        <f>ROUND(L77*K77,2)</f>
        <v>0</v>
      </c>
      <c r="BM77" s="192" t="s">
        <v>113</v>
      </c>
      <c r="BN77" s="192" t="s">
        <v>1164</v>
      </c>
    </row>
    <row r="78" spans="2:48" s="198" customFormat="1" ht="42" customHeight="1">
      <c r="B78" s="168"/>
      <c r="C78" s="320"/>
      <c r="D78" s="320"/>
      <c r="E78" s="320"/>
      <c r="F78" s="680" t="s">
        <v>1161</v>
      </c>
      <c r="G78" s="681"/>
      <c r="H78" s="681"/>
      <c r="I78" s="681"/>
      <c r="J78" s="320"/>
      <c r="K78" s="320"/>
      <c r="L78" s="320"/>
      <c r="M78" s="320"/>
      <c r="N78" s="320"/>
      <c r="O78" s="320"/>
      <c r="P78" s="320"/>
      <c r="Q78" s="320"/>
      <c r="R78" s="320"/>
      <c r="S78" s="172"/>
      <c r="U78" s="331"/>
      <c r="V78" s="169"/>
      <c r="W78" s="169"/>
      <c r="X78" s="169"/>
      <c r="Y78" s="169"/>
      <c r="Z78" s="169"/>
      <c r="AA78" s="169"/>
      <c r="AB78" s="332"/>
      <c r="AU78" s="192" t="s">
        <v>271</v>
      </c>
      <c r="AV78" s="192" t="s">
        <v>65</v>
      </c>
    </row>
    <row r="79" spans="2:66" s="198" customFormat="1" ht="30" customHeight="1">
      <c r="B79" s="168"/>
      <c r="C79" s="309" t="s">
        <v>113</v>
      </c>
      <c r="D79" s="309" t="s">
        <v>199</v>
      </c>
      <c r="E79" s="310" t="s">
        <v>1165</v>
      </c>
      <c r="F79" s="678" t="s">
        <v>1166</v>
      </c>
      <c r="G79" s="678"/>
      <c r="H79" s="678"/>
      <c r="I79" s="678"/>
      <c r="J79" s="311" t="s">
        <v>268</v>
      </c>
      <c r="K79" s="312">
        <v>8</v>
      </c>
      <c r="L79" s="572"/>
      <c r="M79" s="572"/>
      <c r="N79" s="679">
        <f aca="true" t="shared" si="0" ref="N79:N88">ROUND(L79*K79,2)</f>
        <v>0</v>
      </c>
      <c r="O79" s="679"/>
      <c r="P79" s="679"/>
      <c r="Q79" s="679"/>
      <c r="R79" s="313" t="s">
        <v>3319</v>
      </c>
      <c r="S79" s="172"/>
      <c r="U79" s="354" t="s">
        <v>5</v>
      </c>
      <c r="V79" s="246" t="s">
        <v>31</v>
      </c>
      <c r="W79" s="248">
        <v>0</v>
      </c>
      <c r="X79" s="248">
        <f aca="true" t="shared" si="1" ref="X79:X86">W79*K79</f>
        <v>0</v>
      </c>
      <c r="Y79" s="248">
        <v>0</v>
      </c>
      <c r="Z79" s="248">
        <f aca="true" t="shared" si="2" ref="Z79:Z86">Y79*K79</f>
        <v>0</v>
      </c>
      <c r="AA79" s="248">
        <v>0</v>
      </c>
      <c r="AB79" s="355">
        <f aca="true" t="shared" si="3" ref="AB79:AB86">AA79*K79</f>
        <v>0</v>
      </c>
      <c r="AS79" s="192" t="s">
        <v>113</v>
      </c>
      <c r="AU79" s="192" t="s">
        <v>199</v>
      </c>
      <c r="AV79" s="192" t="s">
        <v>65</v>
      </c>
      <c r="AZ79" s="192" t="s">
        <v>198</v>
      </c>
      <c r="BF79" s="249">
        <f aca="true" t="shared" si="4" ref="BF79:BF86">IF(V79="základní",N79,0)</f>
        <v>0</v>
      </c>
      <c r="BG79" s="249">
        <f aca="true" t="shared" si="5" ref="BG79:BG86">IF(V79="snížená",N79,0)</f>
        <v>0</v>
      </c>
      <c r="BH79" s="249">
        <f aca="true" t="shared" si="6" ref="BH79:BH86">IF(V79="zákl. přenesená",N79,0)</f>
        <v>0</v>
      </c>
      <c r="BI79" s="249">
        <f aca="true" t="shared" si="7" ref="BI79:BI86">IF(V79="sníž. přenesená",N79,0)</f>
        <v>0</v>
      </c>
      <c r="BJ79" s="249">
        <f aca="true" t="shared" si="8" ref="BJ79:BJ86">IF(V79="nulová",N79,0)</f>
        <v>0</v>
      </c>
      <c r="BK79" s="192" t="s">
        <v>71</v>
      </c>
      <c r="BL79" s="249">
        <f aca="true" t="shared" si="9" ref="BL79:BL86">ROUND(L79*K79,2)</f>
        <v>0</v>
      </c>
      <c r="BM79" s="192" t="s">
        <v>113</v>
      </c>
      <c r="BN79" s="192" t="s">
        <v>1167</v>
      </c>
    </row>
    <row r="80" spans="2:66" s="198" customFormat="1" ht="20.1" customHeight="1">
      <c r="B80" s="168"/>
      <c r="C80" s="309" t="s">
        <v>116</v>
      </c>
      <c r="D80" s="309" t="s">
        <v>199</v>
      </c>
      <c r="E80" s="310" t="s">
        <v>1168</v>
      </c>
      <c r="F80" s="678" t="s">
        <v>1169</v>
      </c>
      <c r="G80" s="678"/>
      <c r="H80" s="678"/>
      <c r="I80" s="678"/>
      <c r="J80" s="311" t="s">
        <v>268</v>
      </c>
      <c r="K80" s="312">
        <v>8</v>
      </c>
      <c r="L80" s="572"/>
      <c r="M80" s="572"/>
      <c r="N80" s="679">
        <f t="shared" si="0"/>
        <v>0</v>
      </c>
      <c r="O80" s="679"/>
      <c r="P80" s="679"/>
      <c r="Q80" s="679"/>
      <c r="R80" s="313" t="s">
        <v>3319</v>
      </c>
      <c r="S80" s="172"/>
      <c r="U80" s="354" t="s">
        <v>5</v>
      </c>
      <c r="V80" s="246" t="s">
        <v>31</v>
      </c>
      <c r="W80" s="248">
        <v>0</v>
      </c>
      <c r="X80" s="248">
        <f t="shared" si="1"/>
        <v>0</v>
      </c>
      <c r="Y80" s="248">
        <v>0</v>
      </c>
      <c r="Z80" s="248">
        <f t="shared" si="2"/>
        <v>0</v>
      </c>
      <c r="AA80" s="248">
        <v>0</v>
      </c>
      <c r="AB80" s="355">
        <f t="shared" si="3"/>
        <v>0</v>
      </c>
      <c r="AS80" s="192" t="s">
        <v>113</v>
      </c>
      <c r="AU80" s="192" t="s">
        <v>199</v>
      </c>
      <c r="AV80" s="192" t="s">
        <v>65</v>
      </c>
      <c r="AZ80" s="192" t="s">
        <v>198</v>
      </c>
      <c r="BF80" s="249">
        <f t="shared" si="4"/>
        <v>0</v>
      </c>
      <c r="BG80" s="249">
        <f t="shared" si="5"/>
        <v>0</v>
      </c>
      <c r="BH80" s="249">
        <f t="shared" si="6"/>
        <v>0</v>
      </c>
      <c r="BI80" s="249">
        <f t="shared" si="7"/>
        <v>0</v>
      </c>
      <c r="BJ80" s="249">
        <f t="shared" si="8"/>
        <v>0</v>
      </c>
      <c r="BK80" s="192" t="s">
        <v>71</v>
      </c>
      <c r="BL80" s="249">
        <f t="shared" si="9"/>
        <v>0</v>
      </c>
      <c r="BM80" s="192" t="s">
        <v>113</v>
      </c>
      <c r="BN80" s="192" t="s">
        <v>1170</v>
      </c>
    </row>
    <row r="81" spans="2:66" s="198" customFormat="1" ht="30" customHeight="1">
      <c r="B81" s="168"/>
      <c r="C81" s="309" t="s">
        <v>128</v>
      </c>
      <c r="D81" s="309" t="s">
        <v>199</v>
      </c>
      <c r="E81" s="310" t="s">
        <v>1171</v>
      </c>
      <c r="F81" s="678" t="s">
        <v>1172</v>
      </c>
      <c r="G81" s="678"/>
      <c r="H81" s="678"/>
      <c r="I81" s="678"/>
      <c r="J81" s="311" t="s">
        <v>268</v>
      </c>
      <c r="K81" s="312">
        <v>8</v>
      </c>
      <c r="L81" s="572"/>
      <c r="M81" s="572"/>
      <c r="N81" s="679">
        <f t="shared" si="0"/>
        <v>0</v>
      </c>
      <c r="O81" s="679"/>
      <c r="P81" s="679"/>
      <c r="Q81" s="679"/>
      <c r="R81" s="313" t="s">
        <v>3319</v>
      </c>
      <c r="S81" s="172"/>
      <c r="U81" s="354" t="s">
        <v>5</v>
      </c>
      <c r="V81" s="246" t="s">
        <v>31</v>
      </c>
      <c r="W81" s="248">
        <v>0</v>
      </c>
      <c r="X81" s="248">
        <f t="shared" si="1"/>
        <v>0</v>
      </c>
      <c r="Y81" s="248">
        <v>0</v>
      </c>
      <c r="Z81" s="248">
        <f t="shared" si="2"/>
        <v>0</v>
      </c>
      <c r="AA81" s="248">
        <v>0</v>
      </c>
      <c r="AB81" s="355">
        <f t="shared" si="3"/>
        <v>0</v>
      </c>
      <c r="AS81" s="192" t="s">
        <v>113</v>
      </c>
      <c r="AU81" s="192" t="s">
        <v>199</v>
      </c>
      <c r="AV81" s="192" t="s">
        <v>65</v>
      </c>
      <c r="AZ81" s="192" t="s">
        <v>198</v>
      </c>
      <c r="BF81" s="249">
        <f t="shared" si="4"/>
        <v>0</v>
      </c>
      <c r="BG81" s="249">
        <f t="shared" si="5"/>
        <v>0</v>
      </c>
      <c r="BH81" s="249">
        <f t="shared" si="6"/>
        <v>0</v>
      </c>
      <c r="BI81" s="249">
        <f t="shared" si="7"/>
        <v>0</v>
      </c>
      <c r="BJ81" s="249">
        <f t="shared" si="8"/>
        <v>0</v>
      </c>
      <c r="BK81" s="192" t="s">
        <v>71</v>
      </c>
      <c r="BL81" s="249">
        <f t="shared" si="9"/>
        <v>0</v>
      </c>
      <c r="BM81" s="192" t="s">
        <v>113</v>
      </c>
      <c r="BN81" s="192" t="s">
        <v>1173</v>
      </c>
    </row>
    <row r="82" spans="2:66" s="198" customFormat="1" ht="30" customHeight="1">
      <c r="B82" s="168"/>
      <c r="C82" s="309" t="s">
        <v>137</v>
      </c>
      <c r="D82" s="309" t="s">
        <v>199</v>
      </c>
      <c r="E82" s="310" t="s">
        <v>1174</v>
      </c>
      <c r="F82" s="678" t="s">
        <v>1175</v>
      </c>
      <c r="G82" s="678"/>
      <c r="H82" s="678"/>
      <c r="I82" s="678"/>
      <c r="J82" s="311" t="s">
        <v>268</v>
      </c>
      <c r="K82" s="312">
        <v>3</v>
      </c>
      <c r="L82" s="572"/>
      <c r="M82" s="572"/>
      <c r="N82" s="679">
        <f t="shared" si="0"/>
        <v>0</v>
      </c>
      <c r="O82" s="679"/>
      <c r="P82" s="679"/>
      <c r="Q82" s="679"/>
      <c r="R82" s="313" t="s">
        <v>3319</v>
      </c>
      <c r="S82" s="172"/>
      <c r="U82" s="354" t="s">
        <v>5</v>
      </c>
      <c r="V82" s="246" t="s">
        <v>31</v>
      </c>
      <c r="W82" s="248">
        <v>0</v>
      </c>
      <c r="X82" s="248">
        <f t="shared" si="1"/>
        <v>0</v>
      </c>
      <c r="Y82" s="248">
        <v>0</v>
      </c>
      <c r="Z82" s="248">
        <f t="shared" si="2"/>
        <v>0</v>
      </c>
      <c r="AA82" s="248">
        <v>0</v>
      </c>
      <c r="AB82" s="355">
        <f t="shared" si="3"/>
        <v>0</v>
      </c>
      <c r="AS82" s="192" t="s">
        <v>113</v>
      </c>
      <c r="AU82" s="192" t="s">
        <v>199</v>
      </c>
      <c r="AV82" s="192" t="s">
        <v>65</v>
      </c>
      <c r="AZ82" s="192" t="s">
        <v>198</v>
      </c>
      <c r="BF82" s="249">
        <f t="shared" si="4"/>
        <v>0</v>
      </c>
      <c r="BG82" s="249">
        <f t="shared" si="5"/>
        <v>0</v>
      </c>
      <c r="BH82" s="249">
        <f t="shared" si="6"/>
        <v>0</v>
      </c>
      <c r="BI82" s="249">
        <f t="shared" si="7"/>
        <v>0</v>
      </c>
      <c r="BJ82" s="249">
        <f t="shared" si="8"/>
        <v>0</v>
      </c>
      <c r="BK82" s="192" t="s">
        <v>71</v>
      </c>
      <c r="BL82" s="249">
        <f t="shared" si="9"/>
        <v>0</v>
      </c>
      <c r="BM82" s="192" t="s">
        <v>113</v>
      </c>
      <c r="BN82" s="192" t="s">
        <v>1176</v>
      </c>
    </row>
    <row r="83" spans="2:66" s="198" customFormat="1" ht="30" customHeight="1">
      <c r="B83" s="168"/>
      <c r="C83" s="309" t="s">
        <v>146</v>
      </c>
      <c r="D83" s="309" t="s">
        <v>199</v>
      </c>
      <c r="E83" s="310" t="s">
        <v>1177</v>
      </c>
      <c r="F83" s="678" t="s">
        <v>1178</v>
      </c>
      <c r="G83" s="678"/>
      <c r="H83" s="678"/>
      <c r="I83" s="678"/>
      <c r="J83" s="311" t="s">
        <v>268</v>
      </c>
      <c r="K83" s="312">
        <v>2</v>
      </c>
      <c r="L83" s="572"/>
      <c r="M83" s="572"/>
      <c r="N83" s="679">
        <f t="shared" si="0"/>
        <v>0</v>
      </c>
      <c r="O83" s="679"/>
      <c r="P83" s="679"/>
      <c r="Q83" s="679"/>
      <c r="R83" s="313" t="s">
        <v>3319</v>
      </c>
      <c r="S83" s="172"/>
      <c r="U83" s="354" t="s">
        <v>5</v>
      </c>
      <c r="V83" s="246" t="s">
        <v>31</v>
      </c>
      <c r="W83" s="248">
        <v>0</v>
      </c>
      <c r="X83" s="248">
        <f t="shared" si="1"/>
        <v>0</v>
      </c>
      <c r="Y83" s="248">
        <v>0</v>
      </c>
      <c r="Z83" s="248">
        <f t="shared" si="2"/>
        <v>0</v>
      </c>
      <c r="AA83" s="248">
        <v>0</v>
      </c>
      <c r="AB83" s="355">
        <f t="shared" si="3"/>
        <v>0</v>
      </c>
      <c r="AS83" s="192" t="s">
        <v>113</v>
      </c>
      <c r="AU83" s="192" t="s">
        <v>199</v>
      </c>
      <c r="AV83" s="192" t="s">
        <v>65</v>
      </c>
      <c r="AZ83" s="192" t="s">
        <v>198</v>
      </c>
      <c r="BF83" s="249">
        <f t="shared" si="4"/>
        <v>0</v>
      </c>
      <c r="BG83" s="249">
        <f t="shared" si="5"/>
        <v>0</v>
      </c>
      <c r="BH83" s="249">
        <f t="shared" si="6"/>
        <v>0</v>
      </c>
      <c r="BI83" s="249">
        <f t="shared" si="7"/>
        <v>0</v>
      </c>
      <c r="BJ83" s="249">
        <f t="shared" si="8"/>
        <v>0</v>
      </c>
      <c r="BK83" s="192" t="s">
        <v>71</v>
      </c>
      <c r="BL83" s="249">
        <f t="shared" si="9"/>
        <v>0</v>
      </c>
      <c r="BM83" s="192" t="s">
        <v>113</v>
      </c>
      <c r="BN83" s="192" t="s">
        <v>1179</v>
      </c>
    </row>
    <row r="84" spans="2:66" s="198" customFormat="1" ht="31.5" customHeight="1">
      <c r="B84" s="168"/>
      <c r="C84" s="309" t="s">
        <v>158</v>
      </c>
      <c r="D84" s="309" t="s">
        <v>199</v>
      </c>
      <c r="E84" s="310" t="s">
        <v>1180</v>
      </c>
      <c r="F84" s="678" t="s">
        <v>1181</v>
      </c>
      <c r="G84" s="678"/>
      <c r="H84" s="678"/>
      <c r="I84" s="678"/>
      <c r="J84" s="311" t="s">
        <v>353</v>
      </c>
      <c r="K84" s="312">
        <v>7.7</v>
      </c>
      <c r="L84" s="572"/>
      <c r="M84" s="572"/>
      <c r="N84" s="679">
        <f t="shared" si="0"/>
        <v>0</v>
      </c>
      <c r="O84" s="679"/>
      <c r="P84" s="679"/>
      <c r="Q84" s="679"/>
      <c r="R84" s="313" t="s">
        <v>3319</v>
      </c>
      <c r="S84" s="172"/>
      <c r="U84" s="354" t="s">
        <v>5</v>
      </c>
      <c r="V84" s="246" t="s">
        <v>31</v>
      </c>
      <c r="W84" s="248">
        <v>0</v>
      </c>
      <c r="X84" s="248">
        <f t="shared" si="1"/>
        <v>0</v>
      </c>
      <c r="Y84" s="248">
        <v>0</v>
      </c>
      <c r="Z84" s="248">
        <f t="shared" si="2"/>
        <v>0</v>
      </c>
      <c r="AA84" s="248">
        <v>0</v>
      </c>
      <c r="AB84" s="355">
        <f t="shared" si="3"/>
        <v>0</v>
      </c>
      <c r="AS84" s="192" t="s">
        <v>113</v>
      </c>
      <c r="AU84" s="192" t="s">
        <v>199</v>
      </c>
      <c r="AV84" s="192" t="s">
        <v>65</v>
      </c>
      <c r="AZ84" s="192" t="s">
        <v>198</v>
      </c>
      <c r="BF84" s="249">
        <f t="shared" si="4"/>
        <v>0</v>
      </c>
      <c r="BG84" s="249">
        <f t="shared" si="5"/>
        <v>0</v>
      </c>
      <c r="BH84" s="249">
        <f t="shared" si="6"/>
        <v>0</v>
      </c>
      <c r="BI84" s="249">
        <f t="shared" si="7"/>
        <v>0</v>
      </c>
      <c r="BJ84" s="249">
        <f t="shared" si="8"/>
        <v>0</v>
      </c>
      <c r="BK84" s="192" t="s">
        <v>71</v>
      </c>
      <c r="BL84" s="249">
        <f t="shared" si="9"/>
        <v>0</v>
      </c>
      <c r="BM84" s="192" t="s">
        <v>113</v>
      </c>
      <c r="BN84" s="192" t="s">
        <v>1182</v>
      </c>
    </row>
    <row r="85" spans="2:66" s="198" customFormat="1" ht="27.95" customHeight="1">
      <c r="B85" s="168"/>
      <c r="C85" s="334"/>
      <c r="D85" s="334"/>
      <c r="E85" s="335"/>
      <c r="F85" s="695" t="s">
        <v>3655</v>
      </c>
      <c r="G85" s="681"/>
      <c r="H85" s="681"/>
      <c r="I85" s="681"/>
      <c r="J85" s="336"/>
      <c r="K85" s="337"/>
      <c r="L85" s="337"/>
      <c r="M85" s="337"/>
      <c r="N85" s="337"/>
      <c r="O85" s="337"/>
      <c r="P85" s="337"/>
      <c r="Q85" s="337"/>
      <c r="R85" s="338"/>
      <c r="S85" s="172"/>
      <c r="U85" s="354"/>
      <c r="V85" s="246"/>
      <c r="W85" s="248"/>
      <c r="X85" s="248"/>
      <c r="Y85" s="248"/>
      <c r="Z85" s="248"/>
      <c r="AA85" s="248"/>
      <c r="AB85" s="355"/>
      <c r="AS85" s="192"/>
      <c r="AU85" s="192"/>
      <c r="AV85" s="192"/>
      <c r="AZ85" s="192"/>
      <c r="BF85" s="249"/>
      <c r="BG85" s="249"/>
      <c r="BH85" s="249"/>
      <c r="BI85" s="249"/>
      <c r="BJ85" s="249"/>
      <c r="BK85" s="192"/>
      <c r="BL85" s="249"/>
      <c r="BM85" s="192"/>
      <c r="BN85" s="192"/>
    </row>
    <row r="86" spans="2:66" s="198" customFormat="1" ht="22.5" customHeight="1">
      <c r="B86" s="168"/>
      <c r="C86" s="309" t="s">
        <v>161</v>
      </c>
      <c r="D86" s="309" t="s">
        <v>199</v>
      </c>
      <c r="E86" s="310" t="s">
        <v>1183</v>
      </c>
      <c r="F86" s="678" t="s">
        <v>1059</v>
      </c>
      <c r="G86" s="678"/>
      <c r="H86" s="678"/>
      <c r="I86" s="678"/>
      <c r="J86" s="325" t="s">
        <v>1218</v>
      </c>
      <c r="K86" s="312">
        <v>1</v>
      </c>
      <c r="L86" s="572"/>
      <c r="M86" s="572"/>
      <c r="N86" s="679">
        <f t="shared" si="0"/>
        <v>0</v>
      </c>
      <c r="O86" s="679"/>
      <c r="P86" s="679"/>
      <c r="Q86" s="679"/>
      <c r="R86" s="313" t="s">
        <v>3319</v>
      </c>
      <c r="S86" s="172"/>
      <c r="U86" s="354" t="s">
        <v>5</v>
      </c>
      <c r="V86" s="275" t="s">
        <v>31</v>
      </c>
      <c r="W86" s="277">
        <v>0</v>
      </c>
      <c r="X86" s="277">
        <f t="shared" si="1"/>
        <v>0</v>
      </c>
      <c r="Y86" s="277">
        <v>0</v>
      </c>
      <c r="Z86" s="277">
        <f t="shared" si="2"/>
        <v>0</v>
      </c>
      <c r="AA86" s="277">
        <v>0</v>
      </c>
      <c r="AB86" s="356">
        <f t="shared" si="3"/>
        <v>0</v>
      </c>
      <c r="AS86" s="192" t="s">
        <v>113</v>
      </c>
      <c r="AU86" s="192" t="s">
        <v>199</v>
      </c>
      <c r="AV86" s="192" t="s">
        <v>65</v>
      </c>
      <c r="AZ86" s="192" t="s">
        <v>198</v>
      </c>
      <c r="BF86" s="249">
        <f t="shared" si="4"/>
        <v>0</v>
      </c>
      <c r="BG86" s="249">
        <f t="shared" si="5"/>
        <v>0</v>
      </c>
      <c r="BH86" s="249">
        <f t="shared" si="6"/>
        <v>0</v>
      </c>
      <c r="BI86" s="249">
        <f t="shared" si="7"/>
        <v>0</v>
      </c>
      <c r="BJ86" s="249">
        <f t="shared" si="8"/>
        <v>0</v>
      </c>
      <c r="BK86" s="192" t="s">
        <v>71</v>
      </c>
      <c r="BL86" s="249">
        <f t="shared" si="9"/>
        <v>0</v>
      </c>
      <c r="BM86" s="192" t="s">
        <v>113</v>
      </c>
      <c r="BN86" s="192" t="s">
        <v>1184</v>
      </c>
    </row>
    <row r="87" spans="2:66" s="288" customFormat="1" ht="30" customHeight="1">
      <c r="B87" s="319"/>
      <c r="C87" s="328">
        <v>11</v>
      </c>
      <c r="D87" s="328" t="s">
        <v>199</v>
      </c>
      <c r="E87" s="329" t="s">
        <v>3656</v>
      </c>
      <c r="F87" s="689" t="s">
        <v>3657</v>
      </c>
      <c r="G87" s="689"/>
      <c r="H87" s="689"/>
      <c r="I87" s="689"/>
      <c r="J87" s="325" t="s">
        <v>3370</v>
      </c>
      <c r="K87" s="330">
        <v>0.52</v>
      </c>
      <c r="L87" s="572"/>
      <c r="M87" s="572"/>
      <c r="N87" s="688">
        <f t="shared" si="0"/>
        <v>0</v>
      </c>
      <c r="O87" s="688"/>
      <c r="P87" s="688"/>
      <c r="Q87" s="688"/>
      <c r="R87" s="313" t="s">
        <v>3765</v>
      </c>
      <c r="S87" s="314"/>
      <c r="U87" s="333"/>
      <c r="V87" s="316"/>
      <c r="W87" s="317"/>
      <c r="X87" s="317"/>
      <c r="Y87" s="317"/>
      <c r="Z87" s="317"/>
      <c r="AA87" s="317"/>
      <c r="AB87" s="318"/>
      <c r="AD87" s="324"/>
      <c r="AS87" s="323"/>
      <c r="AU87" s="323"/>
      <c r="AV87" s="323"/>
      <c r="AZ87" s="323"/>
      <c r="BF87" s="324"/>
      <c r="BG87" s="324"/>
      <c r="BH87" s="324"/>
      <c r="BI87" s="324"/>
      <c r="BJ87" s="324"/>
      <c r="BK87" s="323"/>
      <c r="BL87" s="324"/>
      <c r="BM87" s="323"/>
      <c r="BN87" s="323"/>
    </row>
    <row r="88" spans="2:66" s="288" customFormat="1" ht="30" customHeight="1">
      <c r="B88" s="319"/>
      <c r="C88" s="328">
        <v>12</v>
      </c>
      <c r="D88" s="328" t="s">
        <v>199</v>
      </c>
      <c r="E88" s="329" t="s">
        <v>3322</v>
      </c>
      <c r="F88" s="689" t="s">
        <v>3323</v>
      </c>
      <c r="G88" s="689"/>
      <c r="H88" s="689"/>
      <c r="I88" s="689"/>
      <c r="J88" s="325" t="s">
        <v>1218</v>
      </c>
      <c r="K88" s="330">
        <v>1</v>
      </c>
      <c r="L88" s="572"/>
      <c r="M88" s="572"/>
      <c r="N88" s="688">
        <f t="shared" si="0"/>
        <v>0</v>
      </c>
      <c r="O88" s="688"/>
      <c r="P88" s="688"/>
      <c r="Q88" s="688"/>
      <c r="R88" s="313" t="s">
        <v>3319</v>
      </c>
      <c r="S88" s="314"/>
      <c r="U88" s="333"/>
      <c r="V88" s="316"/>
      <c r="W88" s="317"/>
      <c r="X88" s="317"/>
      <c r="Y88" s="317"/>
      <c r="Z88" s="317"/>
      <c r="AA88" s="317"/>
      <c r="AB88" s="318"/>
      <c r="AS88" s="323"/>
      <c r="AU88" s="323"/>
      <c r="AV88" s="323"/>
      <c r="AZ88" s="323"/>
      <c r="BF88" s="324"/>
      <c r="BG88" s="324"/>
      <c r="BH88" s="324"/>
      <c r="BI88" s="324"/>
      <c r="BJ88" s="324"/>
      <c r="BK88" s="323"/>
      <c r="BL88" s="324"/>
      <c r="BM88" s="323"/>
      <c r="BN88" s="323"/>
    </row>
    <row r="89" spans="2:66" s="288" customFormat="1" ht="42" customHeight="1">
      <c r="B89" s="319"/>
      <c r="C89" s="341"/>
      <c r="D89" s="341"/>
      <c r="E89" s="342"/>
      <c r="F89" s="695" t="s">
        <v>3629</v>
      </c>
      <c r="G89" s="681"/>
      <c r="H89" s="681"/>
      <c r="I89" s="681"/>
      <c r="J89" s="343"/>
      <c r="K89" s="344"/>
      <c r="L89" s="344"/>
      <c r="M89" s="344"/>
      <c r="N89" s="344"/>
      <c r="O89" s="344"/>
      <c r="P89" s="344"/>
      <c r="Q89" s="344"/>
      <c r="R89" s="346"/>
      <c r="S89" s="314"/>
      <c r="U89" s="347"/>
      <c r="V89" s="316"/>
      <c r="W89" s="317"/>
      <c r="X89" s="317"/>
      <c r="Y89" s="317"/>
      <c r="Z89" s="317"/>
      <c r="AA89" s="317"/>
      <c r="AB89" s="317"/>
      <c r="AS89" s="323"/>
      <c r="AU89" s="323"/>
      <c r="AV89" s="323"/>
      <c r="AZ89" s="323"/>
      <c r="BF89" s="324"/>
      <c r="BG89" s="324"/>
      <c r="BH89" s="324"/>
      <c r="BI89" s="324"/>
      <c r="BJ89" s="324"/>
      <c r="BK89" s="323"/>
      <c r="BL89" s="324"/>
      <c r="BM89" s="323"/>
      <c r="BN89" s="323"/>
    </row>
    <row r="90" spans="2:19" s="198" customFormat="1" ht="6.95" customHeight="1">
      <c r="B90" s="201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3"/>
    </row>
    <row r="111" ht="13.5"/>
  </sheetData>
  <sheetProtection password="CDE4" sheet="1" objects="1" scenarios="1"/>
  <mergeCells count="90">
    <mergeCell ref="F85:I85"/>
    <mergeCell ref="F86:I86"/>
    <mergeCell ref="L86:M86"/>
    <mergeCell ref="N86:Q86"/>
    <mergeCell ref="F89:I89"/>
    <mergeCell ref="F87:I87"/>
    <mergeCell ref="L87:M87"/>
    <mergeCell ref="N87:Q87"/>
    <mergeCell ref="F88:I88"/>
    <mergeCell ref="L88:M88"/>
    <mergeCell ref="N88:Q88"/>
    <mergeCell ref="F83:I83"/>
    <mergeCell ref="L83:M83"/>
    <mergeCell ref="N83:Q83"/>
    <mergeCell ref="F84:I84"/>
    <mergeCell ref="L84:M84"/>
    <mergeCell ref="N84:Q84"/>
    <mergeCell ref="F81:I81"/>
    <mergeCell ref="L81:M81"/>
    <mergeCell ref="N81:Q81"/>
    <mergeCell ref="F82:I82"/>
    <mergeCell ref="L82:M82"/>
    <mergeCell ref="N82:Q82"/>
    <mergeCell ref="L77:M77"/>
    <mergeCell ref="N77:Q77"/>
    <mergeCell ref="F78:I78"/>
    <mergeCell ref="F80:I80"/>
    <mergeCell ref="L80:M80"/>
    <mergeCell ref="N80:Q80"/>
    <mergeCell ref="F71:I71"/>
    <mergeCell ref="L71:M71"/>
    <mergeCell ref="N71:Q71"/>
    <mergeCell ref="F79:I79"/>
    <mergeCell ref="L79:M79"/>
    <mergeCell ref="N79:Q79"/>
    <mergeCell ref="N72:Q72"/>
    <mergeCell ref="N73:Q73"/>
    <mergeCell ref="F74:I74"/>
    <mergeCell ref="L74:M74"/>
    <mergeCell ref="N74:Q74"/>
    <mergeCell ref="F75:I75"/>
    <mergeCell ref="L75:M75"/>
    <mergeCell ref="N75:Q75"/>
    <mergeCell ref="F76:I76"/>
    <mergeCell ref="F77:I77"/>
    <mergeCell ref="M48:Q48"/>
    <mergeCell ref="M49:Q49"/>
    <mergeCell ref="F64:P64"/>
    <mergeCell ref="C51:G51"/>
    <mergeCell ref="N51:Q51"/>
    <mergeCell ref="N53:Q53"/>
    <mergeCell ref="N54:Q54"/>
    <mergeCell ref="F62:P62"/>
    <mergeCell ref="F63:P63"/>
    <mergeCell ref="C60:R60"/>
    <mergeCell ref="M29:P29"/>
    <mergeCell ref="M46:P46"/>
    <mergeCell ref="H30:J30"/>
    <mergeCell ref="M30:P30"/>
    <mergeCell ref="H31:J31"/>
    <mergeCell ref="M31:P31"/>
    <mergeCell ref="H32:J32"/>
    <mergeCell ref="M32:P32"/>
    <mergeCell ref="L34:P34"/>
    <mergeCell ref="F42:P42"/>
    <mergeCell ref="F43:P43"/>
    <mergeCell ref="F44:P44"/>
    <mergeCell ref="C40:R40"/>
    <mergeCell ref="F7:P7"/>
    <mergeCell ref="H1:K1"/>
    <mergeCell ref="C2:Q2"/>
    <mergeCell ref="T2:AD2"/>
    <mergeCell ref="F6:P6"/>
    <mergeCell ref="C4:R4"/>
    <mergeCell ref="M66:P66"/>
    <mergeCell ref="M68:Q68"/>
    <mergeCell ref="M69:Q69"/>
    <mergeCell ref="F8:P8"/>
    <mergeCell ref="O10:P10"/>
    <mergeCell ref="O12:P12"/>
    <mergeCell ref="O13:P13"/>
    <mergeCell ref="O15:P15"/>
    <mergeCell ref="O16:P16"/>
    <mergeCell ref="O18:P18"/>
    <mergeCell ref="O19:P19"/>
    <mergeCell ref="E22:L22"/>
    <mergeCell ref="M25:P25"/>
    <mergeCell ref="H28:J28"/>
    <mergeCell ref="M28:P28"/>
    <mergeCell ref="H29:J29"/>
  </mergeCells>
  <hyperlinks>
    <hyperlink ref="F1:G1" location="C2" display="1) Krycí list rozpočtu"/>
    <hyperlink ref="H1:K1" location="C87" display="2) Rekapitulace rozpočtu"/>
    <hyperlink ref="L1" location="C111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2" manualBreakCount="2">
    <brk id="37" min="1" max="16383" man="1"/>
    <brk id="57" min="1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O135"/>
  <sheetViews>
    <sheetView showGridLines="0" workbookViewId="0" topLeftCell="A1">
      <pane ySplit="1" topLeftCell="A8" activePane="bottomLeft" state="frozen"/>
      <selection pane="bottomLeft" activeCell="AE41" sqref="AE41"/>
    </sheetView>
  </sheetViews>
  <sheetFormatPr defaultColWidth="9.33203125" defaultRowHeight="13.5"/>
  <cols>
    <col min="1" max="1" width="8.33203125" style="190" customWidth="1"/>
    <col min="2" max="2" width="1.66796875" style="190" customWidth="1"/>
    <col min="3" max="3" width="4.16015625" style="190" customWidth="1"/>
    <col min="4" max="4" width="4.33203125" style="190" customWidth="1"/>
    <col min="5" max="5" width="17.16015625" style="190" customWidth="1"/>
    <col min="6" max="7" width="11.16015625" style="190" customWidth="1"/>
    <col min="8" max="8" width="12.5" style="190" customWidth="1"/>
    <col min="9" max="9" width="7" style="190" customWidth="1"/>
    <col min="10" max="10" width="9" style="190" customWidth="1"/>
    <col min="11" max="11" width="11.5" style="190" customWidth="1"/>
    <col min="12" max="12" width="12" style="190" customWidth="1"/>
    <col min="13" max="14" width="6" style="190" customWidth="1"/>
    <col min="15" max="15" width="2" style="190" customWidth="1"/>
    <col min="16" max="16" width="12.5" style="190" customWidth="1"/>
    <col min="17" max="17" width="4.16015625" style="190" customWidth="1"/>
    <col min="18" max="18" width="17.33203125" style="190" customWidth="1"/>
    <col min="19" max="19" width="1.66796875" style="190" customWidth="1"/>
    <col min="20" max="20" width="8.16015625" style="190" customWidth="1"/>
    <col min="21" max="21" width="29.66015625" style="190" hidden="1" customWidth="1"/>
    <col min="22" max="22" width="16.33203125" style="190" hidden="1" customWidth="1"/>
    <col min="23" max="23" width="12.33203125" style="190" hidden="1" customWidth="1"/>
    <col min="24" max="24" width="16.33203125" style="190" hidden="1" customWidth="1"/>
    <col min="25" max="25" width="12.16015625" style="190" hidden="1" customWidth="1"/>
    <col min="26" max="26" width="15" style="190" hidden="1" customWidth="1"/>
    <col min="27" max="27" width="11" style="190" hidden="1" customWidth="1"/>
    <col min="28" max="28" width="15" style="190" hidden="1" customWidth="1"/>
    <col min="29" max="29" width="16.33203125" style="190" hidden="1" customWidth="1"/>
    <col min="30" max="30" width="11" style="190" customWidth="1"/>
    <col min="31" max="31" width="15" style="190" customWidth="1"/>
    <col min="32" max="32" width="16.33203125" style="190" customWidth="1"/>
    <col min="33" max="16384" width="9.33203125" style="190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4" t="s">
        <v>168</v>
      </c>
      <c r="I1" s="604"/>
      <c r="J1" s="604"/>
      <c r="K1" s="604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0" t="s">
        <v>7</v>
      </c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279"/>
      <c r="T2" s="671" t="s">
        <v>8</v>
      </c>
      <c r="U2" s="668"/>
      <c r="V2" s="668"/>
      <c r="W2" s="668"/>
      <c r="X2" s="668"/>
      <c r="Y2" s="668"/>
      <c r="Z2" s="668"/>
      <c r="AA2" s="668"/>
      <c r="AB2" s="668"/>
      <c r="AC2" s="668"/>
      <c r="AD2" s="668"/>
      <c r="AU2" s="192" t="s">
        <v>84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2" t="s">
        <v>3734</v>
      </c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53"/>
      <c r="S4" s="176"/>
      <c r="U4" s="196" t="s">
        <v>13</v>
      </c>
      <c r="AU4" s="192" t="s">
        <v>6</v>
      </c>
    </row>
    <row r="5" spans="2:19" ht="6.95" customHeight="1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6"/>
    </row>
    <row r="6" spans="2:19" ht="25.35" customHeight="1">
      <c r="B6" s="174"/>
      <c r="C6" s="175"/>
      <c r="D6" s="177" t="s">
        <v>15</v>
      </c>
      <c r="E6" s="175"/>
      <c r="F6" s="634" t="str">
        <f>'[1]Rekapitulace stavby'!K6</f>
        <v>Bezbariérové bydlení a centrum denních aktivit v Lednici - Srdce v domě, příspěvková organizace</v>
      </c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175"/>
      <c r="R6" s="175"/>
      <c r="S6" s="176"/>
    </row>
    <row r="7" spans="2:19" ht="25.35" customHeight="1">
      <c r="B7" s="174"/>
      <c r="C7" s="175"/>
      <c r="D7" s="177" t="s">
        <v>173</v>
      </c>
      <c r="E7" s="175"/>
      <c r="F7" s="634" t="s">
        <v>244</v>
      </c>
      <c r="G7" s="636"/>
      <c r="H7" s="636"/>
      <c r="I7" s="636"/>
      <c r="J7" s="636"/>
      <c r="K7" s="636"/>
      <c r="L7" s="636"/>
      <c r="M7" s="636"/>
      <c r="N7" s="636"/>
      <c r="O7" s="636"/>
      <c r="P7" s="636"/>
      <c r="Q7" s="175"/>
      <c r="R7" s="175"/>
      <c r="S7" s="176"/>
    </row>
    <row r="8" spans="2:19" s="198" customFormat="1" ht="32.85" customHeight="1">
      <c r="B8" s="168"/>
      <c r="C8" s="169"/>
      <c r="D8" s="199" t="s">
        <v>245</v>
      </c>
      <c r="E8" s="169"/>
      <c r="F8" s="652" t="s">
        <v>1185</v>
      </c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169"/>
      <c r="R8" s="16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576">
        <f>'Rekapitulace stavby'!AM8</f>
        <v>0</v>
      </c>
      <c r="P10" s="576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23" t="str">
        <f>IF('Rekapitulace stavby'!AN11="","",'Rekapitulace stavby'!AN11)</f>
        <v/>
      </c>
      <c r="P12" s="523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23" t="str">
        <f>IF('Rekapitulace stavby'!AN12="","",'Rekapitulace stavby'!AN12)</f>
        <v/>
      </c>
      <c r="P13" s="523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23" t="str">
        <f>IF('Rekapitulace stavby'!AM13="","",'Rekapitulace stavby'!AM13)</f>
        <v/>
      </c>
      <c r="P15" s="523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23" t="str">
        <f>IF('Rekapitulace stavby'!AM14="","",'Rekapitulace stavby'!AM14)</f>
        <v/>
      </c>
      <c r="P16" s="523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23" t="str">
        <f>IF('Rekapitulace stavby'!AN17="","",'Rekapitulace stavby'!AN17)</f>
        <v/>
      </c>
      <c r="P18" s="523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23" t="str">
        <f>IF('Rekapitulace stavby'!AN18="","",'Rekapitulace stavby'!AN18)</f>
        <v/>
      </c>
      <c r="P19" s="523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26" t="s">
        <v>5</v>
      </c>
      <c r="F22" s="526"/>
      <c r="G22" s="526"/>
      <c r="H22" s="526"/>
      <c r="I22" s="526"/>
      <c r="J22" s="526"/>
      <c r="K22" s="526"/>
      <c r="L22" s="526"/>
      <c r="M22" s="392"/>
      <c r="N22" s="392"/>
      <c r="O22" s="392"/>
      <c r="P22" s="392"/>
      <c r="Q22" s="392"/>
      <c r="R22" s="392"/>
      <c r="S22" s="34"/>
    </row>
    <row r="23" spans="2:19" s="198" customFormat="1" ht="6.95" customHeight="1">
      <c r="B23" s="168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72"/>
    </row>
    <row r="24" spans="2:19" s="198" customFormat="1" ht="6.95" customHeight="1">
      <c r="B24" s="168"/>
      <c r="C24" s="169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69"/>
      <c r="R24" s="169"/>
      <c r="S24" s="172"/>
    </row>
    <row r="25" spans="2:19" s="198" customFormat="1" ht="25.35" customHeight="1">
      <c r="B25" s="168"/>
      <c r="C25" s="169"/>
      <c r="D25" s="183" t="s">
        <v>27</v>
      </c>
      <c r="E25" s="169"/>
      <c r="F25" s="169"/>
      <c r="G25" s="169"/>
      <c r="H25" s="169"/>
      <c r="I25" s="169"/>
      <c r="J25" s="169"/>
      <c r="K25" s="169"/>
      <c r="L25" s="169"/>
      <c r="M25" s="631">
        <f>N53</f>
        <v>0</v>
      </c>
      <c r="N25" s="632"/>
      <c r="O25" s="632"/>
      <c r="P25" s="632"/>
      <c r="Q25" s="169"/>
      <c r="R25" s="169"/>
      <c r="S25" s="172"/>
    </row>
    <row r="26" spans="2:19" s="198" customFormat="1" ht="6.95" customHeight="1">
      <c r="B26" s="168"/>
      <c r="C26" s="169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69"/>
      <c r="R26" s="169"/>
      <c r="S26" s="172"/>
    </row>
    <row r="27" spans="2:19" s="198" customFormat="1" ht="14.45" customHeight="1">
      <c r="B27" s="168"/>
      <c r="C27" s="169"/>
      <c r="D27" s="169"/>
      <c r="E27" s="169"/>
      <c r="F27" s="170" t="s">
        <v>3740</v>
      </c>
      <c r="G27" s="16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169"/>
      <c r="D28" s="184" t="s">
        <v>28</v>
      </c>
      <c r="E28" s="184" t="s">
        <v>29</v>
      </c>
      <c r="F28" s="200">
        <v>0.21</v>
      </c>
      <c r="G28" s="170" t="s">
        <v>30</v>
      </c>
      <c r="H28" s="656">
        <v>0</v>
      </c>
      <c r="I28" s="672"/>
      <c r="J28" s="672"/>
      <c r="K28" s="169"/>
      <c r="L28" s="169"/>
      <c r="M28" s="656">
        <f>ROUND(H28*0.21,2)</f>
        <v>0</v>
      </c>
      <c r="N28" s="672"/>
      <c r="O28" s="672"/>
      <c r="P28" s="672"/>
      <c r="Q28" s="169"/>
      <c r="R28" s="169"/>
      <c r="S28" s="172"/>
    </row>
    <row r="29" spans="2:19" s="198" customFormat="1" ht="14.45" customHeight="1">
      <c r="B29" s="168"/>
      <c r="C29" s="169"/>
      <c r="D29" s="169"/>
      <c r="E29" s="184" t="s">
        <v>31</v>
      </c>
      <c r="F29" s="200">
        <v>0.15</v>
      </c>
      <c r="G29" s="170" t="s">
        <v>30</v>
      </c>
      <c r="H29" s="656">
        <f>ROUND((SUM($M$25)),2)</f>
        <v>0</v>
      </c>
      <c r="I29" s="672"/>
      <c r="J29" s="672"/>
      <c r="K29" s="396"/>
      <c r="L29" s="396"/>
      <c r="M29" s="656">
        <f>ROUND(H29*0.15,2)</f>
        <v>0</v>
      </c>
      <c r="N29" s="672"/>
      <c r="O29" s="672"/>
      <c r="P29" s="672"/>
      <c r="Q29" s="169"/>
      <c r="R29" s="169"/>
      <c r="S29" s="172"/>
    </row>
    <row r="30" spans="2:19" s="198" customFormat="1" ht="14.45" customHeight="1" hidden="1">
      <c r="B30" s="168"/>
      <c r="C30" s="169"/>
      <c r="D30" s="169"/>
      <c r="E30" s="184" t="s">
        <v>32</v>
      </c>
      <c r="F30" s="200">
        <v>0.21</v>
      </c>
      <c r="G30" s="170" t="s">
        <v>30</v>
      </c>
      <c r="H30" s="656" t="e">
        <f>ROUND((SUM(#REF!)+SUM(BH74:BH131)),2)</f>
        <v>#REF!</v>
      </c>
      <c r="I30" s="638"/>
      <c r="J30" s="638"/>
      <c r="K30" s="169"/>
      <c r="L30" s="169"/>
      <c r="M30" s="656">
        <v>0</v>
      </c>
      <c r="N30" s="638"/>
      <c r="O30" s="638"/>
      <c r="P30" s="638"/>
      <c r="Q30" s="169"/>
      <c r="R30" s="169"/>
      <c r="S30" s="172"/>
    </row>
    <row r="31" spans="2:19" s="198" customFormat="1" ht="14.45" customHeight="1" hidden="1">
      <c r="B31" s="168"/>
      <c r="C31" s="169"/>
      <c r="D31" s="169"/>
      <c r="E31" s="184" t="s">
        <v>33</v>
      </c>
      <c r="F31" s="200">
        <v>0.15</v>
      </c>
      <c r="G31" s="170" t="s">
        <v>30</v>
      </c>
      <c r="H31" s="656" t="e">
        <f>ROUND((SUM(#REF!)+SUM(BI74:BI131)),2)</f>
        <v>#REF!</v>
      </c>
      <c r="I31" s="638"/>
      <c r="J31" s="638"/>
      <c r="K31" s="169"/>
      <c r="L31" s="169"/>
      <c r="M31" s="656">
        <v>0</v>
      </c>
      <c r="N31" s="638"/>
      <c r="O31" s="638"/>
      <c r="P31" s="638"/>
      <c r="Q31" s="169"/>
      <c r="R31" s="169"/>
      <c r="S31" s="172"/>
    </row>
    <row r="32" spans="2:19" s="198" customFormat="1" ht="14.45" customHeight="1" hidden="1">
      <c r="B32" s="168"/>
      <c r="C32" s="169"/>
      <c r="D32" s="169"/>
      <c r="E32" s="184" t="s">
        <v>34</v>
      </c>
      <c r="F32" s="200">
        <v>0</v>
      </c>
      <c r="G32" s="170" t="s">
        <v>30</v>
      </c>
      <c r="H32" s="656" t="e">
        <f>ROUND((SUM(#REF!)+SUM(BJ74:BJ131)),2)</f>
        <v>#REF!</v>
      </c>
      <c r="I32" s="638"/>
      <c r="J32" s="638"/>
      <c r="K32" s="169"/>
      <c r="L32" s="169"/>
      <c r="M32" s="656">
        <v>0</v>
      </c>
      <c r="N32" s="638"/>
      <c r="O32" s="638"/>
      <c r="P32" s="638"/>
      <c r="Q32" s="169"/>
      <c r="R32" s="169"/>
      <c r="S32" s="172"/>
    </row>
    <row r="33" spans="2:19" s="198" customFormat="1" ht="6.95" customHeight="1">
      <c r="B33" s="168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72"/>
    </row>
    <row r="34" spans="2:19" s="198" customFormat="1" ht="25.35" customHeight="1">
      <c r="B34" s="168"/>
      <c r="C34" s="185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4">
        <f>M25+M28+M29</f>
        <v>0</v>
      </c>
      <c r="M34" s="654"/>
      <c r="N34" s="654"/>
      <c r="O34" s="654"/>
      <c r="P34" s="655"/>
      <c r="Q34" s="185"/>
      <c r="R34" s="185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2" t="s">
        <v>3735</v>
      </c>
      <c r="D40" s="643"/>
      <c r="E40" s="643"/>
      <c r="F40" s="643"/>
      <c r="G40" s="643"/>
      <c r="H40" s="643"/>
      <c r="I40" s="643"/>
      <c r="J40" s="643"/>
      <c r="K40" s="643"/>
      <c r="L40" s="643"/>
      <c r="M40" s="643"/>
      <c r="N40" s="643"/>
      <c r="O40" s="643"/>
      <c r="P40" s="643"/>
      <c r="Q40" s="643"/>
      <c r="R40" s="644"/>
      <c r="S40" s="172"/>
    </row>
    <row r="41" spans="2:19" s="198" customFormat="1" ht="6.95" customHeight="1">
      <c r="B41" s="168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72"/>
    </row>
    <row r="42" spans="2:19" s="198" customFormat="1" ht="30" customHeight="1">
      <c r="B42" s="168"/>
      <c r="C42" s="177" t="s">
        <v>15</v>
      </c>
      <c r="D42" s="169"/>
      <c r="E42" s="169"/>
      <c r="F42" s="634" t="str">
        <f>F6</f>
        <v>Bezbariérové bydlení a centrum denních aktivit v Lednici - Srdce v domě, příspěvková organizace</v>
      </c>
      <c r="G42" s="635"/>
      <c r="H42" s="635"/>
      <c r="I42" s="635"/>
      <c r="J42" s="635"/>
      <c r="K42" s="635"/>
      <c r="L42" s="635"/>
      <c r="M42" s="635"/>
      <c r="N42" s="635"/>
      <c r="O42" s="635"/>
      <c r="P42" s="635"/>
      <c r="Q42" s="169"/>
      <c r="R42" s="169"/>
      <c r="S42" s="172"/>
    </row>
    <row r="43" spans="2:19" ht="30" customHeight="1">
      <c r="B43" s="174"/>
      <c r="C43" s="177" t="s">
        <v>173</v>
      </c>
      <c r="D43" s="175"/>
      <c r="E43" s="175"/>
      <c r="F43" s="634" t="s">
        <v>244</v>
      </c>
      <c r="G43" s="636"/>
      <c r="H43" s="636"/>
      <c r="I43" s="636"/>
      <c r="J43" s="636"/>
      <c r="K43" s="636"/>
      <c r="L43" s="636"/>
      <c r="M43" s="636"/>
      <c r="N43" s="636"/>
      <c r="O43" s="636"/>
      <c r="P43" s="636"/>
      <c r="Q43" s="175"/>
      <c r="R43" s="175"/>
      <c r="S43" s="176"/>
    </row>
    <row r="44" spans="2:19" s="198" customFormat="1" ht="36.95" customHeight="1">
      <c r="B44" s="168"/>
      <c r="C44" s="207" t="s">
        <v>245</v>
      </c>
      <c r="D44" s="169"/>
      <c r="E44" s="169"/>
      <c r="F44" s="637" t="str">
        <f>F8</f>
        <v>01-D.1.4.4. - 01-D.1.4.4. VYTAPENI</v>
      </c>
      <c r="G44" s="638"/>
      <c r="H44" s="638"/>
      <c r="I44" s="638"/>
      <c r="J44" s="638"/>
      <c r="K44" s="638"/>
      <c r="L44" s="638"/>
      <c r="M44" s="638"/>
      <c r="N44" s="638"/>
      <c r="O44" s="638"/>
      <c r="P44" s="638"/>
      <c r="Q44" s="169"/>
      <c r="R44" s="169"/>
      <c r="S44" s="172"/>
    </row>
    <row r="45" spans="2:19" s="198" customFormat="1" ht="6.95" customHeight="1">
      <c r="B45" s="168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576">
        <f>IF(O10="","",O10)</f>
        <v>0</v>
      </c>
      <c r="N46" s="576"/>
      <c r="O46" s="576"/>
      <c r="P46" s="576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39"/>
      <c r="N48" s="639"/>
      <c r="O48" s="639"/>
      <c r="P48" s="639"/>
      <c r="Q48" s="639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39"/>
      <c r="N49" s="639"/>
      <c r="O49" s="639"/>
      <c r="P49" s="639"/>
      <c r="Q49" s="639"/>
      <c r="R49" s="395"/>
      <c r="S49" s="172"/>
    </row>
    <row r="50" spans="2:19" s="198" customFormat="1" ht="10.35" customHeight="1">
      <c r="B50" s="168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72"/>
    </row>
    <row r="51" spans="2:19" s="198" customFormat="1" ht="29.25" customHeight="1">
      <c r="B51" s="168"/>
      <c r="C51" s="640" t="s">
        <v>176</v>
      </c>
      <c r="D51" s="641"/>
      <c r="E51" s="641"/>
      <c r="F51" s="641"/>
      <c r="G51" s="641"/>
      <c r="H51" s="185"/>
      <c r="I51" s="185"/>
      <c r="J51" s="185"/>
      <c r="K51" s="185"/>
      <c r="L51" s="185"/>
      <c r="M51" s="185"/>
      <c r="N51" s="640" t="s">
        <v>177</v>
      </c>
      <c r="O51" s="641"/>
      <c r="P51" s="641"/>
      <c r="Q51" s="641"/>
      <c r="R51" s="185"/>
      <c r="S51" s="172"/>
    </row>
    <row r="52" spans="2:19" s="198" customFormat="1" ht="10.35" customHeight="1">
      <c r="B52" s="168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72"/>
    </row>
    <row r="53" spans="2:48" s="198" customFormat="1" ht="29.25" customHeight="1">
      <c r="B53" s="168"/>
      <c r="C53" s="209" t="s">
        <v>3737</v>
      </c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631">
        <f>N74</f>
        <v>0</v>
      </c>
      <c r="O53" s="677"/>
      <c r="P53" s="677"/>
      <c r="Q53" s="677"/>
      <c r="R53" s="282"/>
      <c r="S53" s="172"/>
      <c r="AV53" s="192" t="s">
        <v>172</v>
      </c>
    </row>
    <row r="54" spans="2:19" s="215" customFormat="1" ht="24.95" customHeight="1">
      <c r="B54" s="211"/>
      <c r="C54" s="212"/>
      <c r="D54" s="283" t="s">
        <v>1186</v>
      </c>
      <c r="E54" s="212"/>
      <c r="F54" s="212"/>
      <c r="G54" s="212"/>
      <c r="H54" s="212"/>
      <c r="I54" s="212"/>
      <c r="J54" s="212"/>
      <c r="K54" s="212"/>
      <c r="L54" s="212"/>
      <c r="M54" s="212"/>
      <c r="N54" s="675">
        <f>N75</f>
        <v>0</v>
      </c>
      <c r="O54" s="676"/>
      <c r="P54" s="676"/>
      <c r="Q54" s="676"/>
      <c r="R54" s="212"/>
      <c r="S54" s="210"/>
    </row>
    <row r="55" spans="2:19" s="215" customFormat="1" ht="24.95" customHeight="1">
      <c r="B55" s="211"/>
      <c r="C55" s="212"/>
      <c r="D55" s="283" t="s">
        <v>1187</v>
      </c>
      <c r="E55" s="212"/>
      <c r="F55" s="212"/>
      <c r="G55" s="212"/>
      <c r="H55" s="212"/>
      <c r="I55" s="212"/>
      <c r="J55" s="212"/>
      <c r="K55" s="212"/>
      <c r="L55" s="212"/>
      <c r="M55" s="212"/>
      <c r="N55" s="675">
        <f>N83</f>
        <v>0</v>
      </c>
      <c r="O55" s="676"/>
      <c r="P55" s="676"/>
      <c r="Q55" s="676"/>
      <c r="R55" s="212"/>
      <c r="S55" s="210"/>
    </row>
    <row r="56" spans="2:19" s="215" customFormat="1" ht="24.95" customHeight="1">
      <c r="B56" s="211"/>
      <c r="C56" s="212"/>
      <c r="D56" s="283" t="s">
        <v>1188</v>
      </c>
      <c r="E56" s="212"/>
      <c r="F56" s="212"/>
      <c r="G56" s="212"/>
      <c r="H56" s="212"/>
      <c r="I56" s="212"/>
      <c r="J56" s="212"/>
      <c r="K56" s="212"/>
      <c r="L56" s="212"/>
      <c r="M56" s="212"/>
      <c r="N56" s="675">
        <f>N98</f>
        <v>0</v>
      </c>
      <c r="O56" s="676"/>
      <c r="P56" s="676"/>
      <c r="Q56" s="676"/>
      <c r="R56" s="212"/>
      <c r="S56" s="210"/>
    </row>
    <row r="57" spans="2:19" s="198" customFormat="1" ht="6.95" customHeight="1">
      <c r="B57" s="201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3"/>
    </row>
    <row r="61" spans="2:19" s="198" customFormat="1" ht="6.95" customHeight="1">
      <c r="B61" s="204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6"/>
    </row>
    <row r="62" spans="2:19" s="198" customFormat="1" ht="36.95" customHeight="1">
      <c r="B62" s="168"/>
      <c r="C62" s="642" t="s">
        <v>3736</v>
      </c>
      <c r="D62" s="638"/>
      <c r="E62" s="638"/>
      <c r="F62" s="638"/>
      <c r="G62" s="638"/>
      <c r="H62" s="638"/>
      <c r="I62" s="638"/>
      <c r="J62" s="638"/>
      <c r="K62" s="638"/>
      <c r="L62" s="638"/>
      <c r="M62" s="638"/>
      <c r="N62" s="638"/>
      <c r="O62" s="638"/>
      <c r="P62" s="638"/>
      <c r="Q62" s="638"/>
      <c r="R62" s="644"/>
      <c r="S62" s="172"/>
    </row>
    <row r="63" spans="2:19" s="198" customFormat="1" ht="6.95" customHeight="1">
      <c r="B63" s="168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72"/>
    </row>
    <row r="64" spans="2:19" s="198" customFormat="1" ht="30" customHeight="1">
      <c r="B64" s="168"/>
      <c r="C64" s="177" t="s">
        <v>15</v>
      </c>
      <c r="D64" s="169"/>
      <c r="E64" s="169"/>
      <c r="F64" s="634" t="str">
        <f>F6</f>
        <v>Bezbariérové bydlení a centrum denních aktivit v Lednici - Srdce v domě, příspěvková organizace</v>
      </c>
      <c r="G64" s="635"/>
      <c r="H64" s="635"/>
      <c r="I64" s="635"/>
      <c r="J64" s="635"/>
      <c r="K64" s="635"/>
      <c r="L64" s="635"/>
      <c r="M64" s="635"/>
      <c r="N64" s="635"/>
      <c r="O64" s="635"/>
      <c r="P64" s="635"/>
      <c r="Q64" s="169"/>
      <c r="R64" s="169"/>
      <c r="S64" s="172"/>
    </row>
    <row r="65" spans="2:19" ht="30" customHeight="1">
      <c r="B65" s="174"/>
      <c r="C65" s="177" t="s">
        <v>173</v>
      </c>
      <c r="D65" s="175"/>
      <c r="E65" s="175"/>
      <c r="F65" s="634" t="s">
        <v>244</v>
      </c>
      <c r="G65" s="636"/>
      <c r="H65" s="636"/>
      <c r="I65" s="636"/>
      <c r="J65" s="636"/>
      <c r="K65" s="636"/>
      <c r="L65" s="636"/>
      <c r="M65" s="636"/>
      <c r="N65" s="636"/>
      <c r="O65" s="636"/>
      <c r="P65" s="636"/>
      <c r="Q65" s="175"/>
      <c r="R65" s="175"/>
      <c r="S65" s="176"/>
    </row>
    <row r="66" spans="2:19" s="198" customFormat="1" ht="36.95" customHeight="1">
      <c r="B66" s="168"/>
      <c r="C66" s="207" t="s">
        <v>245</v>
      </c>
      <c r="D66" s="169"/>
      <c r="E66" s="169"/>
      <c r="F66" s="637" t="str">
        <f>F8</f>
        <v>01-D.1.4.4. - 01-D.1.4.4. VYTAPENI</v>
      </c>
      <c r="G66" s="638"/>
      <c r="H66" s="638"/>
      <c r="I66" s="638"/>
      <c r="J66" s="638"/>
      <c r="K66" s="638"/>
      <c r="L66" s="638"/>
      <c r="M66" s="638"/>
      <c r="N66" s="638"/>
      <c r="O66" s="638"/>
      <c r="P66" s="638"/>
      <c r="Q66" s="169"/>
      <c r="R66" s="169"/>
      <c r="S66" s="172"/>
    </row>
    <row r="67" spans="2:19" s="198" customFormat="1" ht="6.95" customHeight="1">
      <c r="B67" s="168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72"/>
    </row>
    <row r="68" spans="2:19" s="1" customFormat="1" ht="18" customHeight="1">
      <c r="B68" s="32"/>
      <c r="C68" s="391" t="s">
        <v>19</v>
      </c>
      <c r="D68" s="392"/>
      <c r="E68" s="392"/>
      <c r="F68" s="390"/>
      <c r="G68" s="392"/>
      <c r="H68" s="392"/>
      <c r="I68" s="392"/>
      <c r="J68" s="392"/>
      <c r="K68" s="391" t="s">
        <v>21</v>
      </c>
      <c r="L68" s="392"/>
      <c r="M68" s="576">
        <f>IF(O10="","",O10)</f>
        <v>0</v>
      </c>
      <c r="N68" s="576"/>
      <c r="O68" s="576"/>
      <c r="P68" s="576"/>
      <c r="Q68" s="392"/>
      <c r="R68" s="392"/>
      <c r="S68" s="34"/>
    </row>
    <row r="69" spans="2:19" s="1" customFormat="1" ht="6.95" customHeight="1">
      <c r="B69" s="32"/>
      <c r="C69" s="392"/>
      <c r="D69" s="392"/>
      <c r="E69" s="392"/>
      <c r="F69" s="392"/>
      <c r="G69" s="392"/>
      <c r="H69" s="392"/>
      <c r="I69" s="392"/>
      <c r="J69" s="392"/>
      <c r="K69" s="392"/>
      <c r="L69" s="392"/>
      <c r="M69" s="487"/>
      <c r="N69" s="392"/>
      <c r="O69" s="392"/>
      <c r="P69" s="392"/>
      <c r="Q69" s="392"/>
      <c r="R69" s="392"/>
      <c r="S69" s="34"/>
    </row>
    <row r="70" spans="2:19" s="1" customFormat="1" ht="15">
      <c r="B70" s="32"/>
      <c r="C70" s="391" t="s">
        <v>3741</v>
      </c>
      <c r="D70" s="392"/>
      <c r="E70" s="392"/>
      <c r="F70" s="390"/>
      <c r="G70" s="392"/>
      <c r="H70" s="392"/>
      <c r="I70" s="392"/>
      <c r="J70" s="392"/>
      <c r="K70" s="391" t="s">
        <v>24</v>
      </c>
      <c r="L70" s="392"/>
      <c r="M70" s="523"/>
      <c r="N70" s="523"/>
      <c r="O70" s="523"/>
      <c r="P70" s="523"/>
      <c r="Q70" s="523"/>
      <c r="R70" s="392"/>
      <c r="S70" s="34"/>
    </row>
    <row r="71" spans="2:19" s="1" customFormat="1" ht="14.45" customHeight="1">
      <c r="B71" s="32"/>
      <c r="C71" s="391" t="s">
        <v>3743</v>
      </c>
      <c r="D71" s="392"/>
      <c r="E71" s="392"/>
      <c r="F71" s="390" t="str">
        <f>IF(E16="","",E16)</f>
        <v/>
      </c>
      <c r="G71" s="392"/>
      <c r="H71" s="392"/>
      <c r="I71" s="392"/>
      <c r="J71" s="392"/>
      <c r="K71" s="391"/>
      <c r="L71" s="392"/>
      <c r="M71" s="523"/>
      <c r="N71" s="523"/>
      <c r="O71" s="523"/>
      <c r="P71" s="523"/>
      <c r="Q71" s="523"/>
      <c r="R71" s="392"/>
      <c r="S71" s="34"/>
    </row>
    <row r="72" spans="2:19" s="198" customFormat="1" ht="10.35" customHeight="1">
      <c r="B72" s="168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72"/>
    </row>
    <row r="73" spans="2:33" s="228" customFormat="1" ht="29.25" customHeight="1">
      <c r="B73" s="222"/>
      <c r="C73" s="223" t="s">
        <v>185</v>
      </c>
      <c r="D73" s="224" t="s">
        <v>186</v>
      </c>
      <c r="E73" s="224" t="s">
        <v>40</v>
      </c>
      <c r="F73" s="657" t="s">
        <v>187</v>
      </c>
      <c r="G73" s="657"/>
      <c r="H73" s="657"/>
      <c r="I73" s="657"/>
      <c r="J73" s="224" t="s">
        <v>188</v>
      </c>
      <c r="K73" s="224" t="s">
        <v>189</v>
      </c>
      <c r="L73" s="658" t="s">
        <v>190</v>
      </c>
      <c r="M73" s="658"/>
      <c r="N73" s="657" t="s">
        <v>177</v>
      </c>
      <c r="O73" s="657"/>
      <c r="P73" s="657"/>
      <c r="Q73" s="657"/>
      <c r="R73" s="226" t="s">
        <v>3318</v>
      </c>
      <c r="S73" s="290"/>
      <c r="T73" s="291"/>
      <c r="U73" s="292"/>
      <c r="V73" s="293"/>
      <c r="W73" s="293"/>
      <c r="X73" s="293"/>
      <c r="Y73" s="293"/>
      <c r="Z73" s="293"/>
      <c r="AA73" s="293"/>
      <c r="AB73" s="294"/>
      <c r="AC73" s="291"/>
      <c r="AD73" s="295"/>
      <c r="AE73" s="291"/>
      <c r="AF73" s="291"/>
      <c r="AG73" s="291"/>
    </row>
    <row r="74" spans="2:64" s="198" customFormat="1" ht="29.25" customHeight="1">
      <c r="B74" s="168"/>
      <c r="C74" s="209" t="s">
        <v>3737</v>
      </c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666">
        <f>N75+N83+N98</f>
        <v>0</v>
      </c>
      <c r="O74" s="667"/>
      <c r="P74" s="667"/>
      <c r="Q74" s="667"/>
      <c r="R74" s="296"/>
      <c r="S74" s="172"/>
      <c r="T74" s="288"/>
      <c r="U74" s="297"/>
      <c r="V74" s="298"/>
      <c r="W74" s="298"/>
      <c r="X74" s="299"/>
      <c r="Y74" s="298"/>
      <c r="Z74" s="299"/>
      <c r="AA74" s="298"/>
      <c r="AB74" s="300"/>
      <c r="AC74" s="288"/>
      <c r="AD74" s="301"/>
      <c r="AE74" s="288"/>
      <c r="AF74" s="288"/>
      <c r="AG74" s="288"/>
      <c r="AU74" s="192" t="s">
        <v>57</v>
      </c>
      <c r="AV74" s="192" t="s">
        <v>172</v>
      </c>
      <c r="BL74" s="230">
        <f>BL75+BL83+BL98</f>
        <v>0</v>
      </c>
    </row>
    <row r="75" spans="2:64" s="235" customFormat="1" ht="37.35" customHeight="1">
      <c r="B75" s="231"/>
      <c r="C75" s="232"/>
      <c r="D75" s="233" t="s">
        <v>1186</v>
      </c>
      <c r="E75" s="233"/>
      <c r="F75" s="233"/>
      <c r="G75" s="233"/>
      <c r="H75" s="233"/>
      <c r="I75" s="233"/>
      <c r="J75" s="233"/>
      <c r="K75" s="233"/>
      <c r="L75" s="233"/>
      <c r="M75" s="233"/>
      <c r="N75" s="609">
        <f>SUM(N76:Q81)</f>
        <v>0</v>
      </c>
      <c r="O75" s="610"/>
      <c r="P75" s="610"/>
      <c r="Q75" s="610"/>
      <c r="R75" s="302"/>
      <c r="S75" s="219"/>
      <c r="T75" s="303"/>
      <c r="U75" s="304"/>
      <c r="V75" s="305"/>
      <c r="W75" s="305"/>
      <c r="X75" s="306"/>
      <c r="Y75" s="305"/>
      <c r="Z75" s="306"/>
      <c r="AA75" s="305"/>
      <c r="AB75" s="307"/>
      <c r="AC75" s="303"/>
      <c r="AD75" s="308"/>
      <c r="AE75" s="303"/>
      <c r="AF75" s="303"/>
      <c r="AG75" s="303"/>
      <c r="AS75" s="237" t="s">
        <v>113</v>
      </c>
      <c r="AU75" s="238" t="s">
        <v>57</v>
      </c>
      <c r="AV75" s="238" t="s">
        <v>58</v>
      </c>
      <c r="AZ75" s="237" t="s">
        <v>198</v>
      </c>
      <c r="BL75" s="239">
        <f>SUM(BL76:BL79)</f>
        <v>0</v>
      </c>
    </row>
    <row r="76" spans="2:66" s="198" customFormat="1" ht="30" customHeight="1">
      <c r="B76" s="168"/>
      <c r="C76" s="309" t="s">
        <v>65</v>
      </c>
      <c r="D76" s="309" t="s">
        <v>199</v>
      </c>
      <c r="E76" s="310" t="s">
        <v>1189</v>
      </c>
      <c r="F76" s="678" t="s">
        <v>1190</v>
      </c>
      <c r="G76" s="678"/>
      <c r="H76" s="678"/>
      <c r="I76" s="678"/>
      <c r="J76" s="325" t="s">
        <v>1218</v>
      </c>
      <c r="K76" s="312">
        <v>1</v>
      </c>
      <c r="L76" s="572"/>
      <c r="M76" s="572"/>
      <c r="N76" s="679">
        <f>ROUND(L76*K76,2)</f>
        <v>0</v>
      </c>
      <c r="O76" s="679"/>
      <c r="P76" s="679"/>
      <c r="Q76" s="679"/>
      <c r="R76" s="313" t="s">
        <v>3319</v>
      </c>
      <c r="S76" s="172"/>
      <c r="T76" s="301"/>
      <c r="U76" s="315"/>
      <c r="V76" s="316"/>
      <c r="W76" s="317"/>
      <c r="X76" s="317"/>
      <c r="Y76" s="317"/>
      <c r="Z76" s="317"/>
      <c r="AA76" s="317"/>
      <c r="AB76" s="318"/>
      <c r="AC76" s="288"/>
      <c r="AD76" s="288"/>
      <c r="AE76" s="288"/>
      <c r="AF76" s="288"/>
      <c r="AG76" s="288"/>
      <c r="AS76" s="192" t="s">
        <v>113</v>
      </c>
      <c r="AU76" s="192" t="s">
        <v>199</v>
      </c>
      <c r="AV76" s="192" t="s">
        <v>65</v>
      </c>
      <c r="AZ76" s="192" t="s">
        <v>198</v>
      </c>
      <c r="BF76" s="249">
        <f>IF(V76="základní",N76,0)</f>
        <v>0</v>
      </c>
      <c r="BG76" s="249">
        <f>IF(V76="snížená",N76,0)</f>
        <v>0</v>
      </c>
      <c r="BH76" s="249">
        <f>IF(V76="zákl. přenesená",N76,0)</f>
        <v>0</v>
      </c>
      <c r="BI76" s="249">
        <f>IF(V76="sníž. přenesená",N76,0)</f>
        <v>0</v>
      </c>
      <c r="BJ76" s="249">
        <f>IF(V76="nulová",N76,0)</f>
        <v>0</v>
      </c>
      <c r="BK76" s="192" t="s">
        <v>71</v>
      </c>
      <c r="BL76" s="249">
        <f>ROUND(L76*K76,2)</f>
        <v>0</v>
      </c>
      <c r="BM76" s="192" t="s">
        <v>113</v>
      </c>
      <c r="BN76" s="192" t="s">
        <v>1191</v>
      </c>
    </row>
    <row r="77" spans="2:48" s="198" customFormat="1" ht="84" customHeight="1">
      <c r="B77" s="168"/>
      <c r="C77" s="320"/>
      <c r="D77" s="320"/>
      <c r="E77" s="320"/>
      <c r="F77" s="680" t="s">
        <v>1192</v>
      </c>
      <c r="G77" s="681"/>
      <c r="H77" s="681"/>
      <c r="I77" s="681"/>
      <c r="J77" s="320"/>
      <c r="K77" s="320"/>
      <c r="L77" s="320"/>
      <c r="M77" s="320"/>
      <c r="N77" s="320"/>
      <c r="O77" s="320"/>
      <c r="P77" s="320"/>
      <c r="Q77" s="320"/>
      <c r="R77" s="320"/>
      <c r="S77" s="172"/>
      <c r="T77" s="301"/>
      <c r="U77" s="321"/>
      <c r="V77" s="320"/>
      <c r="W77" s="320"/>
      <c r="X77" s="320"/>
      <c r="Y77" s="320"/>
      <c r="Z77" s="320"/>
      <c r="AA77" s="320"/>
      <c r="AB77" s="322"/>
      <c r="AC77" s="288"/>
      <c r="AD77" s="288"/>
      <c r="AE77" s="288"/>
      <c r="AF77" s="288"/>
      <c r="AG77" s="288"/>
      <c r="AU77" s="192" t="s">
        <v>271</v>
      </c>
      <c r="AV77" s="192" t="s">
        <v>65</v>
      </c>
    </row>
    <row r="78" spans="2:66" s="198" customFormat="1" ht="30" customHeight="1">
      <c r="B78" s="168"/>
      <c r="C78" s="309" t="s">
        <v>71</v>
      </c>
      <c r="D78" s="309" t="s">
        <v>199</v>
      </c>
      <c r="E78" s="310" t="s">
        <v>1193</v>
      </c>
      <c r="F78" s="678" t="s">
        <v>1194</v>
      </c>
      <c r="G78" s="678"/>
      <c r="H78" s="678"/>
      <c r="I78" s="678"/>
      <c r="J78" s="325" t="s">
        <v>1218</v>
      </c>
      <c r="K78" s="312">
        <v>1</v>
      </c>
      <c r="L78" s="572"/>
      <c r="M78" s="572"/>
      <c r="N78" s="679">
        <f>ROUND(L78*K78,2)</f>
        <v>0</v>
      </c>
      <c r="O78" s="679"/>
      <c r="P78" s="679"/>
      <c r="Q78" s="679"/>
      <c r="R78" s="313" t="s">
        <v>3319</v>
      </c>
      <c r="S78" s="172"/>
      <c r="U78" s="354" t="s">
        <v>5</v>
      </c>
      <c r="V78" s="246" t="s">
        <v>31</v>
      </c>
      <c r="W78" s="248">
        <v>0</v>
      </c>
      <c r="X78" s="248">
        <f>W78*K78</f>
        <v>0</v>
      </c>
      <c r="Y78" s="248">
        <v>0</v>
      </c>
      <c r="Z78" s="248">
        <f>Y78*K78</f>
        <v>0</v>
      </c>
      <c r="AA78" s="248">
        <v>0</v>
      </c>
      <c r="AB78" s="355">
        <f>AA78*K78</f>
        <v>0</v>
      </c>
      <c r="AS78" s="192" t="s">
        <v>113</v>
      </c>
      <c r="AU78" s="192" t="s">
        <v>199</v>
      </c>
      <c r="AV78" s="192" t="s">
        <v>65</v>
      </c>
      <c r="AZ78" s="192" t="s">
        <v>198</v>
      </c>
      <c r="BF78" s="249">
        <f>IF(V78="základní",N78,0)</f>
        <v>0</v>
      </c>
      <c r="BG78" s="249">
        <f>IF(V78="snížená",N78,0)</f>
        <v>0</v>
      </c>
      <c r="BH78" s="249">
        <f>IF(V78="zákl. přenesená",N78,0)</f>
        <v>0</v>
      </c>
      <c r="BI78" s="249">
        <f>IF(V78="sníž. přenesená",N78,0)</f>
        <v>0</v>
      </c>
      <c r="BJ78" s="249">
        <f>IF(V78="nulová",N78,0)</f>
        <v>0</v>
      </c>
      <c r="BK78" s="192" t="s">
        <v>71</v>
      </c>
      <c r="BL78" s="249">
        <f>ROUND(L78*K78,2)</f>
        <v>0</v>
      </c>
      <c r="BM78" s="192" t="s">
        <v>113</v>
      </c>
      <c r="BN78" s="192" t="s">
        <v>1195</v>
      </c>
    </row>
    <row r="79" spans="2:66" s="198" customFormat="1" ht="20.1" customHeight="1">
      <c r="B79" s="168"/>
      <c r="C79" s="309" t="s">
        <v>213</v>
      </c>
      <c r="D79" s="309" t="s">
        <v>199</v>
      </c>
      <c r="E79" s="310" t="s">
        <v>1196</v>
      </c>
      <c r="F79" s="678" t="s">
        <v>1059</v>
      </c>
      <c r="G79" s="678"/>
      <c r="H79" s="678"/>
      <c r="I79" s="678"/>
      <c r="J79" s="325" t="s">
        <v>1218</v>
      </c>
      <c r="K79" s="312">
        <v>1</v>
      </c>
      <c r="L79" s="572"/>
      <c r="M79" s="572"/>
      <c r="N79" s="679">
        <f>ROUND(L79*K79,2)</f>
        <v>0</v>
      </c>
      <c r="O79" s="679"/>
      <c r="P79" s="679"/>
      <c r="Q79" s="679"/>
      <c r="R79" s="313" t="s">
        <v>3319</v>
      </c>
      <c r="S79" s="172"/>
      <c r="U79" s="354" t="s">
        <v>5</v>
      </c>
      <c r="V79" s="246" t="s">
        <v>31</v>
      </c>
      <c r="W79" s="248">
        <v>0</v>
      </c>
      <c r="X79" s="248">
        <f>W79*K79</f>
        <v>0</v>
      </c>
      <c r="Y79" s="248">
        <v>0</v>
      </c>
      <c r="Z79" s="248">
        <f>Y79*K79</f>
        <v>0</v>
      </c>
      <c r="AA79" s="248">
        <v>0</v>
      </c>
      <c r="AB79" s="355">
        <f>AA79*K79</f>
        <v>0</v>
      </c>
      <c r="AS79" s="192" t="s">
        <v>113</v>
      </c>
      <c r="AU79" s="192" t="s">
        <v>199</v>
      </c>
      <c r="AV79" s="192" t="s">
        <v>65</v>
      </c>
      <c r="AZ79" s="192" t="s">
        <v>198</v>
      </c>
      <c r="BF79" s="249">
        <f>IF(V79="základní",N79,0)</f>
        <v>0</v>
      </c>
      <c r="BG79" s="249">
        <f>IF(V79="snížená",N79,0)</f>
        <v>0</v>
      </c>
      <c r="BH79" s="249">
        <f>IF(V79="zákl. přenesená",N79,0)</f>
        <v>0</v>
      </c>
      <c r="BI79" s="249">
        <f>IF(V79="sníž. přenesená",N79,0)</f>
        <v>0</v>
      </c>
      <c r="BJ79" s="249">
        <f>IF(V79="nulová",N79,0)</f>
        <v>0</v>
      </c>
      <c r="BK79" s="192" t="s">
        <v>71</v>
      </c>
      <c r="BL79" s="249">
        <f>ROUND(L79*K79,2)</f>
        <v>0</v>
      </c>
      <c r="BM79" s="192" t="s">
        <v>113</v>
      </c>
      <c r="BN79" s="192" t="s">
        <v>1197</v>
      </c>
    </row>
    <row r="80" spans="2:66" s="288" customFormat="1" ht="30" customHeight="1">
      <c r="B80" s="319"/>
      <c r="C80" s="328">
        <v>4</v>
      </c>
      <c r="D80" s="328" t="s">
        <v>199</v>
      </c>
      <c r="E80" s="329" t="s">
        <v>3658</v>
      </c>
      <c r="F80" s="689" t="s">
        <v>3659</v>
      </c>
      <c r="G80" s="689"/>
      <c r="H80" s="689"/>
      <c r="I80" s="689"/>
      <c r="J80" s="325" t="s">
        <v>3370</v>
      </c>
      <c r="K80" s="330">
        <v>3.24</v>
      </c>
      <c r="L80" s="572"/>
      <c r="M80" s="572"/>
      <c r="N80" s="688">
        <f aca="true" t="shared" si="0" ref="N80:N81">ROUND(L80*K80,2)</f>
        <v>0</v>
      </c>
      <c r="O80" s="688"/>
      <c r="P80" s="688"/>
      <c r="Q80" s="688"/>
      <c r="R80" s="313" t="s">
        <v>3765</v>
      </c>
      <c r="S80" s="314"/>
      <c r="U80" s="333"/>
      <c r="V80" s="316"/>
      <c r="W80" s="317"/>
      <c r="X80" s="317"/>
      <c r="Y80" s="317"/>
      <c r="Z80" s="317"/>
      <c r="AA80" s="317"/>
      <c r="AB80" s="318"/>
      <c r="AD80" s="324"/>
      <c r="AS80" s="323"/>
      <c r="AU80" s="323"/>
      <c r="AV80" s="323"/>
      <c r="AZ80" s="323"/>
      <c r="BF80" s="324"/>
      <c r="BG80" s="324"/>
      <c r="BH80" s="324"/>
      <c r="BI80" s="324"/>
      <c r="BJ80" s="324"/>
      <c r="BK80" s="323"/>
      <c r="BL80" s="324"/>
      <c r="BM80" s="323"/>
      <c r="BN80" s="323"/>
    </row>
    <row r="81" spans="2:66" s="288" customFormat="1" ht="30" customHeight="1">
      <c r="B81" s="319"/>
      <c r="C81" s="328">
        <v>5</v>
      </c>
      <c r="D81" s="328" t="s">
        <v>199</v>
      </c>
      <c r="E81" s="329" t="s">
        <v>3660</v>
      </c>
      <c r="F81" s="689" t="s">
        <v>3661</v>
      </c>
      <c r="G81" s="689"/>
      <c r="H81" s="689"/>
      <c r="I81" s="689"/>
      <c r="J81" s="325" t="s">
        <v>1218</v>
      </c>
      <c r="K81" s="330">
        <v>1</v>
      </c>
      <c r="L81" s="572"/>
      <c r="M81" s="572"/>
      <c r="N81" s="688">
        <f t="shared" si="0"/>
        <v>0</v>
      </c>
      <c r="O81" s="688"/>
      <c r="P81" s="688"/>
      <c r="Q81" s="688"/>
      <c r="R81" s="313" t="s">
        <v>3319</v>
      </c>
      <c r="S81" s="314"/>
      <c r="U81" s="333"/>
      <c r="V81" s="316"/>
      <c r="W81" s="317"/>
      <c r="X81" s="317"/>
      <c r="Y81" s="317"/>
      <c r="Z81" s="317"/>
      <c r="AA81" s="317"/>
      <c r="AB81" s="318"/>
      <c r="AS81" s="323"/>
      <c r="AU81" s="323"/>
      <c r="AV81" s="323"/>
      <c r="AZ81" s="323"/>
      <c r="BF81" s="324"/>
      <c r="BG81" s="324"/>
      <c r="BH81" s="324"/>
      <c r="BI81" s="324"/>
      <c r="BJ81" s="324"/>
      <c r="BK81" s="323"/>
      <c r="BL81" s="324"/>
      <c r="BM81" s="323"/>
      <c r="BN81" s="323"/>
    </row>
    <row r="82" spans="2:66" s="288" customFormat="1" ht="42" customHeight="1">
      <c r="B82" s="319"/>
      <c r="C82" s="341"/>
      <c r="D82" s="341"/>
      <c r="E82" s="342"/>
      <c r="F82" s="680" t="s">
        <v>3629</v>
      </c>
      <c r="G82" s="681"/>
      <c r="H82" s="681"/>
      <c r="I82" s="681"/>
      <c r="J82" s="343"/>
      <c r="K82" s="344"/>
      <c r="L82" s="344"/>
      <c r="M82" s="344"/>
      <c r="N82" s="345"/>
      <c r="O82" s="345"/>
      <c r="P82" s="345"/>
      <c r="Q82" s="345"/>
      <c r="R82" s="346"/>
      <c r="S82" s="314"/>
      <c r="U82" s="347"/>
      <c r="V82" s="316"/>
      <c r="W82" s="317"/>
      <c r="X82" s="317"/>
      <c r="Y82" s="317"/>
      <c r="Z82" s="317"/>
      <c r="AA82" s="317"/>
      <c r="AB82" s="317"/>
      <c r="AS82" s="323"/>
      <c r="AU82" s="323"/>
      <c r="AV82" s="323"/>
      <c r="AZ82" s="323"/>
      <c r="BF82" s="324"/>
      <c r="BG82" s="324"/>
      <c r="BH82" s="324"/>
      <c r="BI82" s="324"/>
      <c r="BJ82" s="324"/>
      <c r="BK82" s="323"/>
      <c r="BL82" s="324"/>
      <c r="BM82" s="323"/>
      <c r="BN82" s="323"/>
    </row>
    <row r="83" spans="2:64" s="235" customFormat="1" ht="37.35" customHeight="1">
      <c r="B83" s="231"/>
      <c r="C83" s="232"/>
      <c r="D83" s="233" t="s">
        <v>1187</v>
      </c>
      <c r="E83" s="233"/>
      <c r="F83" s="233"/>
      <c r="G83" s="233"/>
      <c r="H83" s="233"/>
      <c r="I83" s="233"/>
      <c r="J83" s="233"/>
      <c r="K83" s="233"/>
      <c r="L83" s="233"/>
      <c r="M83" s="233"/>
      <c r="N83" s="609">
        <f>SUM(N84:Q96)</f>
        <v>0</v>
      </c>
      <c r="O83" s="610"/>
      <c r="P83" s="610"/>
      <c r="Q83" s="610"/>
      <c r="R83" s="302"/>
      <c r="S83" s="219"/>
      <c r="U83" s="348"/>
      <c r="V83" s="232"/>
      <c r="W83" s="232"/>
      <c r="X83" s="234">
        <f>SUM(X84:X94)</f>
        <v>0</v>
      </c>
      <c r="Y83" s="232"/>
      <c r="Z83" s="234">
        <f>SUM(Z84:Z94)</f>
        <v>0</v>
      </c>
      <c r="AA83" s="232"/>
      <c r="AB83" s="349">
        <f>SUM(AB84:AB94)</f>
        <v>0</v>
      </c>
      <c r="AS83" s="237" t="s">
        <v>113</v>
      </c>
      <c r="AU83" s="238" t="s">
        <v>57</v>
      </c>
      <c r="AV83" s="238" t="s">
        <v>58</v>
      </c>
      <c r="AZ83" s="237" t="s">
        <v>198</v>
      </c>
      <c r="BL83" s="239">
        <f>SUM(BL84:BL94)</f>
        <v>0</v>
      </c>
    </row>
    <row r="84" spans="2:66" s="198" customFormat="1" ht="44.25" customHeight="1">
      <c r="B84" s="168"/>
      <c r="C84" s="309" t="s">
        <v>128</v>
      </c>
      <c r="D84" s="309" t="s">
        <v>199</v>
      </c>
      <c r="E84" s="310" t="s">
        <v>1198</v>
      </c>
      <c r="F84" s="678" t="s">
        <v>1199</v>
      </c>
      <c r="G84" s="678"/>
      <c r="H84" s="678"/>
      <c r="I84" s="678"/>
      <c r="J84" s="311" t="s">
        <v>353</v>
      </c>
      <c r="K84" s="312">
        <v>129.6</v>
      </c>
      <c r="L84" s="572"/>
      <c r="M84" s="572"/>
      <c r="N84" s="679">
        <f>ROUND(L84*K84,2)</f>
        <v>0</v>
      </c>
      <c r="O84" s="679"/>
      <c r="P84" s="679"/>
      <c r="Q84" s="679"/>
      <c r="R84" s="313" t="s">
        <v>3319</v>
      </c>
      <c r="S84" s="172"/>
      <c r="U84" s="354" t="s">
        <v>5</v>
      </c>
      <c r="V84" s="246" t="s">
        <v>31</v>
      </c>
      <c r="W84" s="248">
        <v>0</v>
      </c>
      <c r="X84" s="248">
        <f>W84*K84</f>
        <v>0</v>
      </c>
      <c r="Y84" s="248">
        <v>0</v>
      </c>
      <c r="Z84" s="248">
        <f>Y84*K84</f>
        <v>0</v>
      </c>
      <c r="AA84" s="248">
        <v>0</v>
      </c>
      <c r="AB84" s="355">
        <f>AA84*K84</f>
        <v>0</v>
      </c>
      <c r="AS84" s="192" t="s">
        <v>113</v>
      </c>
      <c r="AU84" s="192" t="s">
        <v>199</v>
      </c>
      <c r="AV84" s="192" t="s">
        <v>65</v>
      </c>
      <c r="AZ84" s="192" t="s">
        <v>198</v>
      </c>
      <c r="BF84" s="249">
        <f>IF(V84="základní",N84,0)</f>
        <v>0</v>
      </c>
      <c r="BG84" s="249">
        <f>IF(V84="snížená",N84,0)</f>
        <v>0</v>
      </c>
      <c r="BH84" s="249">
        <f>IF(V84="zákl. přenesená",N84,0)</f>
        <v>0</v>
      </c>
      <c r="BI84" s="249">
        <f>IF(V84="sníž. přenesená",N84,0)</f>
        <v>0</v>
      </c>
      <c r="BJ84" s="249">
        <f>IF(V84="nulová",N84,0)</f>
        <v>0</v>
      </c>
      <c r="BK84" s="192" t="s">
        <v>71</v>
      </c>
      <c r="BL84" s="249">
        <f>ROUND(L84*K84,2)</f>
        <v>0</v>
      </c>
      <c r="BM84" s="192" t="s">
        <v>113</v>
      </c>
      <c r="BN84" s="192" t="s">
        <v>1200</v>
      </c>
    </row>
    <row r="85" spans="2:48" s="198" customFormat="1" ht="98.1" customHeight="1">
      <c r="B85" s="168"/>
      <c r="C85" s="320"/>
      <c r="D85" s="320"/>
      <c r="E85" s="320"/>
      <c r="F85" s="680" t="s">
        <v>1201</v>
      </c>
      <c r="G85" s="681"/>
      <c r="H85" s="681"/>
      <c r="I85" s="681"/>
      <c r="J85" s="320"/>
      <c r="K85" s="320"/>
      <c r="L85" s="320"/>
      <c r="M85" s="320"/>
      <c r="N85" s="320"/>
      <c r="O85" s="320"/>
      <c r="P85" s="320"/>
      <c r="Q85" s="320"/>
      <c r="R85" s="320"/>
      <c r="S85" s="172"/>
      <c r="U85" s="331"/>
      <c r="V85" s="169"/>
      <c r="W85" s="169"/>
      <c r="X85" s="169"/>
      <c r="Y85" s="169"/>
      <c r="Z85" s="169"/>
      <c r="AA85" s="169"/>
      <c r="AB85" s="332"/>
      <c r="AU85" s="192" t="s">
        <v>271</v>
      </c>
      <c r="AV85" s="192" t="s">
        <v>65</v>
      </c>
    </row>
    <row r="86" spans="2:66" s="198" customFormat="1" ht="44.25" customHeight="1">
      <c r="B86" s="168"/>
      <c r="C86" s="309" t="s">
        <v>137</v>
      </c>
      <c r="D86" s="309" t="s">
        <v>199</v>
      </c>
      <c r="E86" s="310" t="s">
        <v>1202</v>
      </c>
      <c r="F86" s="678" t="s">
        <v>1203</v>
      </c>
      <c r="G86" s="678"/>
      <c r="H86" s="678"/>
      <c r="I86" s="678"/>
      <c r="J86" s="311" t="s">
        <v>353</v>
      </c>
      <c r="K86" s="312">
        <v>102.6</v>
      </c>
      <c r="L86" s="572"/>
      <c r="M86" s="572"/>
      <c r="N86" s="679">
        <f>ROUND(L86*K86,2)</f>
        <v>0</v>
      </c>
      <c r="O86" s="679"/>
      <c r="P86" s="679"/>
      <c r="Q86" s="679"/>
      <c r="R86" s="313" t="s">
        <v>3319</v>
      </c>
      <c r="S86" s="172"/>
      <c r="U86" s="354" t="s">
        <v>5</v>
      </c>
      <c r="V86" s="246" t="s">
        <v>31</v>
      </c>
      <c r="W86" s="248">
        <v>0</v>
      </c>
      <c r="X86" s="248">
        <f>W86*K86</f>
        <v>0</v>
      </c>
      <c r="Y86" s="248">
        <v>0</v>
      </c>
      <c r="Z86" s="248">
        <f>Y86*K86</f>
        <v>0</v>
      </c>
      <c r="AA86" s="248">
        <v>0</v>
      </c>
      <c r="AB86" s="355">
        <f>AA86*K86</f>
        <v>0</v>
      </c>
      <c r="AS86" s="192" t="s">
        <v>113</v>
      </c>
      <c r="AU86" s="192" t="s">
        <v>199</v>
      </c>
      <c r="AV86" s="192" t="s">
        <v>65</v>
      </c>
      <c r="AZ86" s="192" t="s">
        <v>198</v>
      </c>
      <c r="BF86" s="249">
        <f>IF(V86="základní",N86,0)</f>
        <v>0</v>
      </c>
      <c r="BG86" s="249">
        <f>IF(V86="snížená",N86,0)</f>
        <v>0</v>
      </c>
      <c r="BH86" s="249">
        <f>IF(V86="zákl. přenesená",N86,0)</f>
        <v>0</v>
      </c>
      <c r="BI86" s="249">
        <f>IF(V86="sníž. přenesená",N86,0)</f>
        <v>0</v>
      </c>
      <c r="BJ86" s="249">
        <f>IF(V86="nulová",N86,0)</f>
        <v>0</v>
      </c>
      <c r="BK86" s="192" t="s">
        <v>71</v>
      </c>
      <c r="BL86" s="249">
        <f>ROUND(L86*K86,2)</f>
        <v>0</v>
      </c>
      <c r="BM86" s="192" t="s">
        <v>113</v>
      </c>
      <c r="BN86" s="192" t="s">
        <v>1204</v>
      </c>
    </row>
    <row r="87" spans="2:48" s="198" customFormat="1" ht="98.1" customHeight="1">
      <c r="B87" s="168"/>
      <c r="C87" s="320"/>
      <c r="D87" s="320"/>
      <c r="E87" s="320"/>
      <c r="F87" s="680" t="s">
        <v>1201</v>
      </c>
      <c r="G87" s="681"/>
      <c r="H87" s="681"/>
      <c r="I87" s="681"/>
      <c r="J87" s="320"/>
      <c r="K87" s="320"/>
      <c r="L87" s="320"/>
      <c r="M87" s="320"/>
      <c r="N87" s="320"/>
      <c r="O87" s="320"/>
      <c r="P87" s="320"/>
      <c r="Q87" s="320"/>
      <c r="R87" s="320"/>
      <c r="S87" s="172"/>
      <c r="U87" s="331"/>
      <c r="V87" s="169"/>
      <c r="W87" s="169"/>
      <c r="X87" s="169"/>
      <c r="Y87" s="169"/>
      <c r="Z87" s="169"/>
      <c r="AA87" s="169"/>
      <c r="AB87" s="332"/>
      <c r="AU87" s="192" t="s">
        <v>271</v>
      </c>
      <c r="AV87" s="192" t="s">
        <v>65</v>
      </c>
    </row>
    <row r="88" spans="2:66" s="198" customFormat="1" ht="44.25" customHeight="1">
      <c r="B88" s="168"/>
      <c r="C88" s="309" t="s">
        <v>146</v>
      </c>
      <c r="D88" s="309" t="s">
        <v>199</v>
      </c>
      <c r="E88" s="310" t="s">
        <v>1205</v>
      </c>
      <c r="F88" s="678" t="s">
        <v>1206</v>
      </c>
      <c r="G88" s="678"/>
      <c r="H88" s="678"/>
      <c r="I88" s="678"/>
      <c r="J88" s="311" t="s">
        <v>353</v>
      </c>
      <c r="K88" s="312">
        <v>6.8</v>
      </c>
      <c r="L88" s="572"/>
      <c r="M88" s="572"/>
      <c r="N88" s="679">
        <f>ROUND(L88*K88,2)</f>
        <v>0</v>
      </c>
      <c r="O88" s="679"/>
      <c r="P88" s="679"/>
      <c r="Q88" s="679"/>
      <c r="R88" s="313" t="s">
        <v>3319</v>
      </c>
      <c r="S88" s="172"/>
      <c r="U88" s="354" t="s">
        <v>5</v>
      </c>
      <c r="V88" s="246" t="s">
        <v>31</v>
      </c>
      <c r="W88" s="248">
        <v>0</v>
      </c>
      <c r="X88" s="248">
        <f>W88*K88</f>
        <v>0</v>
      </c>
      <c r="Y88" s="248">
        <v>0</v>
      </c>
      <c r="Z88" s="248">
        <f>Y88*K88</f>
        <v>0</v>
      </c>
      <c r="AA88" s="248">
        <v>0</v>
      </c>
      <c r="AB88" s="355">
        <f>AA88*K88</f>
        <v>0</v>
      </c>
      <c r="AS88" s="192" t="s">
        <v>113</v>
      </c>
      <c r="AU88" s="192" t="s">
        <v>199</v>
      </c>
      <c r="AV88" s="192" t="s">
        <v>65</v>
      </c>
      <c r="AZ88" s="192" t="s">
        <v>198</v>
      </c>
      <c r="BF88" s="249">
        <f>IF(V88="základní",N88,0)</f>
        <v>0</v>
      </c>
      <c r="BG88" s="249">
        <f>IF(V88="snížená",N88,0)</f>
        <v>0</v>
      </c>
      <c r="BH88" s="249">
        <f>IF(V88="zákl. přenesená",N88,0)</f>
        <v>0</v>
      </c>
      <c r="BI88" s="249">
        <f>IF(V88="sníž. přenesená",N88,0)</f>
        <v>0</v>
      </c>
      <c r="BJ88" s="249">
        <f>IF(V88="nulová",N88,0)</f>
        <v>0</v>
      </c>
      <c r="BK88" s="192" t="s">
        <v>71</v>
      </c>
      <c r="BL88" s="249">
        <f>ROUND(L88*K88,2)</f>
        <v>0</v>
      </c>
      <c r="BM88" s="192" t="s">
        <v>113</v>
      </c>
      <c r="BN88" s="192" t="s">
        <v>1207</v>
      </c>
    </row>
    <row r="89" spans="2:48" s="198" customFormat="1" ht="98.1" customHeight="1">
      <c r="B89" s="168"/>
      <c r="C89" s="320"/>
      <c r="D89" s="320"/>
      <c r="E89" s="320"/>
      <c r="F89" s="680" t="s">
        <v>1208</v>
      </c>
      <c r="G89" s="681"/>
      <c r="H89" s="681"/>
      <c r="I89" s="681"/>
      <c r="J89" s="320"/>
      <c r="K89" s="320"/>
      <c r="L89" s="320"/>
      <c r="M89" s="320"/>
      <c r="N89" s="320"/>
      <c r="O89" s="320"/>
      <c r="P89" s="320"/>
      <c r="Q89" s="320"/>
      <c r="R89" s="320"/>
      <c r="S89" s="172"/>
      <c r="U89" s="331"/>
      <c r="V89" s="169"/>
      <c r="W89" s="169"/>
      <c r="X89" s="169"/>
      <c r="Y89" s="169"/>
      <c r="Z89" s="169"/>
      <c r="AA89" s="169"/>
      <c r="AB89" s="332"/>
      <c r="AU89" s="192" t="s">
        <v>271</v>
      </c>
      <c r="AV89" s="192" t="s">
        <v>65</v>
      </c>
    </row>
    <row r="90" spans="2:66" s="198" customFormat="1" ht="44.25" customHeight="1">
      <c r="B90" s="168"/>
      <c r="C90" s="309" t="s">
        <v>158</v>
      </c>
      <c r="D90" s="309" t="s">
        <v>199</v>
      </c>
      <c r="E90" s="310" t="s">
        <v>1209</v>
      </c>
      <c r="F90" s="678" t="s">
        <v>1210</v>
      </c>
      <c r="G90" s="678"/>
      <c r="H90" s="678"/>
      <c r="I90" s="678"/>
      <c r="J90" s="311" t="s">
        <v>353</v>
      </c>
      <c r="K90" s="312">
        <v>26.2</v>
      </c>
      <c r="L90" s="572"/>
      <c r="M90" s="572"/>
      <c r="N90" s="679">
        <f>ROUND(L90*K90,2)</f>
        <v>0</v>
      </c>
      <c r="O90" s="679"/>
      <c r="P90" s="679"/>
      <c r="Q90" s="679"/>
      <c r="R90" s="313" t="s">
        <v>3319</v>
      </c>
      <c r="S90" s="172"/>
      <c r="U90" s="354" t="s">
        <v>5</v>
      </c>
      <c r="V90" s="246" t="s">
        <v>31</v>
      </c>
      <c r="W90" s="248">
        <v>0</v>
      </c>
      <c r="X90" s="248">
        <f>W90*K90</f>
        <v>0</v>
      </c>
      <c r="Y90" s="248">
        <v>0</v>
      </c>
      <c r="Z90" s="248">
        <f>Y90*K90</f>
        <v>0</v>
      </c>
      <c r="AA90" s="248">
        <v>0</v>
      </c>
      <c r="AB90" s="355">
        <f>AA90*K90</f>
        <v>0</v>
      </c>
      <c r="AS90" s="192" t="s">
        <v>113</v>
      </c>
      <c r="AU90" s="192" t="s">
        <v>199</v>
      </c>
      <c r="AV90" s="192" t="s">
        <v>65</v>
      </c>
      <c r="AZ90" s="192" t="s">
        <v>198</v>
      </c>
      <c r="BF90" s="249">
        <f>IF(V90="základní",N90,0)</f>
        <v>0</v>
      </c>
      <c r="BG90" s="249">
        <f>IF(V90="snížená",N90,0)</f>
        <v>0</v>
      </c>
      <c r="BH90" s="249">
        <f>IF(V90="zákl. přenesená",N90,0)</f>
        <v>0</v>
      </c>
      <c r="BI90" s="249">
        <f>IF(V90="sníž. přenesená",N90,0)</f>
        <v>0</v>
      </c>
      <c r="BJ90" s="249">
        <f>IF(V90="nulová",N90,0)</f>
        <v>0</v>
      </c>
      <c r="BK90" s="192" t="s">
        <v>71</v>
      </c>
      <c r="BL90" s="249">
        <f>ROUND(L90*K90,2)</f>
        <v>0</v>
      </c>
      <c r="BM90" s="192" t="s">
        <v>113</v>
      </c>
      <c r="BN90" s="192" t="s">
        <v>1211</v>
      </c>
    </row>
    <row r="91" spans="2:48" s="198" customFormat="1" ht="98.1" customHeight="1">
      <c r="B91" s="168"/>
      <c r="C91" s="320"/>
      <c r="D91" s="320"/>
      <c r="E91" s="320"/>
      <c r="F91" s="680" t="s">
        <v>1208</v>
      </c>
      <c r="G91" s="681"/>
      <c r="H91" s="681"/>
      <c r="I91" s="681"/>
      <c r="J91" s="320"/>
      <c r="K91" s="320"/>
      <c r="L91" s="320"/>
      <c r="M91" s="320"/>
      <c r="N91" s="320"/>
      <c r="O91" s="320"/>
      <c r="P91" s="320"/>
      <c r="Q91" s="320"/>
      <c r="R91" s="320"/>
      <c r="S91" s="172"/>
      <c r="U91" s="331"/>
      <c r="V91" s="169"/>
      <c r="W91" s="169"/>
      <c r="X91" s="169"/>
      <c r="Y91" s="169"/>
      <c r="Z91" s="169"/>
      <c r="AA91" s="169"/>
      <c r="AB91" s="332"/>
      <c r="AU91" s="192" t="s">
        <v>271</v>
      </c>
      <c r="AV91" s="192" t="s">
        <v>65</v>
      </c>
    </row>
    <row r="92" spans="2:66" s="198" customFormat="1" ht="15" customHeight="1">
      <c r="B92" s="168"/>
      <c r="C92" s="309" t="s">
        <v>161</v>
      </c>
      <c r="D92" s="309" t="s">
        <v>199</v>
      </c>
      <c r="E92" s="310" t="s">
        <v>1212</v>
      </c>
      <c r="F92" s="678" t="s">
        <v>1142</v>
      </c>
      <c r="G92" s="678"/>
      <c r="H92" s="678"/>
      <c r="I92" s="678"/>
      <c r="J92" s="311" t="s">
        <v>353</v>
      </c>
      <c r="K92" s="312">
        <v>265.2</v>
      </c>
      <c r="L92" s="572"/>
      <c r="M92" s="572"/>
      <c r="N92" s="679">
        <f>ROUND(L92*K92,2)</f>
        <v>0</v>
      </c>
      <c r="O92" s="679"/>
      <c r="P92" s="679"/>
      <c r="Q92" s="679"/>
      <c r="R92" s="327" t="s">
        <v>3765</v>
      </c>
      <c r="S92" s="172"/>
      <c r="U92" s="354" t="s">
        <v>5</v>
      </c>
      <c r="V92" s="246" t="s">
        <v>31</v>
      </c>
      <c r="W92" s="248">
        <v>0</v>
      </c>
      <c r="X92" s="248">
        <f>W92*K92</f>
        <v>0</v>
      </c>
      <c r="Y92" s="248">
        <v>0</v>
      </c>
      <c r="Z92" s="248">
        <f>Y92*K92</f>
        <v>0</v>
      </c>
      <c r="AA92" s="248">
        <v>0</v>
      </c>
      <c r="AB92" s="355">
        <f>AA92*K92</f>
        <v>0</v>
      </c>
      <c r="AD92" s="249"/>
      <c r="AS92" s="192" t="s">
        <v>113</v>
      </c>
      <c r="AU92" s="192" t="s">
        <v>199</v>
      </c>
      <c r="AV92" s="192" t="s">
        <v>65</v>
      </c>
      <c r="AZ92" s="192" t="s">
        <v>198</v>
      </c>
      <c r="BF92" s="249">
        <f>IF(V92="základní",N92,0)</f>
        <v>0</v>
      </c>
      <c r="BG92" s="249">
        <f>IF(V92="snížená",N92,0)</f>
        <v>0</v>
      </c>
      <c r="BH92" s="249">
        <f>IF(V92="zákl. přenesená",N92,0)</f>
        <v>0</v>
      </c>
      <c r="BI92" s="249">
        <f>IF(V92="sníž. přenesená",N92,0)</f>
        <v>0</v>
      </c>
      <c r="BJ92" s="249">
        <f>IF(V92="nulová",N92,0)</f>
        <v>0</v>
      </c>
      <c r="BK92" s="192" t="s">
        <v>71</v>
      </c>
      <c r="BL92" s="249">
        <f>ROUND(L92*K92,2)</f>
        <v>0</v>
      </c>
      <c r="BM92" s="192" t="s">
        <v>113</v>
      </c>
      <c r="BN92" s="192" t="s">
        <v>1213</v>
      </c>
    </row>
    <row r="93" spans="2:66" s="198" customFormat="1" ht="30" customHeight="1">
      <c r="B93" s="168"/>
      <c r="C93" s="309" t="s">
        <v>164</v>
      </c>
      <c r="D93" s="309" t="s">
        <v>199</v>
      </c>
      <c r="E93" s="310" t="s">
        <v>1214</v>
      </c>
      <c r="F93" s="678" t="s">
        <v>1149</v>
      </c>
      <c r="G93" s="678"/>
      <c r="H93" s="678"/>
      <c r="I93" s="678"/>
      <c r="J93" s="311" t="s">
        <v>1215</v>
      </c>
      <c r="K93" s="312">
        <v>1</v>
      </c>
      <c r="L93" s="572"/>
      <c r="M93" s="572"/>
      <c r="N93" s="679">
        <f>ROUND(L93*K93,2)</f>
        <v>0</v>
      </c>
      <c r="O93" s="679"/>
      <c r="P93" s="679"/>
      <c r="Q93" s="679"/>
      <c r="R93" s="313" t="s">
        <v>3319</v>
      </c>
      <c r="S93" s="172"/>
      <c r="U93" s="354" t="s">
        <v>5</v>
      </c>
      <c r="V93" s="246" t="s">
        <v>31</v>
      </c>
      <c r="W93" s="248">
        <v>0</v>
      </c>
      <c r="X93" s="248">
        <f>W93*K93</f>
        <v>0</v>
      </c>
      <c r="Y93" s="248">
        <v>0</v>
      </c>
      <c r="Z93" s="248">
        <f>Y93*K93</f>
        <v>0</v>
      </c>
      <c r="AA93" s="248">
        <v>0</v>
      </c>
      <c r="AB93" s="355">
        <f>AA93*K93</f>
        <v>0</v>
      </c>
      <c r="AS93" s="192" t="s">
        <v>113</v>
      </c>
      <c r="AU93" s="192" t="s">
        <v>199</v>
      </c>
      <c r="AV93" s="192" t="s">
        <v>65</v>
      </c>
      <c r="AZ93" s="192" t="s">
        <v>198</v>
      </c>
      <c r="BF93" s="249">
        <f>IF(V93="základní",N93,0)</f>
        <v>0</v>
      </c>
      <c r="BG93" s="249">
        <f>IF(V93="snížená",N93,0)</f>
        <v>0</v>
      </c>
      <c r="BH93" s="249">
        <f>IF(V93="zákl. přenesená",N93,0)</f>
        <v>0</v>
      </c>
      <c r="BI93" s="249">
        <f>IF(V93="sníž. přenesená",N93,0)</f>
        <v>0</v>
      </c>
      <c r="BJ93" s="249">
        <f>IF(V93="nulová",N93,0)</f>
        <v>0</v>
      </c>
      <c r="BK93" s="192" t="s">
        <v>71</v>
      </c>
      <c r="BL93" s="249">
        <f>ROUND(L93*K93,2)</f>
        <v>0</v>
      </c>
      <c r="BM93" s="192" t="s">
        <v>113</v>
      </c>
      <c r="BN93" s="192" t="s">
        <v>1216</v>
      </c>
    </row>
    <row r="94" spans="2:66" s="198" customFormat="1" ht="20.1" customHeight="1">
      <c r="B94" s="168"/>
      <c r="C94" s="309" t="s">
        <v>397</v>
      </c>
      <c r="D94" s="309" t="s">
        <v>199</v>
      </c>
      <c r="E94" s="310" t="s">
        <v>1217</v>
      </c>
      <c r="F94" s="678" t="s">
        <v>1059</v>
      </c>
      <c r="G94" s="678"/>
      <c r="H94" s="678"/>
      <c r="I94" s="678"/>
      <c r="J94" s="311" t="s">
        <v>1218</v>
      </c>
      <c r="K94" s="312">
        <v>1</v>
      </c>
      <c r="L94" s="572"/>
      <c r="M94" s="572"/>
      <c r="N94" s="679">
        <f>ROUND(L94*K94,2)</f>
        <v>0</v>
      </c>
      <c r="O94" s="679"/>
      <c r="P94" s="679"/>
      <c r="Q94" s="679"/>
      <c r="R94" s="313" t="s">
        <v>3319</v>
      </c>
      <c r="S94" s="172"/>
      <c r="U94" s="354" t="s">
        <v>5</v>
      </c>
      <c r="V94" s="246" t="s">
        <v>31</v>
      </c>
      <c r="W94" s="248">
        <v>0</v>
      </c>
      <c r="X94" s="248">
        <f>W94*K94</f>
        <v>0</v>
      </c>
      <c r="Y94" s="248">
        <v>0</v>
      </c>
      <c r="Z94" s="248">
        <f>Y94*K94</f>
        <v>0</v>
      </c>
      <c r="AA94" s="248">
        <v>0</v>
      </c>
      <c r="AB94" s="355">
        <f>AA94*K94</f>
        <v>0</v>
      </c>
      <c r="AS94" s="192" t="s">
        <v>113</v>
      </c>
      <c r="AU94" s="192" t="s">
        <v>199</v>
      </c>
      <c r="AV94" s="192" t="s">
        <v>65</v>
      </c>
      <c r="AZ94" s="192" t="s">
        <v>198</v>
      </c>
      <c r="BF94" s="249">
        <f>IF(V94="základní",N94,0)</f>
        <v>0</v>
      </c>
      <c r="BG94" s="249">
        <f>IF(V94="snížená",N94,0)</f>
        <v>0</v>
      </c>
      <c r="BH94" s="249">
        <f>IF(V94="zákl. přenesená",N94,0)</f>
        <v>0</v>
      </c>
      <c r="BI94" s="249">
        <f>IF(V94="sníž. přenesená",N94,0)</f>
        <v>0</v>
      </c>
      <c r="BJ94" s="249">
        <f>IF(V94="nulová",N94,0)</f>
        <v>0</v>
      </c>
      <c r="BK94" s="192" t="s">
        <v>71</v>
      </c>
      <c r="BL94" s="249">
        <f>ROUND(L94*K94,2)</f>
        <v>0</v>
      </c>
      <c r="BM94" s="192" t="s">
        <v>113</v>
      </c>
      <c r="BN94" s="192" t="s">
        <v>1219</v>
      </c>
    </row>
    <row r="95" spans="2:66" s="288" customFormat="1" ht="30" customHeight="1">
      <c r="B95" s="319"/>
      <c r="C95" s="328">
        <v>13</v>
      </c>
      <c r="D95" s="328" t="s">
        <v>199</v>
      </c>
      <c r="E95" s="329" t="s">
        <v>3662</v>
      </c>
      <c r="F95" s="689" t="s">
        <v>3663</v>
      </c>
      <c r="G95" s="689"/>
      <c r="H95" s="689"/>
      <c r="I95" s="689"/>
      <c r="J95" s="325" t="s">
        <v>3370</v>
      </c>
      <c r="K95" s="330">
        <v>3.39</v>
      </c>
      <c r="L95" s="572"/>
      <c r="M95" s="572"/>
      <c r="N95" s="688">
        <f aca="true" t="shared" si="1" ref="N95:N96">ROUND(L95*K95,2)</f>
        <v>0</v>
      </c>
      <c r="O95" s="688"/>
      <c r="P95" s="688"/>
      <c r="Q95" s="688"/>
      <c r="R95" s="313" t="s">
        <v>3765</v>
      </c>
      <c r="S95" s="314"/>
      <c r="U95" s="333"/>
      <c r="V95" s="316"/>
      <c r="W95" s="317"/>
      <c r="X95" s="317"/>
      <c r="Y95" s="317"/>
      <c r="Z95" s="317"/>
      <c r="AA95" s="317"/>
      <c r="AB95" s="318"/>
      <c r="AD95" s="324"/>
      <c r="AS95" s="323"/>
      <c r="AU95" s="323"/>
      <c r="AV95" s="323"/>
      <c r="AZ95" s="323"/>
      <c r="BF95" s="324"/>
      <c r="BG95" s="324"/>
      <c r="BH95" s="324"/>
      <c r="BI95" s="324"/>
      <c r="BJ95" s="324"/>
      <c r="BK95" s="323"/>
      <c r="BL95" s="324"/>
      <c r="BM95" s="323"/>
      <c r="BN95" s="323"/>
    </row>
    <row r="96" spans="2:66" s="288" customFormat="1" ht="30" customHeight="1">
      <c r="B96" s="319"/>
      <c r="C96" s="328">
        <v>14</v>
      </c>
      <c r="D96" s="328" t="s">
        <v>199</v>
      </c>
      <c r="E96" s="329" t="s">
        <v>3664</v>
      </c>
      <c r="F96" s="689" t="s">
        <v>3665</v>
      </c>
      <c r="G96" s="689"/>
      <c r="H96" s="689"/>
      <c r="I96" s="689"/>
      <c r="J96" s="325" t="s">
        <v>1218</v>
      </c>
      <c r="K96" s="330">
        <v>1</v>
      </c>
      <c r="L96" s="572"/>
      <c r="M96" s="572"/>
      <c r="N96" s="688">
        <f t="shared" si="1"/>
        <v>0</v>
      </c>
      <c r="O96" s="688"/>
      <c r="P96" s="688"/>
      <c r="Q96" s="688"/>
      <c r="R96" s="313" t="s">
        <v>3319</v>
      </c>
      <c r="S96" s="314"/>
      <c r="U96" s="333"/>
      <c r="V96" s="316"/>
      <c r="W96" s="317"/>
      <c r="X96" s="317"/>
      <c r="Y96" s="317"/>
      <c r="Z96" s="317"/>
      <c r="AA96" s="317"/>
      <c r="AB96" s="318"/>
      <c r="AS96" s="323"/>
      <c r="AU96" s="323"/>
      <c r="AV96" s="323"/>
      <c r="AZ96" s="323"/>
      <c r="BF96" s="324"/>
      <c r="BG96" s="324"/>
      <c r="BH96" s="324"/>
      <c r="BI96" s="324"/>
      <c r="BJ96" s="324"/>
      <c r="BK96" s="323"/>
      <c r="BL96" s="324"/>
      <c r="BM96" s="323"/>
      <c r="BN96" s="323"/>
    </row>
    <row r="97" spans="2:66" s="288" customFormat="1" ht="42" customHeight="1">
      <c r="B97" s="319"/>
      <c r="C97" s="341"/>
      <c r="D97" s="341"/>
      <c r="E97" s="342"/>
      <c r="F97" s="680" t="s">
        <v>3629</v>
      </c>
      <c r="G97" s="681"/>
      <c r="H97" s="681"/>
      <c r="I97" s="681"/>
      <c r="J97" s="343"/>
      <c r="K97" s="344"/>
      <c r="L97" s="344"/>
      <c r="M97" s="344"/>
      <c r="N97" s="345"/>
      <c r="O97" s="345"/>
      <c r="P97" s="345"/>
      <c r="Q97" s="345"/>
      <c r="R97" s="346"/>
      <c r="S97" s="314"/>
      <c r="U97" s="347"/>
      <c r="V97" s="316"/>
      <c r="W97" s="317"/>
      <c r="X97" s="317"/>
      <c r="Y97" s="317"/>
      <c r="Z97" s="317"/>
      <c r="AA97" s="317"/>
      <c r="AB97" s="317"/>
      <c r="AS97" s="323"/>
      <c r="AU97" s="323"/>
      <c r="AV97" s="323"/>
      <c r="AZ97" s="323"/>
      <c r="BF97" s="324"/>
      <c r="BG97" s="324"/>
      <c r="BH97" s="324"/>
      <c r="BI97" s="324"/>
      <c r="BJ97" s="324"/>
      <c r="BK97" s="323"/>
      <c r="BL97" s="324"/>
      <c r="BM97" s="323"/>
      <c r="BN97" s="323"/>
    </row>
    <row r="98" spans="2:64" s="235" customFormat="1" ht="37.35" customHeight="1">
      <c r="B98" s="231"/>
      <c r="C98" s="232"/>
      <c r="D98" s="233" t="s">
        <v>1188</v>
      </c>
      <c r="E98" s="233"/>
      <c r="F98" s="233"/>
      <c r="G98" s="233"/>
      <c r="H98" s="233"/>
      <c r="I98" s="233"/>
      <c r="J98" s="233"/>
      <c r="K98" s="233"/>
      <c r="L98" s="233"/>
      <c r="M98" s="233"/>
      <c r="N98" s="609">
        <f>SUM(N99:Q133)</f>
        <v>0</v>
      </c>
      <c r="O98" s="610"/>
      <c r="P98" s="610"/>
      <c r="Q98" s="610"/>
      <c r="R98" s="302"/>
      <c r="S98" s="219"/>
      <c r="U98" s="348"/>
      <c r="V98" s="232"/>
      <c r="W98" s="232"/>
      <c r="X98" s="234">
        <f>SUM(X99:X131)</f>
        <v>0</v>
      </c>
      <c r="Y98" s="232"/>
      <c r="Z98" s="234">
        <f>SUM(Z99:Z131)</f>
        <v>0</v>
      </c>
      <c r="AA98" s="232"/>
      <c r="AB98" s="349">
        <f>SUM(AB99:AB131)</f>
        <v>0</v>
      </c>
      <c r="AS98" s="237" t="s">
        <v>113</v>
      </c>
      <c r="AU98" s="238" t="s">
        <v>57</v>
      </c>
      <c r="AV98" s="238" t="s">
        <v>58</v>
      </c>
      <c r="AZ98" s="237" t="s">
        <v>198</v>
      </c>
      <c r="BL98" s="239">
        <f>SUM(BL99:BL131)</f>
        <v>0</v>
      </c>
    </row>
    <row r="99" spans="2:66" s="198" customFormat="1" ht="20.1" customHeight="1">
      <c r="B99" s="168"/>
      <c r="C99" s="309" t="s">
        <v>11</v>
      </c>
      <c r="D99" s="309" t="s">
        <v>199</v>
      </c>
      <c r="E99" s="310" t="s">
        <v>1220</v>
      </c>
      <c r="F99" s="678" t="s">
        <v>1221</v>
      </c>
      <c r="G99" s="678"/>
      <c r="H99" s="678"/>
      <c r="I99" s="678"/>
      <c r="J99" s="311" t="s">
        <v>377</v>
      </c>
      <c r="K99" s="312">
        <v>10.3</v>
      </c>
      <c r="L99" s="572"/>
      <c r="M99" s="572"/>
      <c r="N99" s="679">
        <f>ROUND(L99*K99,2)</f>
        <v>0</v>
      </c>
      <c r="O99" s="679"/>
      <c r="P99" s="679"/>
      <c r="Q99" s="679"/>
      <c r="R99" s="313" t="s">
        <v>3319</v>
      </c>
      <c r="S99" s="172"/>
      <c r="U99" s="354" t="s">
        <v>5</v>
      </c>
      <c r="V99" s="246" t="s">
        <v>31</v>
      </c>
      <c r="W99" s="248">
        <v>0</v>
      </c>
      <c r="X99" s="248">
        <f>W99*K99</f>
        <v>0</v>
      </c>
      <c r="Y99" s="248">
        <v>0</v>
      </c>
      <c r="Z99" s="248">
        <f>Y99*K99</f>
        <v>0</v>
      </c>
      <c r="AA99" s="248">
        <v>0</v>
      </c>
      <c r="AB99" s="355">
        <f>AA99*K99</f>
        <v>0</v>
      </c>
      <c r="AS99" s="192" t="s">
        <v>113</v>
      </c>
      <c r="AU99" s="192" t="s">
        <v>199</v>
      </c>
      <c r="AV99" s="192" t="s">
        <v>65</v>
      </c>
      <c r="AZ99" s="192" t="s">
        <v>198</v>
      </c>
      <c r="BF99" s="249">
        <f>IF(V99="základní",N99,0)</f>
        <v>0</v>
      </c>
      <c r="BG99" s="249">
        <f>IF(V99="snížená",N99,0)</f>
        <v>0</v>
      </c>
      <c r="BH99" s="249">
        <f>IF(V99="zákl. přenesená",N99,0)</f>
        <v>0</v>
      </c>
      <c r="BI99" s="249">
        <f>IF(V99="sníž. přenesená",N99,0)</f>
        <v>0</v>
      </c>
      <c r="BJ99" s="249">
        <f>IF(V99="nulová",N99,0)</f>
        <v>0</v>
      </c>
      <c r="BK99" s="192" t="s">
        <v>71</v>
      </c>
      <c r="BL99" s="249">
        <f>ROUND(L99*K99,2)</f>
        <v>0</v>
      </c>
      <c r="BM99" s="192" t="s">
        <v>113</v>
      </c>
      <c r="BN99" s="192" t="s">
        <v>1222</v>
      </c>
    </row>
    <row r="100" spans="2:66" s="198" customFormat="1" ht="45" customHeight="1">
      <c r="B100" s="168"/>
      <c r="C100" s="309" t="s">
        <v>421</v>
      </c>
      <c r="D100" s="309" t="s">
        <v>199</v>
      </c>
      <c r="E100" s="310" t="s">
        <v>1223</v>
      </c>
      <c r="F100" s="678" t="s">
        <v>1224</v>
      </c>
      <c r="G100" s="678"/>
      <c r="H100" s="678"/>
      <c r="I100" s="678"/>
      <c r="J100" s="311" t="s">
        <v>268</v>
      </c>
      <c r="K100" s="312">
        <v>16</v>
      </c>
      <c r="L100" s="572"/>
      <c r="M100" s="572"/>
      <c r="N100" s="679">
        <f>ROUND(L100*K100,2)</f>
        <v>0</v>
      </c>
      <c r="O100" s="679"/>
      <c r="P100" s="679"/>
      <c r="Q100" s="679"/>
      <c r="R100" s="313" t="s">
        <v>3319</v>
      </c>
      <c r="S100" s="172"/>
      <c r="U100" s="354" t="s">
        <v>5</v>
      </c>
      <c r="V100" s="246" t="s">
        <v>31</v>
      </c>
      <c r="W100" s="248">
        <v>0</v>
      </c>
      <c r="X100" s="248">
        <f>W100*K100</f>
        <v>0</v>
      </c>
      <c r="Y100" s="248">
        <v>0</v>
      </c>
      <c r="Z100" s="248">
        <f>Y100*K100</f>
        <v>0</v>
      </c>
      <c r="AA100" s="248">
        <v>0</v>
      </c>
      <c r="AB100" s="355">
        <f>AA100*K100</f>
        <v>0</v>
      </c>
      <c r="AS100" s="192" t="s">
        <v>113</v>
      </c>
      <c r="AU100" s="192" t="s">
        <v>199</v>
      </c>
      <c r="AV100" s="192" t="s">
        <v>65</v>
      </c>
      <c r="AZ100" s="192" t="s">
        <v>198</v>
      </c>
      <c r="BF100" s="249">
        <f>IF(V100="základní",N100,0)</f>
        <v>0</v>
      </c>
      <c r="BG100" s="249">
        <f>IF(V100="snížená",N100,0)</f>
        <v>0</v>
      </c>
      <c r="BH100" s="249">
        <f>IF(V100="zákl. přenesená",N100,0)</f>
        <v>0</v>
      </c>
      <c r="BI100" s="249">
        <f>IF(V100="sníž. přenesená",N100,0)</f>
        <v>0</v>
      </c>
      <c r="BJ100" s="249">
        <f>IF(V100="nulová",N100,0)</f>
        <v>0</v>
      </c>
      <c r="BK100" s="192" t="s">
        <v>71</v>
      </c>
      <c r="BL100" s="249">
        <f>ROUND(L100*K100,2)</f>
        <v>0</v>
      </c>
      <c r="BM100" s="192" t="s">
        <v>113</v>
      </c>
      <c r="BN100" s="192" t="s">
        <v>1225</v>
      </c>
    </row>
    <row r="101" spans="2:66" s="198" customFormat="1" ht="30" customHeight="1">
      <c r="B101" s="168"/>
      <c r="C101" s="309" t="s">
        <v>430</v>
      </c>
      <c r="D101" s="309" t="s">
        <v>199</v>
      </c>
      <c r="E101" s="310" t="s">
        <v>1226</v>
      </c>
      <c r="F101" s="678" t="s">
        <v>1227</v>
      </c>
      <c r="G101" s="678"/>
      <c r="H101" s="678"/>
      <c r="I101" s="678"/>
      <c r="J101" s="311" t="s">
        <v>268</v>
      </c>
      <c r="K101" s="312">
        <v>4</v>
      </c>
      <c r="L101" s="572"/>
      <c r="M101" s="572"/>
      <c r="N101" s="679">
        <f>ROUND(L101*K101,2)</f>
        <v>0</v>
      </c>
      <c r="O101" s="679"/>
      <c r="P101" s="679"/>
      <c r="Q101" s="679"/>
      <c r="R101" s="313" t="s">
        <v>3319</v>
      </c>
      <c r="S101" s="172"/>
      <c r="U101" s="354" t="s">
        <v>5</v>
      </c>
      <c r="V101" s="246" t="s">
        <v>31</v>
      </c>
      <c r="W101" s="248">
        <v>0</v>
      </c>
      <c r="X101" s="248">
        <f>W101*K101</f>
        <v>0</v>
      </c>
      <c r="Y101" s="248">
        <v>0</v>
      </c>
      <c r="Z101" s="248">
        <f>Y101*K101</f>
        <v>0</v>
      </c>
      <c r="AA101" s="248">
        <v>0</v>
      </c>
      <c r="AB101" s="355">
        <f>AA101*K101</f>
        <v>0</v>
      </c>
      <c r="AS101" s="192" t="s">
        <v>113</v>
      </c>
      <c r="AU101" s="192" t="s">
        <v>199</v>
      </c>
      <c r="AV101" s="192" t="s">
        <v>65</v>
      </c>
      <c r="AZ101" s="192" t="s">
        <v>198</v>
      </c>
      <c r="BF101" s="249">
        <f>IF(V101="základní",N101,0)</f>
        <v>0</v>
      </c>
      <c r="BG101" s="249">
        <f>IF(V101="snížená",N101,0)</f>
        <v>0</v>
      </c>
      <c r="BH101" s="249">
        <f>IF(V101="zákl. přenesená",N101,0)</f>
        <v>0</v>
      </c>
      <c r="BI101" s="249">
        <f>IF(V101="sníž. přenesená",N101,0)</f>
        <v>0</v>
      </c>
      <c r="BJ101" s="249">
        <f>IF(V101="nulová",N101,0)</f>
        <v>0</v>
      </c>
      <c r="BK101" s="192" t="s">
        <v>71</v>
      </c>
      <c r="BL101" s="249">
        <f>ROUND(L101*K101,2)</f>
        <v>0</v>
      </c>
      <c r="BM101" s="192" t="s">
        <v>113</v>
      </c>
      <c r="BN101" s="192" t="s">
        <v>1228</v>
      </c>
    </row>
    <row r="102" spans="2:48" s="198" customFormat="1" ht="98.1" customHeight="1">
      <c r="B102" s="168"/>
      <c r="C102" s="320"/>
      <c r="D102" s="320"/>
      <c r="E102" s="320"/>
      <c r="F102" s="680" t="s">
        <v>1229</v>
      </c>
      <c r="G102" s="681"/>
      <c r="H102" s="681"/>
      <c r="I102" s="681"/>
      <c r="J102" s="320"/>
      <c r="K102" s="320"/>
      <c r="L102" s="320"/>
      <c r="M102" s="320"/>
      <c r="N102" s="320"/>
      <c r="O102" s="320"/>
      <c r="P102" s="320"/>
      <c r="Q102" s="320"/>
      <c r="R102" s="320"/>
      <c r="S102" s="172"/>
      <c r="U102" s="331"/>
      <c r="V102" s="169"/>
      <c r="W102" s="169"/>
      <c r="X102" s="169"/>
      <c r="Y102" s="169"/>
      <c r="Z102" s="169"/>
      <c r="AA102" s="169"/>
      <c r="AB102" s="332"/>
      <c r="AU102" s="192" t="s">
        <v>271</v>
      </c>
      <c r="AV102" s="192" t="s">
        <v>65</v>
      </c>
    </row>
    <row r="103" spans="2:66" s="198" customFormat="1" ht="30" customHeight="1">
      <c r="B103" s="168"/>
      <c r="C103" s="309" t="s">
        <v>437</v>
      </c>
      <c r="D103" s="309" t="s">
        <v>199</v>
      </c>
      <c r="E103" s="310" t="s">
        <v>1230</v>
      </c>
      <c r="F103" s="678" t="s">
        <v>1231</v>
      </c>
      <c r="G103" s="678"/>
      <c r="H103" s="678"/>
      <c r="I103" s="678"/>
      <c r="J103" s="311" t="s">
        <v>268</v>
      </c>
      <c r="K103" s="312">
        <v>1</v>
      </c>
      <c r="L103" s="572"/>
      <c r="M103" s="572"/>
      <c r="N103" s="679">
        <f>ROUND(L103*K103,2)</f>
        <v>0</v>
      </c>
      <c r="O103" s="679"/>
      <c r="P103" s="679"/>
      <c r="Q103" s="679"/>
      <c r="R103" s="313" t="s">
        <v>3319</v>
      </c>
      <c r="S103" s="172"/>
      <c r="U103" s="354" t="s">
        <v>5</v>
      </c>
      <c r="V103" s="246" t="s">
        <v>31</v>
      </c>
      <c r="W103" s="248">
        <v>0</v>
      </c>
      <c r="X103" s="248">
        <f>W103*K103</f>
        <v>0</v>
      </c>
      <c r="Y103" s="248">
        <v>0</v>
      </c>
      <c r="Z103" s="248">
        <f>Y103*K103</f>
        <v>0</v>
      </c>
      <c r="AA103" s="248">
        <v>0</v>
      </c>
      <c r="AB103" s="355">
        <f>AA103*K103</f>
        <v>0</v>
      </c>
      <c r="AS103" s="192" t="s">
        <v>113</v>
      </c>
      <c r="AU103" s="192" t="s">
        <v>199</v>
      </c>
      <c r="AV103" s="192" t="s">
        <v>65</v>
      </c>
      <c r="AZ103" s="192" t="s">
        <v>198</v>
      </c>
      <c r="BF103" s="249">
        <f>IF(V103="základní",N103,0)</f>
        <v>0</v>
      </c>
      <c r="BG103" s="249">
        <f>IF(V103="snížená",N103,0)</f>
        <v>0</v>
      </c>
      <c r="BH103" s="249">
        <f>IF(V103="zákl. přenesená",N103,0)</f>
        <v>0</v>
      </c>
      <c r="BI103" s="249">
        <f>IF(V103="sníž. přenesená",N103,0)</f>
        <v>0</v>
      </c>
      <c r="BJ103" s="249">
        <f>IF(V103="nulová",N103,0)</f>
        <v>0</v>
      </c>
      <c r="BK103" s="192" t="s">
        <v>71</v>
      </c>
      <c r="BL103" s="249">
        <f>ROUND(L103*K103,2)</f>
        <v>0</v>
      </c>
      <c r="BM103" s="192" t="s">
        <v>113</v>
      </c>
      <c r="BN103" s="192" t="s">
        <v>1232</v>
      </c>
    </row>
    <row r="104" spans="2:48" s="198" customFormat="1" ht="98.1" customHeight="1">
      <c r="B104" s="168"/>
      <c r="C104" s="320"/>
      <c r="D104" s="320"/>
      <c r="E104" s="320"/>
      <c r="F104" s="680" t="s">
        <v>1229</v>
      </c>
      <c r="G104" s="681"/>
      <c r="H104" s="681"/>
      <c r="I104" s="681"/>
      <c r="J104" s="320"/>
      <c r="K104" s="320"/>
      <c r="L104" s="320"/>
      <c r="M104" s="320"/>
      <c r="N104" s="320"/>
      <c r="O104" s="320"/>
      <c r="P104" s="320"/>
      <c r="Q104" s="320"/>
      <c r="R104" s="320"/>
      <c r="S104" s="172"/>
      <c r="U104" s="331"/>
      <c r="V104" s="169"/>
      <c r="W104" s="169"/>
      <c r="X104" s="169"/>
      <c r="Y104" s="169"/>
      <c r="Z104" s="169"/>
      <c r="AA104" s="169"/>
      <c r="AB104" s="332"/>
      <c r="AU104" s="192" t="s">
        <v>271</v>
      </c>
      <c r="AV104" s="192" t="s">
        <v>65</v>
      </c>
    </row>
    <row r="105" spans="2:66" s="198" customFormat="1" ht="30" customHeight="1">
      <c r="B105" s="168"/>
      <c r="C105" s="309" t="s">
        <v>445</v>
      </c>
      <c r="D105" s="309" t="s">
        <v>199</v>
      </c>
      <c r="E105" s="310" t="s">
        <v>1233</v>
      </c>
      <c r="F105" s="678" t="s">
        <v>1234</v>
      </c>
      <c r="G105" s="678"/>
      <c r="H105" s="678"/>
      <c r="I105" s="678"/>
      <c r="J105" s="311" t="s">
        <v>268</v>
      </c>
      <c r="K105" s="312">
        <v>1</v>
      </c>
      <c r="L105" s="572"/>
      <c r="M105" s="572"/>
      <c r="N105" s="679">
        <f>ROUND(L105*K105,2)</f>
        <v>0</v>
      </c>
      <c r="O105" s="679"/>
      <c r="P105" s="679"/>
      <c r="Q105" s="679"/>
      <c r="R105" s="313" t="s">
        <v>3319</v>
      </c>
      <c r="S105" s="172"/>
      <c r="U105" s="354" t="s">
        <v>5</v>
      </c>
      <c r="V105" s="246" t="s">
        <v>31</v>
      </c>
      <c r="W105" s="248">
        <v>0</v>
      </c>
      <c r="X105" s="248">
        <f>W105*K105</f>
        <v>0</v>
      </c>
      <c r="Y105" s="248">
        <v>0</v>
      </c>
      <c r="Z105" s="248">
        <f>Y105*K105</f>
        <v>0</v>
      </c>
      <c r="AA105" s="248">
        <v>0</v>
      </c>
      <c r="AB105" s="355">
        <f>AA105*K105</f>
        <v>0</v>
      </c>
      <c r="AS105" s="192" t="s">
        <v>113</v>
      </c>
      <c r="AU105" s="192" t="s">
        <v>199</v>
      </c>
      <c r="AV105" s="192" t="s">
        <v>65</v>
      </c>
      <c r="AZ105" s="192" t="s">
        <v>198</v>
      </c>
      <c r="BF105" s="249">
        <f>IF(V105="základní",N105,0)</f>
        <v>0</v>
      </c>
      <c r="BG105" s="249">
        <f>IF(V105="snížená",N105,0)</f>
        <v>0</v>
      </c>
      <c r="BH105" s="249">
        <f>IF(V105="zákl. přenesená",N105,0)</f>
        <v>0</v>
      </c>
      <c r="BI105" s="249">
        <f>IF(V105="sníž. přenesená",N105,0)</f>
        <v>0</v>
      </c>
      <c r="BJ105" s="249">
        <f>IF(V105="nulová",N105,0)</f>
        <v>0</v>
      </c>
      <c r="BK105" s="192" t="s">
        <v>71</v>
      </c>
      <c r="BL105" s="249">
        <f>ROUND(L105*K105,2)</f>
        <v>0</v>
      </c>
      <c r="BM105" s="192" t="s">
        <v>113</v>
      </c>
      <c r="BN105" s="192" t="s">
        <v>1235</v>
      </c>
    </row>
    <row r="106" spans="2:48" s="198" customFormat="1" ht="98.1" customHeight="1">
      <c r="B106" s="168"/>
      <c r="C106" s="320"/>
      <c r="D106" s="320"/>
      <c r="E106" s="320"/>
      <c r="F106" s="680" t="s">
        <v>1229</v>
      </c>
      <c r="G106" s="681"/>
      <c r="H106" s="681"/>
      <c r="I106" s="681"/>
      <c r="J106" s="320"/>
      <c r="K106" s="320"/>
      <c r="L106" s="320"/>
      <c r="M106" s="320"/>
      <c r="N106" s="320"/>
      <c r="O106" s="320"/>
      <c r="P106" s="320"/>
      <c r="Q106" s="320"/>
      <c r="R106" s="320"/>
      <c r="S106" s="172"/>
      <c r="U106" s="331"/>
      <c r="V106" s="169"/>
      <c r="W106" s="169"/>
      <c r="X106" s="169"/>
      <c r="Y106" s="169"/>
      <c r="Z106" s="169"/>
      <c r="AA106" s="169"/>
      <c r="AB106" s="332"/>
      <c r="AU106" s="192" t="s">
        <v>271</v>
      </c>
      <c r="AV106" s="192" t="s">
        <v>65</v>
      </c>
    </row>
    <row r="107" spans="2:66" s="198" customFormat="1" ht="30" customHeight="1">
      <c r="B107" s="168"/>
      <c r="C107" s="309" t="s">
        <v>452</v>
      </c>
      <c r="D107" s="309" t="s">
        <v>199</v>
      </c>
      <c r="E107" s="310" t="s">
        <v>1236</v>
      </c>
      <c r="F107" s="678" t="s">
        <v>1237</v>
      </c>
      <c r="G107" s="678"/>
      <c r="H107" s="678"/>
      <c r="I107" s="678"/>
      <c r="J107" s="311" t="s">
        <v>268</v>
      </c>
      <c r="K107" s="312">
        <v>2</v>
      </c>
      <c r="L107" s="572"/>
      <c r="M107" s="572"/>
      <c r="N107" s="679">
        <f>ROUND(L107*K107,2)</f>
        <v>0</v>
      </c>
      <c r="O107" s="679"/>
      <c r="P107" s="679"/>
      <c r="Q107" s="679"/>
      <c r="R107" s="313" t="s">
        <v>3319</v>
      </c>
      <c r="S107" s="172"/>
      <c r="U107" s="354" t="s">
        <v>5</v>
      </c>
      <c r="V107" s="246" t="s">
        <v>31</v>
      </c>
      <c r="W107" s="248">
        <v>0</v>
      </c>
      <c r="X107" s="248">
        <f>W107*K107</f>
        <v>0</v>
      </c>
      <c r="Y107" s="248">
        <v>0</v>
      </c>
      <c r="Z107" s="248">
        <f>Y107*K107</f>
        <v>0</v>
      </c>
      <c r="AA107" s="248">
        <v>0</v>
      </c>
      <c r="AB107" s="355">
        <f>AA107*K107</f>
        <v>0</v>
      </c>
      <c r="AS107" s="192" t="s">
        <v>113</v>
      </c>
      <c r="AU107" s="192" t="s">
        <v>199</v>
      </c>
      <c r="AV107" s="192" t="s">
        <v>65</v>
      </c>
      <c r="AZ107" s="192" t="s">
        <v>198</v>
      </c>
      <c r="BF107" s="249">
        <f>IF(V107="základní",N107,0)</f>
        <v>0</v>
      </c>
      <c r="BG107" s="249">
        <f>IF(V107="snížená",N107,0)</f>
        <v>0</v>
      </c>
      <c r="BH107" s="249">
        <f>IF(V107="zákl. přenesená",N107,0)</f>
        <v>0</v>
      </c>
      <c r="BI107" s="249">
        <f>IF(V107="sníž. přenesená",N107,0)</f>
        <v>0</v>
      </c>
      <c r="BJ107" s="249">
        <f>IF(V107="nulová",N107,0)</f>
        <v>0</v>
      </c>
      <c r="BK107" s="192" t="s">
        <v>71</v>
      </c>
      <c r="BL107" s="249">
        <f>ROUND(L107*K107,2)</f>
        <v>0</v>
      </c>
      <c r="BM107" s="192" t="s">
        <v>113</v>
      </c>
      <c r="BN107" s="192" t="s">
        <v>1238</v>
      </c>
    </row>
    <row r="108" spans="2:48" s="198" customFormat="1" ht="98.1" customHeight="1">
      <c r="B108" s="168"/>
      <c r="C108" s="320"/>
      <c r="D108" s="320"/>
      <c r="E108" s="320"/>
      <c r="F108" s="680" t="s">
        <v>1229</v>
      </c>
      <c r="G108" s="681"/>
      <c r="H108" s="681"/>
      <c r="I108" s="681"/>
      <c r="J108" s="320"/>
      <c r="K108" s="320"/>
      <c r="L108" s="320"/>
      <c r="M108" s="320"/>
      <c r="N108" s="320"/>
      <c r="O108" s="320"/>
      <c r="P108" s="320"/>
      <c r="Q108" s="320"/>
      <c r="R108" s="320"/>
      <c r="S108" s="172"/>
      <c r="U108" s="331"/>
      <c r="V108" s="169"/>
      <c r="W108" s="169"/>
      <c r="X108" s="169"/>
      <c r="Y108" s="169"/>
      <c r="Z108" s="169"/>
      <c r="AA108" s="169"/>
      <c r="AB108" s="332"/>
      <c r="AU108" s="192" t="s">
        <v>271</v>
      </c>
      <c r="AV108" s="192" t="s">
        <v>65</v>
      </c>
    </row>
    <row r="109" spans="2:66" s="198" customFormat="1" ht="30" customHeight="1">
      <c r="B109" s="168"/>
      <c r="C109" s="309" t="s">
        <v>10</v>
      </c>
      <c r="D109" s="309" t="s">
        <v>199</v>
      </c>
      <c r="E109" s="310" t="s">
        <v>1239</v>
      </c>
      <c r="F109" s="678" t="s">
        <v>1240</v>
      </c>
      <c r="G109" s="678"/>
      <c r="H109" s="678"/>
      <c r="I109" s="678"/>
      <c r="J109" s="311" t="s">
        <v>268</v>
      </c>
      <c r="K109" s="312">
        <v>2</v>
      </c>
      <c r="L109" s="572"/>
      <c r="M109" s="572"/>
      <c r="N109" s="679">
        <f>ROUND(L109*K109,2)</f>
        <v>0</v>
      </c>
      <c r="O109" s="679"/>
      <c r="P109" s="679"/>
      <c r="Q109" s="679"/>
      <c r="R109" s="313" t="s">
        <v>3319</v>
      </c>
      <c r="S109" s="172"/>
      <c r="U109" s="354" t="s">
        <v>5</v>
      </c>
      <c r="V109" s="246" t="s">
        <v>31</v>
      </c>
      <c r="W109" s="248">
        <v>0</v>
      </c>
      <c r="X109" s="248">
        <f>W109*K109</f>
        <v>0</v>
      </c>
      <c r="Y109" s="248">
        <v>0</v>
      </c>
      <c r="Z109" s="248">
        <f>Y109*K109</f>
        <v>0</v>
      </c>
      <c r="AA109" s="248">
        <v>0</v>
      </c>
      <c r="AB109" s="355">
        <f>AA109*K109</f>
        <v>0</v>
      </c>
      <c r="AS109" s="192" t="s">
        <v>113</v>
      </c>
      <c r="AU109" s="192" t="s">
        <v>199</v>
      </c>
      <c r="AV109" s="192" t="s">
        <v>65</v>
      </c>
      <c r="AZ109" s="192" t="s">
        <v>198</v>
      </c>
      <c r="BF109" s="249">
        <f>IF(V109="základní",N109,0)</f>
        <v>0</v>
      </c>
      <c r="BG109" s="249">
        <f>IF(V109="snížená",N109,0)</f>
        <v>0</v>
      </c>
      <c r="BH109" s="249">
        <f>IF(V109="zákl. přenesená",N109,0)</f>
        <v>0</v>
      </c>
      <c r="BI109" s="249">
        <f>IF(V109="sníž. přenesená",N109,0)</f>
        <v>0</v>
      </c>
      <c r="BJ109" s="249">
        <f>IF(V109="nulová",N109,0)</f>
        <v>0</v>
      </c>
      <c r="BK109" s="192" t="s">
        <v>71</v>
      </c>
      <c r="BL109" s="249">
        <f>ROUND(L109*K109,2)</f>
        <v>0</v>
      </c>
      <c r="BM109" s="192" t="s">
        <v>113</v>
      </c>
      <c r="BN109" s="192" t="s">
        <v>1241</v>
      </c>
    </row>
    <row r="110" spans="2:48" s="198" customFormat="1" ht="98.1" customHeight="1">
      <c r="B110" s="168"/>
      <c r="C110" s="320"/>
      <c r="D110" s="320"/>
      <c r="E110" s="320"/>
      <c r="F110" s="680" t="s">
        <v>1229</v>
      </c>
      <c r="G110" s="681"/>
      <c r="H110" s="681"/>
      <c r="I110" s="681"/>
      <c r="J110" s="320"/>
      <c r="K110" s="320"/>
      <c r="L110" s="320"/>
      <c r="M110" s="320"/>
      <c r="N110" s="320"/>
      <c r="O110" s="320"/>
      <c r="P110" s="320"/>
      <c r="Q110" s="320"/>
      <c r="R110" s="320"/>
      <c r="S110" s="172"/>
      <c r="U110" s="331"/>
      <c r="V110" s="169"/>
      <c r="W110" s="169"/>
      <c r="X110" s="169"/>
      <c r="Y110" s="169"/>
      <c r="Z110" s="169"/>
      <c r="AA110" s="169"/>
      <c r="AB110" s="332"/>
      <c r="AU110" s="192" t="s">
        <v>271</v>
      </c>
      <c r="AV110" s="192" t="s">
        <v>65</v>
      </c>
    </row>
    <row r="111" spans="2:66" s="198" customFormat="1" ht="30" customHeight="1">
      <c r="B111" s="168"/>
      <c r="C111" s="309" t="s">
        <v>463</v>
      </c>
      <c r="D111" s="309" t="s">
        <v>199</v>
      </c>
      <c r="E111" s="310" t="s">
        <v>1242</v>
      </c>
      <c r="F111" s="678" t="s">
        <v>1243</v>
      </c>
      <c r="G111" s="678"/>
      <c r="H111" s="678"/>
      <c r="I111" s="678"/>
      <c r="J111" s="311" t="s">
        <v>268</v>
      </c>
      <c r="K111" s="312">
        <v>1</v>
      </c>
      <c r="L111" s="572"/>
      <c r="M111" s="572"/>
      <c r="N111" s="679">
        <f>ROUND(L111*K111,2)</f>
        <v>0</v>
      </c>
      <c r="O111" s="679"/>
      <c r="P111" s="679"/>
      <c r="Q111" s="679"/>
      <c r="R111" s="313" t="s">
        <v>3319</v>
      </c>
      <c r="S111" s="172"/>
      <c r="U111" s="354" t="s">
        <v>5</v>
      </c>
      <c r="V111" s="246" t="s">
        <v>31</v>
      </c>
      <c r="W111" s="248">
        <v>0</v>
      </c>
      <c r="X111" s="248">
        <f>W111*K111</f>
        <v>0</v>
      </c>
      <c r="Y111" s="248">
        <v>0</v>
      </c>
      <c r="Z111" s="248">
        <f>Y111*K111</f>
        <v>0</v>
      </c>
      <c r="AA111" s="248">
        <v>0</v>
      </c>
      <c r="AB111" s="355">
        <f>AA111*K111</f>
        <v>0</v>
      </c>
      <c r="AS111" s="192" t="s">
        <v>113</v>
      </c>
      <c r="AU111" s="192" t="s">
        <v>199</v>
      </c>
      <c r="AV111" s="192" t="s">
        <v>65</v>
      </c>
      <c r="AZ111" s="192" t="s">
        <v>198</v>
      </c>
      <c r="BF111" s="249">
        <f>IF(V111="základní",N111,0)</f>
        <v>0</v>
      </c>
      <c r="BG111" s="249">
        <f>IF(V111="snížená",N111,0)</f>
        <v>0</v>
      </c>
      <c r="BH111" s="249">
        <f>IF(V111="zákl. přenesená",N111,0)</f>
        <v>0</v>
      </c>
      <c r="BI111" s="249">
        <f>IF(V111="sníž. přenesená",N111,0)</f>
        <v>0</v>
      </c>
      <c r="BJ111" s="249">
        <f>IF(V111="nulová",N111,0)</f>
        <v>0</v>
      </c>
      <c r="BK111" s="192" t="s">
        <v>71</v>
      </c>
      <c r="BL111" s="249">
        <f>ROUND(L111*K111,2)</f>
        <v>0</v>
      </c>
      <c r="BM111" s="192" t="s">
        <v>113</v>
      </c>
      <c r="BN111" s="192" t="s">
        <v>1244</v>
      </c>
    </row>
    <row r="112" spans="2:48" s="198" customFormat="1" ht="98.1" customHeight="1">
      <c r="B112" s="168"/>
      <c r="C112" s="320"/>
      <c r="D112" s="320"/>
      <c r="E112" s="320"/>
      <c r="F112" s="680" t="s">
        <v>1229</v>
      </c>
      <c r="G112" s="681"/>
      <c r="H112" s="681"/>
      <c r="I112" s="681"/>
      <c r="J112" s="320"/>
      <c r="K112" s="320"/>
      <c r="L112" s="320"/>
      <c r="M112" s="320"/>
      <c r="N112" s="320"/>
      <c r="O112" s="320"/>
      <c r="P112" s="320"/>
      <c r="Q112" s="320"/>
      <c r="R112" s="320"/>
      <c r="S112" s="172"/>
      <c r="U112" s="331"/>
      <c r="V112" s="169"/>
      <c r="W112" s="169"/>
      <c r="X112" s="169"/>
      <c r="Y112" s="169"/>
      <c r="Z112" s="169"/>
      <c r="AA112" s="169"/>
      <c r="AB112" s="332"/>
      <c r="AU112" s="192" t="s">
        <v>271</v>
      </c>
      <c r="AV112" s="192" t="s">
        <v>65</v>
      </c>
    </row>
    <row r="113" spans="2:66" s="198" customFormat="1" ht="30" customHeight="1">
      <c r="B113" s="168"/>
      <c r="C113" s="309" t="s">
        <v>471</v>
      </c>
      <c r="D113" s="309" t="s">
        <v>199</v>
      </c>
      <c r="E113" s="310" t="s">
        <v>1245</v>
      </c>
      <c r="F113" s="678" t="s">
        <v>1246</v>
      </c>
      <c r="G113" s="678"/>
      <c r="H113" s="678"/>
      <c r="I113" s="678"/>
      <c r="J113" s="311" t="s">
        <v>268</v>
      </c>
      <c r="K113" s="312">
        <v>1</v>
      </c>
      <c r="L113" s="572"/>
      <c r="M113" s="572"/>
      <c r="N113" s="679">
        <f>ROUND(L113*K113,2)</f>
        <v>0</v>
      </c>
      <c r="O113" s="679"/>
      <c r="P113" s="679"/>
      <c r="Q113" s="679"/>
      <c r="R113" s="313" t="s">
        <v>3319</v>
      </c>
      <c r="S113" s="172"/>
      <c r="U113" s="354" t="s">
        <v>5</v>
      </c>
      <c r="V113" s="246" t="s">
        <v>31</v>
      </c>
      <c r="W113" s="248">
        <v>0</v>
      </c>
      <c r="X113" s="248">
        <f>W113*K113</f>
        <v>0</v>
      </c>
      <c r="Y113" s="248">
        <v>0</v>
      </c>
      <c r="Z113" s="248">
        <f>Y113*K113</f>
        <v>0</v>
      </c>
      <c r="AA113" s="248">
        <v>0</v>
      </c>
      <c r="AB113" s="355">
        <f>AA113*K113</f>
        <v>0</v>
      </c>
      <c r="AS113" s="192" t="s">
        <v>113</v>
      </c>
      <c r="AU113" s="192" t="s">
        <v>199</v>
      </c>
      <c r="AV113" s="192" t="s">
        <v>65</v>
      </c>
      <c r="AZ113" s="192" t="s">
        <v>198</v>
      </c>
      <c r="BF113" s="249">
        <f>IF(V113="základní",N113,0)</f>
        <v>0</v>
      </c>
      <c r="BG113" s="249">
        <f>IF(V113="snížená",N113,0)</f>
        <v>0</v>
      </c>
      <c r="BH113" s="249">
        <f>IF(V113="zákl. přenesená",N113,0)</f>
        <v>0</v>
      </c>
      <c r="BI113" s="249">
        <f>IF(V113="sníž. přenesená",N113,0)</f>
        <v>0</v>
      </c>
      <c r="BJ113" s="249">
        <f>IF(V113="nulová",N113,0)</f>
        <v>0</v>
      </c>
      <c r="BK113" s="192" t="s">
        <v>71</v>
      </c>
      <c r="BL113" s="249">
        <f>ROUND(L113*K113,2)</f>
        <v>0</v>
      </c>
      <c r="BM113" s="192" t="s">
        <v>113</v>
      </c>
      <c r="BN113" s="192" t="s">
        <v>1247</v>
      </c>
    </row>
    <row r="114" spans="2:48" s="198" customFormat="1" ht="98.1" customHeight="1">
      <c r="B114" s="168"/>
      <c r="C114" s="320"/>
      <c r="D114" s="320"/>
      <c r="E114" s="320"/>
      <c r="F114" s="680" t="s">
        <v>1229</v>
      </c>
      <c r="G114" s="681"/>
      <c r="H114" s="681"/>
      <c r="I114" s="681"/>
      <c r="J114" s="320"/>
      <c r="K114" s="320"/>
      <c r="L114" s="320"/>
      <c r="M114" s="320"/>
      <c r="N114" s="320"/>
      <c r="O114" s="320"/>
      <c r="P114" s="320"/>
      <c r="Q114" s="320"/>
      <c r="R114" s="320"/>
      <c r="S114" s="172"/>
      <c r="U114" s="331"/>
      <c r="V114" s="169"/>
      <c r="W114" s="169"/>
      <c r="X114" s="169"/>
      <c r="Y114" s="169"/>
      <c r="Z114" s="169"/>
      <c r="AA114" s="169"/>
      <c r="AB114" s="332"/>
      <c r="AU114" s="192" t="s">
        <v>271</v>
      </c>
      <c r="AV114" s="192" t="s">
        <v>65</v>
      </c>
    </row>
    <row r="115" spans="2:66" s="198" customFormat="1" ht="30" customHeight="1">
      <c r="B115" s="168"/>
      <c r="C115" s="309" t="s">
        <v>475</v>
      </c>
      <c r="D115" s="309" t="s">
        <v>199</v>
      </c>
      <c r="E115" s="310" t="s">
        <v>1248</v>
      </c>
      <c r="F115" s="678" t="s">
        <v>1249</v>
      </c>
      <c r="G115" s="678"/>
      <c r="H115" s="678"/>
      <c r="I115" s="678"/>
      <c r="J115" s="311" t="s">
        <v>268</v>
      </c>
      <c r="K115" s="312">
        <v>1</v>
      </c>
      <c r="L115" s="572"/>
      <c r="M115" s="572"/>
      <c r="N115" s="679">
        <f>ROUND(L115*K115,2)</f>
        <v>0</v>
      </c>
      <c r="O115" s="679"/>
      <c r="P115" s="679"/>
      <c r="Q115" s="679"/>
      <c r="R115" s="313" t="s">
        <v>3319</v>
      </c>
      <c r="S115" s="172"/>
      <c r="U115" s="354" t="s">
        <v>5</v>
      </c>
      <c r="V115" s="246" t="s">
        <v>31</v>
      </c>
      <c r="W115" s="248">
        <v>0</v>
      </c>
      <c r="X115" s="248">
        <f>W115*K115</f>
        <v>0</v>
      </c>
      <c r="Y115" s="248">
        <v>0</v>
      </c>
      <c r="Z115" s="248">
        <f>Y115*K115</f>
        <v>0</v>
      </c>
      <c r="AA115" s="248">
        <v>0</v>
      </c>
      <c r="AB115" s="355">
        <f>AA115*K115</f>
        <v>0</v>
      </c>
      <c r="AS115" s="192" t="s">
        <v>113</v>
      </c>
      <c r="AU115" s="192" t="s">
        <v>199</v>
      </c>
      <c r="AV115" s="192" t="s">
        <v>65</v>
      </c>
      <c r="AZ115" s="192" t="s">
        <v>198</v>
      </c>
      <c r="BF115" s="249">
        <f>IF(V115="základní",N115,0)</f>
        <v>0</v>
      </c>
      <c r="BG115" s="249">
        <f>IF(V115="snížená",N115,0)</f>
        <v>0</v>
      </c>
      <c r="BH115" s="249">
        <f>IF(V115="zákl. přenesená",N115,0)</f>
        <v>0</v>
      </c>
      <c r="BI115" s="249">
        <f>IF(V115="sníž. přenesená",N115,0)</f>
        <v>0</v>
      </c>
      <c r="BJ115" s="249">
        <f>IF(V115="nulová",N115,0)</f>
        <v>0</v>
      </c>
      <c r="BK115" s="192" t="s">
        <v>71</v>
      </c>
      <c r="BL115" s="249">
        <f>ROUND(L115*K115,2)</f>
        <v>0</v>
      </c>
      <c r="BM115" s="192" t="s">
        <v>113</v>
      </c>
      <c r="BN115" s="192" t="s">
        <v>1250</v>
      </c>
    </row>
    <row r="116" spans="2:48" s="198" customFormat="1" ht="98.1" customHeight="1">
      <c r="B116" s="168"/>
      <c r="C116" s="320"/>
      <c r="D116" s="320"/>
      <c r="E116" s="320"/>
      <c r="F116" s="680" t="s">
        <v>1229</v>
      </c>
      <c r="G116" s="681"/>
      <c r="H116" s="681"/>
      <c r="I116" s="681"/>
      <c r="J116" s="320"/>
      <c r="K116" s="320"/>
      <c r="L116" s="320"/>
      <c r="M116" s="320"/>
      <c r="N116" s="320"/>
      <c r="O116" s="320"/>
      <c r="P116" s="320"/>
      <c r="Q116" s="320"/>
      <c r="R116" s="320"/>
      <c r="S116" s="172"/>
      <c r="U116" s="331"/>
      <c r="V116" s="169"/>
      <c r="W116" s="169"/>
      <c r="X116" s="169"/>
      <c r="Y116" s="169"/>
      <c r="Z116" s="169"/>
      <c r="AA116" s="169"/>
      <c r="AB116" s="332"/>
      <c r="AU116" s="192" t="s">
        <v>271</v>
      </c>
      <c r="AV116" s="192" t="s">
        <v>65</v>
      </c>
    </row>
    <row r="117" spans="2:66" s="198" customFormat="1" ht="30" customHeight="1">
      <c r="B117" s="168"/>
      <c r="C117" s="309" t="s">
        <v>478</v>
      </c>
      <c r="D117" s="309" t="s">
        <v>199</v>
      </c>
      <c r="E117" s="310" t="s">
        <v>1251</v>
      </c>
      <c r="F117" s="678" t="s">
        <v>1252</v>
      </c>
      <c r="G117" s="678"/>
      <c r="H117" s="678"/>
      <c r="I117" s="678"/>
      <c r="J117" s="311" t="s">
        <v>268</v>
      </c>
      <c r="K117" s="312">
        <v>1</v>
      </c>
      <c r="L117" s="572"/>
      <c r="M117" s="572"/>
      <c r="N117" s="679">
        <f>ROUND(L117*K117,2)</f>
        <v>0</v>
      </c>
      <c r="O117" s="679"/>
      <c r="P117" s="679"/>
      <c r="Q117" s="679"/>
      <c r="R117" s="313" t="s">
        <v>3319</v>
      </c>
      <c r="S117" s="172"/>
      <c r="U117" s="354" t="s">
        <v>5</v>
      </c>
      <c r="V117" s="246" t="s">
        <v>31</v>
      </c>
      <c r="W117" s="248">
        <v>0</v>
      </c>
      <c r="X117" s="248">
        <f>W117*K117</f>
        <v>0</v>
      </c>
      <c r="Y117" s="248">
        <v>0</v>
      </c>
      <c r="Z117" s="248">
        <f>Y117*K117</f>
        <v>0</v>
      </c>
      <c r="AA117" s="248">
        <v>0</v>
      </c>
      <c r="AB117" s="355">
        <f>AA117*K117</f>
        <v>0</v>
      </c>
      <c r="AS117" s="192" t="s">
        <v>113</v>
      </c>
      <c r="AU117" s="192" t="s">
        <v>199</v>
      </c>
      <c r="AV117" s="192" t="s">
        <v>65</v>
      </c>
      <c r="AZ117" s="192" t="s">
        <v>198</v>
      </c>
      <c r="BF117" s="249">
        <f>IF(V117="základní",N117,0)</f>
        <v>0</v>
      </c>
      <c r="BG117" s="249">
        <f>IF(V117="snížená",N117,0)</f>
        <v>0</v>
      </c>
      <c r="BH117" s="249">
        <f>IF(V117="zákl. přenesená",N117,0)</f>
        <v>0</v>
      </c>
      <c r="BI117" s="249">
        <f>IF(V117="sníž. přenesená",N117,0)</f>
        <v>0</v>
      </c>
      <c r="BJ117" s="249">
        <f>IF(V117="nulová",N117,0)</f>
        <v>0</v>
      </c>
      <c r="BK117" s="192" t="s">
        <v>71</v>
      </c>
      <c r="BL117" s="249">
        <f>ROUND(L117*K117,2)</f>
        <v>0</v>
      </c>
      <c r="BM117" s="192" t="s">
        <v>113</v>
      </c>
      <c r="BN117" s="192" t="s">
        <v>1253</v>
      </c>
    </row>
    <row r="118" spans="2:48" s="198" customFormat="1" ht="98.1" customHeight="1">
      <c r="B118" s="168"/>
      <c r="C118" s="320"/>
      <c r="D118" s="320"/>
      <c r="E118" s="320"/>
      <c r="F118" s="680" t="s">
        <v>1229</v>
      </c>
      <c r="G118" s="681"/>
      <c r="H118" s="681"/>
      <c r="I118" s="681"/>
      <c r="J118" s="320"/>
      <c r="K118" s="320"/>
      <c r="L118" s="320"/>
      <c r="M118" s="320"/>
      <c r="N118" s="320"/>
      <c r="O118" s="320"/>
      <c r="P118" s="320"/>
      <c r="Q118" s="320"/>
      <c r="R118" s="320"/>
      <c r="S118" s="172"/>
      <c r="U118" s="331"/>
      <c r="V118" s="169"/>
      <c r="W118" s="169"/>
      <c r="X118" s="169"/>
      <c r="Y118" s="169"/>
      <c r="Z118" s="169"/>
      <c r="AA118" s="169"/>
      <c r="AB118" s="332"/>
      <c r="AU118" s="192" t="s">
        <v>271</v>
      </c>
      <c r="AV118" s="192" t="s">
        <v>65</v>
      </c>
    </row>
    <row r="119" spans="2:66" s="198" customFormat="1" ht="30" customHeight="1">
      <c r="B119" s="168"/>
      <c r="C119" s="309" t="s">
        <v>481</v>
      </c>
      <c r="D119" s="309" t="s">
        <v>199</v>
      </c>
      <c r="E119" s="310" t="s">
        <v>1254</v>
      </c>
      <c r="F119" s="678" t="s">
        <v>1255</v>
      </c>
      <c r="G119" s="678"/>
      <c r="H119" s="678"/>
      <c r="I119" s="678"/>
      <c r="J119" s="311" t="s">
        <v>268</v>
      </c>
      <c r="K119" s="312">
        <v>2</v>
      </c>
      <c r="L119" s="572"/>
      <c r="M119" s="572"/>
      <c r="N119" s="679">
        <f>ROUND(L119*K119,2)</f>
        <v>0</v>
      </c>
      <c r="O119" s="679"/>
      <c r="P119" s="679"/>
      <c r="Q119" s="679"/>
      <c r="R119" s="313" t="s">
        <v>3319</v>
      </c>
      <c r="S119" s="172"/>
      <c r="U119" s="354" t="s">
        <v>5</v>
      </c>
      <c r="V119" s="246" t="s">
        <v>31</v>
      </c>
      <c r="W119" s="248">
        <v>0</v>
      </c>
      <c r="X119" s="248">
        <f>W119*K119</f>
        <v>0</v>
      </c>
      <c r="Y119" s="248">
        <v>0</v>
      </c>
      <c r="Z119" s="248">
        <f>Y119*K119</f>
        <v>0</v>
      </c>
      <c r="AA119" s="248">
        <v>0</v>
      </c>
      <c r="AB119" s="355">
        <f>AA119*K119</f>
        <v>0</v>
      </c>
      <c r="AS119" s="192" t="s">
        <v>113</v>
      </c>
      <c r="AU119" s="192" t="s">
        <v>199</v>
      </c>
      <c r="AV119" s="192" t="s">
        <v>65</v>
      </c>
      <c r="AZ119" s="192" t="s">
        <v>198</v>
      </c>
      <c r="BF119" s="249">
        <f>IF(V119="základní",N119,0)</f>
        <v>0</v>
      </c>
      <c r="BG119" s="249">
        <f>IF(V119="snížená",N119,0)</f>
        <v>0</v>
      </c>
      <c r="BH119" s="249">
        <f>IF(V119="zákl. přenesená",N119,0)</f>
        <v>0</v>
      </c>
      <c r="BI119" s="249">
        <f>IF(V119="sníž. přenesená",N119,0)</f>
        <v>0</v>
      </c>
      <c r="BJ119" s="249">
        <f>IF(V119="nulová",N119,0)</f>
        <v>0</v>
      </c>
      <c r="BK119" s="192" t="s">
        <v>71</v>
      </c>
      <c r="BL119" s="249">
        <f>ROUND(L119*K119,2)</f>
        <v>0</v>
      </c>
      <c r="BM119" s="192" t="s">
        <v>113</v>
      </c>
      <c r="BN119" s="192" t="s">
        <v>1256</v>
      </c>
    </row>
    <row r="120" spans="2:48" s="198" customFormat="1" ht="98.1" customHeight="1">
      <c r="B120" s="168"/>
      <c r="C120" s="320"/>
      <c r="D120" s="320"/>
      <c r="E120" s="320"/>
      <c r="F120" s="680" t="s">
        <v>1229</v>
      </c>
      <c r="G120" s="681"/>
      <c r="H120" s="681"/>
      <c r="I120" s="681"/>
      <c r="J120" s="320"/>
      <c r="K120" s="320"/>
      <c r="L120" s="320"/>
      <c r="M120" s="320"/>
      <c r="N120" s="320"/>
      <c r="O120" s="320"/>
      <c r="P120" s="320"/>
      <c r="Q120" s="320"/>
      <c r="R120" s="320"/>
      <c r="S120" s="172"/>
      <c r="U120" s="331"/>
      <c r="V120" s="169"/>
      <c r="W120" s="169"/>
      <c r="X120" s="169"/>
      <c r="Y120" s="169"/>
      <c r="Z120" s="169"/>
      <c r="AA120" s="169"/>
      <c r="AB120" s="332"/>
      <c r="AU120" s="192" t="s">
        <v>271</v>
      </c>
      <c r="AV120" s="192" t="s">
        <v>65</v>
      </c>
    </row>
    <row r="121" spans="2:66" s="198" customFormat="1" ht="30" customHeight="1">
      <c r="B121" s="168"/>
      <c r="C121" s="309" t="s">
        <v>488</v>
      </c>
      <c r="D121" s="309" t="s">
        <v>199</v>
      </c>
      <c r="E121" s="310" t="s">
        <v>1257</v>
      </c>
      <c r="F121" s="678" t="s">
        <v>1258</v>
      </c>
      <c r="G121" s="678"/>
      <c r="H121" s="678"/>
      <c r="I121" s="678"/>
      <c r="J121" s="311" t="s">
        <v>268</v>
      </c>
      <c r="K121" s="312">
        <v>1</v>
      </c>
      <c r="L121" s="572"/>
      <c r="M121" s="572"/>
      <c r="N121" s="679">
        <f>ROUND(L121*K121,2)</f>
        <v>0</v>
      </c>
      <c r="O121" s="679"/>
      <c r="P121" s="679"/>
      <c r="Q121" s="679"/>
      <c r="R121" s="313" t="s">
        <v>3319</v>
      </c>
      <c r="S121" s="172"/>
      <c r="U121" s="354" t="s">
        <v>5</v>
      </c>
      <c r="V121" s="246" t="s">
        <v>31</v>
      </c>
      <c r="W121" s="248">
        <v>0</v>
      </c>
      <c r="X121" s="248">
        <f>W121*K121</f>
        <v>0</v>
      </c>
      <c r="Y121" s="248">
        <v>0</v>
      </c>
      <c r="Z121" s="248">
        <f>Y121*K121</f>
        <v>0</v>
      </c>
      <c r="AA121" s="248">
        <v>0</v>
      </c>
      <c r="AB121" s="355">
        <f>AA121*K121</f>
        <v>0</v>
      </c>
      <c r="AS121" s="192" t="s">
        <v>113</v>
      </c>
      <c r="AU121" s="192" t="s">
        <v>199</v>
      </c>
      <c r="AV121" s="192" t="s">
        <v>65</v>
      </c>
      <c r="AZ121" s="192" t="s">
        <v>198</v>
      </c>
      <c r="BF121" s="249">
        <f>IF(V121="základní",N121,0)</f>
        <v>0</v>
      </c>
      <c r="BG121" s="249">
        <f>IF(V121="snížená",N121,0)</f>
        <v>0</v>
      </c>
      <c r="BH121" s="249">
        <f>IF(V121="zákl. přenesená",N121,0)</f>
        <v>0</v>
      </c>
      <c r="BI121" s="249">
        <f>IF(V121="sníž. přenesená",N121,0)</f>
        <v>0</v>
      </c>
      <c r="BJ121" s="249">
        <f>IF(V121="nulová",N121,0)</f>
        <v>0</v>
      </c>
      <c r="BK121" s="192" t="s">
        <v>71</v>
      </c>
      <c r="BL121" s="249">
        <f>ROUND(L121*K121,2)</f>
        <v>0</v>
      </c>
      <c r="BM121" s="192" t="s">
        <v>113</v>
      </c>
      <c r="BN121" s="192" t="s">
        <v>1259</v>
      </c>
    </row>
    <row r="122" spans="2:48" s="198" customFormat="1" ht="69.95" customHeight="1">
      <c r="B122" s="168"/>
      <c r="C122" s="320"/>
      <c r="D122" s="320"/>
      <c r="E122" s="320"/>
      <c r="F122" s="680" t="s">
        <v>1260</v>
      </c>
      <c r="G122" s="681"/>
      <c r="H122" s="681"/>
      <c r="I122" s="681"/>
      <c r="J122" s="320"/>
      <c r="K122" s="320"/>
      <c r="L122" s="320"/>
      <c r="M122" s="320"/>
      <c r="N122" s="320"/>
      <c r="O122" s="320"/>
      <c r="P122" s="320"/>
      <c r="Q122" s="320"/>
      <c r="R122" s="320"/>
      <c r="S122" s="172"/>
      <c r="U122" s="331"/>
      <c r="V122" s="169"/>
      <c r="W122" s="169"/>
      <c r="X122" s="169"/>
      <c r="Y122" s="169"/>
      <c r="Z122" s="169"/>
      <c r="AA122" s="169"/>
      <c r="AB122" s="332"/>
      <c r="AU122" s="192" t="s">
        <v>271</v>
      </c>
      <c r="AV122" s="192" t="s">
        <v>65</v>
      </c>
    </row>
    <row r="123" spans="2:66" s="198" customFormat="1" ht="30" customHeight="1">
      <c r="B123" s="168"/>
      <c r="C123" s="309" t="s">
        <v>491</v>
      </c>
      <c r="D123" s="309" t="s">
        <v>199</v>
      </c>
      <c r="E123" s="310" t="s">
        <v>1261</v>
      </c>
      <c r="F123" s="678" t="s">
        <v>1262</v>
      </c>
      <c r="G123" s="678"/>
      <c r="H123" s="678"/>
      <c r="I123" s="678"/>
      <c r="J123" s="311" t="s">
        <v>268</v>
      </c>
      <c r="K123" s="312">
        <v>2</v>
      </c>
      <c r="L123" s="572"/>
      <c r="M123" s="572"/>
      <c r="N123" s="679">
        <f>ROUND(L123*K123,2)</f>
        <v>0</v>
      </c>
      <c r="O123" s="679"/>
      <c r="P123" s="679"/>
      <c r="Q123" s="679"/>
      <c r="R123" s="313" t="s">
        <v>3319</v>
      </c>
      <c r="S123" s="172"/>
      <c r="U123" s="354" t="s">
        <v>5</v>
      </c>
      <c r="V123" s="246" t="s">
        <v>31</v>
      </c>
      <c r="W123" s="248">
        <v>0</v>
      </c>
      <c r="X123" s="248">
        <f>W123*K123</f>
        <v>0</v>
      </c>
      <c r="Y123" s="248">
        <v>0</v>
      </c>
      <c r="Z123" s="248">
        <f>Y123*K123</f>
        <v>0</v>
      </c>
      <c r="AA123" s="248">
        <v>0</v>
      </c>
      <c r="AB123" s="355">
        <f>AA123*K123</f>
        <v>0</v>
      </c>
      <c r="AS123" s="192" t="s">
        <v>113</v>
      </c>
      <c r="AU123" s="192" t="s">
        <v>199</v>
      </c>
      <c r="AV123" s="192" t="s">
        <v>65</v>
      </c>
      <c r="AZ123" s="192" t="s">
        <v>198</v>
      </c>
      <c r="BF123" s="249">
        <f>IF(V123="základní",N123,0)</f>
        <v>0</v>
      </c>
      <c r="BG123" s="249">
        <f>IF(V123="snížená",N123,0)</f>
        <v>0</v>
      </c>
      <c r="BH123" s="249">
        <f>IF(V123="zákl. přenesená",N123,0)</f>
        <v>0</v>
      </c>
      <c r="BI123" s="249">
        <f>IF(V123="sníž. přenesená",N123,0)</f>
        <v>0</v>
      </c>
      <c r="BJ123" s="249">
        <f>IF(V123="nulová",N123,0)</f>
        <v>0</v>
      </c>
      <c r="BK123" s="192" t="s">
        <v>71</v>
      </c>
      <c r="BL123" s="249">
        <f>ROUND(L123*K123,2)</f>
        <v>0</v>
      </c>
      <c r="BM123" s="192" t="s">
        <v>113</v>
      </c>
      <c r="BN123" s="192" t="s">
        <v>1263</v>
      </c>
    </row>
    <row r="124" spans="2:48" s="198" customFormat="1" ht="69.95" customHeight="1">
      <c r="B124" s="168"/>
      <c r="C124" s="320"/>
      <c r="D124" s="320"/>
      <c r="E124" s="320"/>
      <c r="F124" s="680" t="s">
        <v>1264</v>
      </c>
      <c r="G124" s="681"/>
      <c r="H124" s="681"/>
      <c r="I124" s="681"/>
      <c r="J124" s="320"/>
      <c r="K124" s="320"/>
      <c r="L124" s="320"/>
      <c r="M124" s="320"/>
      <c r="N124" s="320"/>
      <c r="O124" s="320"/>
      <c r="P124" s="320"/>
      <c r="Q124" s="320"/>
      <c r="R124" s="320"/>
      <c r="S124" s="172"/>
      <c r="U124" s="331"/>
      <c r="V124" s="169"/>
      <c r="W124" s="169"/>
      <c r="X124" s="169"/>
      <c r="Y124" s="169"/>
      <c r="Z124" s="169"/>
      <c r="AA124" s="169"/>
      <c r="AB124" s="332"/>
      <c r="AU124" s="192" t="s">
        <v>271</v>
      </c>
      <c r="AV124" s="192" t="s">
        <v>65</v>
      </c>
    </row>
    <row r="125" spans="2:66" s="198" customFormat="1" ht="20.1" customHeight="1">
      <c r="B125" s="168"/>
      <c r="C125" s="309" t="s">
        <v>494</v>
      </c>
      <c r="D125" s="309" t="s">
        <v>199</v>
      </c>
      <c r="E125" s="310" t="s">
        <v>1265</v>
      </c>
      <c r="F125" s="678" t="s">
        <v>1266</v>
      </c>
      <c r="G125" s="678"/>
      <c r="H125" s="678"/>
      <c r="I125" s="678"/>
      <c r="J125" s="311" t="s">
        <v>377</v>
      </c>
      <c r="K125" s="312">
        <v>10.3</v>
      </c>
      <c r="L125" s="572"/>
      <c r="M125" s="572"/>
      <c r="N125" s="679">
        <f aca="true" t="shared" si="2" ref="N125:N133">ROUND(L125*K125,2)</f>
        <v>0</v>
      </c>
      <c r="O125" s="679"/>
      <c r="P125" s="679"/>
      <c r="Q125" s="679"/>
      <c r="R125" s="313" t="s">
        <v>3319</v>
      </c>
      <c r="S125" s="172"/>
      <c r="U125" s="354" t="s">
        <v>5</v>
      </c>
      <c r="V125" s="246" t="s">
        <v>31</v>
      </c>
      <c r="W125" s="248">
        <v>0</v>
      </c>
      <c r="X125" s="248">
        <f aca="true" t="shared" si="3" ref="X125:X131">W125*K125</f>
        <v>0</v>
      </c>
      <c r="Y125" s="248">
        <v>0</v>
      </c>
      <c r="Z125" s="248">
        <f aca="true" t="shared" si="4" ref="Z125:Z131">Y125*K125</f>
        <v>0</v>
      </c>
      <c r="AA125" s="248">
        <v>0</v>
      </c>
      <c r="AB125" s="355">
        <f aca="true" t="shared" si="5" ref="AB125:AB131">AA125*K125</f>
        <v>0</v>
      </c>
      <c r="AS125" s="192" t="s">
        <v>113</v>
      </c>
      <c r="AU125" s="192" t="s">
        <v>199</v>
      </c>
      <c r="AV125" s="192" t="s">
        <v>65</v>
      </c>
      <c r="AZ125" s="192" t="s">
        <v>198</v>
      </c>
      <c r="BF125" s="249">
        <f aca="true" t="shared" si="6" ref="BF125:BF131">IF(V125="základní",N125,0)</f>
        <v>0</v>
      </c>
      <c r="BG125" s="249">
        <f aca="true" t="shared" si="7" ref="BG125:BG131">IF(V125="snížená",N125,0)</f>
        <v>0</v>
      </c>
      <c r="BH125" s="249">
        <f aca="true" t="shared" si="8" ref="BH125:BH131">IF(V125="zákl. přenesená",N125,0)</f>
        <v>0</v>
      </c>
      <c r="BI125" s="249">
        <f aca="true" t="shared" si="9" ref="BI125:BI131">IF(V125="sníž. přenesená",N125,0)</f>
        <v>0</v>
      </c>
      <c r="BJ125" s="249">
        <f aca="true" t="shared" si="10" ref="BJ125:BJ131">IF(V125="nulová",N125,0)</f>
        <v>0</v>
      </c>
      <c r="BK125" s="192" t="s">
        <v>71</v>
      </c>
      <c r="BL125" s="249">
        <f aca="true" t="shared" si="11" ref="BL125:BL131">ROUND(L125*K125,2)</f>
        <v>0</v>
      </c>
      <c r="BM125" s="192" t="s">
        <v>113</v>
      </c>
      <c r="BN125" s="192" t="s">
        <v>1267</v>
      </c>
    </row>
    <row r="126" spans="2:66" s="198" customFormat="1" ht="20.1" customHeight="1">
      <c r="B126" s="168"/>
      <c r="C126" s="309" t="s">
        <v>501</v>
      </c>
      <c r="D126" s="309" t="s">
        <v>199</v>
      </c>
      <c r="E126" s="310" t="s">
        <v>1268</v>
      </c>
      <c r="F126" s="678" t="s">
        <v>1269</v>
      </c>
      <c r="G126" s="678"/>
      <c r="H126" s="678"/>
      <c r="I126" s="678"/>
      <c r="J126" s="311" t="s">
        <v>268</v>
      </c>
      <c r="K126" s="312">
        <v>19</v>
      </c>
      <c r="L126" s="572"/>
      <c r="M126" s="572"/>
      <c r="N126" s="679">
        <f t="shared" si="2"/>
        <v>0</v>
      </c>
      <c r="O126" s="679"/>
      <c r="P126" s="679"/>
      <c r="Q126" s="679"/>
      <c r="R126" s="327" t="s">
        <v>3765</v>
      </c>
      <c r="S126" s="172"/>
      <c r="U126" s="354" t="s">
        <v>5</v>
      </c>
      <c r="V126" s="246" t="s">
        <v>31</v>
      </c>
      <c r="W126" s="248">
        <v>0</v>
      </c>
      <c r="X126" s="248">
        <f t="shared" si="3"/>
        <v>0</v>
      </c>
      <c r="Y126" s="248">
        <v>0</v>
      </c>
      <c r="Z126" s="248">
        <f t="shared" si="4"/>
        <v>0</v>
      </c>
      <c r="AA126" s="248">
        <v>0</v>
      </c>
      <c r="AB126" s="355">
        <f t="shared" si="5"/>
        <v>0</v>
      </c>
      <c r="AS126" s="192" t="s">
        <v>113</v>
      </c>
      <c r="AU126" s="192" t="s">
        <v>199</v>
      </c>
      <c r="AV126" s="192" t="s">
        <v>65</v>
      </c>
      <c r="AZ126" s="192" t="s">
        <v>198</v>
      </c>
      <c r="BF126" s="249">
        <f t="shared" si="6"/>
        <v>0</v>
      </c>
      <c r="BG126" s="249">
        <f t="shared" si="7"/>
        <v>0</v>
      </c>
      <c r="BH126" s="249">
        <f t="shared" si="8"/>
        <v>0</v>
      </c>
      <c r="BI126" s="249">
        <f t="shared" si="9"/>
        <v>0</v>
      </c>
      <c r="BJ126" s="249">
        <f t="shared" si="10"/>
        <v>0</v>
      </c>
      <c r="BK126" s="192" t="s">
        <v>71</v>
      </c>
      <c r="BL126" s="249">
        <f t="shared" si="11"/>
        <v>0</v>
      </c>
      <c r="BM126" s="192" t="s">
        <v>113</v>
      </c>
      <c r="BN126" s="192" t="s">
        <v>1270</v>
      </c>
    </row>
    <row r="127" spans="2:66" s="198" customFormat="1" ht="20.1" customHeight="1">
      <c r="B127" s="168"/>
      <c r="C127" s="309" t="s">
        <v>508</v>
      </c>
      <c r="D127" s="309" t="s">
        <v>199</v>
      </c>
      <c r="E127" s="310" t="s">
        <v>1271</v>
      </c>
      <c r="F127" s="678" t="s">
        <v>1272</v>
      </c>
      <c r="G127" s="678"/>
      <c r="H127" s="678"/>
      <c r="I127" s="678"/>
      <c r="J127" s="311" t="s">
        <v>377</v>
      </c>
      <c r="K127" s="312">
        <v>10.3</v>
      </c>
      <c r="L127" s="572"/>
      <c r="M127" s="572"/>
      <c r="N127" s="679">
        <f t="shared" si="2"/>
        <v>0</v>
      </c>
      <c r="O127" s="679"/>
      <c r="P127" s="679"/>
      <c r="Q127" s="679"/>
      <c r="R127" s="327" t="s">
        <v>3765</v>
      </c>
      <c r="S127" s="172"/>
      <c r="U127" s="354" t="s">
        <v>5</v>
      </c>
      <c r="V127" s="246" t="s">
        <v>31</v>
      </c>
      <c r="W127" s="248">
        <v>0</v>
      </c>
      <c r="X127" s="248">
        <f t="shared" si="3"/>
        <v>0</v>
      </c>
      <c r="Y127" s="248">
        <v>0</v>
      </c>
      <c r="Z127" s="248">
        <f t="shared" si="4"/>
        <v>0</v>
      </c>
      <c r="AA127" s="248">
        <v>0</v>
      </c>
      <c r="AB127" s="355">
        <f t="shared" si="5"/>
        <v>0</v>
      </c>
      <c r="AS127" s="192" t="s">
        <v>113</v>
      </c>
      <c r="AU127" s="192" t="s">
        <v>199</v>
      </c>
      <c r="AV127" s="192" t="s">
        <v>65</v>
      </c>
      <c r="AZ127" s="192" t="s">
        <v>198</v>
      </c>
      <c r="BF127" s="249">
        <f t="shared" si="6"/>
        <v>0</v>
      </c>
      <c r="BG127" s="249">
        <f t="shared" si="7"/>
        <v>0</v>
      </c>
      <c r="BH127" s="249">
        <f t="shared" si="8"/>
        <v>0</v>
      </c>
      <c r="BI127" s="249">
        <f t="shared" si="9"/>
        <v>0</v>
      </c>
      <c r="BJ127" s="249">
        <f t="shared" si="10"/>
        <v>0</v>
      </c>
      <c r="BK127" s="192" t="s">
        <v>71</v>
      </c>
      <c r="BL127" s="249">
        <f t="shared" si="11"/>
        <v>0</v>
      </c>
      <c r="BM127" s="192" t="s">
        <v>113</v>
      </c>
      <c r="BN127" s="192" t="s">
        <v>1273</v>
      </c>
    </row>
    <row r="128" spans="2:66" s="198" customFormat="1" ht="20.1" customHeight="1">
      <c r="B128" s="168"/>
      <c r="C128" s="309" t="s">
        <v>511</v>
      </c>
      <c r="D128" s="309" t="s">
        <v>199</v>
      </c>
      <c r="E128" s="310" t="s">
        <v>1274</v>
      </c>
      <c r="F128" s="678" t="s">
        <v>1275</v>
      </c>
      <c r="G128" s="678"/>
      <c r="H128" s="678"/>
      <c r="I128" s="678"/>
      <c r="J128" s="311" t="s">
        <v>377</v>
      </c>
      <c r="K128" s="312">
        <v>10.3</v>
      </c>
      <c r="L128" s="572"/>
      <c r="M128" s="572"/>
      <c r="N128" s="679">
        <f t="shared" si="2"/>
        <v>0</v>
      </c>
      <c r="O128" s="679"/>
      <c r="P128" s="679"/>
      <c r="Q128" s="679"/>
      <c r="R128" s="313" t="s">
        <v>3319</v>
      </c>
      <c r="S128" s="172"/>
      <c r="U128" s="354" t="s">
        <v>5</v>
      </c>
      <c r="V128" s="246" t="s">
        <v>31</v>
      </c>
      <c r="W128" s="248">
        <v>0</v>
      </c>
      <c r="X128" s="248">
        <f t="shared" si="3"/>
        <v>0</v>
      </c>
      <c r="Y128" s="248">
        <v>0</v>
      </c>
      <c r="Z128" s="248">
        <f t="shared" si="4"/>
        <v>0</v>
      </c>
      <c r="AA128" s="248">
        <v>0</v>
      </c>
      <c r="AB128" s="355">
        <f t="shared" si="5"/>
        <v>0</v>
      </c>
      <c r="AS128" s="192" t="s">
        <v>113</v>
      </c>
      <c r="AU128" s="192" t="s">
        <v>199</v>
      </c>
      <c r="AV128" s="192" t="s">
        <v>65</v>
      </c>
      <c r="AZ128" s="192" t="s">
        <v>198</v>
      </c>
      <c r="BF128" s="249">
        <f t="shared" si="6"/>
        <v>0</v>
      </c>
      <c r="BG128" s="249">
        <f t="shared" si="7"/>
        <v>0</v>
      </c>
      <c r="BH128" s="249">
        <f t="shared" si="8"/>
        <v>0</v>
      </c>
      <c r="BI128" s="249">
        <f t="shared" si="9"/>
        <v>0</v>
      </c>
      <c r="BJ128" s="249">
        <f t="shared" si="10"/>
        <v>0</v>
      </c>
      <c r="BK128" s="192" t="s">
        <v>71</v>
      </c>
      <c r="BL128" s="249">
        <f t="shared" si="11"/>
        <v>0</v>
      </c>
      <c r="BM128" s="192" t="s">
        <v>113</v>
      </c>
      <c r="BN128" s="192" t="s">
        <v>1276</v>
      </c>
    </row>
    <row r="129" spans="2:66" s="198" customFormat="1" ht="20.1" customHeight="1">
      <c r="B129" s="168"/>
      <c r="C129" s="309" t="s">
        <v>519</v>
      </c>
      <c r="D129" s="309" t="s">
        <v>199</v>
      </c>
      <c r="E129" s="310" t="s">
        <v>1277</v>
      </c>
      <c r="F129" s="678" t="s">
        <v>1278</v>
      </c>
      <c r="G129" s="678"/>
      <c r="H129" s="678"/>
      <c r="I129" s="678"/>
      <c r="J129" s="311" t="s">
        <v>1279</v>
      </c>
      <c r="K129" s="312">
        <v>72</v>
      </c>
      <c r="L129" s="572"/>
      <c r="M129" s="572"/>
      <c r="N129" s="679">
        <f t="shared" si="2"/>
        <v>0</v>
      </c>
      <c r="O129" s="679"/>
      <c r="P129" s="679"/>
      <c r="Q129" s="679"/>
      <c r="R129" s="313" t="s">
        <v>3319</v>
      </c>
      <c r="S129" s="172"/>
      <c r="U129" s="354" t="s">
        <v>5</v>
      </c>
      <c r="V129" s="246" t="s">
        <v>31</v>
      </c>
      <c r="W129" s="248">
        <v>0</v>
      </c>
      <c r="X129" s="248">
        <f t="shared" si="3"/>
        <v>0</v>
      </c>
      <c r="Y129" s="248">
        <v>0</v>
      </c>
      <c r="Z129" s="248">
        <f t="shared" si="4"/>
        <v>0</v>
      </c>
      <c r="AA129" s="248">
        <v>0</v>
      </c>
      <c r="AB129" s="355">
        <f t="shared" si="5"/>
        <v>0</v>
      </c>
      <c r="AS129" s="192" t="s">
        <v>113</v>
      </c>
      <c r="AU129" s="192" t="s">
        <v>199</v>
      </c>
      <c r="AV129" s="192" t="s">
        <v>65</v>
      </c>
      <c r="AZ129" s="192" t="s">
        <v>198</v>
      </c>
      <c r="BF129" s="249">
        <f t="shared" si="6"/>
        <v>0</v>
      </c>
      <c r="BG129" s="249">
        <f t="shared" si="7"/>
        <v>0</v>
      </c>
      <c r="BH129" s="249">
        <f t="shared" si="8"/>
        <v>0</v>
      </c>
      <c r="BI129" s="249">
        <f t="shared" si="9"/>
        <v>0</v>
      </c>
      <c r="BJ129" s="249">
        <f t="shared" si="10"/>
        <v>0</v>
      </c>
      <c r="BK129" s="192" t="s">
        <v>71</v>
      </c>
      <c r="BL129" s="249">
        <f t="shared" si="11"/>
        <v>0</v>
      </c>
      <c r="BM129" s="192" t="s">
        <v>113</v>
      </c>
      <c r="BN129" s="192" t="s">
        <v>1280</v>
      </c>
    </row>
    <row r="130" spans="2:66" s="198" customFormat="1" ht="30" customHeight="1">
      <c r="B130" s="168"/>
      <c r="C130" s="309" t="s">
        <v>523</v>
      </c>
      <c r="D130" s="309" t="s">
        <v>199</v>
      </c>
      <c r="E130" s="310" t="s">
        <v>1281</v>
      </c>
      <c r="F130" s="678" t="s">
        <v>1282</v>
      </c>
      <c r="G130" s="678"/>
      <c r="H130" s="678"/>
      <c r="I130" s="678"/>
      <c r="J130" s="311" t="s">
        <v>1279</v>
      </c>
      <c r="K130" s="312">
        <v>32</v>
      </c>
      <c r="L130" s="572"/>
      <c r="M130" s="572"/>
      <c r="N130" s="679">
        <f t="shared" si="2"/>
        <v>0</v>
      </c>
      <c r="O130" s="679"/>
      <c r="P130" s="679"/>
      <c r="Q130" s="679"/>
      <c r="R130" s="313" t="s">
        <v>3319</v>
      </c>
      <c r="S130" s="172"/>
      <c r="U130" s="354" t="s">
        <v>5</v>
      </c>
      <c r="V130" s="246" t="s">
        <v>31</v>
      </c>
      <c r="W130" s="248">
        <v>0</v>
      </c>
      <c r="X130" s="248">
        <f t="shared" si="3"/>
        <v>0</v>
      </c>
      <c r="Y130" s="248">
        <v>0</v>
      </c>
      <c r="Z130" s="248">
        <f t="shared" si="4"/>
        <v>0</v>
      </c>
      <c r="AA130" s="248">
        <v>0</v>
      </c>
      <c r="AB130" s="355">
        <f t="shared" si="5"/>
        <v>0</v>
      </c>
      <c r="AS130" s="192" t="s">
        <v>113</v>
      </c>
      <c r="AU130" s="192" t="s">
        <v>199</v>
      </c>
      <c r="AV130" s="192" t="s">
        <v>65</v>
      </c>
      <c r="AZ130" s="192" t="s">
        <v>198</v>
      </c>
      <c r="BF130" s="249">
        <f t="shared" si="6"/>
        <v>0</v>
      </c>
      <c r="BG130" s="249">
        <f t="shared" si="7"/>
        <v>0</v>
      </c>
      <c r="BH130" s="249">
        <f t="shared" si="8"/>
        <v>0</v>
      </c>
      <c r="BI130" s="249">
        <f t="shared" si="9"/>
        <v>0</v>
      </c>
      <c r="BJ130" s="249">
        <f t="shared" si="10"/>
        <v>0</v>
      </c>
      <c r="BK130" s="192" t="s">
        <v>71</v>
      </c>
      <c r="BL130" s="249">
        <f t="shared" si="11"/>
        <v>0</v>
      </c>
      <c r="BM130" s="192" t="s">
        <v>113</v>
      </c>
      <c r="BN130" s="192" t="s">
        <v>1283</v>
      </c>
    </row>
    <row r="131" spans="2:66" s="198" customFormat="1" ht="20.1" customHeight="1">
      <c r="B131" s="168"/>
      <c r="C131" s="309" t="s">
        <v>527</v>
      </c>
      <c r="D131" s="309" t="s">
        <v>199</v>
      </c>
      <c r="E131" s="310" t="s">
        <v>1284</v>
      </c>
      <c r="F131" s="678" t="s">
        <v>1285</v>
      </c>
      <c r="G131" s="678"/>
      <c r="H131" s="678"/>
      <c r="I131" s="678"/>
      <c r="J131" s="311" t="s">
        <v>1279</v>
      </c>
      <c r="K131" s="312">
        <v>8</v>
      </c>
      <c r="L131" s="572"/>
      <c r="M131" s="572"/>
      <c r="N131" s="679">
        <f t="shared" si="2"/>
        <v>0</v>
      </c>
      <c r="O131" s="679"/>
      <c r="P131" s="679"/>
      <c r="Q131" s="679"/>
      <c r="R131" s="313" t="s">
        <v>3319</v>
      </c>
      <c r="S131" s="172"/>
      <c r="U131" s="354" t="s">
        <v>5</v>
      </c>
      <c r="V131" s="275" t="s">
        <v>31</v>
      </c>
      <c r="W131" s="277">
        <v>0</v>
      </c>
      <c r="X131" s="277">
        <f t="shared" si="3"/>
        <v>0</v>
      </c>
      <c r="Y131" s="277">
        <v>0</v>
      </c>
      <c r="Z131" s="277">
        <f t="shared" si="4"/>
        <v>0</v>
      </c>
      <c r="AA131" s="277">
        <v>0</v>
      </c>
      <c r="AB131" s="356">
        <f t="shared" si="5"/>
        <v>0</v>
      </c>
      <c r="AS131" s="192" t="s">
        <v>113</v>
      </c>
      <c r="AU131" s="192" t="s">
        <v>199</v>
      </c>
      <c r="AV131" s="192" t="s">
        <v>65</v>
      </c>
      <c r="AZ131" s="192" t="s">
        <v>198</v>
      </c>
      <c r="BF131" s="249">
        <f t="shared" si="6"/>
        <v>0</v>
      </c>
      <c r="BG131" s="249">
        <f t="shared" si="7"/>
        <v>0</v>
      </c>
      <c r="BH131" s="249">
        <f t="shared" si="8"/>
        <v>0</v>
      </c>
      <c r="BI131" s="249">
        <f t="shared" si="9"/>
        <v>0</v>
      </c>
      <c r="BJ131" s="249">
        <f t="shared" si="10"/>
        <v>0</v>
      </c>
      <c r="BK131" s="192" t="s">
        <v>71</v>
      </c>
      <c r="BL131" s="249">
        <f t="shared" si="11"/>
        <v>0</v>
      </c>
      <c r="BM131" s="192" t="s">
        <v>113</v>
      </c>
      <c r="BN131" s="192" t="s">
        <v>1286</v>
      </c>
    </row>
    <row r="132" spans="2:66" s="288" customFormat="1" ht="30" customHeight="1">
      <c r="B132" s="319"/>
      <c r="C132" s="328">
        <v>36</v>
      </c>
      <c r="D132" s="328" t="s">
        <v>199</v>
      </c>
      <c r="E132" s="329" t="s">
        <v>3666</v>
      </c>
      <c r="F132" s="689" t="s">
        <v>3667</v>
      </c>
      <c r="G132" s="689"/>
      <c r="H132" s="689"/>
      <c r="I132" s="689"/>
      <c r="J132" s="325" t="s">
        <v>3370</v>
      </c>
      <c r="K132" s="330">
        <v>2.39</v>
      </c>
      <c r="L132" s="572"/>
      <c r="M132" s="572"/>
      <c r="N132" s="688">
        <f t="shared" si="2"/>
        <v>0</v>
      </c>
      <c r="O132" s="688"/>
      <c r="P132" s="688"/>
      <c r="Q132" s="688"/>
      <c r="R132" s="313" t="s">
        <v>3765</v>
      </c>
      <c r="S132" s="314"/>
      <c r="U132" s="333"/>
      <c r="V132" s="316"/>
      <c r="W132" s="317"/>
      <c r="X132" s="317"/>
      <c r="Y132" s="317"/>
      <c r="Z132" s="317"/>
      <c r="AA132" s="317"/>
      <c r="AB132" s="318"/>
      <c r="AD132" s="324"/>
      <c r="AS132" s="323"/>
      <c r="AU132" s="323"/>
      <c r="AV132" s="323"/>
      <c r="AZ132" s="323"/>
      <c r="BF132" s="324"/>
      <c r="BG132" s="324"/>
      <c r="BH132" s="324"/>
      <c r="BI132" s="324"/>
      <c r="BJ132" s="324"/>
      <c r="BK132" s="323"/>
      <c r="BL132" s="324"/>
      <c r="BM132" s="323"/>
      <c r="BN132" s="323"/>
    </row>
    <row r="133" spans="2:66" s="288" customFormat="1" ht="30" customHeight="1">
      <c r="B133" s="319"/>
      <c r="C133" s="328">
        <v>37</v>
      </c>
      <c r="D133" s="328" t="s">
        <v>199</v>
      </c>
      <c r="E133" s="329" t="s">
        <v>3668</v>
      </c>
      <c r="F133" s="689" t="s">
        <v>3669</v>
      </c>
      <c r="G133" s="689"/>
      <c r="H133" s="689"/>
      <c r="I133" s="689"/>
      <c r="J133" s="325" t="s">
        <v>1218</v>
      </c>
      <c r="K133" s="330">
        <v>1</v>
      </c>
      <c r="L133" s="572"/>
      <c r="M133" s="572"/>
      <c r="N133" s="688">
        <f t="shared" si="2"/>
        <v>0</v>
      </c>
      <c r="O133" s="688"/>
      <c r="P133" s="688"/>
      <c r="Q133" s="688"/>
      <c r="R133" s="313" t="s">
        <v>3319</v>
      </c>
      <c r="S133" s="314"/>
      <c r="U133" s="333"/>
      <c r="V133" s="316"/>
      <c r="W133" s="317"/>
      <c r="X133" s="317"/>
      <c r="Y133" s="317"/>
      <c r="Z133" s="317"/>
      <c r="AA133" s="317"/>
      <c r="AB133" s="318"/>
      <c r="AS133" s="323"/>
      <c r="AU133" s="323"/>
      <c r="AV133" s="323"/>
      <c r="AZ133" s="323"/>
      <c r="BF133" s="324"/>
      <c r="BG133" s="324"/>
      <c r="BH133" s="324"/>
      <c r="BI133" s="324"/>
      <c r="BJ133" s="324"/>
      <c r="BK133" s="323"/>
      <c r="BL133" s="324"/>
      <c r="BM133" s="323"/>
      <c r="BN133" s="323"/>
    </row>
    <row r="134" spans="2:66" s="288" customFormat="1" ht="20.1" customHeight="1">
      <c r="B134" s="319"/>
      <c r="C134" s="341"/>
      <c r="D134" s="341"/>
      <c r="E134" s="342"/>
      <c r="F134" s="680" t="s">
        <v>3670</v>
      </c>
      <c r="G134" s="681"/>
      <c r="H134" s="681"/>
      <c r="I134" s="681"/>
      <c r="J134" s="343"/>
      <c r="K134" s="344"/>
      <c r="L134" s="344"/>
      <c r="M134" s="344"/>
      <c r="N134" s="344"/>
      <c r="O134" s="344"/>
      <c r="P134" s="344"/>
      <c r="Q134" s="344"/>
      <c r="R134" s="346"/>
      <c r="S134" s="314"/>
      <c r="U134" s="347"/>
      <c r="V134" s="316"/>
      <c r="W134" s="317"/>
      <c r="X134" s="317"/>
      <c r="Y134" s="317"/>
      <c r="Z134" s="317"/>
      <c r="AA134" s="317"/>
      <c r="AB134" s="317"/>
      <c r="AS134" s="323"/>
      <c r="AU134" s="323"/>
      <c r="AV134" s="323"/>
      <c r="AZ134" s="323"/>
      <c r="BF134" s="324"/>
      <c r="BG134" s="324"/>
      <c r="BH134" s="324"/>
      <c r="BI134" s="324"/>
      <c r="BJ134" s="324"/>
      <c r="BK134" s="323"/>
      <c r="BL134" s="324"/>
      <c r="BM134" s="323"/>
      <c r="BN134" s="323"/>
    </row>
    <row r="135" spans="2:19" s="198" customFormat="1" ht="6.95" customHeight="1">
      <c r="B135" s="205"/>
      <c r="C135" s="205"/>
      <c r="D135" s="205"/>
      <c r="E135" s="205"/>
      <c r="F135" s="205"/>
      <c r="G135" s="205"/>
      <c r="H135" s="205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05"/>
    </row>
  </sheetData>
  <sheetProtection password="CDE4" sheet="1" objects="1" scenarios="1"/>
  <mergeCells count="185">
    <mergeCell ref="F133:I133"/>
    <mergeCell ref="L133:M133"/>
    <mergeCell ref="N133:Q133"/>
    <mergeCell ref="F134:I134"/>
    <mergeCell ref="F131:I131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L130:M130"/>
    <mergeCell ref="N130:Q130"/>
    <mergeCell ref="F127:I127"/>
    <mergeCell ref="L127:M127"/>
    <mergeCell ref="N127:Q127"/>
    <mergeCell ref="F128:I128"/>
    <mergeCell ref="L128:M128"/>
    <mergeCell ref="N128:Q128"/>
    <mergeCell ref="F124:I124"/>
    <mergeCell ref="F125:I125"/>
    <mergeCell ref="L125:M125"/>
    <mergeCell ref="N125:Q125"/>
    <mergeCell ref="F126:I126"/>
    <mergeCell ref="L126:M126"/>
    <mergeCell ref="N126:Q126"/>
    <mergeCell ref="F120:I120"/>
    <mergeCell ref="F121:I121"/>
    <mergeCell ref="L121:M121"/>
    <mergeCell ref="N121:Q121"/>
    <mergeCell ref="F122:I122"/>
    <mergeCell ref="F123:I123"/>
    <mergeCell ref="L123:M123"/>
    <mergeCell ref="N123:Q123"/>
    <mergeCell ref="F116:I116"/>
    <mergeCell ref="F117:I117"/>
    <mergeCell ref="L117:M117"/>
    <mergeCell ref="N117:Q117"/>
    <mergeCell ref="F118:I118"/>
    <mergeCell ref="F119:I119"/>
    <mergeCell ref="L119:M119"/>
    <mergeCell ref="N119:Q119"/>
    <mergeCell ref="F112:I112"/>
    <mergeCell ref="F113:I113"/>
    <mergeCell ref="L113:M113"/>
    <mergeCell ref="N113:Q113"/>
    <mergeCell ref="F114:I114"/>
    <mergeCell ref="F115:I115"/>
    <mergeCell ref="L115:M115"/>
    <mergeCell ref="N115:Q115"/>
    <mergeCell ref="F108:I108"/>
    <mergeCell ref="F109:I109"/>
    <mergeCell ref="L109:M109"/>
    <mergeCell ref="N109:Q109"/>
    <mergeCell ref="F110:I110"/>
    <mergeCell ref="F111:I111"/>
    <mergeCell ref="L111:M111"/>
    <mergeCell ref="N111:Q111"/>
    <mergeCell ref="F104:I104"/>
    <mergeCell ref="F105:I105"/>
    <mergeCell ref="L105:M105"/>
    <mergeCell ref="N105:Q105"/>
    <mergeCell ref="F106:I106"/>
    <mergeCell ref="F107:I107"/>
    <mergeCell ref="L107:M107"/>
    <mergeCell ref="N107:Q107"/>
    <mergeCell ref="F101:I101"/>
    <mergeCell ref="L101:M101"/>
    <mergeCell ref="N101:Q101"/>
    <mergeCell ref="F102:I102"/>
    <mergeCell ref="F103:I103"/>
    <mergeCell ref="L103:M103"/>
    <mergeCell ref="N103:Q103"/>
    <mergeCell ref="F97:I97"/>
    <mergeCell ref="N98:Q98"/>
    <mergeCell ref="F99:I99"/>
    <mergeCell ref="L99:M99"/>
    <mergeCell ref="N99:Q99"/>
    <mergeCell ref="F100:I100"/>
    <mergeCell ref="L100:M100"/>
    <mergeCell ref="N100:Q100"/>
    <mergeCell ref="F95:I95"/>
    <mergeCell ref="L95:M95"/>
    <mergeCell ref="N95:Q95"/>
    <mergeCell ref="F96:I96"/>
    <mergeCell ref="L96:M96"/>
    <mergeCell ref="N96:Q96"/>
    <mergeCell ref="F93:I93"/>
    <mergeCell ref="L93:M93"/>
    <mergeCell ref="N93:Q93"/>
    <mergeCell ref="F94:I94"/>
    <mergeCell ref="L94:M94"/>
    <mergeCell ref="N94:Q94"/>
    <mergeCell ref="F89:I89"/>
    <mergeCell ref="F90:I90"/>
    <mergeCell ref="L90:M90"/>
    <mergeCell ref="N90:Q90"/>
    <mergeCell ref="F91:I91"/>
    <mergeCell ref="F92:I92"/>
    <mergeCell ref="L92:M92"/>
    <mergeCell ref="N92:Q92"/>
    <mergeCell ref="F86:I86"/>
    <mergeCell ref="L86:M86"/>
    <mergeCell ref="N86:Q86"/>
    <mergeCell ref="F87:I87"/>
    <mergeCell ref="F88:I88"/>
    <mergeCell ref="L88:M88"/>
    <mergeCell ref="N88:Q88"/>
    <mergeCell ref="F82:I82"/>
    <mergeCell ref="N83:Q83"/>
    <mergeCell ref="F84:I84"/>
    <mergeCell ref="L84:M84"/>
    <mergeCell ref="N84:Q84"/>
    <mergeCell ref="F85:I85"/>
    <mergeCell ref="F80:I80"/>
    <mergeCell ref="L80:M80"/>
    <mergeCell ref="N80:Q80"/>
    <mergeCell ref="F81:I81"/>
    <mergeCell ref="L81:M81"/>
    <mergeCell ref="N81:Q81"/>
    <mergeCell ref="F78:I78"/>
    <mergeCell ref="L78:M78"/>
    <mergeCell ref="N78:Q78"/>
    <mergeCell ref="F79:I79"/>
    <mergeCell ref="L79:M79"/>
    <mergeCell ref="N79:Q79"/>
    <mergeCell ref="N74:Q74"/>
    <mergeCell ref="N75:Q75"/>
    <mergeCell ref="F76:I76"/>
    <mergeCell ref="L76:M76"/>
    <mergeCell ref="N76:Q76"/>
    <mergeCell ref="F77:I77"/>
    <mergeCell ref="F65:P65"/>
    <mergeCell ref="F66:P66"/>
    <mergeCell ref="F73:I73"/>
    <mergeCell ref="L73:M73"/>
    <mergeCell ref="N73:Q73"/>
    <mergeCell ref="N55:Q55"/>
    <mergeCell ref="N56:Q56"/>
    <mergeCell ref="F64:P64"/>
    <mergeCell ref="C62:R62"/>
    <mergeCell ref="M68:P68"/>
    <mergeCell ref="M70:Q70"/>
    <mergeCell ref="M71:Q71"/>
    <mergeCell ref="N53:Q53"/>
    <mergeCell ref="N54:Q54"/>
    <mergeCell ref="L34:P34"/>
    <mergeCell ref="F42:P42"/>
    <mergeCell ref="F43:P43"/>
    <mergeCell ref="F44:P44"/>
    <mergeCell ref="C40:R40"/>
    <mergeCell ref="M46:P46"/>
    <mergeCell ref="M48:Q48"/>
    <mergeCell ref="M49:Q49"/>
    <mergeCell ref="H32:J32"/>
    <mergeCell ref="M32:P32"/>
    <mergeCell ref="M25:P25"/>
    <mergeCell ref="H28:J28"/>
    <mergeCell ref="M28:P28"/>
    <mergeCell ref="H29:J29"/>
    <mergeCell ref="M29:P29"/>
    <mergeCell ref="C51:G51"/>
    <mergeCell ref="N51:Q51"/>
    <mergeCell ref="O16:P16"/>
    <mergeCell ref="O18:P18"/>
    <mergeCell ref="O19:P19"/>
    <mergeCell ref="E22:L22"/>
    <mergeCell ref="H1:K1"/>
    <mergeCell ref="C2:Q2"/>
    <mergeCell ref="H30:J30"/>
    <mergeCell ref="M30:P30"/>
    <mergeCell ref="H31:J31"/>
    <mergeCell ref="M31:P31"/>
    <mergeCell ref="T2:AD2"/>
    <mergeCell ref="F6:P6"/>
    <mergeCell ref="F7:P7"/>
    <mergeCell ref="C4:R4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13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2" manualBreakCount="2">
    <brk id="37" min="1" max="16383" man="1"/>
    <brk id="59" min="1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O131"/>
  <sheetViews>
    <sheetView showGridLines="0" workbookViewId="0" topLeftCell="A1">
      <pane ySplit="1" topLeftCell="A8" activePane="bottomLeft" state="frozen"/>
      <selection pane="bottomLeft" activeCell="AE42" sqref="AE42"/>
    </sheetView>
  </sheetViews>
  <sheetFormatPr defaultColWidth="9.33203125" defaultRowHeight="13.5"/>
  <cols>
    <col min="1" max="1" width="8.33203125" style="190" customWidth="1"/>
    <col min="2" max="2" width="1.66796875" style="190" customWidth="1"/>
    <col min="3" max="3" width="4.16015625" style="190" customWidth="1"/>
    <col min="4" max="4" width="4.33203125" style="190" customWidth="1"/>
    <col min="5" max="5" width="17.16015625" style="190" customWidth="1"/>
    <col min="6" max="7" width="11.16015625" style="190" customWidth="1"/>
    <col min="8" max="8" width="12.5" style="190" customWidth="1"/>
    <col min="9" max="9" width="7" style="190" customWidth="1"/>
    <col min="10" max="10" width="9" style="190" customWidth="1"/>
    <col min="11" max="11" width="11.5" style="190" customWidth="1"/>
    <col min="12" max="12" width="12" style="190" customWidth="1"/>
    <col min="13" max="14" width="6" style="190" customWidth="1"/>
    <col min="15" max="15" width="2" style="190" customWidth="1"/>
    <col min="16" max="16" width="12.5" style="190" customWidth="1"/>
    <col min="17" max="17" width="4.16015625" style="190" customWidth="1"/>
    <col min="18" max="18" width="17.33203125" style="190" customWidth="1"/>
    <col min="19" max="19" width="1.66796875" style="190" customWidth="1"/>
    <col min="20" max="20" width="8.16015625" style="190" customWidth="1"/>
    <col min="21" max="21" width="29.66015625" style="190" hidden="1" customWidth="1"/>
    <col min="22" max="22" width="16.33203125" style="190" hidden="1" customWidth="1"/>
    <col min="23" max="23" width="12.33203125" style="190" hidden="1" customWidth="1"/>
    <col min="24" max="24" width="16.33203125" style="190" hidden="1" customWidth="1"/>
    <col min="25" max="25" width="12.16015625" style="190" hidden="1" customWidth="1"/>
    <col min="26" max="26" width="15" style="190" hidden="1" customWidth="1"/>
    <col min="27" max="27" width="11" style="190" hidden="1" customWidth="1"/>
    <col min="28" max="28" width="15" style="190" hidden="1" customWidth="1"/>
    <col min="29" max="29" width="16.33203125" style="190" hidden="1" customWidth="1"/>
    <col min="30" max="30" width="11" style="190" customWidth="1"/>
    <col min="31" max="31" width="15" style="190" customWidth="1"/>
    <col min="32" max="32" width="16.33203125" style="190" customWidth="1"/>
    <col min="33" max="16384" width="9.33203125" style="190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4" t="s">
        <v>168</v>
      </c>
      <c r="I1" s="604"/>
      <c r="J1" s="604"/>
      <c r="K1" s="604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0" t="s">
        <v>7</v>
      </c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279"/>
      <c r="T2" s="671" t="s">
        <v>8</v>
      </c>
      <c r="U2" s="668"/>
      <c r="V2" s="668"/>
      <c r="W2" s="668"/>
      <c r="X2" s="668"/>
      <c r="Y2" s="668"/>
      <c r="Z2" s="668"/>
      <c r="AA2" s="668"/>
      <c r="AB2" s="668"/>
      <c r="AC2" s="668"/>
      <c r="AD2" s="668"/>
      <c r="AU2" s="192" t="s">
        <v>87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2" t="s">
        <v>3734</v>
      </c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53"/>
      <c r="S4" s="176"/>
      <c r="U4" s="196" t="s">
        <v>13</v>
      </c>
      <c r="AU4" s="192" t="s">
        <v>6</v>
      </c>
    </row>
    <row r="5" spans="2:19" ht="6.95" customHeight="1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6"/>
    </row>
    <row r="6" spans="2:19" ht="25.35" customHeight="1">
      <c r="B6" s="174"/>
      <c r="C6" s="175"/>
      <c r="D6" s="177" t="s">
        <v>15</v>
      </c>
      <c r="E6" s="175"/>
      <c r="F6" s="634" t="str">
        <f>'[1]Rekapitulace stavby'!K6</f>
        <v>Bezbariérové bydlení a centrum denních aktivit v Lednici - Srdce v domě, příspěvková organizace</v>
      </c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175"/>
      <c r="R6" s="175"/>
      <c r="S6" s="176"/>
    </row>
    <row r="7" spans="2:19" ht="25.35" customHeight="1">
      <c r="B7" s="174"/>
      <c r="C7" s="175"/>
      <c r="D7" s="177" t="s">
        <v>173</v>
      </c>
      <c r="E7" s="175"/>
      <c r="F7" s="634" t="s">
        <v>244</v>
      </c>
      <c r="G7" s="636"/>
      <c r="H7" s="636"/>
      <c r="I7" s="636"/>
      <c r="J7" s="636"/>
      <c r="K7" s="636"/>
      <c r="L7" s="636"/>
      <c r="M7" s="636"/>
      <c r="N7" s="636"/>
      <c r="O7" s="636"/>
      <c r="P7" s="636"/>
      <c r="Q7" s="175"/>
      <c r="R7" s="175"/>
      <c r="S7" s="176"/>
    </row>
    <row r="8" spans="2:19" s="198" customFormat="1" ht="32.85" customHeight="1">
      <c r="B8" s="168"/>
      <c r="C8" s="169"/>
      <c r="D8" s="199" t="s">
        <v>245</v>
      </c>
      <c r="E8" s="169"/>
      <c r="F8" s="652" t="s">
        <v>1287</v>
      </c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169"/>
      <c r="R8" s="16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576">
        <f>'Rekapitulace stavby'!AM8</f>
        <v>0</v>
      </c>
      <c r="P10" s="576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23" t="str">
        <f>IF('Rekapitulace stavby'!AN11="","",'Rekapitulace stavby'!AN11)</f>
        <v/>
      </c>
      <c r="P12" s="523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23" t="str">
        <f>IF('Rekapitulace stavby'!AN12="","",'Rekapitulace stavby'!AN12)</f>
        <v/>
      </c>
      <c r="P13" s="523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23" t="str">
        <f>IF('Rekapitulace stavby'!AM13="","",'Rekapitulace stavby'!AM13)</f>
        <v/>
      </c>
      <c r="P15" s="523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23" t="str">
        <f>IF('Rekapitulace stavby'!AM14="","",'Rekapitulace stavby'!AM14)</f>
        <v/>
      </c>
      <c r="P16" s="523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23" t="str">
        <f>IF('Rekapitulace stavby'!AN17="","",'Rekapitulace stavby'!AN17)</f>
        <v/>
      </c>
      <c r="P18" s="523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23" t="str">
        <f>IF('Rekapitulace stavby'!AN18="","",'Rekapitulace stavby'!AN18)</f>
        <v/>
      </c>
      <c r="P19" s="523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26" t="s">
        <v>5</v>
      </c>
      <c r="F22" s="526"/>
      <c r="G22" s="526"/>
      <c r="H22" s="526"/>
      <c r="I22" s="526"/>
      <c r="J22" s="526"/>
      <c r="K22" s="526"/>
      <c r="L22" s="526"/>
      <c r="M22" s="392"/>
      <c r="N22" s="392"/>
      <c r="O22" s="392"/>
      <c r="P22" s="392"/>
      <c r="Q22" s="392"/>
      <c r="R22" s="392"/>
      <c r="S22" s="34"/>
    </row>
    <row r="23" spans="2:19" s="198" customFormat="1" ht="6.95" customHeight="1">
      <c r="B23" s="168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72"/>
    </row>
    <row r="24" spans="2:19" s="198" customFormat="1" ht="6.95" customHeight="1">
      <c r="B24" s="168"/>
      <c r="C24" s="169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69"/>
      <c r="R24" s="169"/>
      <c r="S24" s="172"/>
    </row>
    <row r="25" spans="2:19" s="198" customFormat="1" ht="25.35" customHeight="1">
      <c r="B25" s="168"/>
      <c r="C25" s="169"/>
      <c r="D25" s="183" t="s">
        <v>27</v>
      </c>
      <c r="E25" s="169"/>
      <c r="F25" s="169"/>
      <c r="G25" s="169"/>
      <c r="H25" s="169"/>
      <c r="I25" s="169"/>
      <c r="J25" s="169"/>
      <c r="K25" s="169"/>
      <c r="L25" s="169"/>
      <c r="M25" s="631">
        <f>N53</f>
        <v>0</v>
      </c>
      <c r="N25" s="632"/>
      <c r="O25" s="632"/>
      <c r="P25" s="632"/>
      <c r="Q25" s="169"/>
      <c r="R25" s="169"/>
      <c r="S25" s="172"/>
    </row>
    <row r="26" spans="2:19" s="198" customFormat="1" ht="6.95" customHeight="1">
      <c r="B26" s="168"/>
      <c r="C26" s="169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69"/>
      <c r="R26" s="169"/>
      <c r="S26" s="172"/>
    </row>
    <row r="27" spans="2:19" s="198" customFormat="1" ht="14.45" customHeight="1">
      <c r="B27" s="168"/>
      <c r="C27" s="169"/>
      <c r="D27" s="169"/>
      <c r="E27" s="169"/>
      <c r="F27" s="170" t="s">
        <v>3740</v>
      </c>
      <c r="G27" s="16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169"/>
      <c r="D28" s="184" t="s">
        <v>28</v>
      </c>
      <c r="E28" s="184" t="s">
        <v>29</v>
      </c>
      <c r="F28" s="200">
        <v>0.21</v>
      </c>
      <c r="G28" s="170" t="s">
        <v>30</v>
      </c>
      <c r="H28" s="656">
        <v>0</v>
      </c>
      <c r="I28" s="638"/>
      <c r="J28" s="638"/>
      <c r="K28" s="169"/>
      <c r="L28" s="169"/>
      <c r="M28" s="656">
        <f>ROUND(H28*0.21,2)</f>
        <v>0</v>
      </c>
      <c r="N28" s="672"/>
      <c r="O28" s="672"/>
      <c r="P28" s="672"/>
      <c r="Q28" s="169"/>
      <c r="R28" s="169"/>
      <c r="S28" s="172"/>
    </row>
    <row r="29" spans="2:19" s="198" customFormat="1" ht="14.45" customHeight="1">
      <c r="B29" s="168"/>
      <c r="C29" s="169"/>
      <c r="D29" s="169"/>
      <c r="E29" s="184" t="s">
        <v>31</v>
      </c>
      <c r="F29" s="200">
        <v>0.15</v>
      </c>
      <c r="G29" s="170" t="s">
        <v>30</v>
      </c>
      <c r="H29" s="656">
        <f>ROUND((SUM($M$25)),2)</f>
        <v>0</v>
      </c>
      <c r="I29" s="672"/>
      <c r="J29" s="672"/>
      <c r="K29" s="357"/>
      <c r="L29" s="357"/>
      <c r="M29" s="656">
        <f>ROUND(H29*0.15,2)</f>
        <v>0</v>
      </c>
      <c r="N29" s="672"/>
      <c r="O29" s="672"/>
      <c r="P29" s="672"/>
      <c r="Q29" s="169"/>
      <c r="R29" s="169"/>
      <c r="S29" s="172"/>
    </row>
    <row r="30" spans="2:19" s="198" customFormat="1" ht="14.45" customHeight="1" hidden="1">
      <c r="B30" s="168"/>
      <c r="C30" s="169"/>
      <c r="D30" s="169"/>
      <c r="E30" s="184" t="s">
        <v>32</v>
      </c>
      <c r="F30" s="200">
        <v>0.21</v>
      </c>
      <c r="G30" s="170" t="s">
        <v>30</v>
      </c>
      <c r="H30" s="656" t="e">
        <f>ROUND((SUM(#REF!)+SUM(BH72:BH130)),2)</f>
        <v>#REF!</v>
      </c>
      <c r="I30" s="638"/>
      <c r="J30" s="638"/>
      <c r="K30" s="169"/>
      <c r="L30" s="169"/>
      <c r="M30" s="656">
        <v>0</v>
      </c>
      <c r="N30" s="638"/>
      <c r="O30" s="638"/>
      <c r="P30" s="638"/>
      <c r="Q30" s="169"/>
      <c r="R30" s="169"/>
      <c r="S30" s="172"/>
    </row>
    <row r="31" spans="2:19" s="198" customFormat="1" ht="14.45" customHeight="1" hidden="1">
      <c r="B31" s="168"/>
      <c r="C31" s="169"/>
      <c r="D31" s="169"/>
      <c r="E31" s="184" t="s">
        <v>33</v>
      </c>
      <c r="F31" s="200">
        <v>0.15</v>
      </c>
      <c r="G31" s="170" t="s">
        <v>30</v>
      </c>
      <c r="H31" s="656" t="e">
        <f>ROUND((SUM(#REF!)+SUM(BI72:BI130)),2)</f>
        <v>#REF!</v>
      </c>
      <c r="I31" s="638"/>
      <c r="J31" s="638"/>
      <c r="K31" s="169"/>
      <c r="L31" s="169"/>
      <c r="M31" s="656">
        <v>0</v>
      </c>
      <c r="N31" s="638"/>
      <c r="O31" s="638"/>
      <c r="P31" s="638"/>
      <c r="Q31" s="169"/>
      <c r="R31" s="169"/>
      <c r="S31" s="172"/>
    </row>
    <row r="32" spans="2:19" s="198" customFormat="1" ht="14.45" customHeight="1" hidden="1">
      <c r="B32" s="168"/>
      <c r="C32" s="169"/>
      <c r="D32" s="169"/>
      <c r="E32" s="184" t="s">
        <v>34</v>
      </c>
      <c r="F32" s="200">
        <v>0</v>
      </c>
      <c r="G32" s="170" t="s">
        <v>30</v>
      </c>
      <c r="H32" s="656" t="e">
        <f>ROUND((SUM(#REF!)+SUM(BJ72:BJ130)),2)</f>
        <v>#REF!</v>
      </c>
      <c r="I32" s="638"/>
      <c r="J32" s="638"/>
      <c r="K32" s="169"/>
      <c r="L32" s="169"/>
      <c r="M32" s="656">
        <v>0</v>
      </c>
      <c r="N32" s="638"/>
      <c r="O32" s="638"/>
      <c r="P32" s="638"/>
      <c r="Q32" s="169"/>
      <c r="R32" s="169"/>
      <c r="S32" s="172"/>
    </row>
    <row r="33" spans="2:19" s="198" customFormat="1" ht="6.95" customHeight="1">
      <c r="B33" s="168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72"/>
    </row>
    <row r="34" spans="2:19" s="198" customFormat="1" ht="25.35" customHeight="1">
      <c r="B34" s="168"/>
      <c r="C34" s="185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4">
        <f>M25+M28+M29</f>
        <v>0</v>
      </c>
      <c r="M34" s="654"/>
      <c r="N34" s="654"/>
      <c r="O34" s="654"/>
      <c r="P34" s="655"/>
      <c r="Q34" s="185"/>
      <c r="R34" s="185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2" t="s">
        <v>3735</v>
      </c>
      <c r="D40" s="643"/>
      <c r="E40" s="643"/>
      <c r="F40" s="643"/>
      <c r="G40" s="643"/>
      <c r="H40" s="643"/>
      <c r="I40" s="643"/>
      <c r="J40" s="643"/>
      <c r="K40" s="643"/>
      <c r="L40" s="643"/>
      <c r="M40" s="643"/>
      <c r="N40" s="643"/>
      <c r="O40" s="643"/>
      <c r="P40" s="643"/>
      <c r="Q40" s="643"/>
      <c r="R40" s="644"/>
      <c r="S40" s="172"/>
    </row>
    <row r="41" spans="2:19" s="198" customFormat="1" ht="6.95" customHeight="1">
      <c r="B41" s="168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72"/>
    </row>
    <row r="42" spans="2:19" s="198" customFormat="1" ht="30" customHeight="1">
      <c r="B42" s="168"/>
      <c r="C42" s="177" t="s">
        <v>15</v>
      </c>
      <c r="D42" s="169"/>
      <c r="E42" s="169"/>
      <c r="F42" s="634" t="str">
        <f>F6</f>
        <v>Bezbariérové bydlení a centrum denních aktivit v Lednici - Srdce v domě, příspěvková organizace</v>
      </c>
      <c r="G42" s="635"/>
      <c r="H42" s="635"/>
      <c r="I42" s="635"/>
      <c r="J42" s="635"/>
      <c r="K42" s="635"/>
      <c r="L42" s="635"/>
      <c r="M42" s="635"/>
      <c r="N42" s="635"/>
      <c r="O42" s="635"/>
      <c r="P42" s="635"/>
      <c r="Q42" s="169"/>
      <c r="R42" s="169"/>
      <c r="S42" s="172"/>
    </row>
    <row r="43" spans="2:19" ht="30" customHeight="1">
      <c r="B43" s="174"/>
      <c r="C43" s="177" t="s">
        <v>173</v>
      </c>
      <c r="D43" s="175"/>
      <c r="E43" s="175"/>
      <c r="F43" s="634" t="s">
        <v>244</v>
      </c>
      <c r="G43" s="636"/>
      <c r="H43" s="636"/>
      <c r="I43" s="636"/>
      <c r="J43" s="636"/>
      <c r="K43" s="636"/>
      <c r="L43" s="636"/>
      <c r="M43" s="636"/>
      <c r="N43" s="636"/>
      <c r="O43" s="636"/>
      <c r="P43" s="636"/>
      <c r="Q43" s="175"/>
      <c r="R43" s="175"/>
      <c r="S43" s="176"/>
    </row>
    <row r="44" spans="2:19" s="198" customFormat="1" ht="36.95" customHeight="1">
      <c r="B44" s="168"/>
      <c r="C44" s="207" t="s">
        <v>245</v>
      </c>
      <c r="D44" s="169"/>
      <c r="E44" s="169"/>
      <c r="F44" s="637" t="str">
        <f>F8</f>
        <v>01-D.1.4.7. - 01-D.1.4.7. SILNOPROUD</v>
      </c>
      <c r="G44" s="638"/>
      <c r="H44" s="638"/>
      <c r="I44" s="638"/>
      <c r="J44" s="638"/>
      <c r="K44" s="638"/>
      <c r="L44" s="638"/>
      <c r="M44" s="638"/>
      <c r="N44" s="638"/>
      <c r="O44" s="638"/>
      <c r="P44" s="638"/>
      <c r="Q44" s="169"/>
      <c r="R44" s="169"/>
      <c r="S44" s="172"/>
    </row>
    <row r="45" spans="2:19" s="198" customFormat="1" ht="6.95" customHeight="1">
      <c r="B45" s="168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576">
        <f>IF(O10="","",O10)</f>
        <v>0</v>
      </c>
      <c r="N46" s="576"/>
      <c r="O46" s="576"/>
      <c r="P46" s="576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39"/>
      <c r="N48" s="639"/>
      <c r="O48" s="639"/>
      <c r="P48" s="639"/>
      <c r="Q48" s="639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39"/>
      <c r="N49" s="639"/>
      <c r="O49" s="639"/>
      <c r="P49" s="639"/>
      <c r="Q49" s="639"/>
      <c r="R49" s="395"/>
      <c r="S49" s="172"/>
    </row>
    <row r="50" spans="2:19" s="198" customFormat="1" ht="10.35" customHeight="1">
      <c r="B50" s="168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72"/>
    </row>
    <row r="51" spans="2:19" s="198" customFormat="1" ht="29.25" customHeight="1">
      <c r="B51" s="168"/>
      <c r="C51" s="640" t="s">
        <v>176</v>
      </c>
      <c r="D51" s="641"/>
      <c r="E51" s="641"/>
      <c r="F51" s="641"/>
      <c r="G51" s="641"/>
      <c r="H51" s="185"/>
      <c r="I51" s="185"/>
      <c r="J51" s="185"/>
      <c r="K51" s="185"/>
      <c r="L51" s="185"/>
      <c r="M51" s="185"/>
      <c r="N51" s="640" t="s">
        <v>177</v>
      </c>
      <c r="O51" s="641"/>
      <c r="P51" s="641"/>
      <c r="Q51" s="641"/>
      <c r="R51" s="185"/>
      <c r="S51" s="172"/>
    </row>
    <row r="52" spans="2:19" s="198" customFormat="1" ht="10.35" customHeight="1">
      <c r="B52" s="168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72"/>
    </row>
    <row r="53" spans="2:48" s="198" customFormat="1" ht="29.25" customHeight="1">
      <c r="B53" s="168"/>
      <c r="C53" s="209" t="s">
        <v>3737</v>
      </c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631">
        <f>N72</f>
        <v>0</v>
      </c>
      <c r="O53" s="677"/>
      <c r="P53" s="677"/>
      <c r="Q53" s="677"/>
      <c r="R53" s="282"/>
      <c r="S53" s="172"/>
      <c r="AV53" s="192" t="s">
        <v>172</v>
      </c>
    </row>
    <row r="54" spans="2:19" s="215" customFormat="1" ht="24.95" customHeight="1">
      <c r="B54" s="211"/>
      <c r="C54" s="212"/>
      <c r="D54" s="283" t="s">
        <v>1288</v>
      </c>
      <c r="E54" s="212"/>
      <c r="F54" s="212"/>
      <c r="G54" s="212"/>
      <c r="H54" s="212"/>
      <c r="I54" s="212"/>
      <c r="J54" s="212"/>
      <c r="K54" s="212"/>
      <c r="L54" s="212"/>
      <c r="M54" s="212"/>
      <c r="N54" s="675">
        <f>N73</f>
        <v>0</v>
      </c>
      <c r="O54" s="676"/>
      <c r="P54" s="676"/>
      <c r="Q54" s="676"/>
      <c r="R54" s="212"/>
      <c r="S54" s="210"/>
    </row>
    <row r="55" spans="2:19" s="198" customFormat="1" ht="6.95" customHeight="1">
      <c r="B55" s="201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3"/>
    </row>
    <row r="59" spans="2:19" s="198" customFormat="1" ht="6.95" customHeight="1">
      <c r="B59" s="204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6"/>
    </row>
    <row r="60" spans="2:19" s="198" customFormat="1" ht="36.95" customHeight="1">
      <c r="B60" s="168"/>
      <c r="C60" s="642" t="s">
        <v>3736</v>
      </c>
      <c r="D60" s="638"/>
      <c r="E60" s="638"/>
      <c r="F60" s="638"/>
      <c r="G60" s="638"/>
      <c r="H60" s="638"/>
      <c r="I60" s="638"/>
      <c r="J60" s="638"/>
      <c r="K60" s="638"/>
      <c r="L60" s="638"/>
      <c r="M60" s="638"/>
      <c r="N60" s="638"/>
      <c r="O60" s="638"/>
      <c r="P60" s="638"/>
      <c r="Q60" s="638"/>
      <c r="R60" s="644"/>
      <c r="S60" s="172"/>
    </row>
    <row r="61" spans="2:19" s="198" customFormat="1" ht="6.95" customHeight="1">
      <c r="B61" s="168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72"/>
    </row>
    <row r="62" spans="2:19" s="198" customFormat="1" ht="30" customHeight="1">
      <c r="B62" s="168"/>
      <c r="C62" s="177" t="s">
        <v>15</v>
      </c>
      <c r="D62" s="169"/>
      <c r="E62" s="169"/>
      <c r="F62" s="634" t="str">
        <f>F6</f>
        <v>Bezbariérové bydlení a centrum denních aktivit v Lednici - Srdce v domě, příspěvková organizace</v>
      </c>
      <c r="G62" s="635"/>
      <c r="H62" s="635"/>
      <c r="I62" s="635"/>
      <c r="J62" s="635"/>
      <c r="K62" s="635"/>
      <c r="L62" s="635"/>
      <c r="M62" s="635"/>
      <c r="N62" s="635"/>
      <c r="O62" s="635"/>
      <c r="P62" s="635"/>
      <c r="Q62" s="169"/>
      <c r="R62" s="169"/>
      <c r="S62" s="172"/>
    </row>
    <row r="63" spans="2:19" ht="30" customHeight="1">
      <c r="B63" s="174"/>
      <c r="C63" s="177" t="s">
        <v>173</v>
      </c>
      <c r="D63" s="175"/>
      <c r="E63" s="175"/>
      <c r="F63" s="634" t="s">
        <v>244</v>
      </c>
      <c r="G63" s="636"/>
      <c r="H63" s="636"/>
      <c r="I63" s="636"/>
      <c r="J63" s="636"/>
      <c r="K63" s="636"/>
      <c r="L63" s="636"/>
      <c r="M63" s="636"/>
      <c r="N63" s="636"/>
      <c r="O63" s="636"/>
      <c r="P63" s="636"/>
      <c r="Q63" s="175"/>
      <c r="R63" s="175"/>
      <c r="S63" s="176"/>
    </row>
    <row r="64" spans="2:19" s="198" customFormat="1" ht="36.95" customHeight="1">
      <c r="B64" s="168"/>
      <c r="C64" s="207" t="s">
        <v>245</v>
      </c>
      <c r="D64" s="169"/>
      <c r="E64" s="169"/>
      <c r="F64" s="637" t="str">
        <f>F8</f>
        <v>01-D.1.4.7. - 01-D.1.4.7. SILNOPROUD</v>
      </c>
      <c r="G64" s="638"/>
      <c r="H64" s="638"/>
      <c r="I64" s="638"/>
      <c r="J64" s="638"/>
      <c r="K64" s="638"/>
      <c r="L64" s="638"/>
      <c r="M64" s="638"/>
      <c r="N64" s="638"/>
      <c r="O64" s="638"/>
      <c r="P64" s="638"/>
      <c r="Q64" s="169"/>
      <c r="R64" s="169"/>
      <c r="S64" s="172"/>
    </row>
    <row r="65" spans="2:19" s="198" customFormat="1" ht="6.95" customHeight="1">
      <c r="B65" s="168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72"/>
    </row>
    <row r="66" spans="2:19" s="1" customFormat="1" ht="18" customHeight="1">
      <c r="B66" s="32"/>
      <c r="C66" s="391" t="s">
        <v>19</v>
      </c>
      <c r="D66" s="392"/>
      <c r="E66" s="392"/>
      <c r="F66" s="390"/>
      <c r="G66" s="392"/>
      <c r="H66" s="392"/>
      <c r="I66" s="392"/>
      <c r="J66" s="392"/>
      <c r="K66" s="391" t="s">
        <v>21</v>
      </c>
      <c r="L66" s="392"/>
      <c r="M66" s="576">
        <f>IF(O10="","",O10)</f>
        <v>0</v>
      </c>
      <c r="N66" s="576"/>
      <c r="O66" s="576"/>
      <c r="P66" s="576"/>
      <c r="Q66" s="392"/>
      <c r="R66" s="392"/>
      <c r="S66" s="34"/>
    </row>
    <row r="67" spans="2:19" s="1" customFormat="1" ht="6.95" customHeight="1">
      <c r="B67" s="32"/>
      <c r="C67" s="392"/>
      <c r="D67" s="392"/>
      <c r="E67" s="392"/>
      <c r="F67" s="392"/>
      <c r="G67" s="392"/>
      <c r="H67" s="392"/>
      <c r="I67" s="392"/>
      <c r="J67" s="392"/>
      <c r="K67" s="392"/>
      <c r="L67" s="392"/>
      <c r="M67" s="487"/>
      <c r="N67" s="392"/>
      <c r="O67" s="392"/>
      <c r="P67" s="392"/>
      <c r="Q67" s="392"/>
      <c r="R67" s="392"/>
      <c r="S67" s="34"/>
    </row>
    <row r="68" spans="2:19" s="1" customFormat="1" ht="15">
      <c r="B68" s="32"/>
      <c r="C68" s="391" t="s">
        <v>3741</v>
      </c>
      <c r="D68" s="392"/>
      <c r="E68" s="392"/>
      <c r="F68" s="390"/>
      <c r="G68" s="392"/>
      <c r="H68" s="392"/>
      <c r="I68" s="392"/>
      <c r="J68" s="392"/>
      <c r="K68" s="391" t="s">
        <v>24</v>
      </c>
      <c r="L68" s="392"/>
      <c r="M68" s="523"/>
      <c r="N68" s="523"/>
      <c r="O68" s="523"/>
      <c r="P68" s="523"/>
      <c r="Q68" s="523"/>
      <c r="R68" s="392"/>
      <c r="S68" s="34"/>
    </row>
    <row r="69" spans="2:19" s="1" customFormat="1" ht="14.45" customHeight="1">
      <c r="B69" s="32"/>
      <c r="C69" s="391" t="s">
        <v>3743</v>
      </c>
      <c r="D69" s="392"/>
      <c r="E69" s="392"/>
      <c r="F69" s="390" t="str">
        <f>IF(E16="","",E16)</f>
        <v/>
      </c>
      <c r="G69" s="392"/>
      <c r="H69" s="392"/>
      <c r="I69" s="392"/>
      <c r="J69" s="392"/>
      <c r="K69" s="391"/>
      <c r="L69" s="392"/>
      <c r="M69" s="523"/>
      <c r="N69" s="523"/>
      <c r="O69" s="523"/>
      <c r="P69" s="523"/>
      <c r="Q69" s="523"/>
      <c r="R69" s="392"/>
      <c r="S69" s="34"/>
    </row>
    <row r="70" spans="2:34" s="198" customFormat="1" ht="10.35" customHeight="1">
      <c r="B70" s="168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72"/>
      <c r="T70" s="288"/>
      <c r="U70" s="288"/>
      <c r="V70" s="288"/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  <c r="AG70" s="288"/>
      <c r="AH70" s="288"/>
    </row>
    <row r="71" spans="2:34" s="228" customFormat="1" ht="29.25" customHeight="1">
      <c r="B71" s="222"/>
      <c r="C71" s="223" t="s">
        <v>185</v>
      </c>
      <c r="D71" s="224" t="s">
        <v>186</v>
      </c>
      <c r="E71" s="224" t="s">
        <v>40</v>
      </c>
      <c r="F71" s="657" t="s">
        <v>187</v>
      </c>
      <c r="G71" s="657"/>
      <c r="H71" s="657"/>
      <c r="I71" s="657"/>
      <c r="J71" s="224" t="s">
        <v>188</v>
      </c>
      <c r="K71" s="224" t="s">
        <v>189</v>
      </c>
      <c r="L71" s="658" t="s">
        <v>190</v>
      </c>
      <c r="M71" s="658"/>
      <c r="N71" s="657" t="s">
        <v>177</v>
      </c>
      <c r="O71" s="657"/>
      <c r="P71" s="657"/>
      <c r="Q71" s="657"/>
      <c r="R71" s="226" t="s">
        <v>3318</v>
      </c>
      <c r="S71" s="290"/>
      <c r="T71" s="291"/>
      <c r="U71" s="292"/>
      <c r="V71" s="293"/>
      <c r="W71" s="293"/>
      <c r="X71" s="293"/>
      <c r="Y71" s="293"/>
      <c r="Z71" s="293"/>
      <c r="AA71" s="293"/>
      <c r="AB71" s="294"/>
      <c r="AC71" s="291"/>
      <c r="AD71" s="295"/>
      <c r="AE71" s="291"/>
      <c r="AF71" s="291"/>
      <c r="AG71" s="291"/>
      <c r="AH71" s="288"/>
    </row>
    <row r="72" spans="2:64" s="198" customFormat="1" ht="29.25" customHeight="1">
      <c r="B72" s="168"/>
      <c r="C72" s="209" t="s">
        <v>3737</v>
      </c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666">
        <f>N73</f>
        <v>0</v>
      </c>
      <c r="O72" s="667"/>
      <c r="P72" s="667"/>
      <c r="Q72" s="667"/>
      <c r="R72" s="296"/>
      <c r="S72" s="172"/>
      <c r="T72" s="288"/>
      <c r="U72" s="297"/>
      <c r="V72" s="298"/>
      <c r="W72" s="298"/>
      <c r="X72" s="299"/>
      <c r="Y72" s="298"/>
      <c r="Z72" s="299"/>
      <c r="AA72" s="298"/>
      <c r="AB72" s="300"/>
      <c r="AC72" s="288"/>
      <c r="AD72" s="301"/>
      <c r="AE72" s="288"/>
      <c r="AF72" s="288"/>
      <c r="AG72" s="288"/>
      <c r="AH72" s="291"/>
      <c r="AU72" s="192" t="s">
        <v>57</v>
      </c>
      <c r="AV72" s="192" t="s">
        <v>172</v>
      </c>
      <c r="BL72" s="230" t="e">
        <f>BL73+#REF!</f>
        <v>#REF!</v>
      </c>
    </row>
    <row r="73" spans="2:64" s="235" customFormat="1" ht="37.35" customHeight="1">
      <c r="B73" s="231"/>
      <c r="C73" s="232"/>
      <c r="D73" s="233" t="s">
        <v>1288</v>
      </c>
      <c r="E73" s="233"/>
      <c r="F73" s="233"/>
      <c r="G73" s="233"/>
      <c r="H73" s="233"/>
      <c r="I73" s="233"/>
      <c r="J73" s="233"/>
      <c r="K73" s="233"/>
      <c r="L73" s="233"/>
      <c r="M73" s="233"/>
      <c r="N73" s="609">
        <f>SUM(N74:Q130)</f>
        <v>0</v>
      </c>
      <c r="O73" s="610"/>
      <c r="P73" s="610"/>
      <c r="Q73" s="610"/>
      <c r="R73" s="302"/>
      <c r="S73" s="219"/>
      <c r="T73" s="303"/>
      <c r="U73" s="304"/>
      <c r="V73" s="305"/>
      <c r="W73" s="305"/>
      <c r="X73" s="306"/>
      <c r="Y73" s="305"/>
      <c r="Z73" s="306"/>
      <c r="AA73" s="305"/>
      <c r="AB73" s="307"/>
      <c r="AC73" s="303"/>
      <c r="AD73" s="308"/>
      <c r="AE73" s="303"/>
      <c r="AF73" s="303"/>
      <c r="AG73" s="303"/>
      <c r="AH73" s="288"/>
      <c r="AS73" s="237" t="s">
        <v>113</v>
      </c>
      <c r="AU73" s="238" t="s">
        <v>57</v>
      </c>
      <c r="AV73" s="238" t="s">
        <v>58</v>
      </c>
      <c r="AZ73" s="237" t="s">
        <v>198</v>
      </c>
      <c r="BL73" s="239">
        <f>SUM(BL74:BL130)</f>
        <v>0</v>
      </c>
    </row>
    <row r="74" spans="2:66" s="198" customFormat="1" ht="20.1" customHeight="1">
      <c r="B74" s="168"/>
      <c r="C74" s="309" t="s">
        <v>65</v>
      </c>
      <c r="D74" s="309" t="s">
        <v>199</v>
      </c>
      <c r="E74" s="310" t="s">
        <v>1289</v>
      </c>
      <c r="F74" s="678" t="s">
        <v>1290</v>
      </c>
      <c r="G74" s="678"/>
      <c r="H74" s="678"/>
      <c r="I74" s="678"/>
      <c r="J74" s="311" t="s">
        <v>1218</v>
      </c>
      <c r="K74" s="312">
        <v>1</v>
      </c>
      <c r="L74" s="696"/>
      <c r="M74" s="696"/>
      <c r="N74" s="679">
        <f>ROUND(L74*K74,2)</f>
        <v>0</v>
      </c>
      <c r="O74" s="679"/>
      <c r="P74" s="679"/>
      <c r="Q74" s="679"/>
      <c r="R74" s="313" t="s">
        <v>3319</v>
      </c>
      <c r="S74" s="172"/>
      <c r="T74" s="287"/>
      <c r="U74" s="315"/>
      <c r="V74" s="316"/>
      <c r="W74" s="317"/>
      <c r="X74" s="317"/>
      <c r="Y74" s="317"/>
      <c r="Z74" s="317"/>
      <c r="AA74" s="317"/>
      <c r="AB74" s="318"/>
      <c r="AC74" s="288"/>
      <c r="AD74" s="288"/>
      <c r="AE74" s="288"/>
      <c r="AF74" s="288"/>
      <c r="AG74" s="288"/>
      <c r="AH74" s="303"/>
      <c r="AS74" s="192" t="s">
        <v>113</v>
      </c>
      <c r="AU74" s="192" t="s">
        <v>199</v>
      </c>
      <c r="AV74" s="192" t="s">
        <v>65</v>
      </c>
      <c r="AZ74" s="192" t="s">
        <v>198</v>
      </c>
      <c r="BF74" s="249">
        <f>IF(V73="základní",N74,0)</f>
        <v>0</v>
      </c>
      <c r="BG74" s="249">
        <f>IF(V73="snížená",N74,0)</f>
        <v>0</v>
      </c>
      <c r="BH74" s="249">
        <f>IF(V73="zákl. přenesená",N74,0)</f>
        <v>0</v>
      </c>
      <c r="BI74" s="249">
        <f>IF(V73="sníž. přenesená",N74,0)</f>
        <v>0</v>
      </c>
      <c r="BJ74" s="249">
        <f>IF(V73="nulová",N74,0)</f>
        <v>0</v>
      </c>
      <c r="BK74" s="192" t="s">
        <v>71</v>
      </c>
      <c r="BL74" s="249">
        <f>ROUND(L74*K74,2)</f>
        <v>0</v>
      </c>
      <c r="BM74" s="192" t="s">
        <v>113</v>
      </c>
      <c r="BN74" s="192" t="s">
        <v>1291</v>
      </c>
    </row>
    <row r="75" spans="2:48" s="198" customFormat="1" ht="56.1" customHeight="1">
      <c r="B75" s="168"/>
      <c r="C75" s="320"/>
      <c r="D75" s="320"/>
      <c r="E75" s="320"/>
      <c r="F75" s="695" t="s">
        <v>1292</v>
      </c>
      <c r="G75" s="681"/>
      <c r="H75" s="681"/>
      <c r="I75" s="681"/>
      <c r="J75" s="320"/>
      <c r="K75" s="320"/>
      <c r="L75" s="320"/>
      <c r="M75" s="320"/>
      <c r="N75" s="320"/>
      <c r="O75" s="320"/>
      <c r="P75" s="320"/>
      <c r="Q75" s="320"/>
      <c r="R75" s="320"/>
      <c r="S75" s="172"/>
      <c r="T75" s="301"/>
      <c r="U75" s="321"/>
      <c r="V75" s="320"/>
      <c r="W75" s="320"/>
      <c r="X75" s="320"/>
      <c r="Y75" s="320"/>
      <c r="Z75" s="320"/>
      <c r="AA75" s="320"/>
      <c r="AB75" s="322"/>
      <c r="AC75" s="288"/>
      <c r="AD75" s="288"/>
      <c r="AE75" s="288"/>
      <c r="AF75" s="288"/>
      <c r="AG75" s="288"/>
      <c r="AH75" s="288"/>
      <c r="AU75" s="192" t="s">
        <v>271</v>
      </c>
      <c r="AV75" s="192" t="s">
        <v>65</v>
      </c>
    </row>
    <row r="76" spans="2:66" s="198" customFormat="1" ht="20.1" customHeight="1">
      <c r="B76" s="168"/>
      <c r="C76" s="309" t="s">
        <v>71</v>
      </c>
      <c r="D76" s="309" t="s">
        <v>199</v>
      </c>
      <c r="E76" s="310" t="s">
        <v>1293</v>
      </c>
      <c r="F76" s="678" t="s">
        <v>1294</v>
      </c>
      <c r="G76" s="678"/>
      <c r="H76" s="678"/>
      <c r="I76" s="678"/>
      <c r="J76" s="311" t="s">
        <v>1218</v>
      </c>
      <c r="K76" s="312">
        <v>1</v>
      </c>
      <c r="L76" s="696"/>
      <c r="M76" s="696"/>
      <c r="N76" s="679">
        <f>ROUND(L76*K76,2)</f>
        <v>0</v>
      </c>
      <c r="O76" s="679"/>
      <c r="P76" s="679"/>
      <c r="Q76" s="679"/>
      <c r="R76" s="313" t="s">
        <v>3319</v>
      </c>
      <c r="S76" s="172"/>
      <c r="T76" s="287"/>
      <c r="AS76" s="192" t="s">
        <v>113</v>
      </c>
      <c r="AU76" s="192" t="s">
        <v>199</v>
      </c>
      <c r="AV76" s="192" t="s">
        <v>65</v>
      </c>
      <c r="AZ76" s="192" t="s">
        <v>198</v>
      </c>
      <c r="BF76" s="249">
        <f>IF(V75="základní",N76,0)</f>
        <v>0</v>
      </c>
      <c r="BG76" s="249">
        <f>IF(V75="snížená",N76,0)</f>
        <v>0</v>
      </c>
      <c r="BH76" s="249">
        <f>IF(V75="zákl. přenesená",N76,0)</f>
        <v>0</v>
      </c>
      <c r="BI76" s="249">
        <f>IF(V75="sníž. přenesená",N76,0)</f>
        <v>0</v>
      </c>
      <c r="BJ76" s="249">
        <f>IF(V75="nulová",N76,0)</f>
        <v>0</v>
      </c>
      <c r="BK76" s="192" t="s">
        <v>71</v>
      </c>
      <c r="BL76" s="249">
        <f>ROUND(L76*K76,2)</f>
        <v>0</v>
      </c>
      <c r="BM76" s="192" t="s">
        <v>113</v>
      </c>
      <c r="BN76" s="192" t="s">
        <v>1295</v>
      </c>
    </row>
    <row r="77" spans="2:48" s="198" customFormat="1" ht="30" customHeight="1">
      <c r="B77" s="168"/>
      <c r="C77" s="320"/>
      <c r="D77" s="320"/>
      <c r="E77" s="320"/>
      <c r="F77" s="695" t="s">
        <v>1296</v>
      </c>
      <c r="G77" s="681"/>
      <c r="H77" s="681"/>
      <c r="I77" s="681"/>
      <c r="J77" s="320"/>
      <c r="K77" s="320"/>
      <c r="L77" s="320"/>
      <c r="M77" s="320"/>
      <c r="N77" s="320"/>
      <c r="O77" s="320"/>
      <c r="P77" s="320"/>
      <c r="Q77" s="320"/>
      <c r="R77" s="320"/>
      <c r="S77" s="172"/>
      <c r="U77" s="331"/>
      <c r="V77" s="169"/>
      <c r="W77" s="169"/>
      <c r="X77" s="169"/>
      <c r="Y77" s="169"/>
      <c r="Z77" s="169"/>
      <c r="AA77" s="169"/>
      <c r="AB77" s="332"/>
      <c r="AU77" s="192" t="s">
        <v>271</v>
      </c>
      <c r="AV77" s="192" t="s">
        <v>65</v>
      </c>
    </row>
    <row r="78" spans="2:66" s="198" customFormat="1" ht="30" customHeight="1">
      <c r="B78" s="168"/>
      <c r="C78" s="309" t="s">
        <v>213</v>
      </c>
      <c r="D78" s="309" t="s">
        <v>199</v>
      </c>
      <c r="E78" s="310" t="s">
        <v>1297</v>
      </c>
      <c r="F78" s="678" t="s">
        <v>1298</v>
      </c>
      <c r="G78" s="678"/>
      <c r="H78" s="678"/>
      <c r="I78" s="678"/>
      <c r="J78" s="311" t="s">
        <v>353</v>
      </c>
      <c r="K78" s="312">
        <v>1</v>
      </c>
      <c r="L78" s="696"/>
      <c r="M78" s="696"/>
      <c r="N78" s="679">
        <f>ROUND(L78*K78,2)</f>
        <v>0</v>
      </c>
      <c r="O78" s="679"/>
      <c r="P78" s="679"/>
      <c r="Q78" s="679"/>
      <c r="R78" s="313" t="s">
        <v>3319</v>
      </c>
      <c r="S78" s="172"/>
      <c r="T78" s="287"/>
      <c r="U78" s="354"/>
      <c r="V78" s="246"/>
      <c r="W78" s="248"/>
      <c r="X78" s="248"/>
      <c r="Y78" s="248"/>
      <c r="Z78" s="248"/>
      <c r="AA78" s="248"/>
      <c r="AB78" s="355"/>
      <c r="AS78" s="192" t="s">
        <v>113</v>
      </c>
      <c r="AU78" s="192" t="s">
        <v>199</v>
      </c>
      <c r="AV78" s="192" t="s">
        <v>65</v>
      </c>
      <c r="AZ78" s="192" t="s">
        <v>198</v>
      </c>
      <c r="BF78" s="249">
        <f>IF(V78="základní",N78,0)</f>
        <v>0</v>
      </c>
      <c r="BG78" s="249">
        <f>IF(V78="snížená",N78,0)</f>
        <v>0</v>
      </c>
      <c r="BH78" s="249">
        <f>IF(V78="zákl. přenesená",N78,0)</f>
        <v>0</v>
      </c>
      <c r="BI78" s="249">
        <f>IF(V78="sníž. přenesená",N78,0)</f>
        <v>0</v>
      </c>
      <c r="BJ78" s="249">
        <f>IF(V78="nulová",N78,0)</f>
        <v>0</v>
      </c>
      <c r="BK78" s="192" t="s">
        <v>71</v>
      </c>
      <c r="BL78" s="249">
        <f>ROUND(L78*K78,2)</f>
        <v>0</v>
      </c>
      <c r="BM78" s="192" t="s">
        <v>113</v>
      </c>
      <c r="BN78" s="192" t="s">
        <v>1299</v>
      </c>
    </row>
    <row r="79" spans="2:48" s="198" customFormat="1" ht="56.1" customHeight="1">
      <c r="B79" s="168"/>
      <c r="C79" s="320"/>
      <c r="D79" s="320"/>
      <c r="E79" s="320"/>
      <c r="F79" s="695" t="s">
        <v>1300</v>
      </c>
      <c r="G79" s="681"/>
      <c r="H79" s="681"/>
      <c r="I79" s="681"/>
      <c r="J79" s="320"/>
      <c r="K79" s="320"/>
      <c r="L79" s="320"/>
      <c r="M79" s="320"/>
      <c r="N79" s="320"/>
      <c r="O79" s="320"/>
      <c r="P79" s="320"/>
      <c r="Q79" s="320"/>
      <c r="R79" s="320"/>
      <c r="S79" s="172"/>
      <c r="T79" s="287"/>
      <c r="U79" s="331"/>
      <c r="V79" s="169"/>
      <c r="W79" s="169"/>
      <c r="X79" s="169"/>
      <c r="Y79" s="169"/>
      <c r="Z79" s="169"/>
      <c r="AA79" s="169"/>
      <c r="AB79" s="332"/>
      <c r="AU79" s="192" t="s">
        <v>271</v>
      </c>
      <c r="AV79" s="192" t="s">
        <v>65</v>
      </c>
    </row>
    <row r="80" spans="2:66" s="198" customFormat="1" ht="45" customHeight="1">
      <c r="B80" s="168"/>
      <c r="C80" s="309" t="s">
        <v>113</v>
      </c>
      <c r="D80" s="309" t="s">
        <v>199</v>
      </c>
      <c r="E80" s="310" t="s">
        <v>1301</v>
      </c>
      <c r="F80" s="678" t="s">
        <v>1302</v>
      </c>
      <c r="G80" s="678"/>
      <c r="H80" s="678"/>
      <c r="I80" s="678"/>
      <c r="J80" s="311" t="s">
        <v>353</v>
      </c>
      <c r="K80" s="312">
        <v>415</v>
      </c>
      <c r="L80" s="696"/>
      <c r="M80" s="696"/>
      <c r="N80" s="679">
        <f>ROUND(L80*K80,2)</f>
        <v>0</v>
      </c>
      <c r="O80" s="679"/>
      <c r="P80" s="679"/>
      <c r="Q80" s="679"/>
      <c r="R80" s="313" t="s">
        <v>3319</v>
      </c>
      <c r="S80" s="172"/>
      <c r="T80" s="287"/>
      <c r="U80" s="354"/>
      <c r="V80" s="246"/>
      <c r="W80" s="248"/>
      <c r="X80" s="248"/>
      <c r="Y80" s="248"/>
      <c r="Z80" s="248"/>
      <c r="AA80" s="248"/>
      <c r="AB80" s="355"/>
      <c r="AS80" s="192" t="s">
        <v>113</v>
      </c>
      <c r="AU80" s="192" t="s">
        <v>199</v>
      </c>
      <c r="AV80" s="192" t="s">
        <v>65</v>
      </c>
      <c r="AZ80" s="192" t="s">
        <v>198</v>
      </c>
      <c r="BF80" s="249">
        <f>IF(V80="základní",N80,0)</f>
        <v>0</v>
      </c>
      <c r="BG80" s="249">
        <f>IF(V80="snížená",N80,0)</f>
        <v>0</v>
      </c>
      <c r="BH80" s="249">
        <f>IF(V80="zákl. přenesená",N80,0)</f>
        <v>0</v>
      </c>
      <c r="BI80" s="249">
        <f>IF(V80="sníž. přenesená",N80,0)</f>
        <v>0</v>
      </c>
      <c r="BJ80" s="249">
        <f>IF(V80="nulová",N80,0)</f>
        <v>0</v>
      </c>
      <c r="BK80" s="192" t="s">
        <v>71</v>
      </c>
      <c r="BL80" s="249">
        <f>ROUND(L80*K80,2)</f>
        <v>0</v>
      </c>
      <c r="BM80" s="192" t="s">
        <v>113</v>
      </c>
      <c r="BN80" s="192" t="s">
        <v>1303</v>
      </c>
    </row>
    <row r="81" spans="2:48" s="198" customFormat="1" ht="27.95" customHeight="1">
      <c r="B81" s="168"/>
      <c r="C81" s="320"/>
      <c r="D81" s="320"/>
      <c r="E81" s="320"/>
      <c r="F81" s="695" t="s">
        <v>1304</v>
      </c>
      <c r="G81" s="681"/>
      <c r="H81" s="681"/>
      <c r="I81" s="681"/>
      <c r="J81" s="320"/>
      <c r="K81" s="320"/>
      <c r="L81" s="320"/>
      <c r="M81" s="320"/>
      <c r="N81" s="320"/>
      <c r="O81" s="320"/>
      <c r="P81" s="320"/>
      <c r="Q81" s="320"/>
      <c r="R81" s="320"/>
      <c r="S81" s="172"/>
      <c r="T81" s="287"/>
      <c r="U81" s="331"/>
      <c r="V81" s="169"/>
      <c r="W81" s="169"/>
      <c r="X81" s="169"/>
      <c r="Y81" s="169"/>
      <c r="Z81" s="169"/>
      <c r="AA81" s="169"/>
      <c r="AB81" s="332"/>
      <c r="AU81" s="192" t="s">
        <v>271</v>
      </c>
      <c r="AV81" s="192" t="s">
        <v>65</v>
      </c>
    </row>
    <row r="82" spans="2:66" s="198" customFormat="1" ht="44.25" customHeight="1">
      <c r="B82" s="168"/>
      <c r="C82" s="309" t="s">
        <v>116</v>
      </c>
      <c r="D82" s="309" t="s">
        <v>199</v>
      </c>
      <c r="E82" s="310" t="s">
        <v>1305</v>
      </c>
      <c r="F82" s="678" t="s">
        <v>1306</v>
      </c>
      <c r="G82" s="678"/>
      <c r="H82" s="678"/>
      <c r="I82" s="678"/>
      <c r="J82" s="311" t="s">
        <v>353</v>
      </c>
      <c r="K82" s="312">
        <v>475</v>
      </c>
      <c r="L82" s="696"/>
      <c r="M82" s="696"/>
      <c r="N82" s="679">
        <f>ROUND(L82*K82,2)</f>
        <v>0</v>
      </c>
      <c r="O82" s="679"/>
      <c r="P82" s="679"/>
      <c r="Q82" s="679"/>
      <c r="R82" s="313" t="s">
        <v>3319</v>
      </c>
      <c r="S82" s="172"/>
      <c r="T82" s="287"/>
      <c r="U82" s="354"/>
      <c r="V82" s="246"/>
      <c r="W82" s="248"/>
      <c r="X82" s="248"/>
      <c r="Y82" s="248"/>
      <c r="Z82" s="248"/>
      <c r="AA82" s="248"/>
      <c r="AB82" s="355"/>
      <c r="AS82" s="192" t="s">
        <v>113</v>
      </c>
      <c r="AU82" s="192" t="s">
        <v>199</v>
      </c>
      <c r="AV82" s="192" t="s">
        <v>65</v>
      </c>
      <c r="AZ82" s="192" t="s">
        <v>198</v>
      </c>
      <c r="BF82" s="249">
        <f>IF(V82="základní",N82,0)</f>
        <v>0</v>
      </c>
      <c r="BG82" s="249">
        <f>IF(V82="snížená",N82,0)</f>
        <v>0</v>
      </c>
      <c r="BH82" s="249">
        <f>IF(V82="zákl. přenesená",N82,0)</f>
        <v>0</v>
      </c>
      <c r="BI82" s="249">
        <f>IF(V82="sníž. přenesená",N82,0)</f>
        <v>0</v>
      </c>
      <c r="BJ82" s="249">
        <f>IF(V82="nulová",N82,0)</f>
        <v>0</v>
      </c>
      <c r="BK82" s="192" t="s">
        <v>71</v>
      </c>
      <c r="BL82" s="249">
        <f>ROUND(L82*K82,2)</f>
        <v>0</v>
      </c>
      <c r="BM82" s="192" t="s">
        <v>113</v>
      </c>
      <c r="BN82" s="192" t="s">
        <v>1307</v>
      </c>
    </row>
    <row r="83" spans="2:48" s="198" customFormat="1" ht="27.95" customHeight="1">
      <c r="B83" s="168"/>
      <c r="C83" s="320"/>
      <c r="D83" s="320"/>
      <c r="E83" s="320"/>
      <c r="F83" s="695" t="s">
        <v>1308</v>
      </c>
      <c r="G83" s="681"/>
      <c r="H83" s="681"/>
      <c r="I83" s="681"/>
      <c r="J83" s="320"/>
      <c r="K83" s="320"/>
      <c r="L83" s="320"/>
      <c r="M83" s="320"/>
      <c r="N83" s="320"/>
      <c r="O83" s="320"/>
      <c r="P83" s="320"/>
      <c r="Q83" s="320"/>
      <c r="R83" s="320"/>
      <c r="S83" s="172"/>
      <c r="U83" s="331"/>
      <c r="V83" s="169"/>
      <c r="W83" s="169"/>
      <c r="X83" s="169"/>
      <c r="Y83" s="169"/>
      <c r="Z83" s="169"/>
      <c r="AA83" s="169"/>
      <c r="AB83" s="332"/>
      <c r="AU83" s="192" t="s">
        <v>271</v>
      </c>
      <c r="AV83" s="192" t="s">
        <v>65</v>
      </c>
    </row>
    <row r="84" spans="2:66" s="198" customFormat="1" ht="45" customHeight="1">
      <c r="B84" s="168"/>
      <c r="C84" s="309" t="s">
        <v>128</v>
      </c>
      <c r="D84" s="309" t="s">
        <v>199</v>
      </c>
      <c r="E84" s="340" t="s">
        <v>1309</v>
      </c>
      <c r="F84" s="678" t="s">
        <v>1310</v>
      </c>
      <c r="G84" s="678"/>
      <c r="H84" s="678"/>
      <c r="I84" s="678"/>
      <c r="J84" s="311" t="s">
        <v>353</v>
      </c>
      <c r="K84" s="312">
        <v>25</v>
      </c>
      <c r="L84" s="696"/>
      <c r="M84" s="696"/>
      <c r="N84" s="679">
        <f>ROUND(L84*K84,2)</f>
        <v>0</v>
      </c>
      <c r="O84" s="679"/>
      <c r="P84" s="679"/>
      <c r="Q84" s="679"/>
      <c r="R84" s="313" t="s">
        <v>3319</v>
      </c>
      <c r="S84" s="172"/>
      <c r="T84" s="287"/>
      <c r="U84" s="354"/>
      <c r="V84" s="246"/>
      <c r="W84" s="248"/>
      <c r="X84" s="248"/>
      <c r="Y84" s="248"/>
      <c r="Z84" s="248"/>
      <c r="AA84" s="248"/>
      <c r="AB84" s="355"/>
      <c r="AS84" s="192" t="s">
        <v>113</v>
      </c>
      <c r="AU84" s="192" t="s">
        <v>199</v>
      </c>
      <c r="AV84" s="192" t="s">
        <v>65</v>
      </c>
      <c r="AZ84" s="192" t="s">
        <v>198</v>
      </c>
      <c r="BF84" s="249">
        <f>IF(V84="základní",N84,0)</f>
        <v>0</v>
      </c>
      <c r="BG84" s="249">
        <f>IF(V84="snížená",N84,0)</f>
        <v>0</v>
      </c>
      <c r="BH84" s="249">
        <f>IF(V84="zákl. přenesená",N84,0)</f>
        <v>0</v>
      </c>
      <c r="BI84" s="249">
        <f>IF(V84="sníž. přenesená",N84,0)</f>
        <v>0</v>
      </c>
      <c r="BJ84" s="249">
        <f>IF(V84="nulová",N84,0)</f>
        <v>0</v>
      </c>
      <c r="BK84" s="192" t="s">
        <v>71</v>
      </c>
      <c r="BL84" s="249">
        <f>ROUND(L84*K84,2)</f>
        <v>0</v>
      </c>
      <c r="BM84" s="192" t="s">
        <v>113</v>
      </c>
      <c r="BN84" s="192" t="s">
        <v>1311</v>
      </c>
    </row>
    <row r="85" spans="2:48" s="198" customFormat="1" ht="27.95" customHeight="1">
      <c r="B85" s="168"/>
      <c r="C85" s="320"/>
      <c r="D85" s="320"/>
      <c r="E85" s="320"/>
      <c r="F85" s="695" t="s">
        <v>1308</v>
      </c>
      <c r="G85" s="681"/>
      <c r="H85" s="681"/>
      <c r="I85" s="681"/>
      <c r="J85" s="320"/>
      <c r="K85" s="320"/>
      <c r="L85" s="320"/>
      <c r="M85" s="320"/>
      <c r="N85" s="320"/>
      <c r="O85" s="320"/>
      <c r="P85" s="320"/>
      <c r="Q85" s="320"/>
      <c r="R85" s="320"/>
      <c r="S85" s="172"/>
      <c r="T85" s="287"/>
      <c r="U85" s="331"/>
      <c r="V85" s="169"/>
      <c r="W85" s="169"/>
      <c r="X85" s="169"/>
      <c r="Y85" s="169"/>
      <c r="Z85" s="169"/>
      <c r="AA85" s="169"/>
      <c r="AB85" s="332"/>
      <c r="AU85" s="192" t="s">
        <v>271</v>
      </c>
      <c r="AV85" s="192" t="s">
        <v>65</v>
      </c>
    </row>
    <row r="86" spans="2:66" s="198" customFormat="1" ht="30" customHeight="1">
      <c r="B86" s="168"/>
      <c r="C86" s="309" t="s">
        <v>137</v>
      </c>
      <c r="D86" s="309" t="s">
        <v>199</v>
      </c>
      <c r="E86" s="310" t="s">
        <v>1312</v>
      </c>
      <c r="F86" s="678" t="s">
        <v>1313</v>
      </c>
      <c r="G86" s="678"/>
      <c r="H86" s="678"/>
      <c r="I86" s="678"/>
      <c r="J86" s="311" t="s">
        <v>353</v>
      </c>
      <c r="K86" s="312">
        <v>10</v>
      </c>
      <c r="L86" s="696"/>
      <c r="M86" s="696"/>
      <c r="N86" s="679">
        <f>ROUND(L86*K86,2)</f>
        <v>0</v>
      </c>
      <c r="O86" s="679"/>
      <c r="P86" s="679"/>
      <c r="Q86" s="679"/>
      <c r="R86" s="313" t="s">
        <v>3319</v>
      </c>
      <c r="S86" s="172"/>
      <c r="T86" s="287"/>
      <c r="U86" s="354"/>
      <c r="V86" s="246"/>
      <c r="W86" s="248"/>
      <c r="X86" s="248"/>
      <c r="Y86" s="248"/>
      <c r="Z86" s="248"/>
      <c r="AA86" s="248"/>
      <c r="AB86" s="355"/>
      <c r="AS86" s="192" t="s">
        <v>113</v>
      </c>
      <c r="AU86" s="192" t="s">
        <v>199</v>
      </c>
      <c r="AV86" s="192" t="s">
        <v>65</v>
      </c>
      <c r="AZ86" s="192" t="s">
        <v>198</v>
      </c>
      <c r="BF86" s="249">
        <f>IF(V86="základní",N86,0)</f>
        <v>0</v>
      </c>
      <c r="BG86" s="249">
        <f>IF(V86="snížená",N86,0)</f>
        <v>0</v>
      </c>
      <c r="BH86" s="249">
        <f>IF(V86="zákl. přenesená",N86,0)</f>
        <v>0</v>
      </c>
      <c r="BI86" s="249">
        <f>IF(V86="sníž. přenesená",N86,0)</f>
        <v>0</v>
      </c>
      <c r="BJ86" s="249">
        <f>IF(V86="nulová",N86,0)</f>
        <v>0</v>
      </c>
      <c r="BK86" s="192" t="s">
        <v>71</v>
      </c>
      <c r="BL86" s="249">
        <f>ROUND(L86*K86,2)</f>
        <v>0</v>
      </c>
      <c r="BM86" s="192" t="s">
        <v>113</v>
      </c>
      <c r="BN86" s="192" t="s">
        <v>1314</v>
      </c>
    </row>
    <row r="87" spans="2:48" s="198" customFormat="1" ht="27.95" customHeight="1">
      <c r="B87" s="168"/>
      <c r="C87" s="320"/>
      <c r="D87" s="320"/>
      <c r="E87" s="320"/>
      <c r="F87" s="695" t="s">
        <v>1315</v>
      </c>
      <c r="G87" s="681"/>
      <c r="H87" s="681"/>
      <c r="I87" s="681"/>
      <c r="J87" s="320"/>
      <c r="K87" s="320"/>
      <c r="L87" s="320"/>
      <c r="M87" s="320"/>
      <c r="N87" s="320"/>
      <c r="O87" s="320"/>
      <c r="P87" s="320"/>
      <c r="Q87" s="320"/>
      <c r="R87" s="320"/>
      <c r="S87" s="172"/>
      <c r="T87" s="287"/>
      <c r="U87" s="331"/>
      <c r="V87" s="169"/>
      <c r="W87" s="169"/>
      <c r="X87" s="169"/>
      <c r="Y87" s="169"/>
      <c r="Z87" s="169"/>
      <c r="AA87" s="169"/>
      <c r="AB87" s="332"/>
      <c r="AU87" s="192" t="s">
        <v>271</v>
      </c>
      <c r="AV87" s="192" t="s">
        <v>65</v>
      </c>
    </row>
    <row r="88" spans="2:66" s="198" customFormat="1" ht="20.1" customHeight="1">
      <c r="B88" s="168"/>
      <c r="C88" s="309" t="s">
        <v>146</v>
      </c>
      <c r="D88" s="309" t="s">
        <v>199</v>
      </c>
      <c r="E88" s="310" t="s">
        <v>1316</v>
      </c>
      <c r="F88" s="678" t="s">
        <v>1317</v>
      </c>
      <c r="G88" s="678"/>
      <c r="H88" s="678"/>
      <c r="I88" s="678"/>
      <c r="J88" s="311" t="s">
        <v>1318</v>
      </c>
      <c r="K88" s="312">
        <v>8</v>
      </c>
      <c r="L88" s="696"/>
      <c r="M88" s="696"/>
      <c r="N88" s="679">
        <f>ROUND(L88*K88,2)</f>
        <v>0</v>
      </c>
      <c r="O88" s="679"/>
      <c r="P88" s="679"/>
      <c r="Q88" s="679"/>
      <c r="R88" s="313" t="s">
        <v>3319</v>
      </c>
      <c r="S88" s="172"/>
      <c r="T88" s="287"/>
      <c r="U88" s="354"/>
      <c r="V88" s="246"/>
      <c r="W88" s="248"/>
      <c r="X88" s="248"/>
      <c r="Y88" s="248"/>
      <c r="Z88" s="248"/>
      <c r="AA88" s="248"/>
      <c r="AB88" s="355"/>
      <c r="AS88" s="192" t="s">
        <v>113</v>
      </c>
      <c r="AU88" s="192" t="s">
        <v>199</v>
      </c>
      <c r="AV88" s="192" t="s">
        <v>65</v>
      </c>
      <c r="AZ88" s="192" t="s">
        <v>198</v>
      </c>
      <c r="BF88" s="249">
        <f>IF(V88="základní",N88,0)</f>
        <v>0</v>
      </c>
      <c r="BG88" s="249">
        <f>IF(V88="snížená",N88,0)</f>
        <v>0</v>
      </c>
      <c r="BH88" s="249">
        <f>IF(V88="zákl. přenesená",N88,0)</f>
        <v>0</v>
      </c>
      <c r="BI88" s="249">
        <f>IF(V88="sníž. přenesená",N88,0)</f>
        <v>0</v>
      </c>
      <c r="BJ88" s="249">
        <f>IF(V88="nulová",N88,0)</f>
        <v>0</v>
      </c>
      <c r="BK88" s="192" t="s">
        <v>71</v>
      </c>
      <c r="BL88" s="249">
        <f>ROUND(L88*K88,2)</f>
        <v>0</v>
      </c>
      <c r="BM88" s="192" t="s">
        <v>113</v>
      </c>
      <c r="BN88" s="192" t="s">
        <v>1319</v>
      </c>
    </row>
    <row r="89" spans="2:48" s="198" customFormat="1" ht="27.95" customHeight="1">
      <c r="B89" s="168"/>
      <c r="C89" s="320"/>
      <c r="D89" s="320"/>
      <c r="E89" s="320"/>
      <c r="F89" s="695" t="s">
        <v>1320</v>
      </c>
      <c r="G89" s="681"/>
      <c r="H89" s="681"/>
      <c r="I89" s="681"/>
      <c r="J89" s="320"/>
      <c r="K89" s="320"/>
      <c r="L89" s="320"/>
      <c r="M89" s="320"/>
      <c r="N89" s="320"/>
      <c r="O89" s="320"/>
      <c r="P89" s="320"/>
      <c r="Q89" s="320"/>
      <c r="R89" s="320"/>
      <c r="S89" s="172"/>
      <c r="T89" s="287"/>
      <c r="U89" s="331"/>
      <c r="V89" s="169"/>
      <c r="W89" s="169"/>
      <c r="X89" s="169"/>
      <c r="Y89" s="169"/>
      <c r="Z89" s="169"/>
      <c r="AA89" s="169"/>
      <c r="AB89" s="332"/>
      <c r="AU89" s="192" t="s">
        <v>271</v>
      </c>
      <c r="AV89" s="192" t="s">
        <v>65</v>
      </c>
    </row>
    <row r="90" spans="2:66" s="198" customFormat="1" ht="20.1" customHeight="1">
      <c r="B90" s="168"/>
      <c r="C90" s="309" t="s">
        <v>158</v>
      </c>
      <c r="D90" s="309" t="s">
        <v>199</v>
      </c>
      <c r="E90" s="310" t="s">
        <v>1321</v>
      </c>
      <c r="F90" s="678" t="s">
        <v>1322</v>
      </c>
      <c r="G90" s="678"/>
      <c r="H90" s="678"/>
      <c r="I90" s="678"/>
      <c r="J90" s="311" t="s">
        <v>1318</v>
      </c>
      <c r="K90" s="312">
        <v>8</v>
      </c>
      <c r="L90" s="696"/>
      <c r="M90" s="696"/>
      <c r="N90" s="679">
        <f>ROUND(L90*K90,2)</f>
        <v>0</v>
      </c>
      <c r="O90" s="679"/>
      <c r="P90" s="679"/>
      <c r="Q90" s="679"/>
      <c r="R90" s="313" t="s">
        <v>3319</v>
      </c>
      <c r="S90" s="172"/>
      <c r="T90" s="287"/>
      <c r="U90" s="354"/>
      <c r="V90" s="246"/>
      <c r="W90" s="248"/>
      <c r="X90" s="248"/>
      <c r="Y90" s="248"/>
      <c r="Z90" s="248"/>
      <c r="AA90" s="248"/>
      <c r="AB90" s="355"/>
      <c r="AS90" s="192" t="s">
        <v>113</v>
      </c>
      <c r="AU90" s="192" t="s">
        <v>199</v>
      </c>
      <c r="AV90" s="192" t="s">
        <v>65</v>
      </c>
      <c r="AZ90" s="192" t="s">
        <v>198</v>
      </c>
      <c r="BF90" s="249">
        <f>IF(V90="základní",N90,0)</f>
        <v>0</v>
      </c>
      <c r="BG90" s="249">
        <f>IF(V90="snížená",N90,0)</f>
        <v>0</v>
      </c>
      <c r="BH90" s="249">
        <f>IF(V90="zákl. přenesená",N90,0)</f>
        <v>0</v>
      </c>
      <c r="BI90" s="249">
        <f>IF(V90="sníž. přenesená",N90,0)</f>
        <v>0</v>
      </c>
      <c r="BJ90" s="249">
        <f>IF(V90="nulová",N90,0)</f>
        <v>0</v>
      </c>
      <c r="BK90" s="192" t="s">
        <v>71</v>
      </c>
      <c r="BL90" s="249">
        <f>ROUND(L90*K90,2)</f>
        <v>0</v>
      </c>
      <c r="BM90" s="192" t="s">
        <v>113</v>
      </c>
      <c r="BN90" s="192" t="s">
        <v>1323</v>
      </c>
    </row>
    <row r="91" spans="2:48" s="198" customFormat="1" ht="27.95" customHeight="1">
      <c r="B91" s="168"/>
      <c r="C91" s="320"/>
      <c r="D91" s="320"/>
      <c r="E91" s="320"/>
      <c r="F91" s="695" t="s">
        <v>1320</v>
      </c>
      <c r="G91" s="681"/>
      <c r="H91" s="681"/>
      <c r="I91" s="681"/>
      <c r="J91" s="320"/>
      <c r="K91" s="320"/>
      <c r="L91" s="320"/>
      <c r="M91" s="320"/>
      <c r="N91" s="320"/>
      <c r="O91" s="320"/>
      <c r="P91" s="320"/>
      <c r="Q91" s="320"/>
      <c r="R91" s="320"/>
      <c r="S91" s="172"/>
      <c r="T91" s="287"/>
      <c r="U91" s="331"/>
      <c r="V91" s="169"/>
      <c r="W91" s="169"/>
      <c r="X91" s="169"/>
      <c r="Y91" s="169"/>
      <c r="Z91" s="169"/>
      <c r="AA91" s="169"/>
      <c r="AB91" s="332"/>
      <c r="AU91" s="192" t="s">
        <v>271</v>
      </c>
      <c r="AV91" s="192" t="s">
        <v>65</v>
      </c>
    </row>
    <row r="92" spans="2:66" s="198" customFormat="1" ht="20.1" customHeight="1">
      <c r="B92" s="168"/>
      <c r="C92" s="309" t="s">
        <v>161</v>
      </c>
      <c r="D92" s="309" t="s">
        <v>199</v>
      </c>
      <c r="E92" s="310" t="s">
        <v>1324</v>
      </c>
      <c r="F92" s="678" t="s">
        <v>1325</v>
      </c>
      <c r="G92" s="678"/>
      <c r="H92" s="678"/>
      <c r="I92" s="678"/>
      <c r="J92" s="311" t="s">
        <v>1318</v>
      </c>
      <c r="K92" s="312">
        <v>4</v>
      </c>
      <c r="L92" s="696"/>
      <c r="M92" s="696"/>
      <c r="N92" s="679">
        <f>ROUND(L92*K92,2)</f>
        <v>0</v>
      </c>
      <c r="O92" s="679"/>
      <c r="P92" s="679"/>
      <c r="Q92" s="679"/>
      <c r="R92" s="313" t="s">
        <v>3319</v>
      </c>
      <c r="S92" s="172"/>
      <c r="T92" s="287"/>
      <c r="U92" s="354"/>
      <c r="V92" s="246"/>
      <c r="W92" s="248"/>
      <c r="X92" s="248"/>
      <c r="Y92" s="248"/>
      <c r="Z92" s="248"/>
      <c r="AA92" s="248"/>
      <c r="AB92" s="355"/>
      <c r="AS92" s="192" t="s">
        <v>113</v>
      </c>
      <c r="AU92" s="192" t="s">
        <v>199</v>
      </c>
      <c r="AV92" s="192" t="s">
        <v>65</v>
      </c>
      <c r="AZ92" s="192" t="s">
        <v>198</v>
      </c>
      <c r="BF92" s="249">
        <f>IF(V92="základní",N92,0)</f>
        <v>0</v>
      </c>
      <c r="BG92" s="249">
        <f>IF(V92="snížená",N92,0)</f>
        <v>0</v>
      </c>
      <c r="BH92" s="249">
        <f>IF(V92="zákl. přenesená",N92,0)</f>
        <v>0</v>
      </c>
      <c r="BI92" s="249">
        <f>IF(V92="sníž. přenesená",N92,0)</f>
        <v>0</v>
      </c>
      <c r="BJ92" s="249">
        <f>IF(V92="nulová",N92,0)</f>
        <v>0</v>
      </c>
      <c r="BK92" s="192" t="s">
        <v>71</v>
      </c>
      <c r="BL92" s="249">
        <f>ROUND(L92*K92,2)</f>
        <v>0</v>
      </c>
      <c r="BM92" s="192" t="s">
        <v>113</v>
      </c>
      <c r="BN92" s="192" t="s">
        <v>1326</v>
      </c>
    </row>
    <row r="93" spans="2:48" s="198" customFormat="1" ht="27.95" customHeight="1">
      <c r="B93" s="168"/>
      <c r="C93" s="320"/>
      <c r="D93" s="320"/>
      <c r="E93" s="320"/>
      <c r="F93" s="695" t="s">
        <v>1320</v>
      </c>
      <c r="G93" s="681"/>
      <c r="H93" s="681"/>
      <c r="I93" s="681"/>
      <c r="J93" s="320"/>
      <c r="K93" s="320"/>
      <c r="L93" s="320"/>
      <c r="M93" s="320"/>
      <c r="N93" s="320"/>
      <c r="O93" s="320"/>
      <c r="P93" s="320"/>
      <c r="Q93" s="320"/>
      <c r="R93" s="320"/>
      <c r="S93" s="172"/>
      <c r="T93" s="287"/>
      <c r="U93" s="331"/>
      <c r="V93" s="169"/>
      <c r="W93" s="169"/>
      <c r="X93" s="169"/>
      <c r="Y93" s="169"/>
      <c r="Z93" s="169"/>
      <c r="AA93" s="169"/>
      <c r="AB93" s="332"/>
      <c r="AU93" s="192" t="s">
        <v>271</v>
      </c>
      <c r="AV93" s="192" t="s">
        <v>65</v>
      </c>
    </row>
    <row r="94" spans="2:66" s="198" customFormat="1" ht="20.1" customHeight="1">
      <c r="B94" s="168"/>
      <c r="C94" s="309" t="s">
        <v>164</v>
      </c>
      <c r="D94" s="309" t="s">
        <v>199</v>
      </c>
      <c r="E94" s="310" t="s">
        <v>1327</v>
      </c>
      <c r="F94" s="678" t="s">
        <v>1328</v>
      </c>
      <c r="G94" s="678"/>
      <c r="H94" s="678"/>
      <c r="I94" s="678"/>
      <c r="J94" s="311" t="s">
        <v>1318</v>
      </c>
      <c r="K94" s="312">
        <v>12</v>
      </c>
      <c r="L94" s="696"/>
      <c r="M94" s="696"/>
      <c r="N94" s="679">
        <f>ROUND(L94*K94,2)</f>
        <v>0</v>
      </c>
      <c r="O94" s="679"/>
      <c r="P94" s="679"/>
      <c r="Q94" s="679"/>
      <c r="R94" s="313" t="s">
        <v>3319</v>
      </c>
      <c r="S94" s="172"/>
      <c r="T94" s="287"/>
      <c r="U94" s="354"/>
      <c r="V94" s="246"/>
      <c r="W94" s="248"/>
      <c r="X94" s="248"/>
      <c r="Y94" s="248"/>
      <c r="Z94" s="248"/>
      <c r="AA94" s="248"/>
      <c r="AB94" s="355"/>
      <c r="AS94" s="192" t="s">
        <v>113</v>
      </c>
      <c r="AU94" s="192" t="s">
        <v>199</v>
      </c>
      <c r="AV94" s="192" t="s">
        <v>65</v>
      </c>
      <c r="AZ94" s="192" t="s">
        <v>198</v>
      </c>
      <c r="BF94" s="249">
        <f>IF(V94="základní",N94,0)</f>
        <v>0</v>
      </c>
      <c r="BG94" s="249">
        <f>IF(V94="snížená",N94,0)</f>
        <v>0</v>
      </c>
      <c r="BH94" s="249">
        <f>IF(V94="zákl. přenesená",N94,0)</f>
        <v>0</v>
      </c>
      <c r="BI94" s="249">
        <f>IF(V94="sníž. přenesená",N94,0)</f>
        <v>0</v>
      </c>
      <c r="BJ94" s="249">
        <f>IF(V94="nulová",N94,0)</f>
        <v>0</v>
      </c>
      <c r="BK94" s="192" t="s">
        <v>71</v>
      </c>
      <c r="BL94" s="249">
        <f>ROUND(L94*K94,2)</f>
        <v>0</v>
      </c>
      <c r="BM94" s="192" t="s">
        <v>113</v>
      </c>
      <c r="BN94" s="192" t="s">
        <v>1329</v>
      </c>
    </row>
    <row r="95" spans="2:48" s="198" customFormat="1" ht="27.95" customHeight="1">
      <c r="B95" s="168"/>
      <c r="C95" s="320"/>
      <c r="D95" s="320"/>
      <c r="E95" s="320"/>
      <c r="F95" s="695" t="s">
        <v>1320</v>
      </c>
      <c r="G95" s="681"/>
      <c r="H95" s="681"/>
      <c r="I95" s="681"/>
      <c r="J95" s="320"/>
      <c r="K95" s="320"/>
      <c r="L95" s="320"/>
      <c r="M95" s="320"/>
      <c r="N95" s="320"/>
      <c r="O95" s="320"/>
      <c r="P95" s="320"/>
      <c r="Q95" s="320"/>
      <c r="R95" s="320"/>
      <c r="S95" s="172"/>
      <c r="T95" s="287"/>
      <c r="U95" s="331"/>
      <c r="V95" s="169"/>
      <c r="W95" s="169"/>
      <c r="X95" s="169"/>
      <c r="Y95" s="169"/>
      <c r="Z95" s="169"/>
      <c r="AA95" s="169"/>
      <c r="AB95" s="332"/>
      <c r="AU95" s="192" t="s">
        <v>271</v>
      </c>
      <c r="AV95" s="192" t="s">
        <v>65</v>
      </c>
    </row>
    <row r="96" spans="2:66" s="198" customFormat="1" ht="20.1" customHeight="1">
      <c r="B96" s="168"/>
      <c r="C96" s="309" t="s">
        <v>397</v>
      </c>
      <c r="D96" s="309" t="s">
        <v>199</v>
      </c>
      <c r="E96" s="310" t="s">
        <v>1330</v>
      </c>
      <c r="F96" s="678" t="s">
        <v>1331</v>
      </c>
      <c r="G96" s="678"/>
      <c r="H96" s="678"/>
      <c r="I96" s="678"/>
      <c r="J96" s="311" t="s">
        <v>1318</v>
      </c>
      <c r="K96" s="312">
        <v>2</v>
      </c>
      <c r="L96" s="696"/>
      <c r="M96" s="696"/>
      <c r="N96" s="679">
        <f>ROUND(L96*K96,2)</f>
        <v>0</v>
      </c>
      <c r="O96" s="679"/>
      <c r="P96" s="679"/>
      <c r="Q96" s="679"/>
      <c r="R96" s="313" t="s">
        <v>3319</v>
      </c>
      <c r="S96" s="172"/>
      <c r="T96" s="287"/>
      <c r="U96" s="354"/>
      <c r="V96" s="246"/>
      <c r="W96" s="248"/>
      <c r="X96" s="248"/>
      <c r="Y96" s="248"/>
      <c r="Z96" s="248"/>
      <c r="AA96" s="248"/>
      <c r="AB96" s="355"/>
      <c r="AS96" s="192" t="s">
        <v>113</v>
      </c>
      <c r="AU96" s="192" t="s">
        <v>199</v>
      </c>
      <c r="AV96" s="192" t="s">
        <v>65</v>
      </c>
      <c r="AZ96" s="192" t="s">
        <v>198</v>
      </c>
      <c r="BF96" s="249">
        <f>IF(V96="základní",N96,0)</f>
        <v>0</v>
      </c>
      <c r="BG96" s="249">
        <f>IF(V96="snížená",N96,0)</f>
        <v>0</v>
      </c>
      <c r="BH96" s="249">
        <f>IF(V96="zákl. přenesená",N96,0)</f>
        <v>0</v>
      </c>
      <c r="BI96" s="249">
        <f>IF(V96="sníž. přenesená",N96,0)</f>
        <v>0</v>
      </c>
      <c r="BJ96" s="249">
        <f>IF(V96="nulová",N96,0)</f>
        <v>0</v>
      </c>
      <c r="BK96" s="192" t="s">
        <v>71</v>
      </c>
      <c r="BL96" s="249">
        <f>ROUND(L96*K96,2)</f>
        <v>0</v>
      </c>
      <c r="BM96" s="192" t="s">
        <v>113</v>
      </c>
      <c r="BN96" s="192" t="s">
        <v>1332</v>
      </c>
    </row>
    <row r="97" spans="2:48" s="198" customFormat="1" ht="27.95" customHeight="1">
      <c r="B97" s="168"/>
      <c r="C97" s="320"/>
      <c r="D97" s="320"/>
      <c r="E97" s="320"/>
      <c r="F97" s="695" t="s">
        <v>1320</v>
      </c>
      <c r="G97" s="681"/>
      <c r="H97" s="681"/>
      <c r="I97" s="681"/>
      <c r="J97" s="320"/>
      <c r="K97" s="320"/>
      <c r="L97" s="320"/>
      <c r="M97" s="320"/>
      <c r="N97" s="320"/>
      <c r="O97" s="320"/>
      <c r="P97" s="320"/>
      <c r="Q97" s="320"/>
      <c r="R97" s="320"/>
      <c r="S97" s="172"/>
      <c r="T97" s="287"/>
      <c r="U97" s="331"/>
      <c r="V97" s="169"/>
      <c r="W97" s="169"/>
      <c r="X97" s="169"/>
      <c r="Y97" s="169"/>
      <c r="Z97" s="169"/>
      <c r="AA97" s="169"/>
      <c r="AB97" s="332"/>
      <c r="AU97" s="192" t="s">
        <v>271</v>
      </c>
      <c r="AV97" s="192" t="s">
        <v>65</v>
      </c>
    </row>
    <row r="98" spans="2:66" s="198" customFormat="1" ht="20.1" customHeight="1">
      <c r="B98" s="168"/>
      <c r="C98" s="309" t="s">
        <v>403</v>
      </c>
      <c r="D98" s="309" t="s">
        <v>199</v>
      </c>
      <c r="E98" s="310" t="s">
        <v>1333</v>
      </c>
      <c r="F98" s="678" t="s">
        <v>1334</v>
      </c>
      <c r="G98" s="678"/>
      <c r="H98" s="678"/>
      <c r="I98" s="678"/>
      <c r="J98" s="311" t="s">
        <v>1318</v>
      </c>
      <c r="K98" s="312">
        <v>3</v>
      </c>
      <c r="L98" s="696"/>
      <c r="M98" s="696"/>
      <c r="N98" s="679">
        <f>ROUND(L98*K98,2)</f>
        <v>0</v>
      </c>
      <c r="O98" s="679"/>
      <c r="P98" s="679"/>
      <c r="Q98" s="679"/>
      <c r="R98" s="313" t="s">
        <v>3319</v>
      </c>
      <c r="S98" s="172"/>
      <c r="T98" s="287"/>
      <c r="U98" s="354"/>
      <c r="V98" s="246"/>
      <c r="W98" s="248"/>
      <c r="X98" s="248"/>
      <c r="Y98" s="248"/>
      <c r="Z98" s="248"/>
      <c r="AA98" s="248"/>
      <c r="AB98" s="355"/>
      <c r="AS98" s="192" t="s">
        <v>113</v>
      </c>
      <c r="AU98" s="192" t="s">
        <v>199</v>
      </c>
      <c r="AV98" s="192" t="s">
        <v>65</v>
      </c>
      <c r="AZ98" s="192" t="s">
        <v>198</v>
      </c>
      <c r="BF98" s="249">
        <f>IF(V98="základní",N98,0)</f>
        <v>0</v>
      </c>
      <c r="BG98" s="249">
        <f>IF(V98="snížená",N98,0)</f>
        <v>0</v>
      </c>
      <c r="BH98" s="249">
        <f>IF(V98="zákl. přenesená",N98,0)</f>
        <v>0</v>
      </c>
      <c r="BI98" s="249">
        <f>IF(V98="sníž. přenesená",N98,0)</f>
        <v>0</v>
      </c>
      <c r="BJ98" s="249">
        <f>IF(V98="nulová",N98,0)</f>
        <v>0</v>
      </c>
      <c r="BK98" s="192" t="s">
        <v>71</v>
      </c>
      <c r="BL98" s="249">
        <f>ROUND(L98*K98,2)</f>
        <v>0</v>
      </c>
      <c r="BM98" s="192" t="s">
        <v>113</v>
      </c>
      <c r="BN98" s="192" t="s">
        <v>1335</v>
      </c>
    </row>
    <row r="99" spans="2:48" s="198" customFormat="1" ht="27.95" customHeight="1">
      <c r="B99" s="168"/>
      <c r="C99" s="320"/>
      <c r="D99" s="320"/>
      <c r="E99" s="320"/>
      <c r="F99" s="695" t="s">
        <v>1320</v>
      </c>
      <c r="G99" s="681"/>
      <c r="H99" s="681"/>
      <c r="I99" s="681"/>
      <c r="J99" s="320"/>
      <c r="K99" s="320"/>
      <c r="L99" s="320"/>
      <c r="M99" s="320"/>
      <c r="N99" s="320"/>
      <c r="O99" s="320"/>
      <c r="P99" s="320"/>
      <c r="Q99" s="320"/>
      <c r="R99" s="320"/>
      <c r="S99" s="172"/>
      <c r="T99" s="287"/>
      <c r="U99" s="331"/>
      <c r="V99" s="169"/>
      <c r="W99" s="169"/>
      <c r="X99" s="169"/>
      <c r="Y99" s="169"/>
      <c r="Z99" s="169"/>
      <c r="AA99" s="169"/>
      <c r="AB99" s="332"/>
      <c r="AU99" s="192" t="s">
        <v>271</v>
      </c>
      <c r="AV99" s="192" t="s">
        <v>65</v>
      </c>
    </row>
    <row r="100" spans="2:66" s="198" customFormat="1" ht="20.1" customHeight="1">
      <c r="B100" s="168"/>
      <c r="C100" s="309" t="s">
        <v>410</v>
      </c>
      <c r="D100" s="309" t="s">
        <v>199</v>
      </c>
      <c r="E100" s="310" t="s">
        <v>1336</v>
      </c>
      <c r="F100" s="678" t="s">
        <v>1337</v>
      </c>
      <c r="G100" s="678"/>
      <c r="H100" s="678"/>
      <c r="I100" s="678"/>
      <c r="J100" s="311" t="s">
        <v>1318</v>
      </c>
      <c r="K100" s="312">
        <v>7</v>
      </c>
      <c r="L100" s="696"/>
      <c r="M100" s="696"/>
      <c r="N100" s="679">
        <f>ROUND(L100*K100,2)</f>
        <v>0</v>
      </c>
      <c r="O100" s="679"/>
      <c r="P100" s="679"/>
      <c r="Q100" s="679"/>
      <c r="R100" s="313" t="s">
        <v>3319</v>
      </c>
      <c r="S100" s="172"/>
      <c r="T100" s="287"/>
      <c r="U100" s="354"/>
      <c r="V100" s="246"/>
      <c r="W100" s="248"/>
      <c r="X100" s="248"/>
      <c r="Y100" s="248"/>
      <c r="Z100" s="248"/>
      <c r="AA100" s="248"/>
      <c r="AB100" s="355"/>
      <c r="AS100" s="192" t="s">
        <v>113</v>
      </c>
      <c r="AU100" s="192" t="s">
        <v>199</v>
      </c>
      <c r="AV100" s="192" t="s">
        <v>65</v>
      </c>
      <c r="AZ100" s="192" t="s">
        <v>198</v>
      </c>
      <c r="BF100" s="249">
        <f>IF(V100="základní",N100,0)</f>
        <v>0</v>
      </c>
      <c r="BG100" s="249">
        <f>IF(V100="snížená",N100,0)</f>
        <v>0</v>
      </c>
      <c r="BH100" s="249">
        <f>IF(V100="zákl. přenesená",N100,0)</f>
        <v>0</v>
      </c>
      <c r="BI100" s="249">
        <f>IF(V100="sníž. přenesená",N100,0)</f>
        <v>0</v>
      </c>
      <c r="BJ100" s="249">
        <f>IF(V100="nulová",N100,0)</f>
        <v>0</v>
      </c>
      <c r="BK100" s="192" t="s">
        <v>71</v>
      </c>
      <c r="BL100" s="249">
        <f>ROUND(L100*K100,2)</f>
        <v>0</v>
      </c>
      <c r="BM100" s="192" t="s">
        <v>113</v>
      </c>
      <c r="BN100" s="192" t="s">
        <v>1338</v>
      </c>
    </row>
    <row r="101" spans="2:48" s="198" customFormat="1" ht="27.95" customHeight="1">
      <c r="B101" s="168"/>
      <c r="C101" s="320"/>
      <c r="D101" s="320"/>
      <c r="E101" s="320"/>
      <c r="F101" s="695" t="s">
        <v>1320</v>
      </c>
      <c r="G101" s="681"/>
      <c r="H101" s="681"/>
      <c r="I101" s="681"/>
      <c r="J101" s="320"/>
      <c r="K101" s="320"/>
      <c r="L101" s="320"/>
      <c r="M101" s="320"/>
      <c r="N101" s="320"/>
      <c r="O101" s="320"/>
      <c r="P101" s="320"/>
      <c r="Q101" s="320"/>
      <c r="R101" s="320"/>
      <c r="S101" s="172"/>
      <c r="U101" s="331"/>
      <c r="V101" s="169"/>
      <c r="W101" s="169"/>
      <c r="X101" s="169"/>
      <c r="Y101" s="169"/>
      <c r="Z101" s="169"/>
      <c r="AA101" s="169"/>
      <c r="AB101" s="332"/>
      <c r="AU101" s="192" t="s">
        <v>271</v>
      </c>
      <c r="AV101" s="192" t="s">
        <v>65</v>
      </c>
    </row>
    <row r="102" spans="2:66" s="198" customFormat="1" ht="20.1" customHeight="1">
      <c r="B102" s="168"/>
      <c r="C102" s="309" t="s">
        <v>11</v>
      </c>
      <c r="D102" s="309" t="s">
        <v>199</v>
      </c>
      <c r="E102" s="310" t="s">
        <v>1339</v>
      </c>
      <c r="F102" s="678" t="s">
        <v>1340</v>
      </c>
      <c r="G102" s="678"/>
      <c r="H102" s="678"/>
      <c r="I102" s="678"/>
      <c r="J102" s="311" t="s">
        <v>1318</v>
      </c>
      <c r="K102" s="312">
        <v>12</v>
      </c>
      <c r="L102" s="696"/>
      <c r="M102" s="696"/>
      <c r="N102" s="679">
        <f>ROUND(L102*K102,2)</f>
        <v>0</v>
      </c>
      <c r="O102" s="679"/>
      <c r="P102" s="679"/>
      <c r="Q102" s="679"/>
      <c r="R102" s="313" t="s">
        <v>3319</v>
      </c>
      <c r="S102" s="172"/>
      <c r="T102" s="287"/>
      <c r="U102" s="287"/>
      <c r="V102" s="287"/>
      <c r="W102" s="287"/>
      <c r="X102" s="287"/>
      <c r="Y102" s="287"/>
      <c r="Z102" s="287"/>
      <c r="AA102" s="287"/>
      <c r="AB102" s="287"/>
      <c r="AC102" s="287"/>
      <c r="AD102" s="287"/>
      <c r="AS102" s="192" t="s">
        <v>113</v>
      </c>
      <c r="AU102" s="192" t="s">
        <v>199</v>
      </c>
      <c r="AV102" s="192" t="s">
        <v>65</v>
      </c>
      <c r="AZ102" s="192" t="s">
        <v>198</v>
      </c>
      <c r="BF102" s="249">
        <f>IF(V102="základní",N102,0)</f>
        <v>0</v>
      </c>
      <c r="BG102" s="249">
        <f>IF(V102="snížená",N102,0)</f>
        <v>0</v>
      </c>
      <c r="BH102" s="249">
        <f>IF(V102="zákl. přenesená",N102,0)</f>
        <v>0</v>
      </c>
      <c r="BI102" s="249">
        <f>IF(V102="sníž. přenesená",N102,0)</f>
        <v>0</v>
      </c>
      <c r="BJ102" s="249">
        <f>IF(V102="nulová",N102,0)</f>
        <v>0</v>
      </c>
      <c r="BK102" s="192" t="s">
        <v>71</v>
      </c>
      <c r="BL102" s="249">
        <f>ROUND(L102*K102,2)</f>
        <v>0</v>
      </c>
      <c r="BM102" s="192" t="s">
        <v>113</v>
      </c>
      <c r="BN102" s="192" t="s">
        <v>1341</v>
      </c>
    </row>
    <row r="103" spans="2:48" s="198" customFormat="1" ht="27.95" customHeight="1">
      <c r="B103" s="168"/>
      <c r="C103" s="320"/>
      <c r="D103" s="320"/>
      <c r="E103" s="320"/>
      <c r="F103" s="695" t="s">
        <v>1320</v>
      </c>
      <c r="G103" s="681"/>
      <c r="H103" s="681"/>
      <c r="I103" s="681"/>
      <c r="J103" s="320"/>
      <c r="K103" s="320"/>
      <c r="L103" s="320"/>
      <c r="M103" s="320"/>
      <c r="N103" s="320"/>
      <c r="O103" s="320"/>
      <c r="P103" s="320"/>
      <c r="Q103" s="320"/>
      <c r="R103" s="320"/>
      <c r="S103" s="172"/>
      <c r="T103" s="287"/>
      <c r="U103" s="287"/>
      <c r="V103" s="287"/>
      <c r="W103" s="287"/>
      <c r="X103" s="287"/>
      <c r="Y103" s="287"/>
      <c r="Z103" s="287"/>
      <c r="AA103" s="287"/>
      <c r="AB103" s="287"/>
      <c r="AC103" s="287"/>
      <c r="AD103" s="287"/>
      <c r="AU103" s="192" t="s">
        <v>271</v>
      </c>
      <c r="AV103" s="192" t="s">
        <v>65</v>
      </c>
    </row>
    <row r="104" spans="2:66" s="198" customFormat="1" ht="20.1" customHeight="1">
      <c r="B104" s="168"/>
      <c r="C104" s="309" t="s">
        <v>421</v>
      </c>
      <c r="D104" s="309" t="s">
        <v>199</v>
      </c>
      <c r="E104" s="310" t="s">
        <v>1342</v>
      </c>
      <c r="F104" s="678" t="s">
        <v>1343</v>
      </c>
      <c r="G104" s="678"/>
      <c r="H104" s="678"/>
      <c r="I104" s="678"/>
      <c r="J104" s="311" t="s">
        <v>1318</v>
      </c>
      <c r="K104" s="312">
        <v>1</v>
      </c>
      <c r="L104" s="696"/>
      <c r="M104" s="696"/>
      <c r="N104" s="679">
        <f>ROUND(L104*K104,2)</f>
        <v>0</v>
      </c>
      <c r="O104" s="679"/>
      <c r="P104" s="679"/>
      <c r="Q104" s="679"/>
      <c r="R104" s="313" t="s">
        <v>3319</v>
      </c>
      <c r="S104" s="172"/>
      <c r="T104" s="287"/>
      <c r="U104" s="287"/>
      <c r="V104" s="287"/>
      <c r="W104" s="287"/>
      <c r="X104" s="287"/>
      <c r="Y104" s="287"/>
      <c r="Z104" s="287"/>
      <c r="AA104" s="287"/>
      <c r="AB104" s="287"/>
      <c r="AC104" s="287"/>
      <c r="AD104" s="287"/>
      <c r="AS104" s="192" t="s">
        <v>113</v>
      </c>
      <c r="AU104" s="192" t="s">
        <v>199</v>
      </c>
      <c r="AV104" s="192" t="s">
        <v>65</v>
      </c>
      <c r="AZ104" s="192" t="s">
        <v>198</v>
      </c>
      <c r="BF104" s="249">
        <f>IF(V104="základní",N104,0)</f>
        <v>0</v>
      </c>
      <c r="BG104" s="249">
        <f>IF(V104="snížená",N104,0)</f>
        <v>0</v>
      </c>
      <c r="BH104" s="249">
        <f>IF(V104="zákl. přenesená",N104,0)</f>
        <v>0</v>
      </c>
      <c r="BI104" s="249">
        <f>IF(V104="sníž. přenesená",N104,0)</f>
        <v>0</v>
      </c>
      <c r="BJ104" s="249">
        <f>IF(V104="nulová",N104,0)</f>
        <v>0</v>
      </c>
      <c r="BK104" s="192" t="s">
        <v>71</v>
      </c>
      <c r="BL104" s="249">
        <f>ROUND(L104*K104,2)</f>
        <v>0</v>
      </c>
      <c r="BM104" s="192" t="s">
        <v>113</v>
      </c>
      <c r="BN104" s="192" t="s">
        <v>1344</v>
      </c>
    </row>
    <row r="105" spans="2:48" s="198" customFormat="1" ht="27.95" customHeight="1">
      <c r="B105" s="168"/>
      <c r="C105" s="320"/>
      <c r="D105" s="320"/>
      <c r="E105" s="320"/>
      <c r="F105" s="695" t="s">
        <v>1320</v>
      </c>
      <c r="G105" s="681"/>
      <c r="H105" s="681"/>
      <c r="I105" s="681"/>
      <c r="J105" s="320"/>
      <c r="K105" s="320"/>
      <c r="L105" s="320"/>
      <c r="M105" s="320"/>
      <c r="N105" s="320"/>
      <c r="O105" s="320"/>
      <c r="P105" s="320"/>
      <c r="Q105" s="320"/>
      <c r="R105" s="320"/>
      <c r="S105" s="172"/>
      <c r="T105" s="287"/>
      <c r="U105" s="287"/>
      <c r="V105" s="287"/>
      <c r="W105" s="287"/>
      <c r="X105" s="287"/>
      <c r="Y105" s="287"/>
      <c r="Z105" s="287"/>
      <c r="AA105" s="287"/>
      <c r="AB105" s="287"/>
      <c r="AC105" s="287"/>
      <c r="AD105" s="287"/>
      <c r="AU105" s="192" t="s">
        <v>271</v>
      </c>
      <c r="AV105" s="192" t="s">
        <v>65</v>
      </c>
    </row>
    <row r="106" spans="2:66" s="198" customFormat="1" ht="20.1" customHeight="1">
      <c r="B106" s="168"/>
      <c r="C106" s="309" t="s">
        <v>430</v>
      </c>
      <c r="D106" s="309" t="s">
        <v>199</v>
      </c>
      <c r="E106" s="310" t="s">
        <v>1345</v>
      </c>
      <c r="F106" s="678" t="s">
        <v>1346</v>
      </c>
      <c r="G106" s="678"/>
      <c r="H106" s="678"/>
      <c r="I106" s="678"/>
      <c r="J106" s="311" t="s">
        <v>1318</v>
      </c>
      <c r="K106" s="312">
        <v>3</v>
      </c>
      <c r="L106" s="696"/>
      <c r="M106" s="696"/>
      <c r="N106" s="679">
        <f>ROUND(L106*K106,2)</f>
        <v>0</v>
      </c>
      <c r="O106" s="679"/>
      <c r="P106" s="679"/>
      <c r="Q106" s="679"/>
      <c r="R106" s="313" t="s">
        <v>3319</v>
      </c>
      <c r="S106" s="172"/>
      <c r="T106" s="287"/>
      <c r="U106" s="287"/>
      <c r="V106" s="287"/>
      <c r="W106" s="287"/>
      <c r="X106" s="287"/>
      <c r="Y106" s="287"/>
      <c r="Z106" s="287"/>
      <c r="AA106" s="287"/>
      <c r="AB106" s="287"/>
      <c r="AC106" s="287"/>
      <c r="AD106" s="287"/>
      <c r="AS106" s="192" t="s">
        <v>113</v>
      </c>
      <c r="AU106" s="192" t="s">
        <v>199</v>
      </c>
      <c r="AV106" s="192" t="s">
        <v>65</v>
      </c>
      <c r="AZ106" s="192" t="s">
        <v>198</v>
      </c>
      <c r="BF106" s="249">
        <f>IF(V106="základní",N106,0)</f>
        <v>0</v>
      </c>
      <c r="BG106" s="249">
        <f>IF(V106="snížená",N106,0)</f>
        <v>0</v>
      </c>
      <c r="BH106" s="249">
        <f>IF(V106="zákl. přenesená",N106,0)</f>
        <v>0</v>
      </c>
      <c r="BI106" s="249">
        <f>IF(V106="sníž. přenesená",N106,0)</f>
        <v>0</v>
      </c>
      <c r="BJ106" s="249">
        <f>IF(V106="nulová",N106,0)</f>
        <v>0</v>
      </c>
      <c r="BK106" s="192" t="s">
        <v>71</v>
      </c>
      <c r="BL106" s="249">
        <f>ROUND(L106*K106,2)</f>
        <v>0</v>
      </c>
      <c r="BM106" s="192" t="s">
        <v>113</v>
      </c>
      <c r="BN106" s="192" t="s">
        <v>1347</v>
      </c>
    </row>
    <row r="107" spans="2:48" s="198" customFormat="1" ht="27.95" customHeight="1">
      <c r="B107" s="168"/>
      <c r="C107" s="320"/>
      <c r="D107" s="320"/>
      <c r="E107" s="320"/>
      <c r="F107" s="695" t="s">
        <v>1320</v>
      </c>
      <c r="G107" s="681"/>
      <c r="H107" s="681"/>
      <c r="I107" s="681"/>
      <c r="J107" s="320"/>
      <c r="K107" s="320"/>
      <c r="L107" s="320"/>
      <c r="M107" s="320"/>
      <c r="N107" s="320"/>
      <c r="O107" s="320"/>
      <c r="P107" s="320"/>
      <c r="Q107" s="320"/>
      <c r="R107" s="320"/>
      <c r="S107" s="172"/>
      <c r="T107" s="287"/>
      <c r="U107" s="287"/>
      <c r="V107" s="287"/>
      <c r="W107" s="287"/>
      <c r="X107" s="287"/>
      <c r="Y107" s="287"/>
      <c r="Z107" s="287"/>
      <c r="AA107" s="287"/>
      <c r="AB107" s="287"/>
      <c r="AC107" s="287"/>
      <c r="AD107" s="287"/>
      <c r="AU107" s="192" t="s">
        <v>271</v>
      </c>
      <c r="AV107" s="192" t="s">
        <v>65</v>
      </c>
    </row>
    <row r="108" spans="2:66" s="198" customFormat="1" ht="20.1" customHeight="1">
      <c r="B108" s="168"/>
      <c r="C108" s="309" t="s">
        <v>437</v>
      </c>
      <c r="D108" s="309" t="s">
        <v>199</v>
      </c>
      <c r="E108" s="310" t="s">
        <v>1348</v>
      </c>
      <c r="F108" s="678" t="s">
        <v>1343</v>
      </c>
      <c r="G108" s="678"/>
      <c r="H108" s="678"/>
      <c r="I108" s="678"/>
      <c r="J108" s="311" t="s">
        <v>1318</v>
      </c>
      <c r="K108" s="312">
        <v>2</v>
      </c>
      <c r="L108" s="696"/>
      <c r="M108" s="696"/>
      <c r="N108" s="679">
        <f>ROUND(L108*K108,2)</f>
        <v>0</v>
      </c>
      <c r="O108" s="679"/>
      <c r="P108" s="679"/>
      <c r="Q108" s="679"/>
      <c r="R108" s="313" t="s">
        <v>3319</v>
      </c>
      <c r="S108" s="172"/>
      <c r="T108" s="287"/>
      <c r="U108" s="287"/>
      <c r="V108" s="287"/>
      <c r="W108" s="287"/>
      <c r="X108" s="287"/>
      <c r="Y108" s="287"/>
      <c r="Z108" s="287"/>
      <c r="AA108" s="287"/>
      <c r="AB108" s="287"/>
      <c r="AC108" s="287"/>
      <c r="AD108" s="287"/>
      <c r="AS108" s="192" t="s">
        <v>113</v>
      </c>
      <c r="AU108" s="192" t="s">
        <v>199</v>
      </c>
      <c r="AV108" s="192" t="s">
        <v>65</v>
      </c>
      <c r="AZ108" s="192" t="s">
        <v>198</v>
      </c>
      <c r="BF108" s="249">
        <f>IF(V108="základní",N108,0)</f>
        <v>0</v>
      </c>
      <c r="BG108" s="249">
        <f>IF(V108="snížená",N108,0)</f>
        <v>0</v>
      </c>
      <c r="BH108" s="249">
        <f>IF(V108="zákl. přenesená",N108,0)</f>
        <v>0</v>
      </c>
      <c r="BI108" s="249">
        <f>IF(V108="sníž. přenesená",N108,0)</f>
        <v>0</v>
      </c>
      <c r="BJ108" s="249">
        <f>IF(V108="nulová",N108,0)</f>
        <v>0</v>
      </c>
      <c r="BK108" s="192" t="s">
        <v>71</v>
      </c>
      <c r="BL108" s="249">
        <f>ROUND(L108*K108,2)</f>
        <v>0</v>
      </c>
      <c r="BM108" s="192" t="s">
        <v>113</v>
      </c>
      <c r="BN108" s="192" t="s">
        <v>1349</v>
      </c>
    </row>
    <row r="109" spans="2:48" s="198" customFormat="1" ht="27.95" customHeight="1">
      <c r="B109" s="168"/>
      <c r="C109" s="320"/>
      <c r="D109" s="320"/>
      <c r="E109" s="320"/>
      <c r="F109" s="695" t="s">
        <v>1320</v>
      </c>
      <c r="G109" s="681"/>
      <c r="H109" s="681"/>
      <c r="I109" s="681"/>
      <c r="J109" s="320"/>
      <c r="K109" s="320"/>
      <c r="L109" s="320"/>
      <c r="M109" s="320"/>
      <c r="N109" s="320"/>
      <c r="O109" s="320"/>
      <c r="P109" s="320"/>
      <c r="Q109" s="320"/>
      <c r="R109" s="320"/>
      <c r="S109" s="172"/>
      <c r="T109" s="287"/>
      <c r="U109" s="287"/>
      <c r="V109" s="287"/>
      <c r="W109" s="287"/>
      <c r="X109" s="287"/>
      <c r="Y109" s="287"/>
      <c r="Z109" s="287"/>
      <c r="AA109" s="287"/>
      <c r="AB109" s="287"/>
      <c r="AC109" s="287"/>
      <c r="AD109" s="287"/>
      <c r="AU109" s="192" t="s">
        <v>271</v>
      </c>
      <c r="AV109" s="192" t="s">
        <v>65</v>
      </c>
    </row>
    <row r="110" spans="2:66" s="198" customFormat="1" ht="20.1" customHeight="1">
      <c r="B110" s="168"/>
      <c r="C110" s="309" t="s">
        <v>445</v>
      </c>
      <c r="D110" s="309" t="s">
        <v>199</v>
      </c>
      <c r="E110" s="310" t="s">
        <v>1350</v>
      </c>
      <c r="F110" s="678" t="s">
        <v>1346</v>
      </c>
      <c r="G110" s="678"/>
      <c r="H110" s="678"/>
      <c r="I110" s="678"/>
      <c r="J110" s="311" t="s">
        <v>1318</v>
      </c>
      <c r="K110" s="312">
        <v>3</v>
      </c>
      <c r="L110" s="696"/>
      <c r="M110" s="696"/>
      <c r="N110" s="679">
        <f>ROUND(L110*K110,2)</f>
        <v>0</v>
      </c>
      <c r="O110" s="679"/>
      <c r="P110" s="679"/>
      <c r="Q110" s="679"/>
      <c r="R110" s="313" t="s">
        <v>3319</v>
      </c>
      <c r="S110" s="172"/>
      <c r="T110" s="287"/>
      <c r="U110" s="287"/>
      <c r="V110" s="287"/>
      <c r="W110" s="287"/>
      <c r="X110" s="287"/>
      <c r="Y110" s="287"/>
      <c r="Z110" s="287"/>
      <c r="AA110" s="287"/>
      <c r="AB110" s="287"/>
      <c r="AC110" s="287"/>
      <c r="AD110" s="287"/>
      <c r="AS110" s="192" t="s">
        <v>113</v>
      </c>
      <c r="AU110" s="192" t="s">
        <v>199</v>
      </c>
      <c r="AV110" s="192" t="s">
        <v>65</v>
      </c>
      <c r="AZ110" s="192" t="s">
        <v>198</v>
      </c>
      <c r="BF110" s="249">
        <f>IF(V110="základní",N110,0)</f>
        <v>0</v>
      </c>
      <c r="BG110" s="249">
        <f>IF(V110="snížená",N110,0)</f>
        <v>0</v>
      </c>
      <c r="BH110" s="249">
        <f>IF(V110="zákl. přenesená",N110,0)</f>
        <v>0</v>
      </c>
      <c r="BI110" s="249">
        <f>IF(V110="sníž. přenesená",N110,0)</f>
        <v>0</v>
      </c>
      <c r="BJ110" s="249">
        <f>IF(V110="nulová",N110,0)</f>
        <v>0</v>
      </c>
      <c r="BK110" s="192" t="s">
        <v>71</v>
      </c>
      <c r="BL110" s="249">
        <f>ROUND(L110*K110,2)</f>
        <v>0</v>
      </c>
      <c r="BM110" s="192" t="s">
        <v>113</v>
      </c>
      <c r="BN110" s="192" t="s">
        <v>1351</v>
      </c>
    </row>
    <row r="111" spans="2:48" s="198" customFormat="1" ht="27.95" customHeight="1">
      <c r="B111" s="168"/>
      <c r="C111" s="320"/>
      <c r="D111" s="320"/>
      <c r="E111" s="320"/>
      <c r="F111" s="695" t="s">
        <v>1320</v>
      </c>
      <c r="G111" s="681"/>
      <c r="H111" s="681"/>
      <c r="I111" s="681"/>
      <c r="J111" s="320"/>
      <c r="K111" s="320"/>
      <c r="L111" s="320"/>
      <c r="M111" s="320"/>
      <c r="N111" s="320"/>
      <c r="O111" s="320"/>
      <c r="P111" s="320"/>
      <c r="Q111" s="320"/>
      <c r="R111" s="320"/>
      <c r="S111" s="172"/>
      <c r="T111" s="287"/>
      <c r="U111" s="287"/>
      <c r="V111" s="287"/>
      <c r="W111" s="287"/>
      <c r="X111" s="287"/>
      <c r="Y111" s="287"/>
      <c r="Z111" s="287"/>
      <c r="AA111" s="287"/>
      <c r="AB111" s="287"/>
      <c r="AC111" s="287"/>
      <c r="AD111" s="287"/>
      <c r="AU111" s="192" t="s">
        <v>271</v>
      </c>
      <c r="AV111" s="192" t="s">
        <v>65</v>
      </c>
    </row>
    <row r="112" spans="2:66" s="198" customFormat="1" ht="20.1" customHeight="1">
      <c r="B112" s="168"/>
      <c r="C112" s="309" t="s">
        <v>452</v>
      </c>
      <c r="D112" s="309" t="s">
        <v>199</v>
      </c>
      <c r="E112" s="310" t="s">
        <v>1352</v>
      </c>
      <c r="F112" s="678" t="s">
        <v>1353</v>
      </c>
      <c r="G112" s="678"/>
      <c r="H112" s="678"/>
      <c r="I112" s="678"/>
      <c r="J112" s="311" t="s">
        <v>1318</v>
      </c>
      <c r="K112" s="312">
        <v>4</v>
      </c>
      <c r="L112" s="696"/>
      <c r="M112" s="696"/>
      <c r="N112" s="679">
        <f>ROUND(L112*K112,2)</f>
        <v>0</v>
      </c>
      <c r="O112" s="679"/>
      <c r="P112" s="679"/>
      <c r="Q112" s="679"/>
      <c r="R112" s="313" t="s">
        <v>3319</v>
      </c>
      <c r="S112" s="172"/>
      <c r="T112" s="287"/>
      <c r="U112" s="287"/>
      <c r="V112" s="287"/>
      <c r="W112" s="287"/>
      <c r="X112" s="287"/>
      <c r="Y112" s="287"/>
      <c r="Z112" s="287"/>
      <c r="AA112" s="287"/>
      <c r="AB112" s="287"/>
      <c r="AC112" s="287"/>
      <c r="AD112" s="287"/>
      <c r="AS112" s="192" t="s">
        <v>113</v>
      </c>
      <c r="AU112" s="192" t="s">
        <v>199</v>
      </c>
      <c r="AV112" s="192" t="s">
        <v>65</v>
      </c>
      <c r="AZ112" s="192" t="s">
        <v>198</v>
      </c>
      <c r="BF112" s="249">
        <f>IF(V112="základní",N112,0)</f>
        <v>0</v>
      </c>
      <c r="BG112" s="249">
        <f>IF(V112="snížená",N112,0)</f>
        <v>0</v>
      </c>
      <c r="BH112" s="249">
        <f>IF(V112="zákl. přenesená",N112,0)</f>
        <v>0</v>
      </c>
      <c r="BI112" s="249">
        <f>IF(V112="sníž. přenesená",N112,0)</f>
        <v>0</v>
      </c>
      <c r="BJ112" s="249">
        <f>IF(V112="nulová",N112,0)</f>
        <v>0</v>
      </c>
      <c r="BK112" s="192" t="s">
        <v>71</v>
      </c>
      <c r="BL112" s="249">
        <f>ROUND(L112*K112,2)</f>
        <v>0</v>
      </c>
      <c r="BM112" s="192" t="s">
        <v>113</v>
      </c>
      <c r="BN112" s="192" t="s">
        <v>1354</v>
      </c>
    </row>
    <row r="113" spans="2:48" s="198" customFormat="1" ht="27.95" customHeight="1">
      <c r="B113" s="168"/>
      <c r="C113" s="320"/>
      <c r="D113" s="320"/>
      <c r="E113" s="320"/>
      <c r="F113" s="695" t="s">
        <v>1320</v>
      </c>
      <c r="G113" s="681"/>
      <c r="H113" s="681"/>
      <c r="I113" s="681"/>
      <c r="J113" s="320"/>
      <c r="K113" s="320"/>
      <c r="L113" s="320"/>
      <c r="M113" s="320"/>
      <c r="N113" s="320"/>
      <c r="O113" s="320"/>
      <c r="P113" s="320"/>
      <c r="Q113" s="320"/>
      <c r="R113" s="320"/>
      <c r="S113" s="172"/>
      <c r="T113" s="287"/>
      <c r="U113" s="287"/>
      <c r="V113" s="287"/>
      <c r="W113" s="287"/>
      <c r="X113" s="287"/>
      <c r="Y113" s="287"/>
      <c r="Z113" s="287"/>
      <c r="AA113" s="287"/>
      <c r="AB113" s="287"/>
      <c r="AC113" s="287"/>
      <c r="AD113" s="287"/>
      <c r="AU113" s="192" t="s">
        <v>271</v>
      </c>
      <c r="AV113" s="192" t="s">
        <v>65</v>
      </c>
    </row>
    <row r="114" spans="2:66" s="198" customFormat="1" ht="30" customHeight="1">
      <c r="B114" s="168"/>
      <c r="C114" s="309" t="s">
        <v>10</v>
      </c>
      <c r="D114" s="309" t="s">
        <v>199</v>
      </c>
      <c r="E114" s="310" t="s">
        <v>1355</v>
      </c>
      <c r="F114" s="678" t="s">
        <v>1356</v>
      </c>
      <c r="G114" s="678"/>
      <c r="H114" s="678"/>
      <c r="I114" s="678"/>
      <c r="J114" s="311" t="s">
        <v>1318</v>
      </c>
      <c r="K114" s="312">
        <v>6</v>
      </c>
      <c r="L114" s="696"/>
      <c r="M114" s="696"/>
      <c r="N114" s="679">
        <f>ROUND(L114*K114,2)</f>
        <v>0</v>
      </c>
      <c r="O114" s="679"/>
      <c r="P114" s="679"/>
      <c r="Q114" s="679"/>
      <c r="R114" s="313" t="s">
        <v>3319</v>
      </c>
      <c r="S114" s="172"/>
      <c r="T114" s="287"/>
      <c r="U114" s="287"/>
      <c r="V114" s="287"/>
      <c r="W114" s="287"/>
      <c r="X114" s="287"/>
      <c r="Y114" s="287"/>
      <c r="Z114" s="287"/>
      <c r="AA114" s="287"/>
      <c r="AB114" s="287"/>
      <c r="AC114" s="287"/>
      <c r="AD114" s="287"/>
      <c r="AS114" s="192" t="s">
        <v>113</v>
      </c>
      <c r="AU114" s="192" t="s">
        <v>199</v>
      </c>
      <c r="AV114" s="192" t="s">
        <v>65</v>
      </c>
      <c r="AZ114" s="192" t="s">
        <v>198</v>
      </c>
      <c r="BF114" s="249">
        <f>IF(V114="základní",N114,0)</f>
        <v>0</v>
      </c>
      <c r="BG114" s="249">
        <f>IF(V114="snížená",N114,0)</f>
        <v>0</v>
      </c>
      <c r="BH114" s="249">
        <f>IF(V114="zákl. přenesená",N114,0)</f>
        <v>0</v>
      </c>
      <c r="BI114" s="249">
        <f>IF(V114="sníž. přenesená",N114,0)</f>
        <v>0</v>
      </c>
      <c r="BJ114" s="249">
        <f>IF(V114="nulová",N114,0)</f>
        <v>0</v>
      </c>
      <c r="BK114" s="192" t="s">
        <v>71</v>
      </c>
      <c r="BL114" s="249">
        <f>ROUND(L114*K114,2)</f>
        <v>0</v>
      </c>
      <c r="BM114" s="192" t="s">
        <v>113</v>
      </c>
      <c r="BN114" s="192" t="s">
        <v>1357</v>
      </c>
    </row>
    <row r="115" spans="2:48" s="198" customFormat="1" ht="27.95" customHeight="1">
      <c r="B115" s="168"/>
      <c r="C115" s="320"/>
      <c r="D115" s="320"/>
      <c r="E115" s="320"/>
      <c r="F115" s="695" t="s">
        <v>1358</v>
      </c>
      <c r="G115" s="681"/>
      <c r="H115" s="681"/>
      <c r="I115" s="681"/>
      <c r="J115" s="320"/>
      <c r="K115" s="320"/>
      <c r="L115" s="320"/>
      <c r="M115" s="320"/>
      <c r="N115" s="320"/>
      <c r="O115" s="320"/>
      <c r="P115" s="320"/>
      <c r="Q115" s="320"/>
      <c r="R115" s="320"/>
      <c r="S115" s="172"/>
      <c r="T115" s="287"/>
      <c r="U115" s="287"/>
      <c r="V115" s="287"/>
      <c r="W115" s="287"/>
      <c r="X115" s="287"/>
      <c r="Y115" s="287"/>
      <c r="Z115" s="287"/>
      <c r="AA115" s="287"/>
      <c r="AB115" s="287"/>
      <c r="AC115" s="287"/>
      <c r="AD115" s="287"/>
      <c r="AU115" s="192" t="s">
        <v>271</v>
      </c>
      <c r="AV115" s="192" t="s">
        <v>65</v>
      </c>
    </row>
    <row r="116" spans="2:66" s="198" customFormat="1" ht="30" customHeight="1">
      <c r="B116" s="168"/>
      <c r="C116" s="309" t="s">
        <v>463</v>
      </c>
      <c r="D116" s="309" t="s">
        <v>199</v>
      </c>
      <c r="E116" s="310" t="s">
        <v>1359</v>
      </c>
      <c r="F116" s="678" t="s">
        <v>1360</v>
      </c>
      <c r="G116" s="678"/>
      <c r="H116" s="678"/>
      <c r="I116" s="678"/>
      <c r="J116" s="311" t="s">
        <v>1318</v>
      </c>
      <c r="K116" s="312">
        <v>12</v>
      </c>
      <c r="L116" s="696"/>
      <c r="M116" s="696"/>
      <c r="N116" s="679">
        <f>ROUND(L116*K116,2)</f>
        <v>0</v>
      </c>
      <c r="O116" s="679"/>
      <c r="P116" s="679"/>
      <c r="Q116" s="679"/>
      <c r="R116" s="313" t="s">
        <v>3319</v>
      </c>
      <c r="S116" s="172"/>
      <c r="T116" s="287"/>
      <c r="U116" s="287"/>
      <c r="V116" s="287"/>
      <c r="W116" s="287"/>
      <c r="X116" s="287"/>
      <c r="Y116" s="287"/>
      <c r="Z116" s="287"/>
      <c r="AA116" s="287"/>
      <c r="AB116" s="287"/>
      <c r="AC116" s="287"/>
      <c r="AD116" s="287"/>
      <c r="AS116" s="192" t="s">
        <v>113</v>
      </c>
      <c r="AU116" s="192" t="s">
        <v>199</v>
      </c>
      <c r="AV116" s="192" t="s">
        <v>65</v>
      </c>
      <c r="AZ116" s="192" t="s">
        <v>198</v>
      </c>
      <c r="BF116" s="249">
        <f>IF(V116="základní",N116,0)</f>
        <v>0</v>
      </c>
      <c r="BG116" s="249">
        <f>IF(V116="snížená",N116,0)</f>
        <v>0</v>
      </c>
      <c r="BH116" s="249">
        <f>IF(V116="zákl. přenesená",N116,0)</f>
        <v>0</v>
      </c>
      <c r="BI116" s="249">
        <f>IF(V116="sníž. přenesená",N116,0)</f>
        <v>0</v>
      </c>
      <c r="BJ116" s="249">
        <f>IF(V116="nulová",N116,0)</f>
        <v>0</v>
      </c>
      <c r="BK116" s="192" t="s">
        <v>71</v>
      </c>
      <c r="BL116" s="249">
        <f>ROUND(L116*K116,2)</f>
        <v>0</v>
      </c>
      <c r="BM116" s="192" t="s">
        <v>113</v>
      </c>
      <c r="BN116" s="192" t="s">
        <v>1361</v>
      </c>
    </row>
    <row r="117" spans="2:48" s="198" customFormat="1" ht="27.95" customHeight="1">
      <c r="B117" s="168"/>
      <c r="C117" s="320"/>
      <c r="D117" s="320"/>
      <c r="E117" s="320"/>
      <c r="F117" s="695" t="s">
        <v>3671</v>
      </c>
      <c r="G117" s="681"/>
      <c r="H117" s="681"/>
      <c r="I117" s="681"/>
      <c r="J117" s="320"/>
      <c r="K117" s="320"/>
      <c r="L117" s="320"/>
      <c r="M117" s="320"/>
      <c r="N117" s="320"/>
      <c r="O117" s="320"/>
      <c r="P117" s="320"/>
      <c r="Q117" s="320"/>
      <c r="R117" s="320"/>
      <c r="S117" s="172"/>
      <c r="T117" s="287"/>
      <c r="U117" s="287"/>
      <c r="V117" s="287"/>
      <c r="W117" s="287"/>
      <c r="X117" s="287"/>
      <c r="Y117" s="287"/>
      <c r="Z117" s="287"/>
      <c r="AA117" s="287"/>
      <c r="AB117" s="287"/>
      <c r="AC117" s="287"/>
      <c r="AD117" s="287"/>
      <c r="AU117" s="192" t="s">
        <v>271</v>
      </c>
      <c r="AV117" s="192" t="s">
        <v>65</v>
      </c>
    </row>
    <row r="118" spans="2:66" s="198" customFormat="1" ht="20.1" customHeight="1">
      <c r="B118" s="168"/>
      <c r="C118" s="309" t="s">
        <v>471</v>
      </c>
      <c r="D118" s="309" t="s">
        <v>199</v>
      </c>
      <c r="E118" s="310" t="s">
        <v>1363</v>
      </c>
      <c r="F118" s="678" t="s">
        <v>1364</v>
      </c>
      <c r="G118" s="678"/>
      <c r="H118" s="678"/>
      <c r="I118" s="678"/>
      <c r="J118" s="311" t="s">
        <v>1318</v>
      </c>
      <c r="K118" s="312">
        <v>42</v>
      </c>
      <c r="L118" s="696"/>
      <c r="M118" s="696"/>
      <c r="N118" s="679">
        <f>ROUND(L118*K118,2)</f>
        <v>0</v>
      </c>
      <c r="O118" s="679"/>
      <c r="P118" s="679"/>
      <c r="Q118" s="679"/>
      <c r="R118" s="313" t="s">
        <v>3319</v>
      </c>
      <c r="S118" s="172"/>
      <c r="T118" s="287"/>
      <c r="U118" s="287"/>
      <c r="V118" s="287"/>
      <c r="W118" s="287"/>
      <c r="X118" s="287"/>
      <c r="Y118" s="287"/>
      <c r="Z118" s="287"/>
      <c r="AA118" s="287"/>
      <c r="AB118" s="287"/>
      <c r="AC118" s="287"/>
      <c r="AD118" s="287"/>
      <c r="AS118" s="192" t="s">
        <v>113</v>
      </c>
      <c r="AU118" s="192" t="s">
        <v>199</v>
      </c>
      <c r="AV118" s="192" t="s">
        <v>65</v>
      </c>
      <c r="AZ118" s="192" t="s">
        <v>198</v>
      </c>
      <c r="BF118" s="249">
        <f>IF(V118="základní",N118,0)</f>
        <v>0</v>
      </c>
      <c r="BG118" s="249">
        <f>IF(V118="snížená",N118,0)</f>
        <v>0</v>
      </c>
      <c r="BH118" s="249">
        <f>IF(V118="zákl. přenesená",N118,0)</f>
        <v>0</v>
      </c>
      <c r="BI118" s="249">
        <f>IF(V118="sníž. přenesená",N118,0)</f>
        <v>0</v>
      </c>
      <c r="BJ118" s="249">
        <f>IF(V118="nulová",N118,0)</f>
        <v>0</v>
      </c>
      <c r="BK118" s="192" t="s">
        <v>71</v>
      </c>
      <c r="BL118" s="249">
        <f>ROUND(L118*K118,2)</f>
        <v>0</v>
      </c>
      <c r="BM118" s="192" t="s">
        <v>113</v>
      </c>
      <c r="BN118" s="192" t="s">
        <v>1365</v>
      </c>
    </row>
    <row r="119" spans="2:48" s="198" customFormat="1" ht="20.1" customHeight="1">
      <c r="B119" s="168"/>
      <c r="C119" s="320"/>
      <c r="D119" s="320"/>
      <c r="E119" s="320"/>
      <c r="F119" s="695" t="s">
        <v>1366</v>
      </c>
      <c r="G119" s="681"/>
      <c r="H119" s="681"/>
      <c r="I119" s="681"/>
      <c r="J119" s="320"/>
      <c r="K119" s="320"/>
      <c r="L119" s="320"/>
      <c r="M119" s="320"/>
      <c r="N119" s="320"/>
      <c r="O119" s="320"/>
      <c r="P119" s="320"/>
      <c r="Q119" s="320"/>
      <c r="R119" s="320"/>
      <c r="S119" s="172"/>
      <c r="T119" s="287"/>
      <c r="U119" s="287"/>
      <c r="V119" s="287"/>
      <c r="W119" s="287"/>
      <c r="X119" s="287"/>
      <c r="Y119" s="287"/>
      <c r="Z119" s="287"/>
      <c r="AA119" s="287"/>
      <c r="AB119" s="287"/>
      <c r="AC119" s="287"/>
      <c r="AD119" s="287"/>
      <c r="AU119" s="192" t="s">
        <v>271</v>
      </c>
      <c r="AV119" s="192" t="s">
        <v>65</v>
      </c>
    </row>
    <row r="120" spans="2:66" s="198" customFormat="1" ht="30" customHeight="1">
      <c r="B120" s="168"/>
      <c r="C120" s="309" t="s">
        <v>475</v>
      </c>
      <c r="D120" s="309" t="s">
        <v>199</v>
      </c>
      <c r="E120" s="310" t="s">
        <v>1367</v>
      </c>
      <c r="F120" s="678" t="s">
        <v>1368</v>
      </c>
      <c r="G120" s="678"/>
      <c r="H120" s="678"/>
      <c r="I120" s="678"/>
      <c r="J120" s="311" t="s">
        <v>1318</v>
      </c>
      <c r="K120" s="312">
        <v>7</v>
      </c>
      <c r="L120" s="696"/>
      <c r="M120" s="696"/>
      <c r="N120" s="679">
        <f>ROUND(L120*K120,2)</f>
        <v>0</v>
      </c>
      <c r="O120" s="679"/>
      <c r="P120" s="679"/>
      <c r="Q120" s="679"/>
      <c r="R120" s="313" t="s">
        <v>3319</v>
      </c>
      <c r="S120" s="172"/>
      <c r="T120" s="287"/>
      <c r="U120" s="287"/>
      <c r="V120" s="287"/>
      <c r="W120" s="287"/>
      <c r="X120" s="287"/>
      <c r="Y120" s="287"/>
      <c r="Z120" s="287"/>
      <c r="AA120" s="287"/>
      <c r="AB120" s="287"/>
      <c r="AC120" s="287"/>
      <c r="AD120" s="287"/>
      <c r="AS120" s="192" t="s">
        <v>113</v>
      </c>
      <c r="AU120" s="192" t="s">
        <v>199</v>
      </c>
      <c r="AV120" s="192" t="s">
        <v>65</v>
      </c>
      <c r="AZ120" s="192" t="s">
        <v>198</v>
      </c>
      <c r="BF120" s="249">
        <f>IF(V120="základní",N120,0)</f>
        <v>0</v>
      </c>
      <c r="BG120" s="249">
        <f>IF(V120="snížená",N120,0)</f>
        <v>0</v>
      </c>
      <c r="BH120" s="249">
        <f>IF(V120="zákl. přenesená",N120,0)</f>
        <v>0</v>
      </c>
      <c r="BI120" s="249">
        <f>IF(V120="sníž. přenesená",N120,0)</f>
        <v>0</v>
      </c>
      <c r="BJ120" s="249">
        <f>IF(V120="nulová",N120,0)</f>
        <v>0</v>
      </c>
      <c r="BK120" s="192" t="s">
        <v>71</v>
      </c>
      <c r="BL120" s="249">
        <f>ROUND(L120*K120,2)</f>
        <v>0</v>
      </c>
      <c r="BM120" s="192" t="s">
        <v>113</v>
      </c>
      <c r="BN120" s="192" t="s">
        <v>1369</v>
      </c>
    </row>
    <row r="121" spans="2:48" s="198" customFormat="1" ht="20.1" customHeight="1">
      <c r="B121" s="168"/>
      <c r="C121" s="320"/>
      <c r="D121" s="320"/>
      <c r="E121" s="320"/>
      <c r="F121" s="695" t="s">
        <v>1366</v>
      </c>
      <c r="G121" s="681"/>
      <c r="H121" s="681"/>
      <c r="I121" s="681"/>
      <c r="J121" s="320"/>
      <c r="K121" s="320"/>
      <c r="L121" s="320"/>
      <c r="M121" s="320"/>
      <c r="N121" s="320"/>
      <c r="O121" s="320"/>
      <c r="P121" s="320"/>
      <c r="Q121" s="320"/>
      <c r="R121" s="320"/>
      <c r="S121" s="172"/>
      <c r="U121" s="331"/>
      <c r="V121" s="169"/>
      <c r="W121" s="169"/>
      <c r="X121" s="169"/>
      <c r="Y121" s="169"/>
      <c r="Z121" s="169"/>
      <c r="AA121" s="169"/>
      <c r="AB121" s="332"/>
      <c r="AU121" s="192" t="s">
        <v>271</v>
      </c>
      <c r="AV121" s="192" t="s">
        <v>65</v>
      </c>
    </row>
    <row r="122" spans="2:66" s="198" customFormat="1" ht="30" customHeight="1">
      <c r="B122" s="168"/>
      <c r="C122" s="309" t="s">
        <v>478</v>
      </c>
      <c r="D122" s="309" t="s">
        <v>199</v>
      </c>
      <c r="E122" s="310" t="s">
        <v>1370</v>
      </c>
      <c r="F122" s="678" t="s">
        <v>1371</v>
      </c>
      <c r="G122" s="678"/>
      <c r="H122" s="678"/>
      <c r="I122" s="678"/>
      <c r="J122" s="311" t="s">
        <v>1318</v>
      </c>
      <c r="K122" s="312">
        <v>58</v>
      </c>
      <c r="L122" s="696"/>
      <c r="M122" s="696"/>
      <c r="N122" s="679">
        <f>ROUND(L122*K122,2)</f>
        <v>0</v>
      </c>
      <c r="O122" s="679"/>
      <c r="P122" s="679"/>
      <c r="Q122" s="679"/>
      <c r="R122" s="313" t="s">
        <v>3319</v>
      </c>
      <c r="S122" s="172"/>
      <c r="T122" s="287"/>
      <c r="U122" s="354"/>
      <c r="V122" s="246"/>
      <c r="W122" s="248"/>
      <c r="X122" s="248"/>
      <c r="Y122" s="248"/>
      <c r="Z122" s="248"/>
      <c r="AA122" s="248"/>
      <c r="AB122" s="355"/>
      <c r="AS122" s="192" t="s">
        <v>113</v>
      </c>
      <c r="AU122" s="192" t="s">
        <v>199</v>
      </c>
      <c r="AV122" s="192" t="s">
        <v>65</v>
      </c>
      <c r="AZ122" s="192" t="s">
        <v>198</v>
      </c>
      <c r="BF122" s="249">
        <f>IF(V122="základní",N122,0)</f>
        <v>0</v>
      </c>
      <c r="BG122" s="249">
        <f>IF(V122="snížená",N122,0)</f>
        <v>0</v>
      </c>
      <c r="BH122" s="249">
        <f>IF(V122="zákl. přenesená",N122,0)</f>
        <v>0</v>
      </c>
      <c r="BI122" s="249">
        <f>IF(V122="sníž. přenesená",N122,0)</f>
        <v>0</v>
      </c>
      <c r="BJ122" s="249">
        <f>IF(V122="nulová",N122,0)</f>
        <v>0</v>
      </c>
      <c r="BK122" s="192" t="s">
        <v>71</v>
      </c>
      <c r="BL122" s="249">
        <f>ROUND(L122*K122,2)</f>
        <v>0</v>
      </c>
      <c r="BM122" s="192" t="s">
        <v>113</v>
      </c>
      <c r="BN122" s="192" t="s">
        <v>1372</v>
      </c>
    </row>
    <row r="123" spans="2:48" s="198" customFormat="1" ht="30" customHeight="1">
      <c r="B123" s="168"/>
      <c r="C123" s="320"/>
      <c r="D123" s="320"/>
      <c r="E123" s="320"/>
      <c r="F123" s="695" t="s">
        <v>1373</v>
      </c>
      <c r="G123" s="681"/>
      <c r="H123" s="681"/>
      <c r="I123" s="681"/>
      <c r="J123" s="320"/>
      <c r="K123" s="320"/>
      <c r="L123" s="320"/>
      <c r="M123" s="320"/>
      <c r="N123" s="320"/>
      <c r="O123" s="320"/>
      <c r="P123" s="320"/>
      <c r="Q123" s="320"/>
      <c r="R123" s="320"/>
      <c r="S123" s="172"/>
      <c r="T123" s="287"/>
      <c r="U123" s="331"/>
      <c r="V123" s="169"/>
      <c r="W123" s="169"/>
      <c r="X123" s="169"/>
      <c r="Y123" s="169"/>
      <c r="Z123" s="169"/>
      <c r="AA123" s="169"/>
      <c r="AB123" s="332"/>
      <c r="AU123" s="192" t="s">
        <v>271</v>
      </c>
      <c r="AV123" s="192" t="s">
        <v>65</v>
      </c>
    </row>
    <row r="124" spans="2:66" s="198" customFormat="1" ht="30" customHeight="1">
      <c r="B124" s="168"/>
      <c r="C124" s="309" t="s">
        <v>481</v>
      </c>
      <c r="D124" s="309" t="s">
        <v>199</v>
      </c>
      <c r="E124" s="310" t="s">
        <v>1374</v>
      </c>
      <c r="F124" s="678" t="s">
        <v>1375</v>
      </c>
      <c r="G124" s="678"/>
      <c r="H124" s="678"/>
      <c r="I124" s="678"/>
      <c r="J124" s="311" t="s">
        <v>353</v>
      </c>
      <c r="K124" s="312">
        <v>110</v>
      </c>
      <c r="L124" s="572"/>
      <c r="M124" s="572"/>
      <c r="N124" s="679">
        <f>ROUND(L124*K124,2)</f>
        <v>0</v>
      </c>
      <c r="O124" s="679"/>
      <c r="P124" s="679"/>
      <c r="Q124" s="679"/>
      <c r="R124" s="313" t="s">
        <v>3319</v>
      </c>
      <c r="S124" s="172"/>
      <c r="T124" s="287"/>
      <c r="U124" s="354"/>
      <c r="V124" s="246"/>
      <c r="W124" s="248"/>
      <c r="X124" s="248"/>
      <c r="Y124" s="248"/>
      <c r="Z124" s="248"/>
      <c r="AA124" s="248"/>
      <c r="AB124" s="355"/>
      <c r="AS124" s="192" t="s">
        <v>113</v>
      </c>
      <c r="AU124" s="192" t="s">
        <v>199</v>
      </c>
      <c r="AV124" s="192" t="s">
        <v>65</v>
      </c>
      <c r="AZ124" s="192" t="s">
        <v>198</v>
      </c>
      <c r="BF124" s="249">
        <f>IF(V124="základní",N124,0)</f>
        <v>0</v>
      </c>
      <c r="BG124" s="249">
        <f>IF(V124="snížená",N124,0)</f>
        <v>0</v>
      </c>
      <c r="BH124" s="249">
        <f>IF(V124="zákl. přenesená",N124,0)</f>
        <v>0</v>
      </c>
      <c r="BI124" s="249">
        <f>IF(V124="sníž. přenesená",N124,0)</f>
        <v>0</v>
      </c>
      <c r="BJ124" s="249">
        <f>IF(V124="nulová",N124,0)</f>
        <v>0</v>
      </c>
      <c r="BK124" s="192" t="s">
        <v>71</v>
      </c>
      <c r="BL124" s="249">
        <f>ROUND(L124*K124,2)</f>
        <v>0</v>
      </c>
      <c r="BM124" s="192" t="s">
        <v>113</v>
      </c>
      <c r="BN124" s="192" t="s">
        <v>1376</v>
      </c>
    </row>
    <row r="125" spans="2:48" s="198" customFormat="1" ht="42" customHeight="1">
      <c r="B125" s="168"/>
      <c r="C125" s="320"/>
      <c r="D125" s="320"/>
      <c r="E125" s="320"/>
      <c r="F125" s="695" t="s">
        <v>1377</v>
      </c>
      <c r="G125" s="681"/>
      <c r="H125" s="681"/>
      <c r="I125" s="681"/>
      <c r="J125" s="320"/>
      <c r="K125" s="320"/>
      <c r="L125" s="320"/>
      <c r="M125" s="320"/>
      <c r="N125" s="320"/>
      <c r="O125" s="320"/>
      <c r="P125" s="320"/>
      <c r="Q125" s="320"/>
      <c r="R125" s="320"/>
      <c r="S125" s="172"/>
      <c r="T125" s="287"/>
      <c r="U125" s="331"/>
      <c r="V125" s="169"/>
      <c r="W125" s="169"/>
      <c r="X125" s="169"/>
      <c r="Y125" s="169"/>
      <c r="Z125" s="169"/>
      <c r="AA125" s="169"/>
      <c r="AB125" s="332"/>
      <c r="AU125" s="192" t="s">
        <v>271</v>
      </c>
      <c r="AV125" s="192" t="s">
        <v>65</v>
      </c>
    </row>
    <row r="126" spans="2:66" s="198" customFormat="1" ht="30" customHeight="1">
      <c r="B126" s="168"/>
      <c r="C126" s="309" t="s">
        <v>488</v>
      </c>
      <c r="D126" s="309" t="s">
        <v>199</v>
      </c>
      <c r="E126" s="310" t="s">
        <v>1378</v>
      </c>
      <c r="F126" s="678" t="s">
        <v>1379</v>
      </c>
      <c r="G126" s="678"/>
      <c r="H126" s="678"/>
      <c r="I126" s="678"/>
      <c r="J126" s="311" t="s">
        <v>353</v>
      </c>
      <c r="K126" s="312">
        <v>100</v>
      </c>
      <c r="L126" s="696"/>
      <c r="M126" s="696"/>
      <c r="N126" s="679">
        <f>ROUND(L126*K126,2)</f>
        <v>0</v>
      </c>
      <c r="O126" s="679"/>
      <c r="P126" s="679"/>
      <c r="Q126" s="679"/>
      <c r="R126" s="313" t="s">
        <v>3319</v>
      </c>
      <c r="S126" s="172"/>
      <c r="T126" s="287"/>
      <c r="U126" s="354"/>
      <c r="V126" s="246"/>
      <c r="W126" s="248"/>
      <c r="X126" s="248"/>
      <c r="Y126" s="248"/>
      <c r="Z126" s="248"/>
      <c r="AA126" s="248"/>
      <c r="AB126" s="355"/>
      <c r="AS126" s="192" t="s">
        <v>113</v>
      </c>
      <c r="AU126" s="192" t="s">
        <v>199</v>
      </c>
      <c r="AV126" s="192" t="s">
        <v>65</v>
      </c>
      <c r="AZ126" s="192" t="s">
        <v>198</v>
      </c>
      <c r="BF126" s="249">
        <f>IF(V126="základní",N126,0)</f>
        <v>0</v>
      </c>
      <c r="BG126" s="249">
        <f>IF(V126="snížená",N126,0)</f>
        <v>0</v>
      </c>
      <c r="BH126" s="249">
        <f>IF(V126="zákl. přenesená",N126,0)</f>
        <v>0</v>
      </c>
      <c r="BI126" s="249">
        <f>IF(V126="sníž. přenesená",N126,0)</f>
        <v>0</v>
      </c>
      <c r="BJ126" s="249">
        <f>IF(V126="nulová",N126,0)</f>
        <v>0</v>
      </c>
      <c r="BK126" s="192" t="s">
        <v>71</v>
      </c>
      <c r="BL126" s="249">
        <f>ROUND(L126*K126,2)</f>
        <v>0</v>
      </c>
      <c r="BM126" s="192" t="s">
        <v>113</v>
      </c>
      <c r="BN126" s="192" t="s">
        <v>1380</v>
      </c>
    </row>
    <row r="127" spans="2:48" s="198" customFormat="1" ht="42" customHeight="1">
      <c r="B127" s="168"/>
      <c r="C127" s="320"/>
      <c r="D127" s="320"/>
      <c r="E127" s="320"/>
      <c r="F127" s="695" t="s">
        <v>1381</v>
      </c>
      <c r="G127" s="681"/>
      <c r="H127" s="681"/>
      <c r="I127" s="681"/>
      <c r="J127" s="320"/>
      <c r="K127" s="320"/>
      <c r="L127" s="320"/>
      <c r="M127" s="320"/>
      <c r="N127" s="320"/>
      <c r="O127" s="320"/>
      <c r="P127" s="320"/>
      <c r="Q127" s="320"/>
      <c r="R127" s="320"/>
      <c r="S127" s="172"/>
      <c r="T127" s="287"/>
      <c r="U127" s="331"/>
      <c r="V127" s="169"/>
      <c r="W127" s="169"/>
      <c r="X127" s="169"/>
      <c r="Y127" s="169"/>
      <c r="Z127" s="169"/>
      <c r="AA127" s="169"/>
      <c r="AB127" s="332"/>
      <c r="AU127" s="192" t="s">
        <v>271</v>
      </c>
      <c r="AV127" s="192" t="s">
        <v>65</v>
      </c>
    </row>
    <row r="128" spans="2:66" s="198" customFormat="1" ht="30" customHeight="1">
      <c r="B128" s="168"/>
      <c r="C128" s="309" t="s">
        <v>491</v>
      </c>
      <c r="D128" s="309" t="s">
        <v>199</v>
      </c>
      <c r="E128" s="310" t="s">
        <v>1382</v>
      </c>
      <c r="F128" s="678" t="s">
        <v>1383</v>
      </c>
      <c r="G128" s="678"/>
      <c r="H128" s="678"/>
      <c r="I128" s="678"/>
      <c r="J128" s="311" t="s">
        <v>1318</v>
      </c>
      <c r="K128" s="312">
        <v>212</v>
      </c>
      <c r="L128" s="696"/>
      <c r="M128" s="696"/>
      <c r="N128" s="679">
        <f>ROUND(L128*K128,2)</f>
        <v>0</v>
      </c>
      <c r="O128" s="679"/>
      <c r="P128" s="679"/>
      <c r="Q128" s="679"/>
      <c r="R128" s="313" t="s">
        <v>3319</v>
      </c>
      <c r="S128" s="172"/>
      <c r="T128" s="287"/>
      <c r="U128" s="354"/>
      <c r="V128" s="246"/>
      <c r="W128" s="248"/>
      <c r="X128" s="248"/>
      <c r="Y128" s="248"/>
      <c r="Z128" s="248"/>
      <c r="AA128" s="248"/>
      <c r="AB128" s="355"/>
      <c r="AS128" s="192" t="s">
        <v>113</v>
      </c>
      <c r="AU128" s="192" t="s">
        <v>199</v>
      </c>
      <c r="AV128" s="192" t="s">
        <v>65</v>
      </c>
      <c r="AZ128" s="192" t="s">
        <v>198</v>
      </c>
      <c r="BF128" s="249">
        <f>IF(V128="základní",N128,0)</f>
        <v>0</v>
      </c>
      <c r="BG128" s="249">
        <f>IF(V128="snížená",N128,0)</f>
        <v>0</v>
      </c>
      <c r="BH128" s="249">
        <f>IF(V128="zákl. přenesená",N128,0)</f>
        <v>0</v>
      </c>
      <c r="BI128" s="249">
        <f>IF(V128="sníž. přenesená",N128,0)</f>
        <v>0</v>
      </c>
      <c r="BJ128" s="249">
        <f>IF(V128="nulová",N128,0)</f>
        <v>0</v>
      </c>
      <c r="BK128" s="192" t="s">
        <v>71</v>
      </c>
      <c r="BL128" s="249">
        <f>ROUND(L128*K128,2)</f>
        <v>0</v>
      </c>
      <c r="BM128" s="192" t="s">
        <v>113</v>
      </c>
      <c r="BN128" s="192" t="s">
        <v>1384</v>
      </c>
    </row>
    <row r="129" spans="2:48" s="198" customFormat="1" ht="20.1" customHeight="1">
      <c r="B129" s="168"/>
      <c r="C129" s="320"/>
      <c r="D129" s="320"/>
      <c r="E129" s="320"/>
      <c r="F129" s="695" t="s">
        <v>1385</v>
      </c>
      <c r="G129" s="681"/>
      <c r="H129" s="681"/>
      <c r="I129" s="681"/>
      <c r="J129" s="320"/>
      <c r="K129" s="320"/>
      <c r="L129" s="320"/>
      <c r="M129" s="320"/>
      <c r="N129" s="320"/>
      <c r="O129" s="320"/>
      <c r="P129" s="320"/>
      <c r="Q129" s="320"/>
      <c r="R129" s="320"/>
      <c r="S129" s="172"/>
      <c r="T129" s="287"/>
      <c r="U129" s="331"/>
      <c r="V129" s="169"/>
      <c r="W129" s="169"/>
      <c r="X129" s="169"/>
      <c r="Y129" s="169"/>
      <c r="Z129" s="169"/>
      <c r="AA129" s="169"/>
      <c r="AB129" s="332"/>
      <c r="AU129" s="192" t="s">
        <v>271</v>
      </c>
      <c r="AV129" s="192" t="s">
        <v>65</v>
      </c>
    </row>
    <row r="130" spans="2:66" s="198" customFormat="1" ht="20.1" customHeight="1">
      <c r="B130" s="168"/>
      <c r="C130" s="309" t="s">
        <v>494</v>
      </c>
      <c r="D130" s="309" t="s">
        <v>199</v>
      </c>
      <c r="E130" s="310" t="s">
        <v>1386</v>
      </c>
      <c r="F130" s="678" t="s">
        <v>1387</v>
      </c>
      <c r="G130" s="678"/>
      <c r="H130" s="678"/>
      <c r="I130" s="678"/>
      <c r="J130" s="311" t="s">
        <v>1318</v>
      </c>
      <c r="K130" s="312">
        <v>15</v>
      </c>
      <c r="L130" s="696"/>
      <c r="M130" s="696"/>
      <c r="N130" s="679">
        <f>ROUND(L130*K130,2)</f>
        <v>0</v>
      </c>
      <c r="O130" s="679"/>
      <c r="P130" s="679"/>
      <c r="Q130" s="679"/>
      <c r="R130" s="313" t="s">
        <v>3319</v>
      </c>
      <c r="S130" s="172"/>
      <c r="T130" s="287"/>
      <c r="U130" s="354"/>
      <c r="V130" s="246"/>
      <c r="W130" s="248"/>
      <c r="X130" s="248"/>
      <c r="Y130" s="248"/>
      <c r="Z130" s="248"/>
      <c r="AA130" s="248"/>
      <c r="AB130" s="355"/>
      <c r="AS130" s="192" t="s">
        <v>113</v>
      </c>
      <c r="AU130" s="192" t="s">
        <v>199</v>
      </c>
      <c r="AV130" s="192" t="s">
        <v>65</v>
      </c>
      <c r="AZ130" s="192" t="s">
        <v>198</v>
      </c>
      <c r="BF130" s="249">
        <f>IF(V130="základní",N130,0)</f>
        <v>0</v>
      </c>
      <c r="BG130" s="249">
        <f>IF(V130="snížená",N130,0)</f>
        <v>0</v>
      </c>
      <c r="BH130" s="249">
        <f>IF(V130="zákl. přenesená",N130,0)</f>
        <v>0</v>
      </c>
      <c r="BI130" s="249">
        <f>IF(V130="sníž. přenesená",N130,0)</f>
        <v>0</v>
      </c>
      <c r="BJ130" s="249">
        <f>IF(V130="nulová",N130,0)</f>
        <v>0</v>
      </c>
      <c r="BK130" s="192" t="s">
        <v>71</v>
      </c>
      <c r="BL130" s="249">
        <f>ROUND(L130*K130,2)</f>
        <v>0</v>
      </c>
      <c r="BM130" s="192" t="s">
        <v>113</v>
      </c>
      <c r="BN130" s="192" t="s">
        <v>1388</v>
      </c>
    </row>
    <row r="131" spans="2:19" s="198" customFormat="1" ht="6.95" customHeight="1">
      <c r="B131" s="201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3"/>
    </row>
  </sheetData>
  <sheetProtection password="CDE4" sheet="1" objects="1" scenarios="1"/>
  <mergeCells count="165">
    <mergeCell ref="F127:I127"/>
    <mergeCell ref="F128:I128"/>
    <mergeCell ref="L128:M128"/>
    <mergeCell ref="N128:Q128"/>
    <mergeCell ref="F129:I129"/>
    <mergeCell ref="F130:I130"/>
    <mergeCell ref="L130:M130"/>
    <mergeCell ref="N130:Q130"/>
    <mergeCell ref="F123:I123"/>
    <mergeCell ref="F124:I124"/>
    <mergeCell ref="L124:M124"/>
    <mergeCell ref="N124:Q124"/>
    <mergeCell ref="F125:I125"/>
    <mergeCell ref="F126:I126"/>
    <mergeCell ref="L126:M126"/>
    <mergeCell ref="N126:Q126"/>
    <mergeCell ref="F119:I119"/>
    <mergeCell ref="F120:I120"/>
    <mergeCell ref="L120:M120"/>
    <mergeCell ref="N120:Q120"/>
    <mergeCell ref="F121:I121"/>
    <mergeCell ref="F122:I122"/>
    <mergeCell ref="L122:M122"/>
    <mergeCell ref="N122:Q122"/>
    <mergeCell ref="F115:I115"/>
    <mergeCell ref="F116:I116"/>
    <mergeCell ref="L116:M116"/>
    <mergeCell ref="N116:Q116"/>
    <mergeCell ref="F117:I117"/>
    <mergeCell ref="F118:I118"/>
    <mergeCell ref="L118:M118"/>
    <mergeCell ref="N118:Q118"/>
    <mergeCell ref="F111:I111"/>
    <mergeCell ref="F112:I112"/>
    <mergeCell ref="L112:M112"/>
    <mergeCell ref="N112:Q112"/>
    <mergeCell ref="F113:I113"/>
    <mergeCell ref="F114:I114"/>
    <mergeCell ref="L114:M114"/>
    <mergeCell ref="N114:Q114"/>
    <mergeCell ref="F107:I107"/>
    <mergeCell ref="F108:I108"/>
    <mergeCell ref="L108:M108"/>
    <mergeCell ref="N108:Q108"/>
    <mergeCell ref="F109:I109"/>
    <mergeCell ref="F110:I110"/>
    <mergeCell ref="L110:M110"/>
    <mergeCell ref="N110:Q110"/>
    <mergeCell ref="F103:I103"/>
    <mergeCell ref="F104:I104"/>
    <mergeCell ref="L104:M104"/>
    <mergeCell ref="N104:Q104"/>
    <mergeCell ref="F105:I105"/>
    <mergeCell ref="F106:I106"/>
    <mergeCell ref="L106:M106"/>
    <mergeCell ref="N106:Q106"/>
    <mergeCell ref="F99:I99"/>
    <mergeCell ref="F100:I100"/>
    <mergeCell ref="L100:M100"/>
    <mergeCell ref="N100:Q100"/>
    <mergeCell ref="F101:I101"/>
    <mergeCell ref="F102:I102"/>
    <mergeCell ref="L102:M102"/>
    <mergeCell ref="N102:Q102"/>
    <mergeCell ref="F95:I95"/>
    <mergeCell ref="F96:I96"/>
    <mergeCell ref="L96:M96"/>
    <mergeCell ref="N96:Q96"/>
    <mergeCell ref="F97:I97"/>
    <mergeCell ref="F98:I98"/>
    <mergeCell ref="L98:M98"/>
    <mergeCell ref="N98:Q98"/>
    <mergeCell ref="F91:I91"/>
    <mergeCell ref="F92:I92"/>
    <mergeCell ref="L92:M92"/>
    <mergeCell ref="N92:Q92"/>
    <mergeCell ref="F93:I93"/>
    <mergeCell ref="F94:I94"/>
    <mergeCell ref="L94:M94"/>
    <mergeCell ref="N94:Q94"/>
    <mergeCell ref="F87:I87"/>
    <mergeCell ref="F88:I88"/>
    <mergeCell ref="L88:M88"/>
    <mergeCell ref="N88:Q88"/>
    <mergeCell ref="F89:I89"/>
    <mergeCell ref="F90:I90"/>
    <mergeCell ref="L90:M90"/>
    <mergeCell ref="N90:Q90"/>
    <mergeCell ref="F83:I83"/>
    <mergeCell ref="F84:I84"/>
    <mergeCell ref="L84:M84"/>
    <mergeCell ref="N84:Q84"/>
    <mergeCell ref="F85:I85"/>
    <mergeCell ref="F86:I86"/>
    <mergeCell ref="L86:M86"/>
    <mergeCell ref="N86:Q86"/>
    <mergeCell ref="F79:I79"/>
    <mergeCell ref="F80:I80"/>
    <mergeCell ref="L80:M80"/>
    <mergeCell ref="N80:Q80"/>
    <mergeCell ref="F81:I81"/>
    <mergeCell ref="F82:I82"/>
    <mergeCell ref="L82:M82"/>
    <mergeCell ref="N82:Q82"/>
    <mergeCell ref="F76:I76"/>
    <mergeCell ref="L76:M76"/>
    <mergeCell ref="N76:Q76"/>
    <mergeCell ref="F77:I77"/>
    <mergeCell ref="F78:I78"/>
    <mergeCell ref="L78:M78"/>
    <mergeCell ref="N78:Q78"/>
    <mergeCell ref="N72:Q72"/>
    <mergeCell ref="N73:Q73"/>
    <mergeCell ref="F74:I74"/>
    <mergeCell ref="L74:M74"/>
    <mergeCell ref="N74:Q74"/>
    <mergeCell ref="F75:I75"/>
    <mergeCell ref="F71:I71"/>
    <mergeCell ref="L71:M71"/>
    <mergeCell ref="N71:Q71"/>
    <mergeCell ref="M46:P46"/>
    <mergeCell ref="M48:Q48"/>
    <mergeCell ref="M49:Q49"/>
    <mergeCell ref="F62:P62"/>
    <mergeCell ref="F63:P63"/>
    <mergeCell ref="F64:P64"/>
    <mergeCell ref="C51:G51"/>
    <mergeCell ref="N51:Q51"/>
    <mergeCell ref="N53:Q53"/>
    <mergeCell ref="N54:Q54"/>
    <mergeCell ref="C60:R60"/>
    <mergeCell ref="F42:P42"/>
    <mergeCell ref="F43:P43"/>
    <mergeCell ref="F44:P44"/>
    <mergeCell ref="H30:J30"/>
    <mergeCell ref="M30:P30"/>
    <mergeCell ref="H31:J31"/>
    <mergeCell ref="M31:P31"/>
    <mergeCell ref="H32:J32"/>
    <mergeCell ref="M32:P32"/>
    <mergeCell ref="C40:R40"/>
    <mergeCell ref="M66:P66"/>
    <mergeCell ref="M68:Q68"/>
    <mergeCell ref="M69:Q69"/>
    <mergeCell ref="F8:P8"/>
    <mergeCell ref="H1:K1"/>
    <mergeCell ref="C2:Q2"/>
    <mergeCell ref="T2:AD2"/>
    <mergeCell ref="F6:P6"/>
    <mergeCell ref="F7:P7"/>
    <mergeCell ref="C4:R4"/>
    <mergeCell ref="O10:P10"/>
    <mergeCell ref="O12:P12"/>
    <mergeCell ref="O13:P13"/>
    <mergeCell ref="O15:P15"/>
    <mergeCell ref="O16:P16"/>
    <mergeCell ref="O18:P18"/>
    <mergeCell ref="O19:P19"/>
    <mergeCell ref="E22:L22"/>
    <mergeCell ref="M25:P25"/>
    <mergeCell ref="H28:J28"/>
    <mergeCell ref="M28:P28"/>
    <mergeCell ref="H29:J29"/>
    <mergeCell ref="M29:P29"/>
    <mergeCell ref="L34:P34"/>
  </mergeCells>
  <hyperlinks>
    <hyperlink ref="F1:G1" location="C2" display="1) Krycí list rozpočtu"/>
    <hyperlink ref="H1:K1" location="C87" display="2) Rekapitulace rozpočtu"/>
    <hyperlink ref="L1" location="C112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2" manualBreakCount="2">
    <brk id="37" min="1" max="16383" man="1"/>
    <brk id="57" min="1" max="1638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O143"/>
  <sheetViews>
    <sheetView showGridLines="0" workbookViewId="0" topLeftCell="A1">
      <pane ySplit="1" topLeftCell="A8" activePane="bottomLeft" state="frozen"/>
      <selection pane="bottomLeft" activeCell="AI40" sqref="AI40"/>
    </sheetView>
  </sheetViews>
  <sheetFormatPr defaultColWidth="9.33203125" defaultRowHeight="13.5"/>
  <cols>
    <col min="1" max="1" width="8.33203125" style="190" customWidth="1"/>
    <col min="2" max="2" width="1.66796875" style="190" customWidth="1"/>
    <col min="3" max="3" width="4.16015625" style="190" customWidth="1"/>
    <col min="4" max="4" width="4.33203125" style="190" customWidth="1"/>
    <col min="5" max="5" width="17.16015625" style="190" customWidth="1"/>
    <col min="6" max="7" width="11.16015625" style="190" customWidth="1"/>
    <col min="8" max="8" width="12.5" style="190" customWidth="1"/>
    <col min="9" max="9" width="7" style="190" customWidth="1"/>
    <col min="10" max="10" width="5.16015625" style="190" customWidth="1"/>
    <col min="11" max="11" width="11.5" style="190" customWidth="1"/>
    <col min="12" max="12" width="12" style="190" customWidth="1"/>
    <col min="13" max="14" width="6" style="190" customWidth="1"/>
    <col min="15" max="15" width="2" style="190" customWidth="1"/>
    <col min="16" max="16" width="12.5" style="190" customWidth="1"/>
    <col min="17" max="17" width="4.16015625" style="190" customWidth="1"/>
    <col min="18" max="18" width="17.33203125" style="190" customWidth="1"/>
    <col min="19" max="19" width="1.66796875" style="190" customWidth="1"/>
    <col min="20" max="20" width="8.16015625" style="190" customWidth="1"/>
    <col min="21" max="21" width="29.66015625" style="190" hidden="1" customWidth="1"/>
    <col min="22" max="22" width="16.33203125" style="190" hidden="1" customWidth="1"/>
    <col min="23" max="23" width="12.33203125" style="190" hidden="1" customWidth="1"/>
    <col min="24" max="24" width="16.33203125" style="190" hidden="1" customWidth="1"/>
    <col min="25" max="25" width="12.16015625" style="190" hidden="1" customWidth="1"/>
    <col min="26" max="26" width="15" style="190" hidden="1" customWidth="1"/>
    <col min="27" max="27" width="11" style="190" hidden="1" customWidth="1"/>
    <col min="28" max="28" width="15" style="190" hidden="1" customWidth="1"/>
    <col min="29" max="29" width="16.33203125" style="190" hidden="1" customWidth="1"/>
    <col min="30" max="30" width="11" style="190" customWidth="1"/>
    <col min="31" max="31" width="15" style="190" customWidth="1"/>
    <col min="32" max="32" width="16.33203125" style="190" customWidth="1"/>
    <col min="33" max="16384" width="9.33203125" style="190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4" t="s">
        <v>168</v>
      </c>
      <c r="I1" s="604"/>
      <c r="J1" s="604"/>
      <c r="K1" s="604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0" t="s">
        <v>7</v>
      </c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279"/>
      <c r="T2" s="671" t="s">
        <v>8</v>
      </c>
      <c r="U2" s="668"/>
      <c r="V2" s="668"/>
      <c r="W2" s="668"/>
      <c r="X2" s="668"/>
      <c r="Y2" s="668"/>
      <c r="Z2" s="668"/>
      <c r="AA2" s="668"/>
      <c r="AB2" s="668"/>
      <c r="AC2" s="668"/>
      <c r="AD2" s="668"/>
      <c r="AU2" s="192" t="s">
        <v>90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2" t="s">
        <v>3734</v>
      </c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53"/>
      <c r="S4" s="176"/>
      <c r="U4" s="196" t="s">
        <v>13</v>
      </c>
      <c r="AU4" s="192" t="s">
        <v>6</v>
      </c>
    </row>
    <row r="5" spans="2:19" ht="6.95" customHeight="1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6"/>
    </row>
    <row r="6" spans="2:19" ht="25.35" customHeight="1">
      <c r="B6" s="174"/>
      <c r="C6" s="175"/>
      <c r="D6" s="177" t="s">
        <v>15</v>
      </c>
      <c r="E6" s="175"/>
      <c r="F6" s="634" t="str">
        <f>'[1]Rekapitulace stavby'!K6</f>
        <v>Bezbariérové bydlení a centrum denních aktivit v Lednici - Srdce v domě, příspěvková organizace</v>
      </c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175"/>
      <c r="R6" s="175"/>
      <c r="S6" s="176"/>
    </row>
    <row r="7" spans="2:19" ht="25.35" customHeight="1">
      <c r="B7" s="174"/>
      <c r="C7" s="175"/>
      <c r="D7" s="177" t="s">
        <v>173</v>
      </c>
      <c r="E7" s="175"/>
      <c r="F7" s="634" t="s">
        <v>244</v>
      </c>
      <c r="G7" s="636"/>
      <c r="H7" s="636"/>
      <c r="I7" s="636"/>
      <c r="J7" s="636"/>
      <c r="K7" s="636"/>
      <c r="L7" s="636"/>
      <c r="M7" s="636"/>
      <c r="N7" s="636"/>
      <c r="O7" s="636"/>
      <c r="P7" s="636"/>
      <c r="Q7" s="175"/>
      <c r="R7" s="175"/>
      <c r="S7" s="176"/>
    </row>
    <row r="8" spans="2:19" s="198" customFormat="1" ht="32.85" customHeight="1">
      <c r="B8" s="168"/>
      <c r="C8" s="169"/>
      <c r="D8" s="199" t="s">
        <v>245</v>
      </c>
      <c r="E8" s="169"/>
      <c r="F8" s="652" t="s">
        <v>1389</v>
      </c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169"/>
      <c r="R8" s="16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576">
        <f>'Rekapitulace stavby'!AM8</f>
        <v>0</v>
      </c>
      <c r="P10" s="576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23" t="str">
        <f>IF('Rekapitulace stavby'!AN11="","",'Rekapitulace stavby'!AN11)</f>
        <v/>
      </c>
      <c r="P12" s="523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23" t="str">
        <f>IF('Rekapitulace stavby'!AN12="","",'Rekapitulace stavby'!AN12)</f>
        <v/>
      </c>
      <c r="P13" s="523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23" t="str">
        <f>IF('Rekapitulace stavby'!AM13="","",'Rekapitulace stavby'!AM13)</f>
        <v/>
      </c>
      <c r="P15" s="523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23" t="str">
        <f>IF('Rekapitulace stavby'!AM14="","",'Rekapitulace stavby'!AM14)</f>
        <v/>
      </c>
      <c r="P16" s="523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23" t="str">
        <f>IF('Rekapitulace stavby'!AN17="","",'Rekapitulace stavby'!AN17)</f>
        <v/>
      </c>
      <c r="P18" s="523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23" t="str">
        <f>IF('Rekapitulace stavby'!AN18="","",'Rekapitulace stavby'!AN18)</f>
        <v/>
      </c>
      <c r="P19" s="523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26" t="s">
        <v>5</v>
      </c>
      <c r="F22" s="526"/>
      <c r="G22" s="526"/>
      <c r="H22" s="526"/>
      <c r="I22" s="526"/>
      <c r="J22" s="526"/>
      <c r="K22" s="526"/>
      <c r="L22" s="526"/>
      <c r="M22" s="392"/>
      <c r="N22" s="392"/>
      <c r="O22" s="392"/>
      <c r="P22" s="392"/>
      <c r="Q22" s="392"/>
      <c r="R22" s="392"/>
      <c r="S22" s="34"/>
    </row>
    <row r="23" spans="2:19" s="198" customFormat="1" ht="6.95" customHeight="1">
      <c r="B23" s="168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72"/>
    </row>
    <row r="24" spans="2:19" s="198" customFormat="1" ht="6.95" customHeight="1">
      <c r="B24" s="168"/>
      <c r="C24" s="169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69"/>
      <c r="R24" s="169"/>
      <c r="S24" s="172"/>
    </row>
    <row r="25" spans="2:19" s="198" customFormat="1" ht="25.35" customHeight="1">
      <c r="B25" s="168"/>
      <c r="C25" s="169"/>
      <c r="D25" s="183" t="s">
        <v>27</v>
      </c>
      <c r="E25" s="169"/>
      <c r="F25" s="169"/>
      <c r="G25" s="169"/>
      <c r="H25" s="169"/>
      <c r="I25" s="169"/>
      <c r="J25" s="169"/>
      <c r="K25" s="169"/>
      <c r="L25" s="169"/>
      <c r="M25" s="631">
        <f>N53</f>
        <v>0</v>
      </c>
      <c r="N25" s="632"/>
      <c r="O25" s="632"/>
      <c r="P25" s="632"/>
      <c r="Q25" s="169"/>
      <c r="R25" s="169"/>
      <c r="S25" s="172"/>
    </row>
    <row r="26" spans="2:19" s="198" customFormat="1" ht="6.95" customHeight="1">
      <c r="B26" s="168"/>
      <c r="C26" s="169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69"/>
      <c r="R26" s="169"/>
      <c r="S26" s="172"/>
    </row>
    <row r="27" spans="2:19" s="198" customFormat="1" ht="14.45" customHeight="1">
      <c r="B27" s="168"/>
      <c r="C27" s="169"/>
      <c r="D27" s="169"/>
      <c r="E27" s="169"/>
      <c r="F27" s="170" t="s">
        <v>3740</v>
      </c>
      <c r="G27" s="16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169"/>
      <c r="D28" s="184" t="s">
        <v>28</v>
      </c>
      <c r="E28" s="184" t="s">
        <v>29</v>
      </c>
      <c r="F28" s="200">
        <v>0.21</v>
      </c>
      <c r="G28" s="170" t="s">
        <v>30</v>
      </c>
      <c r="H28" s="656">
        <v>0</v>
      </c>
      <c r="I28" s="638"/>
      <c r="J28" s="638"/>
      <c r="K28" s="169"/>
      <c r="L28" s="169"/>
      <c r="M28" s="656">
        <f>ROUND(H28*0.21,2)</f>
        <v>0</v>
      </c>
      <c r="N28" s="672"/>
      <c r="O28" s="672"/>
      <c r="P28" s="672"/>
      <c r="Q28" s="169"/>
      <c r="R28" s="169"/>
      <c r="S28" s="172"/>
    </row>
    <row r="29" spans="2:19" s="198" customFormat="1" ht="14.45" customHeight="1">
      <c r="B29" s="168"/>
      <c r="C29" s="169"/>
      <c r="D29" s="169"/>
      <c r="E29" s="184" t="s">
        <v>31</v>
      </c>
      <c r="F29" s="200">
        <v>0.15</v>
      </c>
      <c r="G29" s="170" t="s">
        <v>30</v>
      </c>
      <c r="H29" s="656">
        <f>ROUND((SUM($M$25)),2)</f>
        <v>0</v>
      </c>
      <c r="I29" s="672"/>
      <c r="J29" s="672"/>
      <c r="K29" s="169"/>
      <c r="L29" s="169"/>
      <c r="M29" s="656">
        <f>ROUND(H29*0.15,2)</f>
        <v>0</v>
      </c>
      <c r="N29" s="672"/>
      <c r="O29" s="672"/>
      <c r="P29" s="672"/>
      <c r="Q29" s="169"/>
      <c r="R29" s="169"/>
      <c r="S29" s="172"/>
    </row>
    <row r="30" spans="2:19" s="198" customFormat="1" ht="14.45" customHeight="1" hidden="1">
      <c r="B30" s="168"/>
      <c r="C30" s="169"/>
      <c r="D30" s="169"/>
      <c r="E30" s="184" t="s">
        <v>32</v>
      </c>
      <c r="F30" s="200">
        <v>0.21</v>
      </c>
      <c r="G30" s="170" t="s">
        <v>30</v>
      </c>
      <c r="H30" s="656" t="e">
        <f>ROUND((SUM(#REF!)+SUM(BH75:BH142)),2)</f>
        <v>#REF!</v>
      </c>
      <c r="I30" s="638"/>
      <c r="J30" s="638"/>
      <c r="K30" s="169"/>
      <c r="L30" s="169"/>
      <c r="M30" s="656">
        <v>0</v>
      </c>
      <c r="N30" s="638"/>
      <c r="O30" s="638"/>
      <c r="P30" s="638"/>
      <c r="Q30" s="169"/>
      <c r="R30" s="169"/>
      <c r="S30" s="172"/>
    </row>
    <row r="31" spans="2:19" s="198" customFormat="1" ht="14.45" customHeight="1" hidden="1">
      <c r="B31" s="168"/>
      <c r="C31" s="169"/>
      <c r="D31" s="169"/>
      <c r="E31" s="184" t="s">
        <v>33</v>
      </c>
      <c r="F31" s="200">
        <v>0.15</v>
      </c>
      <c r="G31" s="170" t="s">
        <v>30</v>
      </c>
      <c r="H31" s="656" t="e">
        <f>ROUND((SUM(#REF!)+SUM(BI75:BI142)),2)</f>
        <v>#REF!</v>
      </c>
      <c r="I31" s="638"/>
      <c r="J31" s="638"/>
      <c r="K31" s="169"/>
      <c r="L31" s="169"/>
      <c r="M31" s="656">
        <v>0</v>
      </c>
      <c r="N31" s="638"/>
      <c r="O31" s="638"/>
      <c r="P31" s="638"/>
      <c r="Q31" s="169"/>
      <c r="R31" s="169"/>
      <c r="S31" s="172"/>
    </row>
    <row r="32" spans="2:19" s="198" customFormat="1" ht="14.45" customHeight="1" hidden="1">
      <c r="B32" s="168"/>
      <c r="C32" s="169"/>
      <c r="D32" s="169"/>
      <c r="E32" s="184" t="s">
        <v>34</v>
      </c>
      <c r="F32" s="200">
        <v>0</v>
      </c>
      <c r="G32" s="170" t="s">
        <v>30</v>
      </c>
      <c r="H32" s="656" t="e">
        <f>ROUND((SUM(#REF!)+SUM(BJ75:BJ142)),2)</f>
        <v>#REF!</v>
      </c>
      <c r="I32" s="638"/>
      <c r="J32" s="638"/>
      <c r="K32" s="169"/>
      <c r="L32" s="169"/>
      <c r="M32" s="656">
        <v>0</v>
      </c>
      <c r="N32" s="638"/>
      <c r="O32" s="638"/>
      <c r="P32" s="638"/>
      <c r="Q32" s="169"/>
      <c r="R32" s="169"/>
      <c r="S32" s="172"/>
    </row>
    <row r="33" spans="2:19" s="198" customFormat="1" ht="6.95" customHeight="1">
      <c r="B33" s="168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72"/>
    </row>
    <row r="34" spans="2:19" s="198" customFormat="1" ht="25.35" customHeight="1">
      <c r="B34" s="168"/>
      <c r="C34" s="185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4">
        <f>M25+M28+M29</f>
        <v>0</v>
      </c>
      <c r="M34" s="654"/>
      <c r="N34" s="654"/>
      <c r="O34" s="654"/>
      <c r="P34" s="655"/>
      <c r="Q34" s="185"/>
      <c r="R34" s="185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2" t="s">
        <v>3735</v>
      </c>
      <c r="D40" s="643"/>
      <c r="E40" s="643"/>
      <c r="F40" s="643"/>
      <c r="G40" s="643"/>
      <c r="H40" s="643"/>
      <c r="I40" s="643"/>
      <c r="J40" s="643"/>
      <c r="K40" s="643"/>
      <c r="L40" s="643"/>
      <c r="M40" s="643"/>
      <c r="N40" s="643"/>
      <c r="O40" s="643"/>
      <c r="P40" s="643"/>
      <c r="Q40" s="643"/>
      <c r="R40" s="644"/>
      <c r="S40" s="172"/>
    </row>
    <row r="41" spans="2:19" s="198" customFormat="1" ht="6.95" customHeight="1">
      <c r="B41" s="168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72"/>
    </row>
    <row r="42" spans="2:19" s="198" customFormat="1" ht="30" customHeight="1">
      <c r="B42" s="168"/>
      <c r="C42" s="177" t="s">
        <v>15</v>
      </c>
      <c r="D42" s="169"/>
      <c r="E42" s="169"/>
      <c r="F42" s="634" t="str">
        <f>F6</f>
        <v>Bezbariérové bydlení a centrum denních aktivit v Lednici - Srdce v domě, příspěvková organizace</v>
      </c>
      <c r="G42" s="635"/>
      <c r="H42" s="635"/>
      <c r="I42" s="635"/>
      <c r="J42" s="635"/>
      <c r="K42" s="635"/>
      <c r="L42" s="635"/>
      <c r="M42" s="635"/>
      <c r="N42" s="635"/>
      <c r="O42" s="635"/>
      <c r="P42" s="635"/>
      <c r="Q42" s="169"/>
      <c r="R42" s="169"/>
      <c r="S42" s="172"/>
    </row>
    <row r="43" spans="2:19" ht="30" customHeight="1">
      <c r="B43" s="174"/>
      <c r="C43" s="177" t="s">
        <v>173</v>
      </c>
      <c r="D43" s="175"/>
      <c r="E43" s="175"/>
      <c r="F43" s="634" t="s">
        <v>244</v>
      </c>
      <c r="G43" s="636"/>
      <c r="H43" s="636"/>
      <c r="I43" s="636"/>
      <c r="J43" s="636"/>
      <c r="K43" s="636"/>
      <c r="L43" s="636"/>
      <c r="M43" s="636"/>
      <c r="N43" s="636"/>
      <c r="O43" s="636"/>
      <c r="P43" s="636"/>
      <c r="Q43" s="175"/>
      <c r="R43" s="175"/>
      <c r="S43" s="176"/>
    </row>
    <row r="44" spans="2:19" s="198" customFormat="1" ht="36.95" customHeight="1">
      <c r="B44" s="168"/>
      <c r="C44" s="207" t="s">
        <v>245</v>
      </c>
      <c r="D44" s="169"/>
      <c r="E44" s="169"/>
      <c r="F44" s="637" t="str">
        <f>F8</f>
        <v>01-D.1.4.8. - 01-D.1.4.8. Slaboproud</v>
      </c>
      <c r="G44" s="638"/>
      <c r="H44" s="638"/>
      <c r="I44" s="638"/>
      <c r="J44" s="638"/>
      <c r="K44" s="638"/>
      <c r="L44" s="638"/>
      <c r="M44" s="638"/>
      <c r="N44" s="638"/>
      <c r="O44" s="638"/>
      <c r="P44" s="638"/>
      <c r="Q44" s="169"/>
      <c r="R44" s="169"/>
      <c r="S44" s="172"/>
    </row>
    <row r="45" spans="2:19" s="198" customFormat="1" ht="6.95" customHeight="1">
      <c r="B45" s="168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576">
        <f>IF(O10="","",O10)</f>
        <v>0</v>
      </c>
      <c r="N46" s="576"/>
      <c r="O46" s="576"/>
      <c r="P46" s="576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39"/>
      <c r="N48" s="639"/>
      <c r="O48" s="639"/>
      <c r="P48" s="639"/>
      <c r="Q48" s="639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39"/>
      <c r="N49" s="639"/>
      <c r="O49" s="639"/>
      <c r="P49" s="639"/>
      <c r="Q49" s="639"/>
      <c r="R49" s="395"/>
      <c r="S49" s="172"/>
    </row>
    <row r="50" spans="2:19" s="198" customFormat="1" ht="10.35" customHeight="1">
      <c r="B50" s="168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72"/>
    </row>
    <row r="51" spans="2:19" s="198" customFormat="1" ht="29.25" customHeight="1">
      <c r="B51" s="168"/>
      <c r="C51" s="640" t="s">
        <v>176</v>
      </c>
      <c r="D51" s="641"/>
      <c r="E51" s="641"/>
      <c r="F51" s="641"/>
      <c r="G51" s="641"/>
      <c r="H51" s="185"/>
      <c r="I51" s="185"/>
      <c r="J51" s="185"/>
      <c r="K51" s="185"/>
      <c r="L51" s="185"/>
      <c r="M51" s="185"/>
      <c r="N51" s="640" t="s">
        <v>177</v>
      </c>
      <c r="O51" s="641"/>
      <c r="P51" s="641"/>
      <c r="Q51" s="641"/>
      <c r="R51" s="185"/>
      <c r="S51" s="172"/>
    </row>
    <row r="52" spans="2:19" s="198" customFormat="1" ht="10.35" customHeight="1">
      <c r="B52" s="168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72"/>
    </row>
    <row r="53" spans="2:48" s="198" customFormat="1" ht="29.25" customHeight="1">
      <c r="B53" s="168"/>
      <c r="C53" s="209" t="s">
        <v>3737</v>
      </c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631">
        <f>N75</f>
        <v>0</v>
      </c>
      <c r="O53" s="677"/>
      <c r="P53" s="677"/>
      <c r="Q53" s="677"/>
      <c r="R53" s="282"/>
      <c r="S53" s="172"/>
      <c r="AV53" s="192" t="s">
        <v>172</v>
      </c>
    </row>
    <row r="54" spans="2:19" s="215" customFormat="1" ht="24.95" customHeight="1">
      <c r="B54" s="211"/>
      <c r="C54" s="212"/>
      <c r="D54" s="283" t="s">
        <v>1390</v>
      </c>
      <c r="E54" s="212"/>
      <c r="F54" s="212"/>
      <c r="G54" s="212"/>
      <c r="H54" s="212"/>
      <c r="I54" s="212"/>
      <c r="J54" s="212"/>
      <c r="K54" s="212"/>
      <c r="L54" s="212"/>
      <c r="M54" s="212"/>
      <c r="N54" s="675">
        <f>N76</f>
        <v>0</v>
      </c>
      <c r="O54" s="676"/>
      <c r="P54" s="676"/>
      <c r="Q54" s="676"/>
      <c r="R54" s="212"/>
      <c r="S54" s="210"/>
    </row>
    <row r="55" spans="2:19" s="215" customFormat="1" ht="24.95" customHeight="1">
      <c r="B55" s="211"/>
      <c r="C55" s="212"/>
      <c r="D55" s="283" t="s">
        <v>1391</v>
      </c>
      <c r="E55" s="212"/>
      <c r="F55" s="212"/>
      <c r="G55" s="212"/>
      <c r="H55" s="212"/>
      <c r="I55" s="212"/>
      <c r="J55" s="212"/>
      <c r="K55" s="212"/>
      <c r="L55" s="212"/>
      <c r="M55" s="212"/>
      <c r="N55" s="675">
        <f>N79</f>
        <v>0</v>
      </c>
      <c r="O55" s="676"/>
      <c r="P55" s="676"/>
      <c r="Q55" s="676"/>
      <c r="R55" s="212"/>
      <c r="S55" s="210"/>
    </row>
    <row r="56" spans="2:19" s="215" customFormat="1" ht="24.95" customHeight="1">
      <c r="B56" s="211"/>
      <c r="C56" s="212"/>
      <c r="D56" s="283" t="s">
        <v>1392</v>
      </c>
      <c r="E56" s="212"/>
      <c r="F56" s="212"/>
      <c r="G56" s="212"/>
      <c r="H56" s="212"/>
      <c r="I56" s="212"/>
      <c r="J56" s="212"/>
      <c r="K56" s="212"/>
      <c r="L56" s="212"/>
      <c r="M56" s="212"/>
      <c r="N56" s="675">
        <f>N108</f>
        <v>0</v>
      </c>
      <c r="O56" s="676"/>
      <c r="P56" s="676"/>
      <c r="Q56" s="676"/>
      <c r="R56" s="212"/>
      <c r="S56" s="210"/>
    </row>
    <row r="57" spans="2:19" s="215" customFormat="1" ht="24.95" customHeight="1">
      <c r="B57" s="211"/>
      <c r="C57" s="212"/>
      <c r="D57" s="283" t="s">
        <v>1393</v>
      </c>
      <c r="E57" s="212"/>
      <c r="F57" s="212"/>
      <c r="G57" s="212"/>
      <c r="H57" s="212"/>
      <c r="I57" s="212"/>
      <c r="J57" s="212"/>
      <c r="K57" s="212"/>
      <c r="L57" s="212"/>
      <c r="M57" s="212"/>
      <c r="N57" s="675">
        <f>N131</f>
        <v>0</v>
      </c>
      <c r="O57" s="676"/>
      <c r="P57" s="676"/>
      <c r="Q57" s="676"/>
      <c r="R57" s="212"/>
      <c r="S57" s="210"/>
    </row>
    <row r="58" spans="2:19" s="198" customFormat="1" ht="6.95" customHeight="1">
      <c r="B58" s="201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3"/>
    </row>
    <row r="60" s="289" customFormat="1" ht="13.5"/>
    <row r="62" spans="2:19" s="198" customFormat="1" ht="6.95" customHeight="1">
      <c r="B62" s="204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6"/>
    </row>
    <row r="63" spans="2:19" s="198" customFormat="1" ht="36.95" customHeight="1">
      <c r="B63" s="168"/>
      <c r="C63" s="642" t="s">
        <v>3736</v>
      </c>
      <c r="D63" s="638"/>
      <c r="E63" s="638"/>
      <c r="F63" s="638"/>
      <c r="G63" s="638"/>
      <c r="H63" s="638"/>
      <c r="I63" s="638"/>
      <c r="J63" s="638"/>
      <c r="K63" s="638"/>
      <c r="L63" s="638"/>
      <c r="M63" s="638"/>
      <c r="N63" s="638"/>
      <c r="O63" s="638"/>
      <c r="P63" s="638"/>
      <c r="Q63" s="638"/>
      <c r="R63" s="644"/>
      <c r="S63" s="172"/>
    </row>
    <row r="64" spans="2:19" s="198" customFormat="1" ht="6.95" customHeight="1">
      <c r="B64" s="168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72"/>
    </row>
    <row r="65" spans="2:19" s="198" customFormat="1" ht="30" customHeight="1">
      <c r="B65" s="168"/>
      <c r="C65" s="177" t="s">
        <v>15</v>
      </c>
      <c r="D65" s="169"/>
      <c r="E65" s="169"/>
      <c r="F65" s="634" t="str">
        <f>F6</f>
        <v>Bezbariérové bydlení a centrum denních aktivit v Lednici - Srdce v domě, příspěvková organizace</v>
      </c>
      <c r="G65" s="635"/>
      <c r="H65" s="635"/>
      <c r="I65" s="635"/>
      <c r="J65" s="635"/>
      <c r="K65" s="635"/>
      <c r="L65" s="635"/>
      <c r="M65" s="635"/>
      <c r="N65" s="635"/>
      <c r="O65" s="635"/>
      <c r="P65" s="635"/>
      <c r="Q65" s="169"/>
      <c r="R65" s="169"/>
      <c r="S65" s="172"/>
    </row>
    <row r="66" spans="2:19" ht="30" customHeight="1">
      <c r="B66" s="174"/>
      <c r="C66" s="177" t="s">
        <v>173</v>
      </c>
      <c r="D66" s="175"/>
      <c r="E66" s="175"/>
      <c r="F66" s="634" t="s">
        <v>244</v>
      </c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175"/>
      <c r="R66" s="175"/>
      <c r="S66" s="176"/>
    </row>
    <row r="67" spans="2:34" s="198" customFormat="1" ht="36.95" customHeight="1">
      <c r="B67" s="168"/>
      <c r="C67" s="207" t="s">
        <v>245</v>
      </c>
      <c r="D67" s="169"/>
      <c r="E67" s="169"/>
      <c r="F67" s="637" t="str">
        <f>F8</f>
        <v>01-D.1.4.8. - 01-D.1.4.8. Slaboproud</v>
      </c>
      <c r="G67" s="638"/>
      <c r="H67" s="638"/>
      <c r="I67" s="638"/>
      <c r="J67" s="638"/>
      <c r="K67" s="638"/>
      <c r="L67" s="638"/>
      <c r="M67" s="638"/>
      <c r="N67" s="638"/>
      <c r="O67" s="638"/>
      <c r="P67" s="638"/>
      <c r="Q67" s="169"/>
      <c r="R67" s="169"/>
      <c r="S67" s="172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</row>
    <row r="68" spans="2:34" s="198" customFormat="1" ht="6.95" customHeight="1">
      <c r="B68" s="168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72"/>
      <c r="T68" s="288"/>
      <c r="U68" s="288"/>
      <c r="V68" s="288"/>
      <c r="W68" s="288"/>
      <c r="X68" s="288"/>
      <c r="Y68" s="288"/>
      <c r="Z68" s="288"/>
      <c r="AA68" s="288"/>
      <c r="AB68" s="288"/>
      <c r="AC68" s="288"/>
      <c r="AD68" s="288"/>
      <c r="AE68" s="288"/>
      <c r="AF68" s="288"/>
      <c r="AG68" s="288"/>
      <c r="AH68" s="288"/>
    </row>
    <row r="69" spans="2:19" s="1" customFormat="1" ht="18" customHeight="1">
      <c r="B69" s="32"/>
      <c r="C69" s="391" t="s">
        <v>19</v>
      </c>
      <c r="D69" s="392"/>
      <c r="E69" s="392"/>
      <c r="F69" s="390"/>
      <c r="G69" s="392"/>
      <c r="H69" s="392"/>
      <c r="I69" s="392"/>
      <c r="J69" s="392"/>
      <c r="K69" s="391" t="s">
        <v>21</v>
      </c>
      <c r="L69" s="392"/>
      <c r="M69" s="576">
        <f>IF(O10="","",O10)</f>
        <v>0</v>
      </c>
      <c r="N69" s="576"/>
      <c r="O69" s="576"/>
      <c r="P69" s="576"/>
      <c r="Q69" s="392"/>
      <c r="R69" s="392"/>
      <c r="S69" s="34"/>
    </row>
    <row r="70" spans="2:19" s="1" customFormat="1" ht="6.95" customHeight="1">
      <c r="B70" s="32"/>
      <c r="C70" s="392"/>
      <c r="D70" s="392"/>
      <c r="E70" s="392"/>
      <c r="F70" s="392"/>
      <c r="G70" s="392"/>
      <c r="H70" s="392"/>
      <c r="I70" s="392"/>
      <c r="J70" s="392"/>
      <c r="K70" s="392"/>
      <c r="L70" s="392"/>
      <c r="M70" s="487"/>
      <c r="N70" s="392"/>
      <c r="O70" s="392"/>
      <c r="P70" s="392"/>
      <c r="Q70" s="392"/>
      <c r="R70" s="392"/>
      <c r="S70" s="34"/>
    </row>
    <row r="71" spans="2:19" s="1" customFormat="1" ht="15">
      <c r="B71" s="32"/>
      <c r="C71" s="391" t="s">
        <v>3741</v>
      </c>
      <c r="D71" s="392"/>
      <c r="E71" s="392"/>
      <c r="F71" s="390"/>
      <c r="G71" s="392"/>
      <c r="H71" s="392"/>
      <c r="I71" s="392"/>
      <c r="J71" s="392"/>
      <c r="K71" s="391" t="s">
        <v>24</v>
      </c>
      <c r="L71" s="392"/>
      <c r="M71" s="523"/>
      <c r="N71" s="523"/>
      <c r="O71" s="523"/>
      <c r="P71" s="523"/>
      <c r="Q71" s="523"/>
      <c r="R71" s="392"/>
      <c r="S71" s="34"/>
    </row>
    <row r="72" spans="2:19" s="1" customFormat="1" ht="14.45" customHeight="1">
      <c r="B72" s="32"/>
      <c r="C72" s="391" t="s">
        <v>3743</v>
      </c>
      <c r="D72" s="392"/>
      <c r="E72" s="392"/>
      <c r="F72" s="390" t="str">
        <f>IF(E16="","",E16)</f>
        <v/>
      </c>
      <c r="G72" s="392"/>
      <c r="H72" s="392"/>
      <c r="I72" s="392"/>
      <c r="J72" s="392"/>
      <c r="K72" s="391"/>
      <c r="L72" s="392"/>
      <c r="M72" s="523"/>
      <c r="N72" s="523"/>
      <c r="O72" s="523"/>
      <c r="P72" s="523"/>
      <c r="Q72" s="523"/>
      <c r="R72" s="392"/>
      <c r="S72" s="34"/>
    </row>
    <row r="73" spans="2:34" s="198" customFormat="1" ht="10.35" customHeight="1">
      <c r="B73" s="168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72"/>
      <c r="T73" s="288"/>
      <c r="U73" s="288"/>
      <c r="V73" s="288"/>
      <c r="W73" s="288"/>
      <c r="X73" s="288"/>
      <c r="Y73" s="288"/>
      <c r="Z73" s="288"/>
      <c r="AA73" s="288"/>
      <c r="AB73" s="288"/>
      <c r="AC73" s="288"/>
      <c r="AD73" s="288"/>
      <c r="AE73" s="288"/>
      <c r="AF73" s="288"/>
      <c r="AG73" s="288"/>
      <c r="AH73" s="288"/>
    </row>
    <row r="74" spans="2:34" s="228" customFormat="1" ht="29.25" customHeight="1">
      <c r="B74" s="222"/>
      <c r="C74" s="223" t="s">
        <v>185</v>
      </c>
      <c r="D74" s="224" t="s">
        <v>186</v>
      </c>
      <c r="E74" s="224" t="s">
        <v>40</v>
      </c>
      <c r="F74" s="657" t="s">
        <v>187</v>
      </c>
      <c r="G74" s="657"/>
      <c r="H74" s="657"/>
      <c r="I74" s="657"/>
      <c r="J74" s="224" t="s">
        <v>188</v>
      </c>
      <c r="K74" s="224" t="s">
        <v>189</v>
      </c>
      <c r="L74" s="658" t="s">
        <v>190</v>
      </c>
      <c r="M74" s="658"/>
      <c r="N74" s="657" t="s">
        <v>177</v>
      </c>
      <c r="O74" s="657"/>
      <c r="P74" s="657"/>
      <c r="Q74" s="657"/>
      <c r="R74" s="226" t="s">
        <v>3318</v>
      </c>
      <c r="S74" s="290"/>
      <c r="T74" s="291"/>
      <c r="U74" s="292"/>
      <c r="V74" s="293"/>
      <c r="W74" s="293"/>
      <c r="X74" s="293"/>
      <c r="Y74" s="293"/>
      <c r="Z74" s="293"/>
      <c r="AA74" s="293"/>
      <c r="AB74" s="294"/>
      <c r="AC74" s="291"/>
      <c r="AD74" s="295"/>
      <c r="AE74" s="291"/>
      <c r="AF74" s="291"/>
      <c r="AG74" s="291"/>
      <c r="AH74" s="291"/>
    </row>
    <row r="75" spans="2:64" s="198" customFormat="1" ht="29.25" customHeight="1">
      <c r="B75" s="168"/>
      <c r="C75" s="209" t="s">
        <v>3737</v>
      </c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666">
        <f>N76+N79+N108+N131</f>
        <v>0</v>
      </c>
      <c r="O75" s="667"/>
      <c r="P75" s="667"/>
      <c r="Q75" s="667"/>
      <c r="R75" s="296"/>
      <c r="S75" s="172"/>
      <c r="T75" s="288"/>
      <c r="U75" s="297"/>
      <c r="V75" s="298"/>
      <c r="W75" s="298"/>
      <c r="X75" s="299"/>
      <c r="Y75" s="298"/>
      <c r="Z75" s="299"/>
      <c r="AA75" s="298"/>
      <c r="AB75" s="300"/>
      <c r="AC75" s="288"/>
      <c r="AD75" s="301"/>
      <c r="AE75" s="288"/>
      <c r="AF75" s="288"/>
      <c r="AG75" s="288"/>
      <c r="AH75" s="288"/>
      <c r="AU75" s="192" t="s">
        <v>57</v>
      </c>
      <c r="AV75" s="192" t="s">
        <v>172</v>
      </c>
      <c r="BL75" s="230">
        <f>BL76+BL79+BL108+BL131</f>
        <v>0</v>
      </c>
    </row>
    <row r="76" spans="2:64" s="235" customFormat="1" ht="37.35" customHeight="1">
      <c r="B76" s="231"/>
      <c r="C76" s="232"/>
      <c r="D76" s="233" t="s">
        <v>1390</v>
      </c>
      <c r="E76" s="233"/>
      <c r="F76" s="233"/>
      <c r="G76" s="233"/>
      <c r="H76" s="233"/>
      <c r="I76" s="233"/>
      <c r="J76" s="233"/>
      <c r="K76" s="233"/>
      <c r="L76" s="233"/>
      <c r="M76" s="233"/>
      <c r="N76" s="609">
        <f>SUM(N77)</f>
        <v>0</v>
      </c>
      <c r="O76" s="610"/>
      <c r="P76" s="610"/>
      <c r="Q76" s="610"/>
      <c r="R76" s="302"/>
      <c r="S76" s="219"/>
      <c r="T76" s="303"/>
      <c r="U76" s="304"/>
      <c r="V76" s="305"/>
      <c r="W76" s="305"/>
      <c r="X76" s="306"/>
      <c r="Y76" s="305"/>
      <c r="Z76" s="306"/>
      <c r="AA76" s="305"/>
      <c r="AB76" s="307"/>
      <c r="AC76" s="303"/>
      <c r="AD76" s="308"/>
      <c r="AE76" s="303"/>
      <c r="AF76" s="303"/>
      <c r="AG76" s="303"/>
      <c r="AH76" s="303"/>
      <c r="AS76" s="237" t="s">
        <v>113</v>
      </c>
      <c r="AU76" s="238" t="s">
        <v>57</v>
      </c>
      <c r="AV76" s="238" t="s">
        <v>58</v>
      </c>
      <c r="AZ76" s="237" t="s">
        <v>198</v>
      </c>
      <c r="BL76" s="239">
        <f>SUM(BL77:BL78)</f>
        <v>0</v>
      </c>
    </row>
    <row r="77" spans="2:66" s="198" customFormat="1" ht="20.1" customHeight="1">
      <c r="B77" s="168"/>
      <c r="C77" s="309" t="s">
        <v>65</v>
      </c>
      <c r="D77" s="309" t="s">
        <v>199</v>
      </c>
      <c r="E77" s="310" t="s">
        <v>1394</v>
      </c>
      <c r="F77" s="678" t="s">
        <v>1395</v>
      </c>
      <c r="G77" s="678"/>
      <c r="H77" s="678"/>
      <c r="I77" s="678"/>
      <c r="J77" s="311" t="s">
        <v>1318</v>
      </c>
      <c r="K77" s="312">
        <v>8</v>
      </c>
      <c r="L77" s="572"/>
      <c r="M77" s="572"/>
      <c r="N77" s="679">
        <f>ROUND(L77*K77,2)</f>
        <v>0</v>
      </c>
      <c r="O77" s="679"/>
      <c r="P77" s="679"/>
      <c r="Q77" s="679"/>
      <c r="R77" s="313" t="s">
        <v>3319</v>
      </c>
      <c r="S77" s="172"/>
      <c r="T77" s="301"/>
      <c r="U77" s="315"/>
      <c r="V77" s="316"/>
      <c r="W77" s="317"/>
      <c r="X77" s="317"/>
      <c r="Y77" s="317"/>
      <c r="Z77" s="317"/>
      <c r="AA77" s="317"/>
      <c r="AB77" s="318"/>
      <c r="AC77" s="288"/>
      <c r="AD77" s="288"/>
      <c r="AE77" s="288"/>
      <c r="AF77" s="288"/>
      <c r="AG77" s="288"/>
      <c r="AH77" s="288"/>
      <c r="AS77" s="192" t="s">
        <v>113</v>
      </c>
      <c r="AU77" s="192" t="s">
        <v>199</v>
      </c>
      <c r="AV77" s="192" t="s">
        <v>65</v>
      </c>
      <c r="AZ77" s="192" t="s">
        <v>198</v>
      </c>
      <c r="BF77" s="249">
        <f>IF(V77="základní",N77,0)</f>
        <v>0</v>
      </c>
      <c r="BG77" s="249">
        <f>IF(V77="snížená",N77,0)</f>
        <v>0</v>
      </c>
      <c r="BH77" s="249">
        <f>IF(V77="zákl. přenesená",N77,0)</f>
        <v>0</v>
      </c>
      <c r="BI77" s="249">
        <f>IF(V77="sníž. přenesená",N77,0)</f>
        <v>0</v>
      </c>
      <c r="BJ77" s="249">
        <f>IF(V77="nulová",N77,0)</f>
        <v>0</v>
      </c>
      <c r="BK77" s="192" t="s">
        <v>71</v>
      </c>
      <c r="BL77" s="249">
        <f>ROUND(L77*K77,2)</f>
        <v>0</v>
      </c>
      <c r="BM77" s="192" t="s">
        <v>113</v>
      </c>
      <c r="BN77" s="192" t="s">
        <v>1396</v>
      </c>
    </row>
    <row r="78" spans="2:48" s="198" customFormat="1" ht="27.95" customHeight="1">
      <c r="B78" s="168"/>
      <c r="C78" s="320"/>
      <c r="D78" s="320"/>
      <c r="E78" s="320"/>
      <c r="F78" s="695" t="s">
        <v>1397</v>
      </c>
      <c r="G78" s="681"/>
      <c r="H78" s="681"/>
      <c r="I78" s="681"/>
      <c r="J78" s="320"/>
      <c r="K78" s="320"/>
      <c r="L78" s="320"/>
      <c r="M78" s="320"/>
      <c r="N78" s="320"/>
      <c r="O78" s="320"/>
      <c r="P78" s="320"/>
      <c r="Q78" s="320"/>
      <c r="R78" s="320"/>
      <c r="S78" s="172"/>
      <c r="T78" s="301"/>
      <c r="U78" s="321"/>
      <c r="V78" s="320"/>
      <c r="W78" s="320"/>
      <c r="X78" s="320"/>
      <c r="Y78" s="320"/>
      <c r="Z78" s="320"/>
      <c r="AA78" s="320"/>
      <c r="AB78" s="322"/>
      <c r="AC78" s="288"/>
      <c r="AD78" s="288"/>
      <c r="AE78" s="288"/>
      <c r="AF78" s="288"/>
      <c r="AG78" s="288"/>
      <c r="AH78" s="288"/>
      <c r="AU78" s="192" t="s">
        <v>271</v>
      </c>
      <c r="AV78" s="192" t="s">
        <v>65</v>
      </c>
    </row>
    <row r="79" spans="2:64" s="235" customFormat="1" ht="37.35" customHeight="1">
      <c r="B79" s="231"/>
      <c r="C79" s="232"/>
      <c r="D79" s="233" t="s">
        <v>1391</v>
      </c>
      <c r="E79" s="233"/>
      <c r="F79" s="233"/>
      <c r="G79" s="233"/>
      <c r="H79" s="233"/>
      <c r="I79" s="233"/>
      <c r="J79" s="233"/>
      <c r="K79" s="233"/>
      <c r="L79" s="233"/>
      <c r="M79" s="233"/>
      <c r="N79" s="609">
        <f>SUM(N80:Q107)</f>
        <v>0</v>
      </c>
      <c r="O79" s="610"/>
      <c r="P79" s="610"/>
      <c r="Q79" s="610"/>
      <c r="R79" s="302"/>
      <c r="S79" s="219"/>
      <c r="U79" s="348"/>
      <c r="V79" s="232"/>
      <c r="W79" s="232"/>
      <c r="X79" s="234">
        <f>SUM(X80:X107)</f>
        <v>0</v>
      </c>
      <c r="Y79" s="232"/>
      <c r="Z79" s="234">
        <f>SUM(Z80:Z107)</f>
        <v>0</v>
      </c>
      <c r="AA79" s="232"/>
      <c r="AB79" s="349">
        <f>SUM(AB80:AB107)</f>
        <v>0</v>
      </c>
      <c r="AS79" s="237" t="s">
        <v>113</v>
      </c>
      <c r="AU79" s="238" t="s">
        <v>57</v>
      </c>
      <c r="AV79" s="238" t="s">
        <v>58</v>
      </c>
      <c r="AZ79" s="237" t="s">
        <v>198</v>
      </c>
      <c r="BL79" s="239">
        <f>SUM(BL80:BL107)</f>
        <v>0</v>
      </c>
    </row>
    <row r="80" spans="2:66" s="198" customFormat="1" ht="30" customHeight="1">
      <c r="B80" s="168"/>
      <c r="C80" s="309" t="s">
        <v>71</v>
      </c>
      <c r="D80" s="309" t="s">
        <v>199</v>
      </c>
      <c r="E80" s="310" t="s">
        <v>1398</v>
      </c>
      <c r="F80" s="678" t="s">
        <v>1399</v>
      </c>
      <c r="G80" s="678"/>
      <c r="H80" s="678"/>
      <c r="I80" s="678"/>
      <c r="J80" s="311" t="s">
        <v>1318</v>
      </c>
      <c r="K80" s="312">
        <v>1</v>
      </c>
      <c r="L80" s="572"/>
      <c r="M80" s="572"/>
      <c r="N80" s="679">
        <f>ROUND(L80*K80,2)</f>
        <v>0</v>
      </c>
      <c r="O80" s="679"/>
      <c r="P80" s="679"/>
      <c r="Q80" s="679"/>
      <c r="R80" s="313" t="s">
        <v>3319</v>
      </c>
      <c r="S80" s="172"/>
      <c r="U80" s="354" t="s">
        <v>5</v>
      </c>
      <c r="V80" s="246" t="s">
        <v>31</v>
      </c>
      <c r="W80" s="248">
        <v>0</v>
      </c>
      <c r="X80" s="248">
        <f>W80*K80</f>
        <v>0</v>
      </c>
      <c r="Y80" s="248">
        <v>0</v>
      </c>
      <c r="Z80" s="248">
        <f>Y80*K80</f>
        <v>0</v>
      </c>
      <c r="AA80" s="248">
        <v>0</v>
      </c>
      <c r="AB80" s="355">
        <f>AA80*K80</f>
        <v>0</v>
      </c>
      <c r="AS80" s="192" t="s">
        <v>113</v>
      </c>
      <c r="AU80" s="192" t="s">
        <v>199</v>
      </c>
      <c r="AV80" s="192" t="s">
        <v>65</v>
      </c>
      <c r="AZ80" s="192" t="s">
        <v>198</v>
      </c>
      <c r="BF80" s="249">
        <f>IF(V80="základní",N80,0)</f>
        <v>0</v>
      </c>
      <c r="BG80" s="249">
        <f>IF(V80="snížená",N80,0)</f>
        <v>0</v>
      </c>
      <c r="BH80" s="249">
        <f>IF(V80="zákl. přenesená",N80,0)</f>
        <v>0</v>
      </c>
      <c r="BI80" s="249">
        <f>IF(V80="sníž. přenesená",N80,0)</f>
        <v>0</v>
      </c>
      <c r="BJ80" s="249">
        <f>IF(V80="nulová",N80,0)</f>
        <v>0</v>
      </c>
      <c r="BK80" s="192" t="s">
        <v>71</v>
      </c>
      <c r="BL80" s="249">
        <f>ROUND(L80*K80,2)</f>
        <v>0</v>
      </c>
      <c r="BM80" s="192" t="s">
        <v>113</v>
      </c>
      <c r="BN80" s="192" t="s">
        <v>1400</v>
      </c>
    </row>
    <row r="81" spans="2:48" s="198" customFormat="1" ht="20.1" customHeight="1">
      <c r="B81" s="168"/>
      <c r="C81" s="320"/>
      <c r="D81" s="320"/>
      <c r="E81" s="320"/>
      <c r="F81" s="695" t="s">
        <v>1401</v>
      </c>
      <c r="G81" s="681"/>
      <c r="H81" s="681"/>
      <c r="I81" s="681"/>
      <c r="J81" s="320"/>
      <c r="K81" s="320"/>
      <c r="L81" s="320"/>
      <c r="M81" s="320"/>
      <c r="N81" s="320"/>
      <c r="O81" s="320"/>
      <c r="P81" s="320"/>
      <c r="Q81" s="320"/>
      <c r="R81" s="320"/>
      <c r="S81" s="172"/>
      <c r="U81" s="331"/>
      <c r="V81" s="169"/>
      <c r="W81" s="169"/>
      <c r="X81" s="169"/>
      <c r="Y81" s="169"/>
      <c r="Z81" s="169"/>
      <c r="AA81" s="169"/>
      <c r="AB81" s="332"/>
      <c r="AU81" s="192" t="s">
        <v>271</v>
      </c>
      <c r="AV81" s="192" t="s">
        <v>65</v>
      </c>
    </row>
    <row r="82" spans="2:66" s="198" customFormat="1" ht="30" customHeight="1">
      <c r="B82" s="168"/>
      <c r="C82" s="309" t="s">
        <v>213</v>
      </c>
      <c r="D82" s="309" t="s">
        <v>199</v>
      </c>
      <c r="E82" s="310" t="s">
        <v>1402</v>
      </c>
      <c r="F82" s="678" t="s">
        <v>1403</v>
      </c>
      <c r="G82" s="678"/>
      <c r="H82" s="678"/>
      <c r="I82" s="678"/>
      <c r="J82" s="311" t="s">
        <v>1318</v>
      </c>
      <c r="K82" s="312">
        <v>1</v>
      </c>
      <c r="L82" s="572"/>
      <c r="M82" s="572"/>
      <c r="N82" s="679">
        <f>ROUND(L82*K82,2)</f>
        <v>0</v>
      </c>
      <c r="O82" s="679"/>
      <c r="P82" s="679"/>
      <c r="Q82" s="679"/>
      <c r="R82" s="313" t="s">
        <v>3319</v>
      </c>
      <c r="S82" s="172"/>
      <c r="U82" s="354" t="s">
        <v>5</v>
      </c>
      <c r="V82" s="246" t="s">
        <v>31</v>
      </c>
      <c r="W82" s="248">
        <v>0</v>
      </c>
      <c r="X82" s="248">
        <f>W82*K82</f>
        <v>0</v>
      </c>
      <c r="Y82" s="248">
        <v>0</v>
      </c>
      <c r="Z82" s="248">
        <f>Y82*K82</f>
        <v>0</v>
      </c>
      <c r="AA82" s="248">
        <v>0</v>
      </c>
      <c r="AB82" s="355">
        <f>AA82*K82</f>
        <v>0</v>
      </c>
      <c r="AS82" s="192" t="s">
        <v>113</v>
      </c>
      <c r="AU82" s="192" t="s">
        <v>199</v>
      </c>
      <c r="AV82" s="192" t="s">
        <v>65</v>
      </c>
      <c r="AZ82" s="192" t="s">
        <v>198</v>
      </c>
      <c r="BF82" s="249">
        <f>IF(V82="základní",N82,0)</f>
        <v>0</v>
      </c>
      <c r="BG82" s="249">
        <f>IF(V82="snížená",N82,0)</f>
        <v>0</v>
      </c>
      <c r="BH82" s="249">
        <f>IF(V82="zákl. přenesená",N82,0)</f>
        <v>0</v>
      </c>
      <c r="BI82" s="249">
        <f>IF(V82="sníž. přenesená",N82,0)</f>
        <v>0</v>
      </c>
      <c r="BJ82" s="249">
        <f>IF(V82="nulová",N82,0)</f>
        <v>0</v>
      </c>
      <c r="BK82" s="192" t="s">
        <v>71</v>
      </c>
      <c r="BL82" s="249">
        <f>ROUND(L82*K82,2)</f>
        <v>0</v>
      </c>
      <c r="BM82" s="192" t="s">
        <v>113</v>
      </c>
      <c r="BN82" s="192" t="s">
        <v>1404</v>
      </c>
    </row>
    <row r="83" spans="2:48" s="198" customFormat="1" ht="20.1" customHeight="1">
      <c r="B83" s="168"/>
      <c r="C83" s="320"/>
      <c r="D83" s="320"/>
      <c r="E83" s="320"/>
      <c r="F83" s="695" t="s">
        <v>1405</v>
      </c>
      <c r="G83" s="681"/>
      <c r="H83" s="681"/>
      <c r="I83" s="681"/>
      <c r="J83" s="320"/>
      <c r="K83" s="320"/>
      <c r="L83" s="320"/>
      <c r="M83" s="320"/>
      <c r="N83" s="320"/>
      <c r="O83" s="320"/>
      <c r="P83" s="320"/>
      <c r="Q83" s="320"/>
      <c r="R83" s="320"/>
      <c r="S83" s="172"/>
      <c r="U83" s="331"/>
      <c r="V83" s="169"/>
      <c r="W83" s="169"/>
      <c r="X83" s="169"/>
      <c r="Y83" s="169"/>
      <c r="Z83" s="169"/>
      <c r="AA83" s="169"/>
      <c r="AB83" s="332"/>
      <c r="AU83" s="192" t="s">
        <v>271</v>
      </c>
      <c r="AV83" s="192" t="s">
        <v>65</v>
      </c>
    </row>
    <row r="84" spans="2:66" s="198" customFormat="1" ht="20.1" customHeight="1">
      <c r="B84" s="168"/>
      <c r="C84" s="309" t="s">
        <v>113</v>
      </c>
      <c r="D84" s="309" t="s">
        <v>199</v>
      </c>
      <c r="E84" s="340" t="s">
        <v>3672</v>
      </c>
      <c r="F84" s="678" t="s">
        <v>1406</v>
      </c>
      <c r="G84" s="678"/>
      <c r="H84" s="678"/>
      <c r="I84" s="678"/>
      <c r="J84" s="311" t="s">
        <v>1318</v>
      </c>
      <c r="K84" s="312">
        <v>1</v>
      </c>
      <c r="L84" s="572"/>
      <c r="M84" s="572"/>
      <c r="N84" s="679">
        <f>ROUND(L84*K84,2)</f>
        <v>0</v>
      </c>
      <c r="O84" s="679"/>
      <c r="P84" s="679"/>
      <c r="Q84" s="679"/>
      <c r="R84" s="313" t="s">
        <v>3319</v>
      </c>
      <c r="S84" s="172"/>
      <c r="U84" s="354" t="s">
        <v>5</v>
      </c>
      <c r="V84" s="246" t="s">
        <v>31</v>
      </c>
      <c r="W84" s="248">
        <v>0</v>
      </c>
      <c r="X84" s="248">
        <f>W84*K84</f>
        <v>0</v>
      </c>
      <c r="Y84" s="248">
        <v>0</v>
      </c>
      <c r="Z84" s="248">
        <f>Y84*K84</f>
        <v>0</v>
      </c>
      <c r="AA84" s="248">
        <v>0</v>
      </c>
      <c r="AB84" s="355">
        <f>AA84*K84</f>
        <v>0</v>
      </c>
      <c r="AS84" s="192" t="s">
        <v>113</v>
      </c>
      <c r="AU84" s="192" t="s">
        <v>199</v>
      </c>
      <c r="AV84" s="192" t="s">
        <v>65</v>
      </c>
      <c r="AZ84" s="192" t="s">
        <v>198</v>
      </c>
      <c r="BF84" s="249">
        <f>IF(V84="základní",N84,0)</f>
        <v>0</v>
      </c>
      <c r="BG84" s="249">
        <f>IF(V84="snížená",N84,0)</f>
        <v>0</v>
      </c>
      <c r="BH84" s="249">
        <f>IF(V84="zákl. přenesená",N84,0)</f>
        <v>0</v>
      </c>
      <c r="BI84" s="249">
        <f>IF(V84="sníž. přenesená",N84,0)</f>
        <v>0</v>
      </c>
      <c r="BJ84" s="249">
        <f>IF(V84="nulová",N84,0)</f>
        <v>0</v>
      </c>
      <c r="BK84" s="192" t="s">
        <v>71</v>
      </c>
      <c r="BL84" s="249">
        <f>ROUND(L84*K84,2)</f>
        <v>0</v>
      </c>
      <c r="BM84" s="192" t="s">
        <v>113</v>
      </c>
      <c r="BN84" s="192" t="s">
        <v>1407</v>
      </c>
    </row>
    <row r="85" spans="2:48" s="198" customFormat="1" ht="20.1" customHeight="1">
      <c r="B85" s="168"/>
      <c r="C85" s="320"/>
      <c r="D85" s="320"/>
      <c r="E85" s="320"/>
      <c r="F85" s="695" t="s">
        <v>1408</v>
      </c>
      <c r="G85" s="681"/>
      <c r="H85" s="681"/>
      <c r="I85" s="681"/>
      <c r="J85" s="320"/>
      <c r="K85" s="320"/>
      <c r="L85" s="320"/>
      <c r="M85" s="320"/>
      <c r="N85" s="320"/>
      <c r="O85" s="320"/>
      <c r="P85" s="320"/>
      <c r="Q85" s="320"/>
      <c r="R85" s="320"/>
      <c r="S85" s="172"/>
      <c r="U85" s="331"/>
      <c r="V85" s="169"/>
      <c r="W85" s="169"/>
      <c r="X85" s="169"/>
      <c r="Y85" s="169"/>
      <c r="Z85" s="169"/>
      <c r="AA85" s="169"/>
      <c r="AB85" s="332"/>
      <c r="AU85" s="192" t="s">
        <v>271</v>
      </c>
      <c r="AV85" s="192" t="s">
        <v>65</v>
      </c>
    </row>
    <row r="86" spans="2:66" s="198" customFormat="1" ht="30" customHeight="1">
      <c r="B86" s="168"/>
      <c r="C86" s="309" t="s">
        <v>116</v>
      </c>
      <c r="D86" s="309" t="s">
        <v>199</v>
      </c>
      <c r="E86" s="310" t="s">
        <v>1409</v>
      </c>
      <c r="F86" s="678" t="s">
        <v>1410</v>
      </c>
      <c r="G86" s="678"/>
      <c r="H86" s="678"/>
      <c r="I86" s="678"/>
      <c r="J86" s="311" t="s">
        <v>1318</v>
      </c>
      <c r="K86" s="312">
        <v>1</v>
      </c>
      <c r="L86" s="572"/>
      <c r="M86" s="572"/>
      <c r="N86" s="679">
        <f>ROUND(L86*K86,2)</f>
        <v>0</v>
      </c>
      <c r="O86" s="679"/>
      <c r="P86" s="679"/>
      <c r="Q86" s="679"/>
      <c r="R86" s="313" t="s">
        <v>3319</v>
      </c>
      <c r="S86" s="172"/>
      <c r="U86" s="354" t="s">
        <v>5</v>
      </c>
      <c r="V86" s="246" t="s">
        <v>31</v>
      </c>
      <c r="W86" s="248">
        <v>0</v>
      </c>
      <c r="X86" s="248">
        <f>W86*K86</f>
        <v>0</v>
      </c>
      <c r="Y86" s="248">
        <v>0</v>
      </c>
      <c r="Z86" s="248">
        <f>Y86*K86</f>
        <v>0</v>
      </c>
      <c r="AA86" s="248">
        <v>0</v>
      </c>
      <c r="AB86" s="355">
        <f>AA86*K86</f>
        <v>0</v>
      </c>
      <c r="AS86" s="192" t="s">
        <v>113</v>
      </c>
      <c r="AU86" s="192" t="s">
        <v>199</v>
      </c>
      <c r="AV86" s="192" t="s">
        <v>65</v>
      </c>
      <c r="AZ86" s="192" t="s">
        <v>198</v>
      </c>
      <c r="BF86" s="249">
        <f>IF(V86="základní",N86,0)</f>
        <v>0</v>
      </c>
      <c r="BG86" s="249">
        <f>IF(V86="snížená",N86,0)</f>
        <v>0</v>
      </c>
      <c r="BH86" s="249">
        <f>IF(V86="zákl. přenesená",N86,0)</f>
        <v>0</v>
      </c>
      <c r="BI86" s="249">
        <f>IF(V86="sníž. přenesená",N86,0)</f>
        <v>0</v>
      </c>
      <c r="BJ86" s="249">
        <f>IF(V86="nulová",N86,0)</f>
        <v>0</v>
      </c>
      <c r="BK86" s="192" t="s">
        <v>71</v>
      </c>
      <c r="BL86" s="249">
        <f>ROUND(L86*K86,2)</f>
        <v>0</v>
      </c>
      <c r="BM86" s="192" t="s">
        <v>113</v>
      </c>
      <c r="BN86" s="192" t="s">
        <v>1411</v>
      </c>
    </row>
    <row r="87" spans="2:48" s="198" customFormat="1" ht="20.1" customHeight="1">
      <c r="B87" s="168"/>
      <c r="C87" s="320"/>
      <c r="D87" s="320"/>
      <c r="E87" s="320"/>
      <c r="F87" s="695" t="s">
        <v>1412</v>
      </c>
      <c r="G87" s="681"/>
      <c r="H87" s="681"/>
      <c r="I87" s="681"/>
      <c r="J87" s="320"/>
      <c r="K87" s="320"/>
      <c r="L87" s="320"/>
      <c r="M87" s="320"/>
      <c r="N87" s="320"/>
      <c r="O87" s="320"/>
      <c r="P87" s="320"/>
      <c r="Q87" s="320"/>
      <c r="R87" s="320"/>
      <c r="S87" s="172"/>
      <c r="U87" s="331"/>
      <c r="V87" s="169"/>
      <c r="W87" s="169"/>
      <c r="X87" s="169"/>
      <c r="Y87" s="169"/>
      <c r="Z87" s="169"/>
      <c r="AA87" s="169"/>
      <c r="AB87" s="332"/>
      <c r="AU87" s="192" t="s">
        <v>271</v>
      </c>
      <c r="AV87" s="192" t="s">
        <v>65</v>
      </c>
    </row>
    <row r="88" spans="2:66" s="198" customFormat="1" ht="30" customHeight="1">
      <c r="B88" s="168"/>
      <c r="C88" s="309" t="s">
        <v>128</v>
      </c>
      <c r="D88" s="309" t="s">
        <v>199</v>
      </c>
      <c r="E88" s="310" t="s">
        <v>1413</v>
      </c>
      <c r="F88" s="678" t="s">
        <v>1414</v>
      </c>
      <c r="G88" s="678"/>
      <c r="H88" s="678"/>
      <c r="I88" s="678"/>
      <c r="J88" s="311" t="s">
        <v>1318</v>
      </c>
      <c r="K88" s="312">
        <v>1</v>
      </c>
      <c r="L88" s="572"/>
      <c r="M88" s="572"/>
      <c r="N88" s="679">
        <f>ROUND(L88*K88,2)</f>
        <v>0</v>
      </c>
      <c r="O88" s="679"/>
      <c r="P88" s="679"/>
      <c r="Q88" s="679"/>
      <c r="R88" s="313" t="s">
        <v>3319</v>
      </c>
      <c r="S88" s="172"/>
      <c r="U88" s="354" t="s">
        <v>5</v>
      </c>
      <c r="V88" s="246" t="s">
        <v>31</v>
      </c>
      <c r="W88" s="248">
        <v>0</v>
      </c>
      <c r="X88" s="248">
        <f>W88*K88</f>
        <v>0</v>
      </c>
      <c r="Y88" s="248">
        <v>0</v>
      </c>
      <c r="Z88" s="248">
        <f>Y88*K88</f>
        <v>0</v>
      </c>
      <c r="AA88" s="248">
        <v>0</v>
      </c>
      <c r="AB88" s="355">
        <f>AA88*K88</f>
        <v>0</v>
      </c>
      <c r="AS88" s="192" t="s">
        <v>113</v>
      </c>
      <c r="AU88" s="192" t="s">
        <v>199</v>
      </c>
      <c r="AV88" s="192" t="s">
        <v>65</v>
      </c>
      <c r="AZ88" s="192" t="s">
        <v>198</v>
      </c>
      <c r="BF88" s="249">
        <f>IF(V88="základní",N88,0)</f>
        <v>0</v>
      </c>
      <c r="BG88" s="249">
        <f>IF(V88="snížená",N88,0)</f>
        <v>0</v>
      </c>
      <c r="BH88" s="249">
        <f>IF(V88="zákl. přenesená",N88,0)</f>
        <v>0</v>
      </c>
      <c r="BI88" s="249">
        <f>IF(V88="sníž. přenesená",N88,0)</f>
        <v>0</v>
      </c>
      <c r="BJ88" s="249">
        <f>IF(V88="nulová",N88,0)</f>
        <v>0</v>
      </c>
      <c r="BK88" s="192" t="s">
        <v>71</v>
      </c>
      <c r="BL88" s="249">
        <f>ROUND(L88*K88,2)</f>
        <v>0</v>
      </c>
      <c r="BM88" s="192" t="s">
        <v>113</v>
      </c>
      <c r="BN88" s="192" t="s">
        <v>1415</v>
      </c>
    </row>
    <row r="89" spans="2:48" s="198" customFormat="1" ht="20.1" customHeight="1">
      <c r="B89" s="168"/>
      <c r="C89" s="320"/>
      <c r="D89" s="320"/>
      <c r="E89" s="320"/>
      <c r="F89" s="695" t="s">
        <v>1416</v>
      </c>
      <c r="G89" s="681"/>
      <c r="H89" s="681"/>
      <c r="I89" s="681"/>
      <c r="J89" s="320"/>
      <c r="K89" s="320"/>
      <c r="L89" s="320"/>
      <c r="M89" s="320"/>
      <c r="N89" s="320"/>
      <c r="O89" s="320"/>
      <c r="P89" s="320"/>
      <c r="Q89" s="320"/>
      <c r="R89" s="320"/>
      <c r="S89" s="172"/>
      <c r="U89" s="331"/>
      <c r="V89" s="169"/>
      <c r="W89" s="169"/>
      <c r="X89" s="169"/>
      <c r="Y89" s="169"/>
      <c r="Z89" s="169"/>
      <c r="AA89" s="169"/>
      <c r="AB89" s="332"/>
      <c r="AU89" s="192" t="s">
        <v>271</v>
      </c>
      <c r="AV89" s="192" t="s">
        <v>65</v>
      </c>
    </row>
    <row r="90" spans="2:66" s="198" customFormat="1" ht="20.1" customHeight="1">
      <c r="B90" s="168"/>
      <c r="C90" s="309" t="s">
        <v>137</v>
      </c>
      <c r="D90" s="309" t="s">
        <v>199</v>
      </c>
      <c r="E90" s="310" t="s">
        <v>1417</v>
      </c>
      <c r="F90" s="678" t="s">
        <v>1418</v>
      </c>
      <c r="G90" s="678"/>
      <c r="H90" s="678"/>
      <c r="I90" s="678"/>
      <c r="J90" s="311" t="s">
        <v>1318</v>
      </c>
      <c r="K90" s="312">
        <v>11</v>
      </c>
      <c r="L90" s="572"/>
      <c r="M90" s="572"/>
      <c r="N90" s="679">
        <f>ROUND(L90*K90,2)</f>
        <v>0</v>
      </c>
      <c r="O90" s="679"/>
      <c r="P90" s="679"/>
      <c r="Q90" s="679"/>
      <c r="R90" s="313" t="s">
        <v>3319</v>
      </c>
      <c r="S90" s="172"/>
      <c r="U90" s="354" t="s">
        <v>5</v>
      </c>
      <c r="V90" s="246" t="s">
        <v>31</v>
      </c>
      <c r="W90" s="248">
        <v>0</v>
      </c>
      <c r="X90" s="248">
        <f>W90*K90</f>
        <v>0</v>
      </c>
      <c r="Y90" s="248">
        <v>0</v>
      </c>
      <c r="Z90" s="248">
        <f>Y90*K90</f>
        <v>0</v>
      </c>
      <c r="AA90" s="248">
        <v>0</v>
      </c>
      <c r="AB90" s="355">
        <f>AA90*K90</f>
        <v>0</v>
      </c>
      <c r="AS90" s="192" t="s">
        <v>113</v>
      </c>
      <c r="AU90" s="192" t="s">
        <v>199</v>
      </c>
      <c r="AV90" s="192" t="s">
        <v>65</v>
      </c>
      <c r="AZ90" s="192" t="s">
        <v>198</v>
      </c>
      <c r="BF90" s="249">
        <f>IF(V90="základní",N90,0)</f>
        <v>0</v>
      </c>
      <c r="BG90" s="249">
        <f>IF(V90="snížená",N90,0)</f>
        <v>0</v>
      </c>
      <c r="BH90" s="249">
        <f>IF(V90="zákl. přenesená",N90,0)</f>
        <v>0</v>
      </c>
      <c r="BI90" s="249">
        <f>IF(V90="sníž. přenesená",N90,0)</f>
        <v>0</v>
      </c>
      <c r="BJ90" s="249">
        <f>IF(V90="nulová",N90,0)</f>
        <v>0</v>
      </c>
      <c r="BK90" s="192" t="s">
        <v>71</v>
      </c>
      <c r="BL90" s="249">
        <f>ROUND(L90*K90,2)</f>
        <v>0</v>
      </c>
      <c r="BM90" s="192" t="s">
        <v>113</v>
      </c>
      <c r="BN90" s="192" t="s">
        <v>1419</v>
      </c>
    </row>
    <row r="91" spans="2:48" s="198" customFormat="1" ht="20.1" customHeight="1">
      <c r="B91" s="168"/>
      <c r="C91" s="320"/>
      <c r="D91" s="320"/>
      <c r="E91" s="320"/>
      <c r="F91" s="695" t="s">
        <v>1412</v>
      </c>
      <c r="G91" s="681"/>
      <c r="H91" s="681"/>
      <c r="I91" s="681"/>
      <c r="J91" s="320"/>
      <c r="K91" s="320"/>
      <c r="L91" s="320"/>
      <c r="M91" s="320"/>
      <c r="N91" s="320"/>
      <c r="O91" s="320"/>
      <c r="P91" s="320"/>
      <c r="Q91" s="320"/>
      <c r="R91" s="320"/>
      <c r="S91" s="172"/>
      <c r="U91" s="331"/>
      <c r="V91" s="169"/>
      <c r="W91" s="169"/>
      <c r="X91" s="169"/>
      <c r="Y91" s="169"/>
      <c r="Z91" s="169"/>
      <c r="AA91" s="169"/>
      <c r="AB91" s="332"/>
      <c r="AU91" s="192" t="s">
        <v>271</v>
      </c>
      <c r="AV91" s="192" t="s">
        <v>65</v>
      </c>
    </row>
    <row r="92" spans="2:66" s="198" customFormat="1" ht="20.1" customHeight="1">
      <c r="B92" s="168"/>
      <c r="C92" s="309" t="s">
        <v>146</v>
      </c>
      <c r="D92" s="309" t="s">
        <v>199</v>
      </c>
      <c r="E92" s="310" t="s">
        <v>1420</v>
      </c>
      <c r="F92" s="678" t="s">
        <v>1421</v>
      </c>
      <c r="G92" s="678"/>
      <c r="H92" s="678"/>
      <c r="I92" s="678"/>
      <c r="J92" s="311" t="s">
        <v>1318</v>
      </c>
      <c r="K92" s="312">
        <v>11</v>
      </c>
      <c r="L92" s="572"/>
      <c r="M92" s="572"/>
      <c r="N92" s="679">
        <f>ROUND(L92*K92,2)</f>
        <v>0</v>
      </c>
      <c r="O92" s="679"/>
      <c r="P92" s="679"/>
      <c r="Q92" s="679"/>
      <c r="R92" s="313" t="s">
        <v>3319</v>
      </c>
      <c r="S92" s="172"/>
      <c r="U92" s="354" t="s">
        <v>5</v>
      </c>
      <c r="V92" s="246" t="s">
        <v>31</v>
      </c>
      <c r="W92" s="248">
        <v>0</v>
      </c>
      <c r="X92" s="248">
        <f>W92*K92</f>
        <v>0</v>
      </c>
      <c r="Y92" s="248">
        <v>0</v>
      </c>
      <c r="Z92" s="248">
        <f>Y92*K92</f>
        <v>0</v>
      </c>
      <c r="AA92" s="248">
        <v>0</v>
      </c>
      <c r="AB92" s="355">
        <f>AA92*K92</f>
        <v>0</v>
      </c>
      <c r="AS92" s="192" t="s">
        <v>113</v>
      </c>
      <c r="AU92" s="192" t="s">
        <v>199</v>
      </c>
      <c r="AV92" s="192" t="s">
        <v>65</v>
      </c>
      <c r="AZ92" s="192" t="s">
        <v>198</v>
      </c>
      <c r="BF92" s="249">
        <f>IF(V92="základní",N92,0)</f>
        <v>0</v>
      </c>
      <c r="BG92" s="249">
        <f>IF(V92="snížená",N92,0)</f>
        <v>0</v>
      </c>
      <c r="BH92" s="249">
        <f>IF(V92="zákl. přenesená",N92,0)</f>
        <v>0</v>
      </c>
      <c r="BI92" s="249">
        <f>IF(V92="sníž. přenesená",N92,0)</f>
        <v>0</v>
      </c>
      <c r="BJ92" s="249">
        <f>IF(V92="nulová",N92,0)</f>
        <v>0</v>
      </c>
      <c r="BK92" s="192" t="s">
        <v>71</v>
      </c>
      <c r="BL92" s="249">
        <f>ROUND(L92*K92,2)</f>
        <v>0</v>
      </c>
      <c r="BM92" s="192" t="s">
        <v>113</v>
      </c>
      <c r="BN92" s="192" t="s">
        <v>1422</v>
      </c>
    </row>
    <row r="93" spans="2:48" s="198" customFormat="1" ht="20.1" customHeight="1">
      <c r="B93" s="168"/>
      <c r="C93" s="320"/>
      <c r="D93" s="320"/>
      <c r="E93" s="320"/>
      <c r="F93" s="695" t="s">
        <v>1412</v>
      </c>
      <c r="G93" s="681"/>
      <c r="H93" s="681"/>
      <c r="I93" s="681"/>
      <c r="J93" s="320"/>
      <c r="K93" s="320"/>
      <c r="L93" s="320"/>
      <c r="M93" s="320"/>
      <c r="N93" s="320"/>
      <c r="O93" s="320"/>
      <c r="P93" s="320"/>
      <c r="Q93" s="320"/>
      <c r="R93" s="320"/>
      <c r="S93" s="172"/>
      <c r="U93" s="331"/>
      <c r="V93" s="169"/>
      <c r="W93" s="169"/>
      <c r="X93" s="169"/>
      <c r="Y93" s="169"/>
      <c r="Z93" s="169"/>
      <c r="AA93" s="169"/>
      <c r="AB93" s="332"/>
      <c r="AU93" s="192" t="s">
        <v>271</v>
      </c>
      <c r="AV93" s="192" t="s">
        <v>65</v>
      </c>
    </row>
    <row r="94" spans="2:66" s="198" customFormat="1" ht="30" customHeight="1">
      <c r="B94" s="168"/>
      <c r="C94" s="309" t="s">
        <v>158</v>
      </c>
      <c r="D94" s="309" t="s">
        <v>199</v>
      </c>
      <c r="E94" s="310" t="s">
        <v>1423</v>
      </c>
      <c r="F94" s="678" t="s">
        <v>1424</v>
      </c>
      <c r="G94" s="678"/>
      <c r="H94" s="678"/>
      <c r="I94" s="678"/>
      <c r="J94" s="311" t="s">
        <v>1318</v>
      </c>
      <c r="K94" s="312">
        <v>1</v>
      </c>
      <c r="L94" s="572"/>
      <c r="M94" s="572"/>
      <c r="N94" s="679">
        <f>ROUND(L94*K94,2)</f>
        <v>0</v>
      </c>
      <c r="O94" s="679"/>
      <c r="P94" s="679"/>
      <c r="Q94" s="679"/>
      <c r="R94" s="313" t="s">
        <v>3319</v>
      </c>
      <c r="S94" s="172"/>
      <c r="U94" s="354" t="s">
        <v>5</v>
      </c>
      <c r="V94" s="246" t="s">
        <v>31</v>
      </c>
      <c r="W94" s="248">
        <v>0</v>
      </c>
      <c r="X94" s="248">
        <f>W94*K94</f>
        <v>0</v>
      </c>
      <c r="Y94" s="248">
        <v>0</v>
      </c>
      <c r="Z94" s="248">
        <f>Y94*K94</f>
        <v>0</v>
      </c>
      <c r="AA94" s="248">
        <v>0</v>
      </c>
      <c r="AB94" s="355">
        <f>AA94*K94</f>
        <v>0</v>
      </c>
      <c r="AS94" s="192" t="s">
        <v>113</v>
      </c>
      <c r="AU94" s="192" t="s">
        <v>199</v>
      </c>
      <c r="AV94" s="192" t="s">
        <v>65</v>
      </c>
      <c r="AZ94" s="192" t="s">
        <v>198</v>
      </c>
      <c r="BF94" s="249">
        <f>IF(V94="základní",N94,0)</f>
        <v>0</v>
      </c>
      <c r="BG94" s="249">
        <f>IF(V94="snížená",N94,0)</f>
        <v>0</v>
      </c>
      <c r="BH94" s="249">
        <f>IF(V94="zákl. přenesená",N94,0)</f>
        <v>0</v>
      </c>
      <c r="BI94" s="249">
        <f>IF(V94="sníž. přenesená",N94,0)</f>
        <v>0</v>
      </c>
      <c r="BJ94" s="249">
        <f>IF(V94="nulová",N94,0)</f>
        <v>0</v>
      </c>
      <c r="BK94" s="192" t="s">
        <v>71</v>
      </c>
      <c r="BL94" s="249">
        <f>ROUND(L94*K94,2)</f>
        <v>0</v>
      </c>
      <c r="BM94" s="192" t="s">
        <v>113</v>
      </c>
      <c r="BN94" s="192" t="s">
        <v>1425</v>
      </c>
    </row>
    <row r="95" spans="2:48" s="198" customFormat="1" ht="20.1" customHeight="1">
      <c r="B95" s="168"/>
      <c r="C95" s="320"/>
      <c r="D95" s="320"/>
      <c r="E95" s="320"/>
      <c r="F95" s="695" t="s">
        <v>1412</v>
      </c>
      <c r="G95" s="681"/>
      <c r="H95" s="681"/>
      <c r="I95" s="681"/>
      <c r="J95" s="320"/>
      <c r="K95" s="320"/>
      <c r="L95" s="320"/>
      <c r="M95" s="320"/>
      <c r="N95" s="320"/>
      <c r="O95" s="320"/>
      <c r="P95" s="320"/>
      <c r="Q95" s="320"/>
      <c r="R95" s="320"/>
      <c r="S95" s="172"/>
      <c r="U95" s="331"/>
      <c r="V95" s="169"/>
      <c r="W95" s="169"/>
      <c r="X95" s="169"/>
      <c r="Y95" s="169"/>
      <c r="Z95" s="169"/>
      <c r="AA95" s="169"/>
      <c r="AB95" s="332"/>
      <c r="AU95" s="192" t="s">
        <v>271</v>
      </c>
      <c r="AV95" s="192" t="s">
        <v>65</v>
      </c>
    </row>
    <row r="96" spans="2:66" s="198" customFormat="1" ht="30" customHeight="1">
      <c r="B96" s="168"/>
      <c r="C96" s="309" t="s">
        <v>161</v>
      </c>
      <c r="D96" s="309" t="s">
        <v>199</v>
      </c>
      <c r="E96" s="310" t="s">
        <v>1426</v>
      </c>
      <c r="F96" s="682" t="s">
        <v>1427</v>
      </c>
      <c r="G96" s="678"/>
      <c r="H96" s="678"/>
      <c r="I96" s="678"/>
      <c r="J96" s="325" t="s">
        <v>1318</v>
      </c>
      <c r="K96" s="312">
        <v>3</v>
      </c>
      <c r="L96" s="572"/>
      <c r="M96" s="572"/>
      <c r="N96" s="679">
        <f>ROUND(L96*K96,2)</f>
        <v>0</v>
      </c>
      <c r="O96" s="679"/>
      <c r="P96" s="679"/>
      <c r="Q96" s="679"/>
      <c r="R96" s="313" t="s">
        <v>3319</v>
      </c>
      <c r="S96" s="172"/>
      <c r="U96" s="354" t="s">
        <v>5</v>
      </c>
      <c r="V96" s="246" t="s">
        <v>31</v>
      </c>
      <c r="W96" s="248">
        <v>0</v>
      </c>
      <c r="X96" s="248">
        <f>W96*K96</f>
        <v>0</v>
      </c>
      <c r="Y96" s="248">
        <v>0</v>
      </c>
      <c r="Z96" s="248">
        <f>Y96*K96</f>
        <v>0</v>
      </c>
      <c r="AA96" s="248">
        <v>0</v>
      </c>
      <c r="AB96" s="355">
        <f>AA96*K96</f>
        <v>0</v>
      </c>
      <c r="AS96" s="192" t="s">
        <v>113</v>
      </c>
      <c r="AU96" s="192" t="s">
        <v>199</v>
      </c>
      <c r="AV96" s="192" t="s">
        <v>65</v>
      </c>
      <c r="AZ96" s="192" t="s">
        <v>198</v>
      </c>
      <c r="BF96" s="249">
        <f>IF(V96="základní",N96,0)</f>
        <v>0</v>
      </c>
      <c r="BG96" s="249">
        <f>IF(V96="snížená",N96,0)</f>
        <v>0</v>
      </c>
      <c r="BH96" s="249">
        <f>IF(V96="zákl. přenesená",N96,0)</f>
        <v>0</v>
      </c>
      <c r="BI96" s="249">
        <f>IF(V96="sníž. přenesená",N96,0)</f>
        <v>0</v>
      </c>
      <c r="BJ96" s="249">
        <f>IF(V96="nulová",N96,0)</f>
        <v>0</v>
      </c>
      <c r="BK96" s="192" t="s">
        <v>71</v>
      </c>
      <c r="BL96" s="249">
        <f>ROUND(L96*K96,2)</f>
        <v>0</v>
      </c>
      <c r="BM96" s="192" t="s">
        <v>113</v>
      </c>
      <c r="BN96" s="192" t="s">
        <v>1428</v>
      </c>
    </row>
    <row r="97" spans="2:48" s="198" customFormat="1" ht="20.1" customHeight="1">
      <c r="B97" s="168"/>
      <c r="C97" s="320"/>
      <c r="D97" s="320"/>
      <c r="E97" s="320"/>
      <c r="F97" s="695" t="s">
        <v>1412</v>
      </c>
      <c r="G97" s="681"/>
      <c r="H97" s="681"/>
      <c r="I97" s="681"/>
      <c r="J97" s="320"/>
      <c r="K97" s="320"/>
      <c r="L97" s="320"/>
      <c r="M97" s="320"/>
      <c r="N97" s="320"/>
      <c r="O97" s="320"/>
      <c r="P97" s="320"/>
      <c r="Q97" s="320"/>
      <c r="R97" s="320"/>
      <c r="S97" s="172"/>
      <c r="U97" s="331"/>
      <c r="V97" s="169"/>
      <c r="W97" s="169"/>
      <c r="X97" s="169"/>
      <c r="Y97" s="169"/>
      <c r="Z97" s="169"/>
      <c r="AA97" s="169"/>
      <c r="AB97" s="332"/>
      <c r="AU97" s="192" t="s">
        <v>271</v>
      </c>
      <c r="AV97" s="192" t="s">
        <v>65</v>
      </c>
    </row>
    <row r="98" spans="2:66" s="198" customFormat="1" ht="20.1" customHeight="1">
      <c r="B98" s="168"/>
      <c r="C98" s="309" t="s">
        <v>164</v>
      </c>
      <c r="D98" s="309" t="s">
        <v>199</v>
      </c>
      <c r="E98" s="310" t="s">
        <v>1429</v>
      </c>
      <c r="F98" s="678" t="s">
        <v>1430</v>
      </c>
      <c r="G98" s="678"/>
      <c r="H98" s="678"/>
      <c r="I98" s="678"/>
      <c r="J98" s="311" t="s">
        <v>1318</v>
      </c>
      <c r="K98" s="312">
        <v>11</v>
      </c>
      <c r="L98" s="572"/>
      <c r="M98" s="572"/>
      <c r="N98" s="679">
        <f>ROUND(L98*K98,2)</f>
        <v>0</v>
      </c>
      <c r="O98" s="679"/>
      <c r="P98" s="679"/>
      <c r="Q98" s="679"/>
      <c r="R98" s="313" t="s">
        <v>3319</v>
      </c>
      <c r="S98" s="172"/>
      <c r="U98" s="354" t="s">
        <v>5</v>
      </c>
      <c r="V98" s="246" t="s">
        <v>31</v>
      </c>
      <c r="W98" s="248">
        <v>0</v>
      </c>
      <c r="X98" s="248">
        <f>W98*K98</f>
        <v>0</v>
      </c>
      <c r="Y98" s="248">
        <v>0</v>
      </c>
      <c r="Z98" s="248">
        <f>Y98*K98</f>
        <v>0</v>
      </c>
      <c r="AA98" s="248">
        <v>0</v>
      </c>
      <c r="AB98" s="355">
        <f>AA98*K98</f>
        <v>0</v>
      </c>
      <c r="AS98" s="192" t="s">
        <v>113</v>
      </c>
      <c r="AU98" s="192" t="s">
        <v>199</v>
      </c>
      <c r="AV98" s="192" t="s">
        <v>65</v>
      </c>
      <c r="AZ98" s="192" t="s">
        <v>198</v>
      </c>
      <c r="BF98" s="249">
        <f>IF(V98="základní",N98,0)</f>
        <v>0</v>
      </c>
      <c r="BG98" s="249">
        <f>IF(V98="snížená",N98,0)</f>
        <v>0</v>
      </c>
      <c r="BH98" s="249">
        <f>IF(V98="zákl. přenesená",N98,0)</f>
        <v>0</v>
      </c>
      <c r="BI98" s="249">
        <f>IF(V98="sníž. přenesená",N98,0)</f>
        <v>0</v>
      </c>
      <c r="BJ98" s="249">
        <f>IF(V98="nulová",N98,0)</f>
        <v>0</v>
      </c>
      <c r="BK98" s="192" t="s">
        <v>71</v>
      </c>
      <c r="BL98" s="249">
        <f>ROUND(L98*K98,2)</f>
        <v>0</v>
      </c>
      <c r="BM98" s="192" t="s">
        <v>113</v>
      </c>
      <c r="BN98" s="192" t="s">
        <v>1431</v>
      </c>
    </row>
    <row r="99" spans="2:48" s="198" customFormat="1" ht="27.95" customHeight="1">
      <c r="B99" s="168"/>
      <c r="C99" s="320"/>
      <c r="D99" s="320"/>
      <c r="E99" s="320"/>
      <c r="F99" s="695" t="s">
        <v>1432</v>
      </c>
      <c r="G99" s="681"/>
      <c r="H99" s="681"/>
      <c r="I99" s="681"/>
      <c r="J99" s="320"/>
      <c r="K99" s="320"/>
      <c r="L99" s="320"/>
      <c r="M99" s="320"/>
      <c r="N99" s="320"/>
      <c r="O99" s="320"/>
      <c r="P99" s="320"/>
      <c r="Q99" s="320"/>
      <c r="R99" s="320"/>
      <c r="S99" s="172"/>
      <c r="U99" s="331"/>
      <c r="V99" s="169"/>
      <c r="W99" s="169"/>
      <c r="X99" s="169"/>
      <c r="Y99" s="169"/>
      <c r="Z99" s="169"/>
      <c r="AA99" s="169"/>
      <c r="AB99" s="332"/>
      <c r="AU99" s="192" t="s">
        <v>271</v>
      </c>
      <c r="AV99" s="192" t="s">
        <v>65</v>
      </c>
    </row>
    <row r="100" spans="2:66" s="198" customFormat="1" ht="20.1" customHeight="1">
      <c r="B100" s="168"/>
      <c r="C100" s="309" t="s">
        <v>397</v>
      </c>
      <c r="D100" s="309" t="s">
        <v>199</v>
      </c>
      <c r="E100" s="310" t="s">
        <v>1433</v>
      </c>
      <c r="F100" s="678" t="s">
        <v>1434</v>
      </c>
      <c r="G100" s="678"/>
      <c r="H100" s="678"/>
      <c r="I100" s="678"/>
      <c r="J100" s="311" t="s">
        <v>353</v>
      </c>
      <c r="K100" s="312">
        <v>1350</v>
      </c>
      <c r="L100" s="572"/>
      <c r="M100" s="572"/>
      <c r="N100" s="679">
        <f>ROUND(L100*K100,2)</f>
        <v>0</v>
      </c>
      <c r="O100" s="679"/>
      <c r="P100" s="679"/>
      <c r="Q100" s="679"/>
      <c r="R100" s="313" t="s">
        <v>3319</v>
      </c>
      <c r="S100" s="172"/>
      <c r="U100" s="354" t="s">
        <v>5</v>
      </c>
      <c r="V100" s="246" t="s">
        <v>31</v>
      </c>
      <c r="W100" s="248">
        <v>0</v>
      </c>
      <c r="X100" s="248">
        <f>W100*K100</f>
        <v>0</v>
      </c>
      <c r="Y100" s="248">
        <v>0</v>
      </c>
      <c r="Z100" s="248">
        <f>Y100*K100</f>
        <v>0</v>
      </c>
      <c r="AA100" s="248">
        <v>0</v>
      </c>
      <c r="AB100" s="355">
        <f>AA100*K100</f>
        <v>0</v>
      </c>
      <c r="AS100" s="192" t="s">
        <v>113</v>
      </c>
      <c r="AU100" s="192" t="s">
        <v>199</v>
      </c>
      <c r="AV100" s="192" t="s">
        <v>65</v>
      </c>
      <c r="AZ100" s="192" t="s">
        <v>198</v>
      </c>
      <c r="BF100" s="249">
        <f>IF(V100="základní",N100,0)</f>
        <v>0</v>
      </c>
      <c r="BG100" s="249">
        <f>IF(V100="snížená",N100,0)</f>
        <v>0</v>
      </c>
      <c r="BH100" s="249">
        <f>IF(V100="zákl. přenesená",N100,0)</f>
        <v>0</v>
      </c>
      <c r="BI100" s="249">
        <f>IF(V100="sníž. přenesená",N100,0)</f>
        <v>0</v>
      </c>
      <c r="BJ100" s="249">
        <f>IF(V100="nulová",N100,0)</f>
        <v>0</v>
      </c>
      <c r="BK100" s="192" t="s">
        <v>71</v>
      </c>
      <c r="BL100" s="249">
        <f>ROUND(L100*K100,2)</f>
        <v>0</v>
      </c>
      <c r="BM100" s="192" t="s">
        <v>113</v>
      </c>
      <c r="BN100" s="192" t="s">
        <v>1435</v>
      </c>
    </row>
    <row r="101" spans="2:48" s="198" customFormat="1" ht="20.1" customHeight="1">
      <c r="B101" s="168"/>
      <c r="C101" s="320"/>
      <c r="D101" s="320"/>
      <c r="E101" s="320"/>
      <c r="F101" s="695" t="s">
        <v>1436</v>
      </c>
      <c r="G101" s="681"/>
      <c r="H101" s="681"/>
      <c r="I101" s="681"/>
      <c r="J101" s="320"/>
      <c r="K101" s="320"/>
      <c r="L101" s="320"/>
      <c r="M101" s="320"/>
      <c r="N101" s="320"/>
      <c r="O101" s="320"/>
      <c r="P101" s="320"/>
      <c r="Q101" s="320"/>
      <c r="R101" s="320"/>
      <c r="S101" s="172"/>
      <c r="U101" s="331"/>
      <c r="V101" s="169"/>
      <c r="W101" s="169"/>
      <c r="X101" s="169"/>
      <c r="Y101" s="169"/>
      <c r="Z101" s="169"/>
      <c r="AA101" s="169"/>
      <c r="AB101" s="332"/>
      <c r="AU101" s="192" t="s">
        <v>271</v>
      </c>
      <c r="AV101" s="192" t="s">
        <v>65</v>
      </c>
    </row>
    <row r="102" spans="2:66" s="198" customFormat="1" ht="20.1" customHeight="1">
      <c r="B102" s="168"/>
      <c r="C102" s="309" t="s">
        <v>403</v>
      </c>
      <c r="D102" s="309" t="s">
        <v>199</v>
      </c>
      <c r="E102" s="310" t="s">
        <v>1437</v>
      </c>
      <c r="F102" s="678" t="s">
        <v>1438</v>
      </c>
      <c r="G102" s="678"/>
      <c r="H102" s="678"/>
      <c r="I102" s="678"/>
      <c r="J102" s="311" t="s">
        <v>353</v>
      </c>
      <c r="K102" s="312">
        <v>80</v>
      </c>
      <c r="L102" s="572"/>
      <c r="M102" s="572"/>
      <c r="N102" s="679">
        <f>ROUND(L102*K102,2)</f>
        <v>0</v>
      </c>
      <c r="O102" s="679"/>
      <c r="P102" s="679"/>
      <c r="Q102" s="679"/>
      <c r="R102" s="313" t="s">
        <v>3319</v>
      </c>
      <c r="S102" s="172"/>
      <c r="U102" s="354" t="s">
        <v>5</v>
      </c>
      <c r="V102" s="246" t="s">
        <v>31</v>
      </c>
      <c r="W102" s="248">
        <v>0</v>
      </c>
      <c r="X102" s="248">
        <f>W102*K102</f>
        <v>0</v>
      </c>
      <c r="Y102" s="248">
        <v>0</v>
      </c>
      <c r="Z102" s="248">
        <f>Y102*K102</f>
        <v>0</v>
      </c>
      <c r="AA102" s="248">
        <v>0</v>
      </c>
      <c r="AB102" s="355">
        <f>AA102*K102</f>
        <v>0</v>
      </c>
      <c r="AS102" s="192" t="s">
        <v>113</v>
      </c>
      <c r="AU102" s="192" t="s">
        <v>199</v>
      </c>
      <c r="AV102" s="192" t="s">
        <v>65</v>
      </c>
      <c r="AZ102" s="192" t="s">
        <v>198</v>
      </c>
      <c r="BF102" s="249">
        <f>IF(V102="základní",N102,0)</f>
        <v>0</v>
      </c>
      <c r="BG102" s="249">
        <f>IF(V102="snížená",N102,0)</f>
        <v>0</v>
      </c>
      <c r="BH102" s="249">
        <f>IF(V102="zákl. přenesená",N102,0)</f>
        <v>0</v>
      </c>
      <c r="BI102" s="249">
        <f>IF(V102="sníž. přenesená",N102,0)</f>
        <v>0</v>
      </c>
      <c r="BJ102" s="249">
        <f>IF(V102="nulová",N102,0)</f>
        <v>0</v>
      </c>
      <c r="BK102" s="192" t="s">
        <v>71</v>
      </c>
      <c r="BL102" s="249">
        <f>ROUND(L102*K102,2)</f>
        <v>0</v>
      </c>
      <c r="BM102" s="192" t="s">
        <v>113</v>
      </c>
      <c r="BN102" s="192" t="s">
        <v>1439</v>
      </c>
    </row>
    <row r="103" spans="2:48" s="198" customFormat="1" ht="20.1" customHeight="1">
      <c r="B103" s="168"/>
      <c r="C103" s="320"/>
      <c r="D103" s="320"/>
      <c r="E103" s="320"/>
      <c r="F103" s="695" t="s">
        <v>1436</v>
      </c>
      <c r="G103" s="681"/>
      <c r="H103" s="681"/>
      <c r="I103" s="681"/>
      <c r="J103" s="320"/>
      <c r="K103" s="320"/>
      <c r="L103" s="320"/>
      <c r="M103" s="320"/>
      <c r="N103" s="320"/>
      <c r="O103" s="320"/>
      <c r="P103" s="320"/>
      <c r="Q103" s="320"/>
      <c r="R103" s="320"/>
      <c r="S103" s="172"/>
      <c r="U103" s="331"/>
      <c r="V103" s="169"/>
      <c r="W103" s="169"/>
      <c r="X103" s="169"/>
      <c r="Y103" s="169"/>
      <c r="Z103" s="169"/>
      <c r="AA103" s="169"/>
      <c r="AB103" s="332"/>
      <c r="AU103" s="192" t="s">
        <v>271</v>
      </c>
      <c r="AV103" s="192" t="s">
        <v>65</v>
      </c>
    </row>
    <row r="104" spans="2:66" s="198" customFormat="1" ht="20.1" customHeight="1">
      <c r="B104" s="168"/>
      <c r="C104" s="309" t="s">
        <v>410</v>
      </c>
      <c r="D104" s="309" t="s">
        <v>199</v>
      </c>
      <c r="E104" s="310" t="s">
        <v>1440</v>
      </c>
      <c r="F104" s="678" t="s">
        <v>1441</v>
      </c>
      <c r="G104" s="678"/>
      <c r="H104" s="678"/>
      <c r="I104" s="678"/>
      <c r="J104" s="311" t="s">
        <v>353</v>
      </c>
      <c r="K104" s="312">
        <v>180</v>
      </c>
      <c r="L104" s="572"/>
      <c r="M104" s="572"/>
      <c r="N104" s="679">
        <f>ROUND(L104*K104,2)</f>
        <v>0</v>
      </c>
      <c r="O104" s="679"/>
      <c r="P104" s="679"/>
      <c r="Q104" s="679"/>
      <c r="R104" s="313" t="s">
        <v>3319</v>
      </c>
      <c r="S104" s="172"/>
      <c r="U104" s="354" t="s">
        <v>5</v>
      </c>
      <c r="V104" s="246" t="s">
        <v>31</v>
      </c>
      <c r="W104" s="248">
        <v>0</v>
      </c>
      <c r="X104" s="248">
        <f>W104*K104</f>
        <v>0</v>
      </c>
      <c r="Y104" s="248">
        <v>0</v>
      </c>
      <c r="Z104" s="248">
        <f>Y104*K104</f>
        <v>0</v>
      </c>
      <c r="AA104" s="248">
        <v>0</v>
      </c>
      <c r="AB104" s="355">
        <f>AA104*K104</f>
        <v>0</v>
      </c>
      <c r="AS104" s="192" t="s">
        <v>113</v>
      </c>
      <c r="AU104" s="192" t="s">
        <v>199</v>
      </c>
      <c r="AV104" s="192" t="s">
        <v>65</v>
      </c>
      <c r="AZ104" s="192" t="s">
        <v>198</v>
      </c>
      <c r="BF104" s="249">
        <f>IF(V104="základní",N104,0)</f>
        <v>0</v>
      </c>
      <c r="BG104" s="249">
        <f>IF(V104="snížená",N104,0)</f>
        <v>0</v>
      </c>
      <c r="BH104" s="249">
        <f>IF(V104="zákl. přenesená",N104,0)</f>
        <v>0</v>
      </c>
      <c r="BI104" s="249">
        <f>IF(V104="sníž. přenesená",N104,0)</f>
        <v>0</v>
      </c>
      <c r="BJ104" s="249">
        <f>IF(V104="nulová",N104,0)</f>
        <v>0</v>
      </c>
      <c r="BK104" s="192" t="s">
        <v>71</v>
      </c>
      <c r="BL104" s="249">
        <f>ROUND(L104*K104,2)</f>
        <v>0</v>
      </c>
      <c r="BM104" s="192" t="s">
        <v>113</v>
      </c>
      <c r="BN104" s="192" t="s">
        <v>1442</v>
      </c>
    </row>
    <row r="105" spans="2:48" s="198" customFormat="1" ht="27.95" customHeight="1">
      <c r="B105" s="168"/>
      <c r="C105" s="320"/>
      <c r="D105" s="320"/>
      <c r="E105" s="320"/>
      <c r="F105" s="695" t="s">
        <v>1443</v>
      </c>
      <c r="G105" s="681"/>
      <c r="H105" s="681"/>
      <c r="I105" s="681"/>
      <c r="J105" s="320"/>
      <c r="K105" s="320"/>
      <c r="L105" s="320"/>
      <c r="M105" s="320"/>
      <c r="N105" s="320"/>
      <c r="O105" s="320"/>
      <c r="P105" s="320"/>
      <c r="Q105" s="320"/>
      <c r="R105" s="320"/>
      <c r="S105" s="172"/>
      <c r="U105" s="331"/>
      <c r="V105" s="169"/>
      <c r="W105" s="169"/>
      <c r="X105" s="169"/>
      <c r="Y105" s="169"/>
      <c r="Z105" s="169"/>
      <c r="AA105" s="169"/>
      <c r="AB105" s="332"/>
      <c r="AU105" s="192" t="s">
        <v>271</v>
      </c>
      <c r="AV105" s="192" t="s">
        <v>65</v>
      </c>
    </row>
    <row r="106" spans="2:66" s="198" customFormat="1" ht="30" customHeight="1">
      <c r="B106" s="168"/>
      <c r="C106" s="309" t="s">
        <v>11</v>
      </c>
      <c r="D106" s="309" t="s">
        <v>199</v>
      </c>
      <c r="E106" s="310" t="s">
        <v>1444</v>
      </c>
      <c r="F106" s="678" t="s">
        <v>1445</v>
      </c>
      <c r="G106" s="678"/>
      <c r="H106" s="678"/>
      <c r="I106" s="678"/>
      <c r="J106" s="311" t="s">
        <v>353</v>
      </c>
      <c r="K106" s="312">
        <v>50</v>
      </c>
      <c r="L106" s="572"/>
      <c r="M106" s="572"/>
      <c r="N106" s="679">
        <f>ROUND(L106*K106,2)</f>
        <v>0</v>
      </c>
      <c r="O106" s="679"/>
      <c r="P106" s="679"/>
      <c r="Q106" s="679"/>
      <c r="R106" s="313" t="s">
        <v>3319</v>
      </c>
      <c r="S106" s="172"/>
      <c r="U106" s="354" t="s">
        <v>5</v>
      </c>
      <c r="V106" s="246" t="s">
        <v>31</v>
      </c>
      <c r="W106" s="248">
        <v>0</v>
      </c>
      <c r="X106" s="248">
        <f>W106*K106</f>
        <v>0</v>
      </c>
      <c r="Y106" s="248">
        <v>0</v>
      </c>
      <c r="Z106" s="248">
        <f>Y106*K106</f>
        <v>0</v>
      </c>
      <c r="AA106" s="248">
        <v>0</v>
      </c>
      <c r="AB106" s="355">
        <f>AA106*K106</f>
        <v>0</v>
      </c>
      <c r="AS106" s="192" t="s">
        <v>113</v>
      </c>
      <c r="AU106" s="192" t="s">
        <v>199</v>
      </c>
      <c r="AV106" s="192" t="s">
        <v>65</v>
      </c>
      <c r="AZ106" s="192" t="s">
        <v>198</v>
      </c>
      <c r="BF106" s="249">
        <f>IF(V106="základní",N106,0)</f>
        <v>0</v>
      </c>
      <c r="BG106" s="249">
        <f>IF(V106="snížená",N106,0)</f>
        <v>0</v>
      </c>
      <c r="BH106" s="249">
        <f>IF(V106="zákl. přenesená",N106,0)</f>
        <v>0</v>
      </c>
      <c r="BI106" s="249">
        <f>IF(V106="sníž. přenesená",N106,0)</f>
        <v>0</v>
      </c>
      <c r="BJ106" s="249">
        <f>IF(V106="nulová",N106,0)</f>
        <v>0</v>
      </c>
      <c r="BK106" s="192" t="s">
        <v>71</v>
      </c>
      <c r="BL106" s="249">
        <f>ROUND(L106*K106,2)</f>
        <v>0</v>
      </c>
      <c r="BM106" s="192" t="s">
        <v>113</v>
      </c>
      <c r="BN106" s="192" t="s">
        <v>1446</v>
      </c>
    </row>
    <row r="107" spans="2:48" s="198" customFormat="1" ht="20.1" customHeight="1">
      <c r="B107" s="168"/>
      <c r="C107" s="320"/>
      <c r="D107" s="320"/>
      <c r="E107" s="320"/>
      <c r="F107" s="695" t="s">
        <v>1447</v>
      </c>
      <c r="G107" s="681"/>
      <c r="H107" s="681"/>
      <c r="I107" s="681"/>
      <c r="J107" s="320"/>
      <c r="K107" s="320"/>
      <c r="L107" s="320"/>
      <c r="M107" s="320"/>
      <c r="N107" s="320"/>
      <c r="O107" s="320"/>
      <c r="P107" s="320"/>
      <c r="Q107" s="320"/>
      <c r="R107" s="320"/>
      <c r="S107" s="172"/>
      <c r="U107" s="331"/>
      <c r="V107" s="169"/>
      <c r="W107" s="169"/>
      <c r="X107" s="169"/>
      <c r="Y107" s="169"/>
      <c r="Z107" s="169"/>
      <c r="AA107" s="169"/>
      <c r="AB107" s="332"/>
      <c r="AU107" s="192" t="s">
        <v>271</v>
      </c>
      <c r="AV107" s="192" t="s">
        <v>65</v>
      </c>
    </row>
    <row r="108" spans="2:64" s="235" customFormat="1" ht="37.35" customHeight="1">
      <c r="B108" s="231"/>
      <c r="C108" s="232"/>
      <c r="D108" s="233" t="s">
        <v>1392</v>
      </c>
      <c r="E108" s="233"/>
      <c r="F108" s="233"/>
      <c r="G108" s="233"/>
      <c r="H108" s="233"/>
      <c r="I108" s="233"/>
      <c r="J108" s="233"/>
      <c r="K108" s="233"/>
      <c r="L108" s="233"/>
      <c r="M108" s="233"/>
      <c r="N108" s="609">
        <f>SUM(N109:Q130)</f>
        <v>0</v>
      </c>
      <c r="O108" s="610"/>
      <c r="P108" s="610"/>
      <c r="Q108" s="610"/>
      <c r="R108" s="302"/>
      <c r="S108" s="219"/>
      <c r="U108" s="348"/>
      <c r="V108" s="232"/>
      <c r="W108" s="232"/>
      <c r="X108" s="234">
        <f>SUM(X109:X130)</f>
        <v>0</v>
      </c>
      <c r="Y108" s="232"/>
      <c r="Z108" s="234">
        <f>SUM(Z109:Z130)</f>
        <v>0</v>
      </c>
      <c r="AA108" s="232"/>
      <c r="AB108" s="349">
        <f>SUM(AB109:AB130)</f>
        <v>0</v>
      </c>
      <c r="AS108" s="237" t="s">
        <v>113</v>
      </c>
      <c r="AU108" s="238" t="s">
        <v>57</v>
      </c>
      <c r="AV108" s="238" t="s">
        <v>58</v>
      </c>
      <c r="AZ108" s="237" t="s">
        <v>198</v>
      </c>
      <c r="BL108" s="239">
        <f>SUM(BL109:BL130)</f>
        <v>0</v>
      </c>
    </row>
    <row r="109" spans="2:66" s="198" customFormat="1" ht="20.1" customHeight="1">
      <c r="B109" s="168"/>
      <c r="C109" s="309" t="s">
        <v>421</v>
      </c>
      <c r="D109" s="309" t="s">
        <v>199</v>
      </c>
      <c r="E109" s="310" t="s">
        <v>1448</v>
      </c>
      <c r="F109" s="678" t="s">
        <v>1449</v>
      </c>
      <c r="G109" s="678"/>
      <c r="H109" s="678"/>
      <c r="I109" s="678"/>
      <c r="J109" s="311" t="s">
        <v>1318</v>
      </c>
      <c r="K109" s="312">
        <v>1</v>
      </c>
      <c r="L109" s="572"/>
      <c r="M109" s="572"/>
      <c r="N109" s="679">
        <f>ROUND(L109*K109,2)</f>
        <v>0</v>
      </c>
      <c r="O109" s="679"/>
      <c r="P109" s="679"/>
      <c r="Q109" s="679"/>
      <c r="R109" s="313" t="s">
        <v>3319</v>
      </c>
      <c r="S109" s="172"/>
      <c r="U109" s="354" t="s">
        <v>5</v>
      </c>
      <c r="V109" s="246" t="s">
        <v>31</v>
      </c>
      <c r="W109" s="248">
        <v>0</v>
      </c>
      <c r="X109" s="248">
        <f>W109*K109</f>
        <v>0</v>
      </c>
      <c r="Y109" s="248">
        <v>0</v>
      </c>
      <c r="Z109" s="248">
        <f>Y109*K109</f>
        <v>0</v>
      </c>
      <c r="AA109" s="248">
        <v>0</v>
      </c>
      <c r="AB109" s="355">
        <f>AA109*K109</f>
        <v>0</v>
      </c>
      <c r="AS109" s="192" t="s">
        <v>113</v>
      </c>
      <c r="AU109" s="192" t="s">
        <v>199</v>
      </c>
      <c r="AV109" s="192" t="s">
        <v>65</v>
      </c>
      <c r="AZ109" s="192" t="s">
        <v>198</v>
      </c>
      <c r="BF109" s="249">
        <f>IF(V109="základní",N109,0)</f>
        <v>0</v>
      </c>
      <c r="BG109" s="249">
        <f>IF(V109="snížená",N109,0)</f>
        <v>0</v>
      </c>
      <c r="BH109" s="249">
        <f>IF(V109="zákl. přenesená",N109,0)</f>
        <v>0</v>
      </c>
      <c r="BI109" s="249">
        <f>IF(V109="sníž. přenesená",N109,0)</f>
        <v>0</v>
      </c>
      <c r="BJ109" s="249">
        <f>IF(V109="nulová",N109,0)</f>
        <v>0</v>
      </c>
      <c r="BK109" s="192" t="s">
        <v>71</v>
      </c>
      <c r="BL109" s="249">
        <f>ROUND(L109*K109,2)</f>
        <v>0</v>
      </c>
      <c r="BM109" s="192" t="s">
        <v>113</v>
      </c>
      <c r="BN109" s="192" t="s">
        <v>1450</v>
      </c>
    </row>
    <row r="110" spans="2:48" s="198" customFormat="1" ht="42" customHeight="1">
      <c r="B110" s="168"/>
      <c r="C110" s="320"/>
      <c r="D110" s="320"/>
      <c r="E110" s="320"/>
      <c r="F110" s="695" t="s">
        <v>1451</v>
      </c>
      <c r="G110" s="681"/>
      <c r="H110" s="681"/>
      <c r="I110" s="681"/>
      <c r="J110" s="320"/>
      <c r="K110" s="320"/>
      <c r="L110" s="320"/>
      <c r="M110" s="320"/>
      <c r="N110" s="320"/>
      <c r="O110" s="320"/>
      <c r="P110" s="320"/>
      <c r="Q110" s="320"/>
      <c r="R110" s="320"/>
      <c r="S110" s="172"/>
      <c r="U110" s="331"/>
      <c r="V110" s="169"/>
      <c r="W110" s="169"/>
      <c r="X110" s="169"/>
      <c r="Y110" s="169"/>
      <c r="Z110" s="169"/>
      <c r="AA110" s="169"/>
      <c r="AB110" s="332"/>
      <c r="AU110" s="192" t="s">
        <v>271</v>
      </c>
      <c r="AV110" s="192" t="s">
        <v>65</v>
      </c>
    </row>
    <row r="111" spans="2:66" s="198" customFormat="1" ht="20.1" customHeight="1">
      <c r="B111" s="168"/>
      <c r="C111" s="309" t="s">
        <v>430</v>
      </c>
      <c r="D111" s="309" t="s">
        <v>199</v>
      </c>
      <c r="E111" s="310" t="s">
        <v>1452</v>
      </c>
      <c r="F111" s="678" t="s">
        <v>1453</v>
      </c>
      <c r="G111" s="678"/>
      <c r="H111" s="678"/>
      <c r="I111" s="678"/>
      <c r="J111" s="311" t="s">
        <v>1318</v>
      </c>
      <c r="K111" s="312">
        <v>1</v>
      </c>
      <c r="L111" s="572"/>
      <c r="M111" s="572"/>
      <c r="N111" s="679">
        <f>ROUND(L111*K111,2)</f>
        <v>0</v>
      </c>
      <c r="O111" s="679"/>
      <c r="P111" s="679"/>
      <c r="Q111" s="679"/>
      <c r="R111" s="313" t="s">
        <v>3319</v>
      </c>
      <c r="S111" s="172"/>
      <c r="U111" s="354" t="s">
        <v>5</v>
      </c>
      <c r="V111" s="246" t="s">
        <v>31</v>
      </c>
      <c r="W111" s="248">
        <v>0</v>
      </c>
      <c r="X111" s="248">
        <f>W111*K111</f>
        <v>0</v>
      </c>
      <c r="Y111" s="248">
        <v>0</v>
      </c>
      <c r="Z111" s="248">
        <f>Y111*K111</f>
        <v>0</v>
      </c>
      <c r="AA111" s="248">
        <v>0</v>
      </c>
      <c r="AB111" s="355">
        <f>AA111*K111</f>
        <v>0</v>
      </c>
      <c r="AS111" s="192" t="s">
        <v>113</v>
      </c>
      <c r="AU111" s="192" t="s">
        <v>199</v>
      </c>
      <c r="AV111" s="192" t="s">
        <v>65</v>
      </c>
      <c r="AZ111" s="192" t="s">
        <v>198</v>
      </c>
      <c r="BF111" s="249">
        <f>IF(V111="základní",N111,0)</f>
        <v>0</v>
      </c>
      <c r="BG111" s="249">
        <f>IF(V111="snížená",N111,0)</f>
        <v>0</v>
      </c>
      <c r="BH111" s="249">
        <f>IF(V111="zákl. přenesená",N111,0)</f>
        <v>0</v>
      </c>
      <c r="BI111" s="249">
        <f>IF(V111="sníž. přenesená",N111,0)</f>
        <v>0</v>
      </c>
      <c r="BJ111" s="249">
        <f>IF(V111="nulová",N111,0)</f>
        <v>0</v>
      </c>
      <c r="BK111" s="192" t="s">
        <v>71</v>
      </c>
      <c r="BL111" s="249">
        <f>ROUND(L111*K111,2)</f>
        <v>0</v>
      </c>
      <c r="BM111" s="192" t="s">
        <v>113</v>
      </c>
      <c r="BN111" s="192" t="s">
        <v>1454</v>
      </c>
    </row>
    <row r="112" spans="2:48" s="198" customFormat="1" ht="42" customHeight="1">
      <c r="B112" s="168"/>
      <c r="C112" s="320"/>
      <c r="D112" s="320"/>
      <c r="E112" s="320"/>
      <c r="F112" s="695" t="s">
        <v>1455</v>
      </c>
      <c r="G112" s="681"/>
      <c r="H112" s="681"/>
      <c r="I112" s="681"/>
      <c r="J112" s="320"/>
      <c r="K112" s="320"/>
      <c r="L112" s="320"/>
      <c r="M112" s="320"/>
      <c r="N112" s="320"/>
      <c r="O112" s="320"/>
      <c r="P112" s="320"/>
      <c r="Q112" s="320"/>
      <c r="R112" s="320"/>
      <c r="S112" s="172"/>
      <c r="U112" s="331"/>
      <c r="V112" s="169"/>
      <c r="W112" s="169"/>
      <c r="X112" s="169"/>
      <c r="Y112" s="169"/>
      <c r="Z112" s="169"/>
      <c r="AA112" s="169"/>
      <c r="AB112" s="332"/>
      <c r="AU112" s="192" t="s">
        <v>271</v>
      </c>
      <c r="AV112" s="192" t="s">
        <v>65</v>
      </c>
    </row>
    <row r="113" spans="2:66" s="198" customFormat="1" ht="20.1" customHeight="1">
      <c r="B113" s="168"/>
      <c r="C113" s="309" t="s">
        <v>437</v>
      </c>
      <c r="D113" s="309" t="s">
        <v>199</v>
      </c>
      <c r="E113" s="310" t="s">
        <v>1456</v>
      </c>
      <c r="F113" s="678" t="s">
        <v>1457</v>
      </c>
      <c r="G113" s="678"/>
      <c r="H113" s="678"/>
      <c r="I113" s="678"/>
      <c r="J113" s="311" t="s">
        <v>1318</v>
      </c>
      <c r="K113" s="312">
        <v>2</v>
      </c>
      <c r="L113" s="572"/>
      <c r="M113" s="572"/>
      <c r="N113" s="679">
        <f>ROUND(L113*K113,2)</f>
        <v>0</v>
      </c>
      <c r="O113" s="679"/>
      <c r="P113" s="679"/>
      <c r="Q113" s="679"/>
      <c r="R113" s="313" t="s">
        <v>3319</v>
      </c>
      <c r="S113" s="172"/>
      <c r="U113" s="354" t="s">
        <v>5</v>
      </c>
      <c r="V113" s="246" t="s">
        <v>31</v>
      </c>
      <c r="W113" s="248">
        <v>0</v>
      </c>
      <c r="X113" s="248">
        <f>W113*K113</f>
        <v>0</v>
      </c>
      <c r="Y113" s="248">
        <v>0</v>
      </c>
      <c r="Z113" s="248">
        <f>Y113*K113</f>
        <v>0</v>
      </c>
      <c r="AA113" s="248">
        <v>0</v>
      </c>
      <c r="AB113" s="355">
        <f>AA113*K113</f>
        <v>0</v>
      </c>
      <c r="AS113" s="192" t="s">
        <v>113</v>
      </c>
      <c r="AU113" s="192" t="s">
        <v>199</v>
      </c>
      <c r="AV113" s="192" t="s">
        <v>65</v>
      </c>
      <c r="AZ113" s="192" t="s">
        <v>198</v>
      </c>
      <c r="BF113" s="249">
        <f>IF(V113="základní",N113,0)</f>
        <v>0</v>
      </c>
      <c r="BG113" s="249">
        <f>IF(V113="snížená",N113,0)</f>
        <v>0</v>
      </c>
      <c r="BH113" s="249">
        <f>IF(V113="zákl. přenesená",N113,0)</f>
        <v>0</v>
      </c>
      <c r="BI113" s="249">
        <f>IF(V113="sníž. přenesená",N113,0)</f>
        <v>0</v>
      </c>
      <c r="BJ113" s="249">
        <f>IF(V113="nulová",N113,0)</f>
        <v>0</v>
      </c>
      <c r="BK113" s="192" t="s">
        <v>71</v>
      </c>
      <c r="BL113" s="249">
        <f>ROUND(L113*K113,2)</f>
        <v>0</v>
      </c>
      <c r="BM113" s="192" t="s">
        <v>113</v>
      </c>
      <c r="BN113" s="192" t="s">
        <v>1458</v>
      </c>
    </row>
    <row r="114" spans="2:48" s="198" customFormat="1" ht="20.1" customHeight="1">
      <c r="B114" s="168"/>
      <c r="C114" s="320"/>
      <c r="D114" s="320"/>
      <c r="E114" s="320"/>
      <c r="F114" s="695" t="s">
        <v>1459</v>
      </c>
      <c r="G114" s="681"/>
      <c r="H114" s="681"/>
      <c r="I114" s="681"/>
      <c r="J114" s="320"/>
      <c r="K114" s="320"/>
      <c r="L114" s="320"/>
      <c r="M114" s="320"/>
      <c r="N114" s="320"/>
      <c r="O114" s="320"/>
      <c r="P114" s="320"/>
      <c r="Q114" s="320"/>
      <c r="R114" s="320"/>
      <c r="S114" s="172"/>
      <c r="U114" s="331"/>
      <c r="V114" s="169"/>
      <c r="W114" s="169"/>
      <c r="X114" s="169"/>
      <c r="Y114" s="169"/>
      <c r="Z114" s="169"/>
      <c r="AA114" s="169"/>
      <c r="AB114" s="332"/>
      <c r="AU114" s="192" t="s">
        <v>271</v>
      </c>
      <c r="AV114" s="192" t="s">
        <v>65</v>
      </c>
    </row>
    <row r="115" spans="2:66" s="198" customFormat="1" ht="20.1" customHeight="1">
      <c r="B115" s="168"/>
      <c r="C115" s="309" t="s">
        <v>445</v>
      </c>
      <c r="D115" s="309" t="s">
        <v>199</v>
      </c>
      <c r="E115" s="310" t="s">
        <v>1460</v>
      </c>
      <c r="F115" s="678" t="s">
        <v>1461</v>
      </c>
      <c r="G115" s="678"/>
      <c r="H115" s="678"/>
      <c r="I115" s="678"/>
      <c r="J115" s="311" t="s">
        <v>1318</v>
      </c>
      <c r="K115" s="312">
        <v>7</v>
      </c>
      <c r="L115" s="572"/>
      <c r="M115" s="572"/>
      <c r="N115" s="679">
        <f>ROUND(L115*K115,2)</f>
        <v>0</v>
      </c>
      <c r="O115" s="679"/>
      <c r="P115" s="679"/>
      <c r="Q115" s="679"/>
      <c r="R115" s="313" t="s">
        <v>3319</v>
      </c>
      <c r="S115" s="172"/>
      <c r="U115" s="354" t="s">
        <v>5</v>
      </c>
      <c r="V115" s="246" t="s">
        <v>31</v>
      </c>
      <c r="W115" s="248">
        <v>0</v>
      </c>
      <c r="X115" s="248">
        <f>W115*K115</f>
        <v>0</v>
      </c>
      <c r="Y115" s="248">
        <v>0</v>
      </c>
      <c r="Z115" s="248">
        <f>Y115*K115</f>
        <v>0</v>
      </c>
      <c r="AA115" s="248">
        <v>0</v>
      </c>
      <c r="AB115" s="355">
        <f>AA115*K115</f>
        <v>0</v>
      </c>
      <c r="AS115" s="192" t="s">
        <v>113</v>
      </c>
      <c r="AU115" s="192" t="s">
        <v>199</v>
      </c>
      <c r="AV115" s="192" t="s">
        <v>65</v>
      </c>
      <c r="AZ115" s="192" t="s">
        <v>198</v>
      </c>
      <c r="BF115" s="249">
        <f>IF(V115="základní",N115,0)</f>
        <v>0</v>
      </c>
      <c r="BG115" s="249">
        <f>IF(V115="snížená",N115,0)</f>
        <v>0</v>
      </c>
      <c r="BH115" s="249">
        <f>IF(V115="zákl. přenesená",N115,0)</f>
        <v>0</v>
      </c>
      <c r="BI115" s="249">
        <f>IF(V115="sníž. přenesená",N115,0)</f>
        <v>0</v>
      </c>
      <c r="BJ115" s="249">
        <f>IF(V115="nulová",N115,0)</f>
        <v>0</v>
      </c>
      <c r="BK115" s="192" t="s">
        <v>71</v>
      </c>
      <c r="BL115" s="249">
        <f>ROUND(L115*K115,2)</f>
        <v>0</v>
      </c>
      <c r="BM115" s="192" t="s">
        <v>113</v>
      </c>
      <c r="BN115" s="192" t="s">
        <v>1462</v>
      </c>
    </row>
    <row r="116" spans="2:48" s="198" customFormat="1" ht="27.95" customHeight="1">
      <c r="B116" s="168"/>
      <c r="C116" s="320"/>
      <c r="D116" s="320"/>
      <c r="E116" s="320"/>
      <c r="F116" s="695" t="s">
        <v>1463</v>
      </c>
      <c r="G116" s="681"/>
      <c r="H116" s="681"/>
      <c r="I116" s="681"/>
      <c r="J116" s="320"/>
      <c r="K116" s="320"/>
      <c r="L116" s="320"/>
      <c r="M116" s="320"/>
      <c r="N116" s="320"/>
      <c r="O116" s="320"/>
      <c r="P116" s="320"/>
      <c r="Q116" s="320"/>
      <c r="R116" s="320"/>
      <c r="S116" s="172"/>
      <c r="U116" s="331"/>
      <c r="V116" s="169"/>
      <c r="W116" s="169"/>
      <c r="X116" s="169"/>
      <c r="Y116" s="169"/>
      <c r="Z116" s="169"/>
      <c r="AA116" s="169"/>
      <c r="AB116" s="332"/>
      <c r="AU116" s="192" t="s">
        <v>271</v>
      </c>
      <c r="AV116" s="192" t="s">
        <v>65</v>
      </c>
    </row>
    <row r="117" spans="2:66" s="198" customFormat="1" ht="20.1" customHeight="1">
      <c r="B117" s="168"/>
      <c r="C117" s="309" t="s">
        <v>452</v>
      </c>
      <c r="D117" s="309" t="s">
        <v>199</v>
      </c>
      <c r="E117" s="310" t="s">
        <v>1464</v>
      </c>
      <c r="F117" s="678" t="s">
        <v>1465</v>
      </c>
      <c r="G117" s="678"/>
      <c r="H117" s="678"/>
      <c r="I117" s="678"/>
      <c r="J117" s="311" t="s">
        <v>1318</v>
      </c>
      <c r="K117" s="312">
        <v>1</v>
      </c>
      <c r="L117" s="572"/>
      <c r="M117" s="572"/>
      <c r="N117" s="679">
        <f>ROUND(L117*K117,2)</f>
        <v>0</v>
      </c>
      <c r="O117" s="679"/>
      <c r="P117" s="679"/>
      <c r="Q117" s="679"/>
      <c r="R117" s="313" t="s">
        <v>3319</v>
      </c>
      <c r="S117" s="172"/>
      <c r="U117" s="354" t="s">
        <v>5</v>
      </c>
      <c r="V117" s="246" t="s">
        <v>31</v>
      </c>
      <c r="W117" s="248">
        <v>0</v>
      </c>
      <c r="X117" s="248">
        <f>W117*K117</f>
        <v>0</v>
      </c>
      <c r="Y117" s="248">
        <v>0</v>
      </c>
      <c r="Z117" s="248">
        <f>Y117*K117</f>
        <v>0</v>
      </c>
      <c r="AA117" s="248">
        <v>0</v>
      </c>
      <c r="AB117" s="355">
        <f>AA117*K117</f>
        <v>0</v>
      </c>
      <c r="AS117" s="192" t="s">
        <v>113</v>
      </c>
      <c r="AU117" s="192" t="s">
        <v>199</v>
      </c>
      <c r="AV117" s="192" t="s">
        <v>65</v>
      </c>
      <c r="AZ117" s="192" t="s">
        <v>198</v>
      </c>
      <c r="BF117" s="249">
        <f>IF(V117="základní",N117,0)</f>
        <v>0</v>
      </c>
      <c r="BG117" s="249">
        <f>IF(V117="snížená",N117,0)</f>
        <v>0</v>
      </c>
      <c r="BH117" s="249">
        <f>IF(V117="zákl. přenesená",N117,0)</f>
        <v>0</v>
      </c>
      <c r="BI117" s="249">
        <f>IF(V117="sníž. přenesená",N117,0)</f>
        <v>0</v>
      </c>
      <c r="BJ117" s="249">
        <f>IF(V117="nulová",N117,0)</f>
        <v>0</v>
      </c>
      <c r="BK117" s="192" t="s">
        <v>71</v>
      </c>
      <c r="BL117" s="249">
        <f>ROUND(L117*K117,2)</f>
        <v>0</v>
      </c>
      <c r="BM117" s="192" t="s">
        <v>113</v>
      </c>
      <c r="BN117" s="192" t="s">
        <v>1466</v>
      </c>
    </row>
    <row r="118" spans="2:48" s="198" customFormat="1" ht="20.1" customHeight="1">
      <c r="B118" s="168"/>
      <c r="C118" s="320"/>
      <c r="D118" s="320"/>
      <c r="E118" s="320"/>
      <c r="F118" s="695" t="s">
        <v>1467</v>
      </c>
      <c r="G118" s="681"/>
      <c r="H118" s="681"/>
      <c r="I118" s="681"/>
      <c r="J118" s="320"/>
      <c r="K118" s="320"/>
      <c r="L118" s="320"/>
      <c r="M118" s="320"/>
      <c r="N118" s="320"/>
      <c r="O118" s="320"/>
      <c r="P118" s="320"/>
      <c r="Q118" s="320"/>
      <c r="R118" s="320"/>
      <c r="S118" s="172"/>
      <c r="U118" s="331"/>
      <c r="V118" s="169"/>
      <c r="W118" s="169"/>
      <c r="X118" s="169"/>
      <c r="Y118" s="169"/>
      <c r="Z118" s="169"/>
      <c r="AA118" s="169"/>
      <c r="AB118" s="332"/>
      <c r="AU118" s="192" t="s">
        <v>271</v>
      </c>
      <c r="AV118" s="192" t="s">
        <v>65</v>
      </c>
    </row>
    <row r="119" spans="2:66" s="198" customFormat="1" ht="20.1" customHeight="1">
      <c r="B119" s="168"/>
      <c r="C119" s="309" t="s">
        <v>10</v>
      </c>
      <c r="D119" s="309" t="s">
        <v>199</v>
      </c>
      <c r="E119" s="310" t="s">
        <v>1468</v>
      </c>
      <c r="F119" s="678" t="s">
        <v>1469</v>
      </c>
      <c r="G119" s="678"/>
      <c r="H119" s="678"/>
      <c r="I119" s="678"/>
      <c r="J119" s="311" t="s">
        <v>1318</v>
      </c>
      <c r="K119" s="312">
        <v>1</v>
      </c>
      <c r="L119" s="572"/>
      <c r="M119" s="572"/>
      <c r="N119" s="679">
        <f>ROUND(L119*K119,2)</f>
        <v>0</v>
      </c>
      <c r="O119" s="679"/>
      <c r="P119" s="679"/>
      <c r="Q119" s="679"/>
      <c r="R119" s="313" t="s">
        <v>3319</v>
      </c>
      <c r="S119" s="172"/>
      <c r="U119" s="354" t="s">
        <v>5</v>
      </c>
      <c r="V119" s="246" t="s">
        <v>31</v>
      </c>
      <c r="W119" s="248">
        <v>0</v>
      </c>
      <c r="X119" s="248">
        <f>W119*K119</f>
        <v>0</v>
      </c>
      <c r="Y119" s="248">
        <v>0</v>
      </c>
      <c r="Z119" s="248">
        <f>Y119*K119</f>
        <v>0</v>
      </c>
      <c r="AA119" s="248">
        <v>0</v>
      </c>
      <c r="AB119" s="355">
        <f>AA119*K119</f>
        <v>0</v>
      </c>
      <c r="AS119" s="192" t="s">
        <v>113</v>
      </c>
      <c r="AU119" s="192" t="s">
        <v>199</v>
      </c>
      <c r="AV119" s="192" t="s">
        <v>65</v>
      </c>
      <c r="AZ119" s="192" t="s">
        <v>198</v>
      </c>
      <c r="BF119" s="249">
        <f>IF(V119="základní",N119,0)</f>
        <v>0</v>
      </c>
      <c r="BG119" s="249">
        <f>IF(V119="snížená",N119,0)</f>
        <v>0</v>
      </c>
      <c r="BH119" s="249">
        <f>IF(V119="zákl. přenesená",N119,0)</f>
        <v>0</v>
      </c>
      <c r="BI119" s="249">
        <f>IF(V119="sníž. přenesená",N119,0)</f>
        <v>0</v>
      </c>
      <c r="BJ119" s="249">
        <f>IF(V119="nulová",N119,0)</f>
        <v>0</v>
      </c>
      <c r="BK119" s="192" t="s">
        <v>71</v>
      </c>
      <c r="BL119" s="249">
        <f>ROUND(L119*K119,2)</f>
        <v>0</v>
      </c>
      <c r="BM119" s="192" t="s">
        <v>113</v>
      </c>
      <c r="BN119" s="192" t="s">
        <v>1470</v>
      </c>
    </row>
    <row r="120" spans="2:48" s="198" customFormat="1" ht="20.1" customHeight="1">
      <c r="B120" s="168"/>
      <c r="C120" s="320"/>
      <c r="D120" s="320"/>
      <c r="E120" s="320"/>
      <c r="F120" s="695" t="s">
        <v>1471</v>
      </c>
      <c r="G120" s="681"/>
      <c r="H120" s="681"/>
      <c r="I120" s="681"/>
      <c r="J120" s="320"/>
      <c r="K120" s="320"/>
      <c r="L120" s="320"/>
      <c r="M120" s="320"/>
      <c r="N120" s="320"/>
      <c r="O120" s="320"/>
      <c r="P120" s="320"/>
      <c r="Q120" s="320"/>
      <c r="R120" s="320"/>
      <c r="S120" s="172"/>
      <c r="U120" s="331"/>
      <c r="V120" s="169"/>
      <c r="W120" s="169"/>
      <c r="X120" s="169"/>
      <c r="Y120" s="169"/>
      <c r="Z120" s="169"/>
      <c r="AA120" s="169"/>
      <c r="AB120" s="332"/>
      <c r="AU120" s="192" t="s">
        <v>271</v>
      </c>
      <c r="AV120" s="192" t="s">
        <v>65</v>
      </c>
    </row>
    <row r="121" spans="2:66" s="198" customFormat="1" ht="20.1" customHeight="1">
      <c r="B121" s="168"/>
      <c r="C121" s="309" t="s">
        <v>463</v>
      </c>
      <c r="D121" s="309" t="s">
        <v>199</v>
      </c>
      <c r="E121" s="310" t="s">
        <v>1472</v>
      </c>
      <c r="F121" s="678" t="s">
        <v>1473</v>
      </c>
      <c r="G121" s="678"/>
      <c r="H121" s="678"/>
      <c r="I121" s="678"/>
      <c r="J121" s="311" t="s">
        <v>353</v>
      </c>
      <c r="K121" s="312">
        <v>56</v>
      </c>
      <c r="L121" s="572"/>
      <c r="M121" s="572"/>
      <c r="N121" s="679">
        <f>ROUND(L121*K121,2)</f>
        <v>0</v>
      </c>
      <c r="O121" s="679"/>
      <c r="P121" s="679"/>
      <c r="Q121" s="679"/>
      <c r="R121" s="313" t="s">
        <v>3319</v>
      </c>
      <c r="S121" s="172"/>
      <c r="U121" s="354" t="s">
        <v>5</v>
      </c>
      <c r="V121" s="246" t="s">
        <v>31</v>
      </c>
      <c r="W121" s="248">
        <v>0</v>
      </c>
      <c r="X121" s="248">
        <f>W121*K121</f>
        <v>0</v>
      </c>
      <c r="Y121" s="248">
        <v>0</v>
      </c>
      <c r="Z121" s="248">
        <f>Y121*K121</f>
        <v>0</v>
      </c>
      <c r="AA121" s="248">
        <v>0</v>
      </c>
      <c r="AB121" s="355">
        <f>AA121*K121</f>
        <v>0</v>
      </c>
      <c r="AS121" s="192" t="s">
        <v>113</v>
      </c>
      <c r="AU121" s="192" t="s">
        <v>199</v>
      </c>
      <c r="AV121" s="192" t="s">
        <v>65</v>
      </c>
      <c r="AZ121" s="192" t="s">
        <v>198</v>
      </c>
      <c r="BF121" s="249">
        <f>IF(V121="základní",N121,0)</f>
        <v>0</v>
      </c>
      <c r="BG121" s="249">
        <f>IF(V121="snížená",N121,0)</f>
        <v>0</v>
      </c>
      <c r="BH121" s="249">
        <f>IF(V121="zákl. přenesená",N121,0)</f>
        <v>0</v>
      </c>
      <c r="BI121" s="249">
        <f>IF(V121="sníž. přenesená",N121,0)</f>
        <v>0</v>
      </c>
      <c r="BJ121" s="249">
        <f>IF(V121="nulová",N121,0)</f>
        <v>0</v>
      </c>
      <c r="BK121" s="192" t="s">
        <v>71</v>
      </c>
      <c r="BL121" s="249">
        <f>ROUND(L121*K121,2)</f>
        <v>0</v>
      </c>
      <c r="BM121" s="192" t="s">
        <v>113</v>
      </c>
      <c r="BN121" s="192" t="s">
        <v>1474</v>
      </c>
    </row>
    <row r="122" spans="2:48" s="198" customFormat="1" ht="20.1" customHeight="1">
      <c r="B122" s="168"/>
      <c r="C122" s="320"/>
      <c r="D122" s="320"/>
      <c r="E122" s="320"/>
      <c r="F122" s="695" t="s">
        <v>1475</v>
      </c>
      <c r="G122" s="681"/>
      <c r="H122" s="681"/>
      <c r="I122" s="681"/>
      <c r="J122" s="320"/>
      <c r="K122" s="320"/>
      <c r="L122" s="320"/>
      <c r="M122" s="320"/>
      <c r="N122" s="320"/>
      <c r="O122" s="320"/>
      <c r="P122" s="320"/>
      <c r="Q122" s="320"/>
      <c r="R122" s="320"/>
      <c r="S122" s="172"/>
      <c r="U122" s="331"/>
      <c r="V122" s="169"/>
      <c r="W122" s="169"/>
      <c r="X122" s="169"/>
      <c r="Y122" s="169"/>
      <c r="Z122" s="169"/>
      <c r="AA122" s="169"/>
      <c r="AB122" s="332"/>
      <c r="AU122" s="192" t="s">
        <v>271</v>
      </c>
      <c r="AV122" s="192" t="s">
        <v>65</v>
      </c>
    </row>
    <row r="123" spans="2:66" s="198" customFormat="1" ht="20.1" customHeight="1">
      <c r="B123" s="168"/>
      <c r="C123" s="309" t="s">
        <v>471</v>
      </c>
      <c r="D123" s="309" t="s">
        <v>199</v>
      </c>
      <c r="E123" s="310" t="s">
        <v>1476</v>
      </c>
      <c r="F123" s="678" t="s">
        <v>1477</v>
      </c>
      <c r="G123" s="678"/>
      <c r="H123" s="678"/>
      <c r="I123" s="678"/>
      <c r="J123" s="311" t="s">
        <v>353</v>
      </c>
      <c r="K123" s="312">
        <v>65</v>
      </c>
      <c r="L123" s="572"/>
      <c r="M123" s="572"/>
      <c r="N123" s="679">
        <f>ROUND(L123*K123,2)</f>
        <v>0</v>
      </c>
      <c r="O123" s="679"/>
      <c r="P123" s="679"/>
      <c r="Q123" s="679"/>
      <c r="R123" s="313" t="s">
        <v>3319</v>
      </c>
      <c r="S123" s="172"/>
      <c r="U123" s="354" t="s">
        <v>5</v>
      </c>
      <c r="V123" s="246" t="s">
        <v>31</v>
      </c>
      <c r="W123" s="248">
        <v>0</v>
      </c>
      <c r="X123" s="248">
        <f>W123*K123</f>
        <v>0</v>
      </c>
      <c r="Y123" s="248">
        <v>0</v>
      </c>
      <c r="Z123" s="248">
        <f>Y123*K123</f>
        <v>0</v>
      </c>
      <c r="AA123" s="248">
        <v>0</v>
      </c>
      <c r="AB123" s="355">
        <f>AA123*K123</f>
        <v>0</v>
      </c>
      <c r="AS123" s="192" t="s">
        <v>113</v>
      </c>
      <c r="AU123" s="192" t="s">
        <v>199</v>
      </c>
      <c r="AV123" s="192" t="s">
        <v>65</v>
      </c>
      <c r="AZ123" s="192" t="s">
        <v>198</v>
      </c>
      <c r="BF123" s="249">
        <f>IF(V123="základní",N123,0)</f>
        <v>0</v>
      </c>
      <c r="BG123" s="249">
        <f>IF(V123="snížená",N123,0)</f>
        <v>0</v>
      </c>
      <c r="BH123" s="249">
        <f>IF(V123="zákl. přenesená",N123,0)</f>
        <v>0</v>
      </c>
      <c r="BI123" s="249">
        <f>IF(V123="sníž. přenesená",N123,0)</f>
        <v>0</v>
      </c>
      <c r="BJ123" s="249">
        <f>IF(V123="nulová",N123,0)</f>
        <v>0</v>
      </c>
      <c r="BK123" s="192" t="s">
        <v>71</v>
      </c>
      <c r="BL123" s="249">
        <f>ROUND(L123*K123,2)</f>
        <v>0</v>
      </c>
      <c r="BM123" s="192" t="s">
        <v>113</v>
      </c>
      <c r="BN123" s="192" t="s">
        <v>1478</v>
      </c>
    </row>
    <row r="124" spans="2:48" s="198" customFormat="1" ht="20.1" customHeight="1">
      <c r="B124" s="168"/>
      <c r="C124" s="320"/>
      <c r="D124" s="320"/>
      <c r="E124" s="320"/>
      <c r="F124" s="695" t="s">
        <v>1475</v>
      </c>
      <c r="G124" s="681"/>
      <c r="H124" s="681"/>
      <c r="I124" s="681"/>
      <c r="J124" s="320"/>
      <c r="K124" s="320"/>
      <c r="L124" s="320"/>
      <c r="M124" s="320"/>
      <c r="N124" s="320"/>
      <c r="O124" s="320"/>
      <c r="P124" s="320"/>
      <c r="Q124" s="320"/>
      <c r="R124" s="320"/>
      <c r="S124" s="172"/>
      <c r="U124" s="331"/>
      <c r="V124" s="169"/>
      <c r="W124" s="169"/>
      <c r="X124" s="169"/>
      <c r="Y124" s="169"/>
      <c r="Z124" s="169"/>
      <c r="AA124" s="169"/>
      <c r="AB124" s="332"/>
      <c r="AU124" s="192" t="s">
        <v>271</v>
      </c>
      <c r="AV124" s="192" t="s">
        <v>65</v>
      </c>
    </row>
    <row r="125" spans="2:66" s="198" customFormat="1" ht="20.1" customHeight="1">
      <c r="B125" s="168"/>
      <c r="C125" s="309" t="s">
        <v>475</v>
      </c>
      <c r="D125" s="309" t="s">
        <v>199</v>
      </c>
      <c r="E125" s="310" t="s">
        <v>1479</v>
      </c>
      <c r="F125" s="678" t="s">
        <v>1480</v>
      </c>
      <c r="G125" s="678"/>
      <c r="H125" s="678"/>
      <c r="I125" s="678"/>
      <c r="J125" s="311" t="s">
        <v>353</v>
      </c>
      <c r="K125" s="312">
        <v>50</v>
      </c>
      <c r="L125" s="572"/>
      <c r="M125" s="572"/>
      <c r="N125" s="679">
        <f>ROUND(L125*K125,2)</f>
        <v>0</v>
      </c>
      <c r="O125" s="679"/>
      <c r="P125" s="679"/>
      <c r="Q125" s="679"/>
      <c r="R125" s="313" t="s">
        <v>3319</v>
      </c>
      <c r="S125" s="172"/>
      <c r="U125" s="354" t="s">
        <v>5</v>
      </c>
      <c r="V125" s="246" t="s">
        <v>31</v>
      </c>
      <c r="W125" s="248">
        <v>0</v>
      </c>
      <c r="X125" s="248">
        <f>W125*K125</f>
        <v>0</v>
      </c>
      <c r="Y125" s="248">
        <v>0</v>
      </c>
      <c r="Z125" s="248">
        <f>Y125*K125</f>
        <v>0</v>
      </c>
      <c r="AA125" s="248">
        <v>0</v>
      </c>
      <c r="AB125" s="355">
        <f>AA125*K125</f>
        <v>0</v>
      </c>
      <c r="AS125" s="192" t="s">
        <v>113</v>
      </c>
      <c r="AU125" s="192" t="s">
        <v>199</v>
      </c>
      <c r="AV125" s="192" t="s">
        <v>65</v>
      </c>
      <c r="AZ125" s="192" t="s">
        <v>198</v>
      </c>
      <c r="BF125" s="249">
        <f>IF(V125="základní",N125,0)</f>
        <v>0</v>
      </c>
      <c r="BG125" s="249">
        <f>IF(V125="snížená",N125,0)</f>
        <v>0</v>
      </c>
      <c r="BH125" s="249">
        <f>IF(V125="zákl. přenesená",N125,0)</f>
        <v>0</v>
      </c>
      <c r="BI125" s="249">
        <f>IF(V125="sníž. přenesená",N125,0)</f>
        <v>0</v>
      </c>
      <c r="BJ125" s="249">
        <f>IF(V125="nulová",N125,0)</f>
        <v>0</v>
      </c>
      <c r="BK125" s="192" t="s">
        <v>71</v>
      </c>
      <c r="BL125" s="249">
        <f>ROUND(L125*K125,2)</f>
        <v>0</v>
      </c>
      <c r="BM125" s="192" t="s">
        <v>113</v>
      </c>
      <c r="BN125" s="192" t="s">
        <v>1481</v>
      </c>
    </row>
    <row r="126" spans="2:48" s="198" customFormat="1" ht="20.1" customHeight="1">
      <c r="B126" s="168"/>
      <c r="C126" s="320"/>
      <c r="D126" s="320"/>
      <c r="E126" s="320"/>
      <c r="F126" s="695" t="s">
        <v>1475</v>
      </c>
      <c r="G126" s="681"/>
      <c r="H126" s="681"/>
      <c r="I126" s="681"/>
      <c r="J126" s="320"/>
      <c r="K126" s="320"/>
      <c r="L126" s="320"/>
      <c r="M126" s="320"/>
      <c r="N126" s="320"/>
      <c r="O126" s="320"/>
      <c r="P126" s="320"/>
      <c r="Q126" s="320"/>
      <c r="R126" s="320"/>
      <c r="S126" s="172"/>
      <c r="U126" s="331"/>
      <c r="V126" s="169"/>
      <c r="W126" s="169"/>
      <c r="X126" s="169"/>
      <c r="Y126" s="169"/>
      <c r="Z126" s="169"/>
      <c r="AA126" s="169"/>
      <c r="AB126" s="332"/>
      <c r="AU126" s="192" t="s">
        <v>271</v>
      </c>
      <c r="AV126" s="192" t="s">
        <v>65</v>
      </c>
    </row>
    <row r="127" spans="2:66" s="198" customFormat="1" ht="30" customHeight="1">
      <c r="B127" s="168"/>
      <c r="C127" s="309" t="s">
        <v>478</v>
      </c>
      <c r="D127" s="309" t="s">
        <v>199</v>
      </c>
      <c r="E127" s="310" t="s">
        <v>1482</v>
      </c>
      <c r="F127" s="678" t="s">
        <v>1483</v>
      </c>
      <c r="G127" s="678"/>
      <c r="H127" s="678"/>
      <c r="I127" s="678"/>
      <c r="J127" s="311" t="s">
        <v>353</v>
      </c>
      <c r="K127" s="312">
        <v>80</v>
      </c>
      <c r="L127" s="572"/>
      <c r="M127" s="572"/>
      <c r="N127" s="679">
        <f>ROUND(L127*K127,2)</f>
        <v>0</v>
      </c>
      <c r="O127" s="679"/>
      <c r="P127" s="679"/>
      <c r="Q127" s="679"/>
      <c r="R127" s="313" t="s">
        <v>3319</v>
      </c>
      <c r="S127" s="172"/>
      <c r="T127" s="287"/>
      <c r="U127" s="354" t="s">
        <v>5</v>
      </c>
      <c r="V127" s="246" t="s">
        <v>31</v>
      </c>
      <c r="W127" s="248">
        <v>0</v>
      </c>
      <c r="X127" s="248">
        <f>W127*K127</f>
        <v>0</v>
      </c>
      <c r="Y127" s="248">
        <v>0</v>
      </c>
      <c r="Z127" s="248">
        <f>Y127*K127</f>
        <v>0</v>
      </c>
      <c r="AA127" s="248">
        <v>0</v>
      </c>
      <c r="AB127" s="355">
        <f>AA127*K127</f>
        <v>0</v>
      </c>
      <c r="AS127" s="192" t="s">
        <v>113</v>
      </c>
      <c r="AU127" s="192" t="s">
        <v>199</v>
      </c>
      <c r="AV127" s="192" t="s">
        <v>65</v>
      </c>
      <c r="AZ127" s="192" t="s">
        <v>198</v>
      </c>
      <c r="BF127" s="249">
        <f>IF(V127="základní",N127,0)</f>
        <v>0</v>
      </c>
      <c r="BG127" s="249">
        <f>IF(V127="snížená",N127,0)</f>
        <v>0</v>
      </c>
      <c r="BH127" s="249">
        <f>IF(V127="zákl. přenesená",N127,0)</f>
        <v>0</v>
      </c>
      <c r="BI127" s="249">
        <f>IF(V127="sníž. přenesená",N127,0)</f>
        <v>0</v>
      </c>
      <c r="BJ127" s="249">
        <f>IF(V127="nulová",N127,0)</f>
        <v>0</v>
      </c>
      <c r="BK127" s="192" t="s">
        <v>71</v>
      </c>
      <c r="BL127" s="249">
        <f>ROUND(L127*K127,2)</f>
        <v>0</v>
      </c>
      <c r="BM127" s="192" t="s">
        <v>113</v>
      </c>
      <c r="BN127" s="192" t="s">
        <v>1484</v>
      </c>
    </row>
    <row r="128" spans="2:48" s="198" customFormat="1" ht="20.1" customHeight="1">
      <c r="B128" s="168"/>
      <c r="C128" s="320"/>
      <c r="D128" s="320"/>
      <c r="E128" s="320"/>
      <c r="F128" s="695" t="s">
        <v>1485</v>
      </c>
      <c r="G128" s="681"/>
      <c r="H128" s="681"/>
      <c r="I128" s="681"/>
      <c r="J128" s="320"/>
      <c r="K128" s="320"/>
      <c r="L128" s="320"/>
      <c r="M128" s="320"/>
      <c r="N128" s="320"/>
      <c r="O128" s="320"/>
      <c r="P128" s="320"/>
      <c r="Q128" s="320"/>
      <c r="R128" s="320"/>
      <c r="S128" s="172"/>
      <c r="U128" s="331"/>
      <c r="V128" s="169"/>
      <c r="W128" s="169"/>
      <c r="X128" s="169"/>
      <c r="Y128" s="169"/>
      <c r="Z128" s="169"/>
      <c r="AA128" s="169"/>
      <c r="AB128" s="332"/>
      <c r="AU128" s="192" t="s">
        <v>271</v>
      </c>
      <c r="AV128" s="192" t="s">
        <v>65</v>
      </c>
    </row>
    <row r="129" spans="2:66" s="198" customFormat="1" ht="20.1" customHeight="1">
      <c r="B129" s="168"/>
      <c r="C129" s="309" t="s">
        <v>481</v>
      </c>
      <c r="D129" s="309" t="s">
        <v>199</v>
      </c>
      <c r="E129" s="310" t="s">
        <v>1486</v>
      </c>
      <c r="F129" s="678" t="s">
        <v>1441</v>
      </c>
      <c r="G129" s="678"/>
      <c r="H129" s="678"/>
      <c r="I129" s="678"/>
      <c r="J129" s="311" t="s">
        <v>353</v>
      </c>
      <c r="K129" s="312">
        <v>30</v>
      </c>
      <c r="L129" s="572"/>
      <c r="M129" s="572"/>
      <c r="N129" s="679">
        <f>ROUND(L129*K129,2)</f>
        <v>0</v>
      </c>
      <c r="O129" s="679"/>
      <c r="P129" s="679"/>
      <c r="Q129" s="679"/>
      <c r="R129" s="313" t="s">
        <v>3319</v>
      </c>
      <c r="S129" s="172"/>
      <c r="U129" s="354" t="s">
        <v>5</v>
      </c>
      <c r="V129" s="246" t="s">
        <v>31</v>
      </c>
      <c r="W129" s="248">
        <v>0</v>
      </c>
      <c r="X129" s="248">
        <f>W129*K129</f>
        <v>0</v>
      </c>
      <c r="Y129" s="248">
        <v>0</v>
      </c>
      <c r="Z129" s="248">
        <f>Y129*K129</f>
        <v>0</v>
      </c>
      <c r="AA129" s="248">
        <v>0</v>
      </c>
      <c r="AB129" s="355">
        <f>AA129*K129</f>
        <v>0</v>
      </c>
      <c r="AS129" s="192" t="s">
        <v>113</v>
      </c>
      <c r="AU129" s="192" t="s">
        <v>199</v>
      </c>
      <c r="AV129" s="192" t="s">
        <v>65</v>
      </c>
      <c r="AZ129" s="192" t="s">
        <v>198</v>
      </c>
      <c r="BF129" s="249">
        <f>IF(V129="základní",N129,0)</f>
        <v>0</v>
      </c>
      <c r="BG129" s="249">
        <f>IF(V129="snížená",N129,0)</f>
        <v>0</v>
      </c>
      <c r="BH129" s="249">
        <f>IF(V129="zákl. přenesená",N129,0)</f>
        <v>0</v>
      </c>
      <c r="BI129" s="249">
        <f>IF(V129="sníž. přenesená",N129,0)</f>
        <v>0</v>
      </c>
      <c r="BJ129" s="249">
        <f>IF(V129="nulová",N129,0)</f>
        <v>0</v>
      </c>
      <c r="BK129" s="192" t="s">
        <v>71</v>
      </c>
      <c r="BL129" s="249">
        <f>ROUND(L129*K129,2)</f>
        <v>0</v>
      </c>
      <c r="BM129" s="192" t="s">
        <v>113</v>
      </c>
      <c r="BN129" s="192" t="s">
        <v>1487</v>
      </c>
    </row>
    <row r="130" spans="2:48" s="198" customFormat="1" ht="27.95" customHeight="1">
      <c r="B130" s="168"/>
      <c r="C130" s="320"/>
      <c r="D130" s="320"/>
      <c r="E130" s="320"/>
      <c r="F130" s="695" t="s">
        <v>1443</v>
      </c>
      <c r="G130" s="681"/>
      <c r="H130" s="681"/>
      <c r="I130" s="681"/>
      <c r="J130" s="320"/>
      <c r="K130" s="320"/>
      <c r="L130" s="320"/>
      <c r="M130" s="320"/>
      <c r="N130" s="320"/>
      <c r="O130" s="320"/>
      <c r="P130" s="320"/>
      <c r="Q130" s="320"/>
      <c r="R130" s="320"/>
      <c r="S130" s="172"/>
      <c r="U130" s="331"/>
      <c r="V130" s="169"/>
      <c r="W130" s="169"/>
      <c r="X130" s="169"/>
      <c r="Y130" s="169"/>
      <c r="Z130" s="169"/>
      <c r="AA130" s="169"/>
      <c r="AB130" s="332"/>
      <c r="AU130" s="192" t="s">
        <v>271</v>
      </c>
      <c r="AV130" s="192" t="s">
        <v>65</v>
      </c>
    </row>
    <row r="131" spans="2:64" s="235" customFormat="1" ht="37.35" customHeight="1">
      <c r="B131" s="231"/>
      <c r="C131" s="232"/>
      <c r="D131" s="233" t="s">
        <v>1393</v>
      </c>
      <c r="E131" s="233"/>
      <c r="F131" s="233"/>
      <c r="G131" s="233"/>
      <c r="H131" s="233"/>
      <c r="I131" s="233"/>
      <c r="J131" s="233"/>
      <c r="K131" s="233"/>
      <c r="L131" s="233"/>
      <c r="M131" s="233"/>
      <c r="N131" s="609">
        <f>SUM(N132:Q142)</f>
        <v>0</v>
      </c>
      <c r="O131" s="610"/>
      <c r="P131" s="610"/>
      <c r="Q131" s="610"/>
      <c r="R131" s="302"/>
      <c r="S131" s="219"/>
      <c r="U131" s="348"/>
      <c r="V131" s="232"/>
      <c r="W131" s="232"/>
      <c r="X131" s="234">
        <f>SUM(X132:X142)</f>
        <v>0</v>
      </c>
      <c r="Y131" s="232"/>
      <c r="Z131" s="234">
        <f>SUM(Z132:Z142)</f>
        <v>0</v>
      </c>
      <c r="AA131" s="232"/>
      <c r="AB131" s="349">
        <f>SUM(AB132:AB142)</f>
        <v>0</v>
      </c>
      <c r="AS131" s="237" t="s">
        <v>113</v>
      </c>
      <c r="AU131" s="238" t="s">
        <v>57</v>
      </c>
      <c r="AV131" s="238" t="s">
        <v>58</v>
      </c>
      <c r="AZ131" s="237" t="s">
        <v>198</v>
      </c>
      <c r="BL131" s="239">
        <f>SUM(BL132:BL142)</f>
        <v>0</v>
      </c>
    </row>
    <row r="132" spans="2:66" s="198" customFormat="1" ht="20.1" customHeight="1">
      <c r="B132" s="168"/>
      <c r="C132" s="309" t="s">
        <v>488</v>
      </c>
      <c r="D132" s="309" t="s">
        <v>199</v>
      </c>
      <c r="E132" s="310" t="s">
        <v>1488</v>
      </c>
      <c r="F132" s="678" t="s">
        <v>1489</v>
      </c>
      <c r="G132" s="678"/>
      <c r="H132" s="678"/>
      <c r="I132" s="678"/>
      <c r="J132" s="311" t="s">
        <v>1318</v>
      </c>
      <c r="K132" s="312">
        <v>1</v>
      </c>
      <c r="L132" s="572"/>
      <c r="M132" s="572"/>
      <c r="N132" s="679">
        <f>ROUND(L132*K132,2)</f>
        <v>0</v>
      </c>
      <c r="O132" s="679"/>
      <c r="P132" s="679"/>
      <c r="Q132" s="679"/>
      <c r="R132" s="313" t="s">
        <v>3319</v>
      </c>
      <c r="S132" s="172"/>
      <c r="U132" s="354" t="s">
        <v>5</v>
      </c>
      <c r="V132" s="246" t="s">
        <v>31</v>
      </c>
      <c r="W132" s="248">
        <v>0</v>
      </c>
      <c r="X132" s="248">
        <f>W132*K132</f>
        <v>0</v>
      </c>
      <c r="Y132" s="248">
        <v>0</v>
      </c>
      <c r="Z132" s="248">
        <f>Y132*K132</f>
        <v>0</v>
      </c>
      <c r="AA132" s="248">
        <v>0</v>
      </c>
      <c r="AB132" s="355">
        <f>AA132*K132</f>
        <v>0</v>
      </c>
      <c r="AS132" s="192" t="s">
        <v>113</v>
      </c>
      <c r="AU132" s="192" t="s">
        <v>199</v>
      </c>
      <c r="AV132" s="192" t="s">
        <v>65</v>
      </c>
      <c r="AZ132" s="192" t="s">
        <v>198</v>
      </c>
      <c r="BF132" s="249">
        <f>IF(V132="základní",N132,0)</f>
        <v>0</v>
      </c>
      <c r="BG132" s="249">
        <f>IF(V132="snížená",N132,0)</f>
        <v>0</v>
      </c>
      <c r="BH132" s="249">
        <f>IF(V132="zákl. přenesená",N132,0)</f>
        <v>0</v>
      </c>
      <c r="BI132" s="249">
        <f>IF(V132="sníž. přenesená",N132,0)</f>
        <v>0</v>
      </c>
      <c r="BJ132" s="249">
        <f>IF(V132="nulová",N132,0)</f>
        <v>0</v>
      </c>
      <c r="BK132" s="192" t="s">
        <v>71</v>
      </c>
      <c r="BL132" s="249">
        <f>ROUND(L132*K132,2)</f>
        <v>0</v>
      </c>
      <c r="BM132" s="192" t="s">
        <v>113</v>
      </c>
      <c r="BN132" s="192" t="s">
        <v>1490</v>
      </c>
    </row>
    <row r="133" spans="2:48" s="198" customFormat="1" ht="20.1" customHeight="1">
      <c r="B133" s="168"/>
      <c r="C133" s="320"/>
      <c r="D133" s="320"/>
      <c r="E133" s="320"/>
      <c r="F133" s="695" t="s">
        <v>1491</v>
      </c>
      <c r="G133" s="681"/>
      <c r="H133" s="681"/>
      <c r="I133" s="681"/>
      <c r="J133" s="320"/>
      <c r="K133" s="320"/>
      <c r="L133" s="320"/>
      <c r="M133" s="320"/>
      <c r="N133" s="320"/>
      <c r="O133" s="320"/>
      <c r="P133" s="320"/>
      <c r="Q133" s="320"/>
      <c r="R133" s="320"/>
      <c r="S133" s="172"/>
      <c r="U133" s="331"/>
      <c r="V133" s="169"/>
      <c r="W133" s="169"/>
      <c r="X133" s="169"/>
      <c r="Y133" s="169"/>
      <c r="Z133" s="169"/>
      <c r="AA133" s="169"/>
      <c r="AB133" s="332"/>
      <c r="AU133" s="192" t="s">
        <v>271</v>
      </c>
      <c r="AV133" s="192" t="s">
        <v>65</v>
      </c>
    </row>
    <row r="134" spans="2:66" s="198" customFormat="1" ht="20.1" customHeight="1">
      <c r="B134" s="168"/>
      <c r="C134" s="309" t="s">
        <v>491</v>
      </c>
      <c r="D134" s="309" t="s">
        <v>199</v>
      </c>
      <c r="E134" s="310" t="s">
        <v>1492</v>
      </c>
      <c r="F134" s="678" t="s">
        <v>1493</v>
      </c>
      <c r="G134" s="678"/>
      <c r="H134" s="678"/>
      <c r="I134" s="678"/>
      <c r="J134" s="311" t="s">
        <v>1318</v>
      </c>
      <c r="K134" s="312">
        <v>1</v>
      </c>
      <c r="L134" s="572"/>
      <c r="M134" s="572"/>
      <c r="N134" s="679">
        <f>ROUND(L134*K134,2)</f>
        <v>0</v>
      </c>
      <c r="O134" s="679"/>
      <c r="P134" s="679"/>
      <c r="Q134" s="679"/>
      <c r="R134" s="313" t="s">
        <v>3319</v>
      </c>
      <c r="S134" s="172"/>
      <c r="U134" s="354" t="s">
        <v>5</v>
      </c>
      <c r="V134" s="246" t="s">
        <v>31</v>
      </c>
      <c r="W134" s="248">
        <v>0</v>
      </c>
      <c r="X134" s="248">
        <f>W134*K134</f>
        <v>0</v>
      </c>
      <c r="Y134" s="248">
        <v>0</v>
      </c>
      <c r="Z134" s="248">
        <f>Y134*K134</f>
        <v>0</v>
      </c>
      <c r="AA134" s="248">
        <v>0</v>
      </c>
      <c r="AB134" s="355">
        <f>AA134*K134</f>
        <v>0</v>
      </c>
      <c r="AS134" s="192" t="s">
        <v>113</v>
      </c>
      <c r="AU134" s="192" t="s">
        <v>199</v>
      </c>
      <c r="AV134" s="192" t="s">
        <v>65</v>
      </c>
      <c r="AZ134" s="192" t="s">
        <v>198</v>
      </c>
      <c r="BF134" s="249">
        <f>IF(V134="základní",N134,0)</f>
        <v>0</v>
      </c>
      <c r="BG134" s="249">
        <f>IF(V134="snížená",N134,0)</f>
        <v>0</v>
      </c>
      <c r="BH134" s="249">
        <f>IF(V134="zákl. přenesená",N134,0)</f>
        <v>0</v>
      </c>
      <c r="BI134" s="249">
        <f>IF(V134="sníž. přenesená",N134,0)</f>
        <v>0</v>
      </c>
      <c r="BJ134" s="249">
        <f>IF(V134="nulová",N134,0)</f>
        <v>0</v>
      </c>
      <c r="BK134" s="192" t="s">
        <v>71</v>
      </c>
      <c r="BL134" s="249">
        <f>ROUND(L134*K134,2)</f>
        <v>0</v>
      </c>
      <c r="BM134" s="192" t="s">
        <v>113</v>
      </c>
      <c r="BN134" s="192" t="s">
        <v>1494</v>
      </c>
    </row>
    <row r="135" spans="2:48" s="198" customFormat="1" ht="20.1" customHeight="1">
      <c r="B135" s="168"/>
      <c r="C135" s="320"/>
      <c r="D135" s="320"/>
      <c r="E135" s="320"/>
      <c r="F135" s="695" t="s">
        <v>1495</v>
      </c>
      <c r="G135" s="681"/>
      <c r="H135" s="681"/>
      <c r="I135" s="681"/>
      <c r="J135" s="320"/>
      <c r="K135" s="320"/>
      <c r="L135" s="320"/>
      <c r="M135" s="320"/>
      <c r="N135" s="320"/>
      <c r="O135" s="320"/>
      <c r="P135" s="320"/>
      <c r="Q135" s="320"/>
      <c r="R135" s="320"/>
      <c r="S135" s="172"/>
      <c r="U135" s="331"/>
      <c r="V135" s="169"/>
      <c r="W135" s="169"/>
      <c r="X135" s="169"/>
      <c r="Y135" s="169"/>
      <c r="Z135" s="169"/>
      <c r="AA135" s="169"/>
      <c r="AB135" s="332"/>
      <c r="AU135" s="192" t="s">
        <v>271</v>
      </c>
      <c r="AV135" s="192" t="s">
        <v>65</v>
      </c>
    </row>
    <row r="136" spans="2:66" s="198" customFormat="1" ht="20.1" customHeight="1">
      <c r="B136" s="168"/>
      <c r="C136" s="309" t="s">
        <v>494</v>
      </c>
      <c r="D136" s="309" t="s">
        <v>199</v>
      </c>
      <c r="E136" s="310" t="s">
        <v>1496</v>
      </c>
      <c r="F136" s="678" t="s">
        <v>1497</v>
      </c>
      <c r="G136" s="678"/>
      <c r="H136" s="678"/>
      <c r="I136" s="678"/>
      <c r="J136" s="311" t="s">
        <v>1318</v>
      </c>
      <c r="K136" s="312">
        <v>6</v>
      </c>
      <c r="L136" s="572"/>
      <c r="M136" s="572"/>
      <c r="N136" s="679">
        <f>ROUND(L136*K136,2)</f>
        <v>0</v>
      </c>
      <c r="O136" s="679"/>
      <c r="P136" s="679"/>
      <c r="Q136" s="679"/>
      <c r="R136" s="313" t="s">
        <v>3319</v>
      </c>
      <c r="S136" s="172"/>
      <c r="U136" s="354" t="s">
        <v>5</v>
      </c>
      <c r="V136" s="246" t="s">
        <v>31</v>
      </c>
      <c r="W136" s="248">
        <v>0</v>
      </c>
      <c r="X136" s="248">
        <f>W136*K136</f>
        <v>0</v>
      </c>
      <c r="Y136" s="248">
        <v>0</v>
      </c>
      <c r="Z136" s="248">
        <f>Y136*K136</f>
        <v>0</v>
      </c>
      <c r="AA136" s="248">
        <v>0</v>
      </c>
      <c r="AB136" s="355">
        <f>AA136*K136</f>
        <v>0</v>
      </c>
      <c r="AS136" s="192" t="s">
        <v>113</v>
      </c>
      <c r="AU136" s="192" t="s">
        <v>199</v>
      </c>
      <c r="AV136" s="192" t="s">
        <v>65</v>
      </c>
      <c r="AZ136" s="192" t="s">
        <v>198</v>
      </c>
      <c r="BF136" s="249">
        <f>IF(V136="základní",N136,0)</f>
        <v>0</v>
      </c>
      <c r="BG136" s="249">
        <f>IF(V136="snížená",N136,0)</f>
        <v>0</v>
      </c>
      <c r="BH136" s="249">
        <f>IF(V136="zákl. přenesená",N136,0)</f>
        <v>0</v>
      </c>
      <c r="BI136" s="249">
        <f>IF(V136="sníž. přenesená",N136,0)</f>
        <v>0</v>
      </c>
      <c r="BJ136" s="249">
        <f>IF(V136="nulová",N136,0)</f>
        <v>0</v>
      </c>
      <c r="BK136" s="192" t="s">
        <v>71</v>
      </c>
      <c r="BL136" s="249">
        <f>ROUND(L136*K136,2)</f>
        <v>0</v>
      </c>
      <c r="BM136" s="192" t="s">
        <v>113</v>
      </c>
      <c r="BN136" s="192" t="s">
        <v>1498</v>
      </c>
    </row>
    <row r="137" spans="2:48" s="198" customFormat="1" ht="20.1" customHeight="1">
      <c r="B137" s="168"/>
      <c r="C137" s="320"/>
      <c r="D137" s="320"/>
      <c r="E137" s="320"/>
      <c r="F137" s="695" t="s">
        <v>1499</v>
      </c>
      <c r="G137" s="681"/>
      <c r="H137" s="681"/>
      <c r="I137" s="681"/>
      <c r="J137" s="320"/>
      <c r="K137" s="320"/>
      <c r="L137" s="320"/>
      <c r="M137" s="320"/>
      <c r="N137" s="320"/>
      <c r="O137" s="320"/>
      <c r="P137" s="320"/>
      <c r="Q137" s="320"/>
      <c r="R137" s="320"/>
      <c r="S137" s="172"/>
      <c r="U137" s="331"/>
      <c r="V137" s="169"/>
      <c r="W137" s="169"/>
      <c r="X137" s="169"/>
      <c r="Y137" s="169"/>
      <c r="Z137" s="169"/>
      <c r="AA137" s="169"/>
      <c r="AB137" s="332"/>
      <c r="AU137" s="192" t="s">
        <v>271</v>
      </c>
      <c r="AV137" s="192" t="s">
        <v>65</v>
      </c>
    </row>
    <row r="138" spans="2:66" s="198" customFormat="1" ht="20.1" customHeight="1">
      <c r="B138" s="168"/>
      <c r="C138" s="309" t="s">
        <v>501</v>
      </c>
      <c r="D138" s="309" t="s">
        <v>199</v>
      </c>
      <c r="E138" s="310" t="s">
        <v>1500</v>
      </c>
      <c r="F138" s="678" t="s">
        <v>1501</v>
      </c>
      <c r="G138" s="678"/>
      <c r="H138" s="678"/>
      <c r="I138" s="678"/>
      <c r="J138" s="311" t="s">
        <v>353</v>
      </c>
      <c r="K138" s="312">
        <v>110</v>
      </c>
      <c r="L138" s="572"/>
      <c r="M138" s="572"/>
      <c r="N138" s="679">
        <f>ROUND(L138*K138,2)</f>
        <v>0</v>
      </c>
      <c r="O138" s="679"/>
      <c r="P138" s="679"/>
      <c r="Q138" s="679"/>
      <c r="R138" s="313" t="s">
        <v>3319</v>
      </c>
      <c r="S138" s="172"/>
      <c r="U138" s="354" t="s">
        <v>5</v>
      </c>
      <c r="V138" s="246" t="s">
        <v>31</v>
      </c>
      <c r="W138" s="248">
        <v>0</v>
      </c>
      <c r="X138" s="248">
        <f>W138*K138</f>
        <v>0</v>
      </c>
      <c r="Y138" s="248">
        <v>0</v>
      </c>
      <c r="Z138" s="248">
        <f>Y138*K138</f>
        <v>0</v>
      </c>
      <c r="AA138" s="248">
        <v>0</v>
      </c>
      <c r="AB138" s="355">
        <f>AA138*K138</f>
        <v>0</v>
      </c>
      <c r="AS138" s="192" t="s">
        <v>113</v>
      </c>
      <c r="AU138" s="192" t="s">
        <v>199</v>
      </c>
      <c r="AV138" s="192" t="s">
        <v>65</v>
      </c>
      <c r="AZ138" s="192" t="s">
        <v>198</v>
      </c>
      <c r="BF138" s="249">
        <f>IF(V138="základní",N138,0)</f>
        <v>0</v>
      </c>
      <c r="BG138" s="249">
        <f>IF(V138="snížená",N138,0)</f>
        <v>0</v>
      </c>
      <c r="BH138" s="249">
        <f>IF(V138="zákl. přenesená",N138,0)</f>
        <v>0</v>
      </c>
      <c r="BI138" s="249">
        <f>IF(V138="sníž. přenesená",N138,0)</f>
        <v>0</v>
      </c>
      <c r="BJ138" s="249">
        <f>IF(V138="nulová",N138,0)</f>
        <v>0</v>
      </c>
      <c r="BK138" s="192" t="s">
        <v>71</v>
      </c>
      <c r="BL138" s="249">
        <f>ROUND(L138*K138,2)</f>
        <v>0</v>
      </c>
      <c r="BM138" s="192" t="s">
        <v>113</v>
      </c>
      <c r="BN138" s="192" t="s">
        <v>1502</v>
      </c>
    </row>
    <row r="139" spans="2:48" s="198" customFormat="1" ht="20.1" customHeight="1">
      <c r="B139" s="168"/>
      <c r="C139" s="320"/>
      <c r="D139" s="320"/>
      <c r="E139" s="320"/>
      <c r="F139" s="695" t="s">
        <v>1436</v>
      </c>
      <c r="G139" s="681"/>
      <c r="H139" s="681"/>
      <c r="I139" s="681"/>
      <c r="J139" s="320"/>
      <c r="K139" s="320"/>
      <c r="L139" s="320"/>
      <c r="M139" s="320"/>
      <c r="N139" s="320"/>
      <c r="O139" s="320"/>
      <c r="P139" s="320"/>
      <c r="Q139" s="320"/>
      <c r="R139" s="320"/>
      <c r="S139" s="172"/>
      <c r="U139" s="331"/>
      <c r="V139" s="169"/>
      <c r="W139" s="169"/>
      <c r="X139" s="169"/>
      <c r="Y139" s="169"/>
      <c r="Z139" s="169"/>
      <c r="AA139" s="169"/>
      <c r="AB139" s="332"/>
      <c r="AU139" s="192" t="s">
        <v>271</v>
      </c>
      <c r="AV139" s="192" t="s">
        <v>65</v>
      </c>
    </row>
    <row r="140" spans="2:66" s="198" customFormat="1" ht="20.1" customHeight="1">
      <c r="B140" s="168"/>
      <c r="C140" s="309" t="s">
        <v>508</v>
      </c>
      <c r="D140" s="309" t="s">
        <v>199</v>
      </c>
      <c r="E140" s="310" t="s">
        <v>1503</v>
      </c>
      <c r="F140" s="678" t="s">
        <v>1441</v>
      </c>
      <c r="G140" s="678"/>
      <c r="H140" s="678"/>
      <c r="I140" s="678"/>
      <c r="J140" s="311" t="s">
        <v>353</v>
      </c>
      <c r="K140" s="312">
        <v>100</v>
      </c>
      <c r="L140" s="572"/>
      <c r="M140" s="572"/>
      <c r="N140" s="679">
        <f>ROUND(L140*K140,2)</f>
        <v>0</v>
      </c>
      <c r="O140" s="679"/>
      <c r="P140" s="679"/>
      <c r="Q140" s="679"/>
      <c r="R140" s="313" t="s">
        <v>3319</v>
      </c>
      <c r="S140" s="172"/>
      <c r="U140" s="354" t="s">
        <v>5</v>
      </c>
      <c r="V140" s="246" t="s">
        <v>31</v>
      </c>
      <c r="W140" s="248">
        <v>0</v>
      </c>
      <c r="X140" s="248">
        <f>W140*K140</f>
        <v>0</v>
      </c>
      <c r="Y140" s="248">
        <v>0</v>
      </c>
      <c r="Z140" s="248">
        <f>Y140*K140</f>
        <v>0</v>
      </c>
      <c r="AA140" s="248">
        <v>0</v>
      </c>
      <c r="AB140" s="355">
        <f>AA140*K140</f>
        <v>0</v>
      </c>
      <c r="AS140" s="192" t="s">
        <v>113</v>
      </c>
      <c r="AU140" s="192" t="s">
        <v>199</v>
      </c>
      <c r="AV140" s="192" t="s">
        <v>65</v>
      </c>
      <c r="AZ140" s="192" t="s">
        <v>198</v>
      </c>
      <c r="BF140" s="249">
        <f>IF(V140="základní",N140,0)</f>
        <v>0</v>
      </c>
      <c r="BG140" s="249">
        <f>IF(V140="snížená",N140,0)</f>
        <v>0</v>
      </c>
      <c r="BH140" s="249">
        <f>IF(V140="zákl. přenesená",N140,0)</f>
        <v>0</v>
      </c>
      <c r="BI140" s="249">
        <f>IF(V140="sníž. přenesená",N140,0)</f>
        <v>0</v>
      </c>
      <c r="BJ140" s="249">
        <f>IF(V140="nulová",N140,0)</f>
        <v>0</v>
      </c>
      <c r="BK140" s="192" t="s">
        <v>71</v>
      </c>
      <c r="BL140" s="249">
        <f>ROUND(L140*K140,2)</f>
        <v>0</v>
      </c>
      <c r="BM140" s="192" t="s">
        <v>113</v>
      </c>
      <c r="BN140" s="192" t="s">
        <v>1504</v>
      </c>
    </row>
    <row r="141" spans="2:48" s="198" customFormat="1" ht="20.1" customHeight="1">
      <c r="B141" s="168"/>
      <c r="C141" s="320"/>
      <c r="D141" s="320"/>
      <c r="E141" s="320"/>
      <c r="F141" s="695" t="s">
        <v>1505</v>
      </c>
      <c r="G141" s="681"/>
      <c r="H141" s="681"/>
      <c r="I141" s="681"/>
      <c r="J141" s="320"/>
      <c r="K141" s="320"/>
      <c r="L141" s="320"/>
      <c r="M141" s="320"/>
      <c r="N141" s="320"/>
      <c r="O141" s="320"/>
      <c r="P141" s="320"/>
      <c r="Q141" s="320"/>
      <c r="R141" s="320"/>
      <c r="S141" s="172"/>
      <c r="U141" s="331"/>
      <c r="V141" s="169"/>
      <c r="W141" s="169"/>
      <c r="X141" s="169"/>
      <c r="Y141" s="169"/>
      <c r="Z141" s="169"/>
      <c r="AA141" s="169"/>
      <c r="AB141" s="332"/>
      <c r="AU141" s="192" t="s">
        <v>271</v>
      </c>
      <c r="AV141" s="192" t="s">
        <v>65</v>
      </c>
    </row>
    <row r="142" spans="2:66" s="198" customFormat="1" ht="30" customHeight="1">
      <c r="B142" s="168"/>
      <c r="C142" s="309" t="s">
        <v>511</v>
      </c>
      <c r="D142" s="309" t="s">
        <v>199</v>
      </c>
      <c r="E142" s="310" t="s">
        <v>1506</v>
      </c>
      <c r="F142" s="678" t="s">
        <v>1507</v>
      </c>
      <c r="G142" s="678"/>
      <c r="H142" s="678"/>
      <c r="I142" s="678"/>
      <c r="J142" s="311" t="s">
        <v>1279</v>
      </c>
      <c r="K142" s="312">
        <v>8</v>
      </c>
      <c r="L142" s="572"/>
      <c r="M142" s="572"/>
      <c r="N142" s="679">
        <f>ROUND(L142*K142,2)</f>
        <v>0</v>
      </c>
      <c r="O142" s="679"/>
      <c r="P142" s="679"/>
      <c r="Q142" s="679"/>
      <c r="R142" s="313" t="s">
        <v>3319</v>
      </c>
      <c r="S142" s="172"/>
      <c r="U142" s="354" t="s">
        <v>5</v>
      </c>
      <c r="V142" s="275" t="s">
        <v>31</v>
      </c>
      <c r="W142" s="277">
        <v>0</v>
      </c>
      <c r="X142" s="277">
        <f>W142*K142</f>
        <v>0</v>
      </c>
      <c r="Y142" s="277">
        <v>0</v>
      </c>
      <c r="Z142" s="277">
        <f>Y142*K142</f>
        <v>0</v>
      </c>
      <c r="AA142" s="277">
        <v>0</v>
      </c>
      <c r="AB142" s="356">
        <f>AA142*K142</f>
        <v>0</v>
      </c>
      <c r="AS142" s="192" t="s">
        <v>113</v>
      </c>
      <c r="AU142" s="192" t="s">
        <v>199</v>
      </c>
      <c r="AV142" s="192" t="s">
        <v>65</v>
      </c>
      <c r="AZ142" s="192" t="s">
        <v>198</v>
      </c>
      <c r="BF142" s="249">
        <f>IF(V142="základní",N142,0)</f>
        <v>0</v>
      </c>
      <c r="BG142" s="249">
        <f>IF(V142="snížená",N142,0)</f>
        <v>0</v>
      </c>
      <c r="BH142" s="249">
        <f>IF(V142="zákl. přenesená",N142,0)</f>
        <v>0</v>
      </c>
      <c r="BI142" s="249">
        <f>IF(V142="sníž. přenesená",N142,0)</f>
        <v>0</v>
      </c>
      <c r="BJ142" s="249">
        <f>IF(V142="nulová",N142,0)</f>
        <v>0</v>
      </c>
      <c r="BK142" s="192" t="s">
        <v>71</v>
      </c>
      <c r="BL142" s="249">
        <f>ROUND(L142*K142,2)</f>
        <v>0</v>
      </c>
      <c r="BM142" s="192" t="s">
        <v>113</v>
      </c>
      <c r="BN142" s="192" t="s">
        <v>1508</v>
      </c>
    </row>
    <row r="143" spans="2:19" s="198" customFormat="1" ht="6.95" customHeight="1">
      <c r="B143" s="201"/>
      <c r="C143" s="202"/>
      <c r="D143" s="202"/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3"/>
    </row>
  </sheetData>
  <sheetProtection password="CDE4" sheet="1" objects="1" scenarios="1"/>
  <mergeCells count="183">
    <mergeCell ref="F139:I139"/>
    <mergeCell ref="F140:I140"/>
    <mergeCell ref="L140:M140"/>
    <mergeCell ref="N140:Q140"/>
    <mergeCell ref="F141:I141"/>
    <mergeCell ref="F142:I142"/>
    <mergeCell ref="L142:M142"/>
    <mergeCell ref="N142:Q142"/>
    <mergeCell ref="F135:I135"/>
    <mergeCell ref="F136:I136"/>
    <mergeCell ref="L136:M136"/>
    <mergeCell ref="N136:Q136"/>
    <mergeCell ref="F137:I137"/>
    <mergeCell ref="F138:I138"/>
    <mergeCell ref="L138:M138"/>
    <mergeCell ref="N138:Q138"/>
    <mergeCell ref="F132:I132"/>
    <mergeCell ref="L132:M132"/>
    <mergeCell ref="N132:Q132"/>
    <mergeCell ref="F133:I133"/>
    <mergeCell ref="F134:I134"/>
    <mergeCell ref="L134:M134"/>
    <mergeCell ref="N134:Q134"/>
    <mergeCell ref="F128:I128"/>
    <mergeCell ref="F129:I129"/>
    <mergeCell ref="L129:M129"/>
    <mergeCell ref="N129:Q129"/>
    <mergeCell ref="F130:I130"/>
    <mergeCell ref="N131:Q131"/>
    <mergeCell ref="F124:I124"/>
    <mergeCell ref="F125:I125"/>
    <mergeCell ref="L125:M125"/>
    <mergeCell ref="N125:Q125"/>
    <mergeCell ref="F126:I126"/>
    <mergeCell ref="F127:I127"/>
    <mergeCell ref="L127:M127"/>
    <mergeCell ref="N127:Q127"/>
    <mergeCell ref="F120:I120"/>
    <mergeCell ref="F121:I121"/>
    <mergeCell ref="L121:M121"/>
    <mergeCell ref="N121:Q121"/>
    <mergeCell ref="F122:I122"/>
    <mergeCell ref="F123:I123"/>
    <mergeCell ref="L123:M123"/>
    <mergeCell ref="N123:Q123"/>
    <mergeCell ref="F116:I116"/>
    <mergeCell ref="F117:I117"/>
    <mergeCell ref="L117:M117"/>
    <mergeCell ref="N117:Q117"/>
    <mergeCell ref="F118:I118"/>
    <mergeCell ref="F119:I119"/>
    <mergeCell ref="L119:M119"/>
    <mergeCell ref="N119:Q119"/>
    <mergeCell ref="F112:I112"/>
    <mergeCell ref="F113:I113"/>
    <mergeCell ref="L113:M113"/>
    <mergeCell ref="N113:Q113"/>
    <mergeCell ref="F114:I114"/>
    <mergeCell ref="F115:I115"/>
    <mergeCell ref="L115:M115"/>
    <mergeCell ref="N115:Q115"/>
    <mergeCell ref="F109:I109"/>
    <mergeCell ref="L109:M109"/>
    <mergeCell ref="N109:Q109"/>
    <mergeCell ref="F110:I110"/>
    <mergeCell ref="F111:I111"/>
    <mergeCell ref="L111:M111"/>
    <mergeCell ref="N111:Q111"/>
    <mergeCell ref="F105:I105"/>
    <mergeCell ref="F106:I106"/>
    <mergeCell ref="L106:M106"/>
    <mergeCell ref="N106:Q106"/>
    <mergeCell ref="F107:I107"/>
    <mergeCell ref="N108:Q108"/>
    <mergeCell ref="F101:I101"/>
    <mergeCell ref="F102:I102"/>
    <mergeCell ref="L102:M102"/>
    <mergeCell ref="N102:Q102"/>
    <mergeCell ref="F103:I103"/>
    <mergeCell ref="F104:I104"/>
    <mergeCell ref="L104:M104"/>
    <mergeCell ref="N104:Q104"/>
    <mergeCell ref="F97:I97"/>
    <mergeCell ref="F98:I98"/>
    <mergeCell ref="L98:M98"/>
    <mergeCell ref="N98:Q98"/>
    <mergeCell ref="F99:I99"/>
    <mergeCell ref="F100:I100"/>
    <mergeCell ref="L100:M100"/>
    <mergeCell ref="N100:Q100"/>
    <mergeCell ref="F93:I93"/>
    <mergeCell ref="F94:I94"/>
    <mergeCell ref="L94:M94"/>
    <mergeCell ref="N94:Q94"/>
    <mergeCell ref="F95:I95"/>
    <mergeCell ref="F96:I96"/>
    <mergeCell ref="L96:M96"/>
    <mergeCell ref="N96:Q96"/>
    <mergeCell ref="F89:I89"/>
    <mergeCell ref="F90:I90"/>
    <mergeCell ref="L90:M90"/>
    <mergeCell ref="N90:Q90"/>
    <mergeCell ref="F91:I91"/>
    <mergeCell ref="F92:I92"/>
    <mergeCell ref="L92:M92"/>
    <mergeCell ref="N92:Q92"/>
    <mergeCell ref="F85:I85"/>
    <mergeCell ref="F86:I86"/>
    <mergeCell ref="L86:M86"/>
    <mergeCell ref="N86:Q86"/>
    <mergeCell ref="F87:I87"/>
    <mergeCell ref="F88:I88"/>
    <mergeCell ref="L88:M88"/>
    <mergeCell ref="N88:Q88"/>
    <mergeCell ref="F82:I82"/>
    <mergeCell ref="L82:M82"/>
    <mergeCell ref="N82:Q82"/>
    <mergeCell ref="F83:I83"/>
    <mergeCell ref="F84:I84"/>
    <mergeCell ref="L84:M84"/>
    <mergeCell ref="N84:Q84"/>
    <mergeCell ref="M72:Q72"/>
    <mergeCell ref="F78:I78"/>
    <mergeCell ref="N79:Q79"/>
    <mergeCell ref="F80:I80"/>
    <mergeCell ref="L80:M80"/>
    <mergeCell ref="N80:Q80"/>
    <mergeCell ref="F81:I81"/>
    <mergeCell ref="F74:I74"/>
    <mergeCell ref="L74:M74"/>
    <mergeCell ref="N74:Q74"/>
    <mergeCell ref="N75:Q75"/>
    <mergeCell ref="N76:Q76"/>
    <mergeCell ref="F77:I77"/>
    <mergeCell ref="L77:M77"/>
    <mergeCell ref="N77:Q77"/>
    <mergeCell ref="F65:P65"/>
    <mergeCell ref="F66:P66"/>
    <mergeCell ref="F67:P67"/>
    <mergeCell ref="N55:Q55"/>
    <mergeCell ref="N56:Q56"/>
    <mergeCell ref="N57:Q57"/>
    <mergeCell ref="C63:R63"/>
    <mergeCell ref="M69:P69"/>
    <mergeCell ref="M71:Q71"/>
    <mergeCell ref="N53:Q53"/>
    <mergeCell ref="N54:Q54"/>
    <mergeCell ref="L34:P34"/>
    <mergeCell ref="F42:P42"/>
    <mergeCell ref="F43:P43"/>
    <mergeCell ref="F44:P44"/>
    <mergeCell ref="C40:R40"/>
    <mergeCell ref="M46:P46"/>
    <mergeCell ref="M48:Q48"/>
    <mergeCell ref="M49:Q49"/>
    <mergeCell ref="H32:J32"/>
    <mergeCell ref="M32:P32"/>
    <mergeCell ref="M25:P25"/>
    <mergeCell ref="H28:J28"/>
    <mergeCell ref="M28:P28"/>
    <mergeCell ref="H29:J29"/>
    <mergeCell ref="M29:P29"/>
    <mergeCell ref="C51:G51"/>
    <mergeCell ref="N51:Q51"/>
    <mergeCell ref="O16:P16"/>
    <mergeCell ref="O18:P18"/>
    <mergeCell ref="O19:P19"/>
    <mergeCell ref="E22:L22"/>
    <mergeCell ref="H1:K1"/>
    <mergeCell ref="C2:Q2"/>
    <mergeCell ref="H30:J30"/>
    <mergeCell ref="M30:P30"/>
    <mergeCell ref="H31:J31"/>
    <mergeCell ref="M31:P31"/>
    <mergeCell ref="T2:AD2"/>
    <mergeCell ref="F6:P6"/>
    <mergeCell ref="F7:P7"/>
    <mergeCell ref="C4:R4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14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6" r:id="rId2"/>
  <headerFooter>
    <oddFooter>&amp;CStrana &amp;P z &amp;N</oddFooter>
  </headerFooter>
  <rowBreaks count="2" manualBreakCount="2">
    <brk id="37" min="1" max="16383" man="1"/>
    <brk id="60" min="1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Pavlíčková Magdaléna</dc:creator>
  <cp:keywords/>
  <dc:description/>
  <cp:lastModifiedBy>Váňa Jakub</cp:lastModifiedBy>
  <cp:lastPrinted>2018-06-08T11:06:56Z</cp:lastPrinted>
  <dcterms:created xsi:type="dcterms:W3CDTF">2017-05-12T09:04:24Z</dcterms:created>
  <dcterms:modified xsi:type="dcterms:W3CDTF">2018-09-10T11:26:13Z</dcterms:modified>
  <cp:category/>
  <cp:version/>
  <cp:contentType/>
  <cp:contentStatus/>
</cp:coreProperties>
</file>