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/>
  <bookViews>
    <workbookView xWindow="65521" yWindow="65521" windowWidth="19290" windowHeight="18885" tabRatio="767" activeTab="0"/>
  </bookViews>
  <sheets>
    <sheet name="Stavba" sheetId="1" r:id="rId1"/>
    <sheet name="01  KL - Pavilony" sheetId="2" r:id="rId2"/>
    <sheet name="01  Rek" sheetId="3" r:id="rId3"/>
    <sheet name="01  Pol" sheetId="4" r:id="rId4"/>
    <sheet name="Kanalizace" sheetId="18" r:id="rId5"/>
    <sheet name="Topení" sheetId="19" r:id="rId6"/>
    <sheet name="Hromosvod" sheetId="17" r:id="rId7"/>
    <sheet name="Elektroin. pavilony a tělocv." sheetId="14" r:id="rId8"/>
    <sheet name="02  KL - tělocvična" sheetId="5" r:id="rId9"/>
    <sheet name="02  Rek" sheetId="6" r:id="rId10"/>
    <sheet name="02  Pol" sheetId="7" r:id="rId11"/>
    <sheet name="03  KL- VZT" sheetId="8" r:id="rId12"/>
    <sheet name="03  Rek" sheetId="9" r:id="rId13"/>
    <sheet name="03  Pol" sheetId="10" r:id="rId14"/>
    <sheet name="Elektro VZT" sheetId="16" r:id="rId15"/>
    <sheet name="VZT" sheetId="20" r:id="rId16"/>
    <sheet name=" 04 KL - žaluzie" sheetId="11" r:id="rId17"/>
    <sheet name="04  Rek" sheetId="12" r:id="rId18"/>
    <sheet name="04  Pol" sheetId="13" r:id="rId19"/>
    <sheet name="Elektroinstalace žaluzie" sheetId="15" r:id="rId20"/>
  </sheets>
  <definedNames>
    <definedName name="CelkemObjekty" localSheetId="0">'Stavba'!$F$34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6">' 04 KL - žaluzie'!$A$1:$G$45</definedName>
    <definedName name="_xlnm.Print_Area" localSheetId="1">'01  KL - Pavilony'!$A$1:$G$45</definedName>
    <definedName name="_xlnm.Print_Area" localSheetId="3">'01  Pol'!$A$1:$K$2323</definedName>
    <definedName name="_xlnm.Print_Area" localSheetId="2">'01  Rek'!$A$1:$I$53</definedName>
    <definedName name="_xlnm.Print_Area" localSheetId="8">'02  KL - tělocvična'!$A$1:$G$45</definedName>
    <definedName name="_xlnm.Print_Area" localSheetId="10">'02  Pol'!$A$1:$K$899</definedName>
    <definedName name="_xlnm.Print_Area" localSheetId="9">'02  Rek'!$A$1:$I$49</definedName>
    <definedName name="_xlnm.Print_Area" localSheetId="11">'03  KL- VZT'!$A$1:$G$45</definedName>
    <definedName name="_xlnm.Print_Area" localSheetId="13">'03  Pol'!$A$1:$K$484</definedName>
    <definedName name="_xlnm.Print_Area" localSheetId="12">'03  Rek'!$A$1:$I$44</definedName>
    <definedName name="_xlnm.Print_Area" localSheetId="18">'04  Pol'!$A$1:$K$74</definedName>
    <definedName name="_xlnm.Print_Area" localSheetId="17">'04  Rek'!$A$1:$I$30</definedName>
    <definedName name="_xlnm.Print_Area" localSheetId="0">'Stavba'!$B$1:$J$82</definedName>
    <definedName name="_xlnm.Print_Area" localSheetId="15">'VZT'!$A$1:$F$347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>0</definedName>
    <definedName name="solver_lin" localSheetId="10">0</definedName>
    <definedName name="solver_lin" localSheetId="13">0</definedName>
    <definedName name="solver_lin" localSheetId="18">0</definedName>
    <definedName name="solver_num" localSheetId="3">0</definedName>
    <definedName name="solver_num" localSheetId="10">0</definedName>
    <definedName name="solver_num" localSheetId="13">0</definedName>
    <definedName name="solver_num" localSheetId="18">0</definedName>
    <definedName name="solver_opt" localSheetId="3">#REF!</definedName>
    <definedName name="solver_opt" localSheetId="10">#REF!</definedName>
    <definedName name="solver_opt" localSheetId="13">#REF!</definedName>
    <definedName name="solver_opt" localSheetId="18">#REF!</definedName>
    <definedName name="solver_typ" localSheetId="3">1</definedName>
    <definedName name="solver_typ" localSheetId="10">1</definedName>
    <definedName name="solver_typ" localSheetId="13">1</definedName>
    <definedName name="solver_typ" localSheetId="18">1</definedName>
    <definedName name="solver_val" localSheetId="3">0</definedName>
    <definedName name="solver_val" localSheetId="10">0</definedName>
    <definedName name="solver_val" localSheetId="13">0</definedName>
    <definedName name="solver_val" localSheetId="18">0</definedName>
    <definedName name="SoucetDilu" localSheetId="0">'Stavba'!#REF!</definedName>
    <definedName name="StavbaCelkem" localSheetId="0">'Stavba'!$H$34</definedName>
    <definedName name="Zhotovitel" localSheetId="0">'Stavba'!$D$7</definedName>
    <definedName name="_xlnm.Print_Titles" localSheetId="2">'01  Rek'!$1:$6</definedName>
    <definedName name="_xlnm.Print_Titles" localSheetId="3">'01  Pol'!$1:$6</definedName>
    <definedName name="_xlnm.Print_Titles" localSheetId="9">'02  Rek'!$1:$6</definedName>
    <definedName name="_xlnm.Print_Titles" localSheetId="10">'02  Pol'!$1:$6</definedName>
    <definedName name="_xlnm.Print_Titles" localSheetId="12">'03  Rek'!$1:$6</definedName>
    <definedName name="_xlnm.Print_Titles" localSheetId="13">'03  Pol'!$1:$6</definedName>
    <definedName name="_xlnm.Print_Titles" localSheetId="17">'04  Rek'!$1:$6</definedName>
    <definedName name="_xlnm.Print_Titles" localSheetId="18">'04  Pol'!$1:$6</definedName>
  </definedNames>
  <calcPr calcId="179021"/>
  <extLst/>
</workbook>
</file>

<file path=xl/sharedStrings.xml><?xml version="1.0" encoding="utf-8"?>
<sst xmlns="http://schemas.openxmlformats.org/spreadsheetml/2006/main" count="8462" uniqueCount="3196">
  <si>
    <t>Položkový rozpočet stavby</t>
  </si>
  <si>
    <t xml:space="preserve">Datum: </t>
  </si>
  <si>
    <t xml:space="preserve"> </t>
  </si>
  <si>
    <t>Stavba :</t>
  </si>
  <si>
    <t>2016/019</t>
  </si>
  <si>
    <t>Realizace energ.úspor. opatření Gymnázium Brno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</si>
  <si>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</si>
  <si>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</si>
  <si>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</si>
  <si>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</si>
  <si>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</si>
  <si>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</si>
  <si>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</si>
  <si>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</si>
  <si>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</si>
  <si>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</si>
  <si>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</si>
  <si>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</si>
  <si>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</si>
  <si>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</si>
  <si>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</si>
  <si>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</si>
  <si>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01</t>
  </si>
  <si>
    <t>Zateplení a opatření související</t>
  </si>
  <si>
    <t>02</t>
  </si>
  <si>
    <t>Přístavba - tělocvična</t>
  </si>
  <si>
    <t>03</t>
  </si>
  <si>
    <t>VZT</t>
  </si>
  <si>
    <t>04</t>
  </si>
  <si>
    <t>Žaluzie oken</t>
  </si>
  <si>
    <t>Celkem za stavbu</t>
  </si>
  <si>
    <t>Rekapitulace stavebních rozpočtů</t>
  </si>
  <si>
    <t>Číslo objektu</t>
  </si>
  <si>
    <t>Číslo a název rozpočtu</t>
  </si>
  <si>
    <t xml:space="preserve"> změna z EPS na minerál</t>
  </si>
  <si>
    <t>Rekapitulace vedlejších rozpočtových nákladů</t>
  </si>
  <si>
    <t>Název vedlejšího nákladu</t>
  </si>
  <si>
    <t>Ztížené výrobní podmínky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</si>
  <si>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</si>
  <si>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</si>
  <si>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</si>
  <si>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</si>
  <si>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</si>
  <si>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</si>
  <si>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</si>
  <si>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</si>
  <si>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</si>
  <si>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</si>
  <si>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</si>
  <si>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</si>
  <si>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</si>
  <si>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</si>
  <si>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</si>
  <si>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</si>
  <si>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</si>
  <si>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</si>
  <si>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</si>
  <si>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</si>
  <si>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</si>
  <si>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</si>
  <si>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</si>
  <si>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</si>
  <si>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</si>
  <si>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</si>
  <si>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</si>
  <si>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</si>
  <si>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</si>
  <si>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</si>
  <si>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</si>
  <si>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</si>
  <si>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</si>
  <si>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</si>
  <si>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</si>
  <si>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</si>
  <si>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</si>
  <si>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</si>
  <si>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</si>
  <si>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</si>
  <si>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</si>
  <si>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</si>
  <si>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</si>
  <si>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</si>
  <si>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</si>
  <si>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</si>
  <si>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</si>
  <si>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</si>
  <si>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</si>
  <si>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</si>
  <si>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</si>
  <si>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2016/019 Realizace energ.úspor. opatření Gymnázium Brno</t>
  </si>
  <si>
    <t>Rozpočet :</t>
  </si>
  <si>
    <t>Objekt :</t>
  </si>
  <si>
    <t>01 Zateplení a opatření související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</si>
  <si>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</si>
  <si>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</si>
  <si>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</si>
  <si>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</si>
  <si>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</si>
  <si>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</si>
  <si>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</si>
  <si>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</si>
  <si>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</si>
  <si>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</si>
  <si>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</si>
  <si>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</si>
  <si>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</si>
  <si>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</si>
  <si>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</si>
  <si>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</si>
  <si>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</si>
  <si>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</si>
  <si>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</si>
  <si>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</si>
  <si>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</si>
  <si>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</si>
  <si>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</si>
  <si>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</si>
  <si>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</si>
  <si>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</si>
  <si>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</si>
  <si>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</si>
  <si>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113109310R00</t>
  </si>
  <si>
    <t xml:space="preserve">Odstranění podkladu pl.50 m2, bet.prostý tl.10 cm </t>
  </si>
  <si>
    <t>m2</t>
  </si>
  <si>
    <t>1 NP - okapový chodník:</t>
  </si>
  <si>
    <t>110:    (9,68*1,05)*0,1</t>
  </si>
  <si>
    <t xml:space="preserve">    (2,94+1,048)*1,05*0,1</t>
  </si>
  <si>
    <t xml:space="preserve">    (5,13*1,05)*0,1</t>
  </si>
  <si>
    <t xml:space="preserve">    (12,831*0,735)*0,1</t>
  </si>
  <si>
    <t>plocha pro úpravu dešť.svodů :    (0,6*1)*0,1*3</t>
  </si>
  <si>
    <t>116:   (13,939*0,84)*0,1</t>
  </si>
  <si>
    <t xml:space="preserve">   </t>
  </si>
  <si>
    <t>122207119R00</t>
  </si>
  <si>
    <t xml:space="preserve">Příplatek za lepivost horniny 3 </t>
  </si>
  <si>
    <t>m3</t>
  </si>
  <si>
    <t>139601102R00</t>
  </si>
  <si>
    <t xml:space="preserve">Ruční výkop jam, rýh a šachet v hornině tř. 3 </t>
  </si>
  <si>
    <t>Výkop pro zateplení obvodové stěny pod terénem:</t>
  </si>
  <si>
    <t>1 PP:</t>
  </si>
  <si>
    <t>dvorní strana:  (1,05*0,3)*9,8</t>
  </si>
  <si>
    <t xml:space="preserve"> (1,05*0,8)*2,8</t>
  </si>
  <si>
    <t xml:space="preserve">  (0,6*0,8)*5,166</t>
  </si>
  <si>
    <t xml:space="preserve"> (0,6*0,8)*12,815</t>
  </si>
  <si>
    <t xml:space="preserve">  (0,44*0,3)*14,24</t>
  </si>
  <si>
    <t>1NP:</t>
  </si>
  <si>
    <t>110:</t>
  </si>
  <si>
    <t>úprava deť.svodů:  (1*1)*0,8*3</t>
  </si>
  <si>
    <t>162201102R00</t>
  </si>
  <si>
    <t xml:space="preserve">Vodorovné přemístění výkopku z hor.1-4 do 50 m </t>
  </si>
  <si>
    <t>162701105R00</t>
  </si>
  <si>
    <t xml:space="preserve">Vodorovné přemístění výkopku z hor.1-4 do 10000 m </t>
  </si>
  <si>
    <t>18,3499-10,6502</t>
  </si>
  <si>
    <t>167101101R00</t>
  </si>
  <si>
    <t xml:space="preserve">Nakládání výkopku z hor.1-4 v množství do 100 m3 </t>
  </si>
  <si>
    <t>18,3499*2</t>
  </si>
  <si>
    <t>171151101R00</t>
  </si>
  <si>
    <t xml:space="preserve">Hutnění zákl.spáry </t>
  </si>
  <si>
    <t>S1:   (8,63+2,93+4,4+12,839)*0,6</t>
  </si>
  <si>
    <t>174101101R00</t>
  </si>
  <si>
    <t xml:space="preserve">Zásyp jam, rýh, šachet se zhutněním </t>
  </si>
  <si>
    <t>dvorní strana:  (0,75*0,3)*9,8</t>
  </si>
  <si>
    <t xml:space="preserve"> (0,75*0,8)*2,8</t>
  </si>
  <si>
    <t xml:space="preserve">  (0,25*0,8)*5,166</t>
  </si>
  <si>
    <t xml:space="preserve"> (0,25*0,8)*12,815</t>
  </si>
  <si>
    <t xml:space="preserve">  (0,18*0,3)*14,24</t>
  </si>
  <si>
    <t>175101101RT2</t>
  </si>
  <si>
    <t>Obsyp potrubí bez prohození sypaniny s dodáním štěrkopísku frakce 0 - 22 mm</t>
  </si>
  <si>
    <t>1PP:</t>
  </si>
  <si>
    <t>Nová kanalizace:  (6,4+12,2+0,8+9,5)*0,3*0,2</t>
  </si>
  <si>
    <t>199000002R00</t>
  </si>
  <si>
    <t xml:space="preserve">Poplatek za skládku horniny 1- 4 </t>
  </si>
  <si>
    <t>58337306</t>
  </si>
  <si>
    <t>Štěrkopísek frakce 0-8 tř.B</t>
  </si>
  <si>
    <t>t</t>
  </si>
  <si>
    <t>Začátek provozního součtu</t>
  </si>
  <si>
    <t>Konec provozního součtu</t>
  </si>
  <si>
    <t>18,3496*2,1</t>
  </si>
  <si>
    <t>Celkem za</t>
  </si>
  <si>
    <t>1 Zemní práce</t>
  </si>
  <si>
    <t>11</t>
  </si>
  <si>
    <t>Přípravné a přidružené práce</t>
  </si>
  <si>
    <t>1110000110</t>
  </si>
  <si>
    <t xml:space="preserve">Zpřístupnění prostoru podkroví </t>
  </si>
  <si>
    <t>soubor</t>
  </si>
  <si>
    <t>504:      1</t>
  </si>
  <si>
    <t>414:      1</t>
  </si>
  <si>
    <t>1110000111</t>
  </si>
  <si>
    <t xml:space="preserve">D+M anglický dvorek 1500x700x1000 mm plast bílý </t>
  </si>
  <si>
    <t>Krycí rošt žárově zinkovaný z tahokovu,</t>
  </si>
  <si>
    <t>odvodňovací přípojka v četně zápachové uzávěry</t>
  </si>
  <si>
    <t>mezi stěnou a světlíkem proveden lem XPS tl.240 mm pro srovnání s navazující fasádou v 1. NP</t>
  </si>
  <si>
    <t>V1:   1</t>
  </si>
  <si>
    <t>1110000112</t>
  </si>
  <si>
    <t xml:space="preserve">D+M anglický dvorek 800x400x1000 mm plast bílý </t>
  </si>
  <si>
    <t>V2:    1</t>
  </si>
  <si>
    <t>1110001111</t>
  </si>
  <si>
    <t xml:space="preserve">Dmtž a zpětná Mtž ochrané sítě </t>
  </si>
  <si>
    <t>110:   (16,761+10,838)*2,8</t>
  </si>
  <si>
    <t>1110001113</t>
  </si>
  <si>
    <t xml:space="preserve">Posunutí kamenný nárazník </t>
  </si>
  <si>
    <t>kus</t>
  </si>
  <si>
    <t>posunutí nárazníků na novou úroveň fasády:</t>
  </si>
  <si>
    <t>P20:     2</t>
  </si>
  <si>
    <t>1111111114</t>
  </si>
  <si>
    <t xml:space="preserve">Dmtž a zpětná montáž ochrany proti holubům </t>
  </si>
  <si>
    <t>m</t>
  </si>
  <si>
    <t>11 Přípravné a přidružené práce</t>
  </si>
  <si>
    <t>2</t>
  </si>
  <si>
    <t>Základy a zvláštní zakládání</t>
  </si>
  <si>
    <t>216904112</t>
  </si>
  <si>
    <t xml:space="preserve">Očištění pochozích ploch tlakovou vodou </t>
  </si>
  <si>
    <t xml:space="preserve">S5S:  </t>
  </si>
  <si>
    <t>504:   16,5*1,3</t>
  </si>
  <si>
    <t>503:   6,2*11,3</t>
  </si>
  <si>
    <t>501:    44,02*10,4</t>
  </si>
  <si>
    <t>110:    43,45*0,5</t>
  </si>
  <si>
    <t>S4S:   4,662*8,467</t>
  </si>
  <si>
    <t>281606114R00</t>
  </si>
  <si>
    <t xml:space="preserve">Beztlaková chem.injektáž zdiva cihlového tl. 90 cm </t>
  </si>
  <si>
    <t>1PP:1,014+1,2+2,963+1,964+1,5+1,2+1,5+0,72+1,68+1,64+4,08+1,64+2,787+6,4+2,78+9,53</t>
  </si>
  <si>
    <t>2 Základy a zvláštní zakládání</t>
  </si>
  <si>
    <t>3</t>
  </si>
  <si>
    <t>Svislé a kompletní konstrukce</t>
  </si>
  <si>
    <t>311231114R00</t>
  </si>
  <si>
    <t xml:space="preserve">Zdivo nosné cihelné z CP 29 P15 na MVC 2,5 </t>
  </si>
  <si>
    <t>dozdívka parapetu okna 031:   (1,64*0,91)*0,3</t>
  </si>
  <si>
    <t>311238113R00</t>
  </si>
  <si>
    <t>Zdivo tvárnic pálených  24 P+D P10 na MVC 5, tl. 240 mm</t>
  </si>
  <si>
    <t>Dozdění římsy střechy nástavby Charvatká:    (4,752+8,627)*0,5</t>
  </si>
  <si>
    <t>319201311R00</t>
  </si>
  <si>
    <t xml:space="preserve">Reprofilace komínové koruny tl.100 mm </t>
  </si>
  <si>
    <t>komín Charvatská:    0,9*1,54</t>
  </si>
  <si>
    <t>346234311R00</t>
  </si>
  <si>
    <t xml:space="preserve">Zazdívka rýh 15 x 15 cm </t>
  </si>
  <si>
    <t>fasáda dvorní - Slovanské nám.:</t>
  </si>
  <si>
    <t>pro zapuštění stávající chráničky:    1,2</t>
  </si>
  <si>
    <t>3 Svislé a kompletní konstrukce</t>
  </si>
  <si>
    <t>4</t>
  </si>
  <si>
    <t>Vodorovné konstrukce</t>
  </si>
  <si>
    <t>451541111R00</t>
  </si>
  <si>
    <t xml:space="preserve">Lože pod potrubí ze štěrkodrtě 0 - 63 mm </t>
  </si>
  <si>
    <t>Nová kanalizace:  (6,4+12,2+0,8+9,5)*0,3*0,1</t>
  </si>
  <si>
    <t>4 Vodorovné konstrukce</t>
  </si>
  <si>
    <t>43</t>
  </si>
  <si>
    <t>Schodiště</t>
  </si>
  <si>
    <t>43889554</t>
  </si>
  <si>
    <t xml:space="preserve">Posuní schodiště současně se zateplením podlahy </t>
  </si>
  <si>
    <t>podkroví:</t>
  </si>
  <si>
    <t>501:    1</t>
  </si>
  <si>
    <t>504:    1</t>
  </si>
  <si>
    <t>43 Schodiště</t>
  </si>
  <si>
    <t>5</t>
  </si>
  <si>
    <t>Komunikace</t>
  </si>
  <si>
    <t>564651111R00</t>
  </si>
  <si>
    <t xml:space="preserve">Podklad z kameniva drceného 16-32 mm, tl. 15 cm </t>
  </si>
  <si>
    <t>S1:   (8,63+2,93+4,4+12,839)*0,6*0,05</t>
  </si>
  <si>
    <t>skladba pochozí plochy oprava:</t>
  </si>
  <si>
    <t>116:   14,012*0,84</t>
  </si>
  <si>
    <t>5 Komunikace</t>
  </si>
  <si>
    <t>61</t>
  </si>
  <si>
    <t>Upravy povrchů vnitřní</t>
  </si>
  <si>
    <t>602012142RT1</t>
  </si>
  <si>
    <t>Omítka štuková tloušťka vrstvy 2 mm</t>
  </si>
  <si>
    <t>Vnitřní parapet oken dobetonávka a doplnění nadpraží:</t>
  </si>
  <si>
    <t>dvorní fasáda Sovanské nám.: (1,78*0,8)*48</t>
  </si>
  <si>
    <t xml:space="preserve"> (1,5*0,8)*7</t>
  </si>
  <si>
    <t>(1,78*0,3)*48</t>
  </si>
  <si>
    <t xml:space="preserve"> (1,5*0,3)*7</t>
  </si>
  <si>
    <t>dvorní fasáda Charvatská:  (1,5*0,8)*35</t>
  </si>
  <si>
    <t xml:space="preserve">  (2,4*0,8)+(1,2*0,8)</t>
  </si>
  <si>
    <t xml:space="preserve">  (1,5*0,5)*35</t>
  </si>
  <si>
    <t>(2,4*0,3)+(1,2*0,3)</t>
  </si>
  <si>
    <t>610991111R00</t>
  </si>
  <si>
    <t xml:space="preserve">Zakrývání výplní vnitřních otvorů </t>
  </si>
  <si>
    <t>001-003:   (1,4*1,4)*3</t>
  </si>
  <si>
    <t>004-006:   (1,4*1,4)*3</t>
  </si>
  <si>
    <t>007-010,012:   (1,5*0,87)*5</t>
  </si>
  <si>
    <t>017-018:   (1,5*1,2)*2</t>
  </si>
  <si>
    <t>019-020:   (1,5*0,87)*2</t>
  </si>
  <si>
    <t>021-024:   (1,6*1,5)*4</t>
  </si>
  <si>
    <t>025:   (1,6*1,5)*4</t>
  </si>
  <si>
    <t>142:   1,6*1,815</t>
  </si>
  <si>
    <t>026:   2,96*4,25</t>
  </si>
  <si>
    <t>027:  2,63*3,9</t>
  </si>
  <si>
    <t>028:  1,2*0,82</t>
  </si>
  <si>
    <t>029:  (1,5*0,82)*2</t>
  </si>
  <si>
    <t>030:  0,72*0,72</t>
  </si>
  <si>
    <t>031:  (1,4*0,4)*2</t>
  </si>
  <si>
    <t>032:  1,5*0,6</t>
  </si>
  <si>
    <t>033:  0,6*0,65</t>
  </si>
  <si>
    <t>034:  (1,29*2,23)*2</t>
  </si>
  <si>
    <t>035:  2,13*2,49</t>
  </si>
  <si>
    <t>143: (1,84*1,93)*12</t>
  </si>
  <si>
    <t>144: 1,55*2,15</t>
  </si>
  <si>
    <t>145:  (1,55*1,69)*12</t>
  </si>
  <si>
    <t>146:  (0,64*1,42)*81,54*1,97</t>
  </si>
  <si>
    <t>147:  (1,54*2,43)*7</t>
  </si>
  <si>
    <t>148:  1,54*2,43</t>
  </si>
  <si>
    <t>149:  1,54*1,97</t>
  </si>
  <si>
    <t>150:  2,34*1,53</t>
  </si>
  <si>
    <t>151:  (2,34*153)*2</t>
  </si>
  <si>
    <t>152:  (1,8*1,83)*3</t>
  </si>
  <si>
    <t>153:  2,7*3,25</t>
  </si>
  <si>
    <t>154:  2,75*3,18</t>
  </si>
  <si>
    <t>155:  (1,72*2,33)*3</t>
  </si>
  <si>
    <t>156:  (0,55*1,38)*3</t>
  </si>
  <si>
    <t>157:  (1,85*1,83)*2</t>
  </si>
  <si>
    <t>101-103,113:  (1,44*1,715)*4</t>
  </si>
  <si>
    <t>104-112:   (1,63*1,715)*9</t>
  </si>
  <si>
    <t>114a,114b:   3,6*1,76</t>
  </si>
  <si>
    <t>115:  3,21*3,38</t>
  </si>
  <si>
    <t>116-118:  (1,41*2,59)*3</t>
  </si>
  <si>
    <t>119-121:      (1,65*2,5)*3</t>
  </si>
  <si>
    <t>122-135:      (1,65*2,5)*14</t>
  </si>
  <si>
    <t>136-139:      (1,64*1,83)*4</t>
  </si>
  <si>
    <t>140:     1,64*1,83</t>
  </si>
  <si>
    <t>201-203,213/301-303,313/401-403/413:       (1,44*2,52)*12</t>
  </si>
  <si>
    <t>204-212/304-312/404-412:       (1,74*2,58)*9</t>
  </si>
  <si>
    <t>214a,214b,314a,314b:      (3,6*3,149)*2</t>
  </si>
  <si>
    <t>215-216/315-319/415-419:      (2,1*2,52)*12</t>
  </si>
  <si>
    <t>217-219:      (1,64*2,55)*3</t>
  </si>
  <si>
    <t>220-240/320-341:      (1,65*2,5)*43</t>
  </si>
  <si>
    <t>241:      1,64*5</t>
  </si>
  <si>
    <t>242,342,420:      (1,84*2,46)*36</t>
  </si>
  <si>
    <t>243,343,421:      (1,55*2,44)*6</t>
  </si>
  <si>
    <t>244,344,422:     (0,64*1,42)*24</t>
  </si>
  <si>
    <t>245,345:      (1,54*2,43)*26</t>
  </si>
  <si>
    <t>246:        1,54*2,43</t>
  </si>
  <si>
    <t>247:       1,54+3,43</t>
  </si>
  <si>
    <t>248:         2,2+2,43</t>
  </si>
  <si>
    <t>346:       0,56+0,72</t>
  </si>
  <si>
    <t>61111125</t>
  </si>
  <si>
    <t>Doplnění nadpraží oken rovných spodem, lepením XPS polystyrén</t>
  </si>
  <si>
    <t>Vnitřní parapet oken dobetonávka:</t>
  </si>
  <si>
    <t>dvorní fasáda Sovanské nám.: (1,78*0,5)*48</t>
  </si>
  <si>
    <t xml:space="preserve"> (1,5*0,5)*7</t>
  </si>
  <si>
    <t>dvorní fasáda Charvatská:  (1,5*0,5)*35</t>
  </si>
  <si>
    <t xml:space="preserve">  (2,4*0,5)+(1,2*0,5)</t>
  </si>
  <si>
    <t>612425931RT2</t>
  </si>
  <si>
    <t>Omítka vápenná vnitřního ostění - štuková s použitím suché maltové směsi</t>
  </si>
  <si>
    <t>Ostění:</t>
  </si>
  <si>
    <t>001-003:   (1,4+1,4*2)*3</t>
  </si>
  <si>
    <t>004-006:   (1,4+1,4*2)*3</t>
  </si>
  <si>
    <t>007-010,012:   (1,5+0,87*2)*5</t>
  </si>
  <si>
    <t>011:   1,5+0,9*2</t>
  </si>
  <si>
    <t>014:   1,58+0,9*2</t>
  </si>
  <si>
    <t>016:  1,5+0,9*2</t>
  </si>
  <si>
    <t>017-018:   (1,5+1,2*2)*2</t>
  </si>
  <si>
    <t>019-020:   (1,5+0,87*2)*2</t>
  </si>
  <si>
    <t>021-024:   (1,6+1,5*2)*4</t>
  </si>
  <si>
    <t>025:   (1,6+1,5*2)*4</t>
  </si>
  <si>
    <t>142:   1,6+1,815*2</t>
  </si>
  <si>
    <t>026:   2,96+4,25*2</t>
  </si>
  <si>
    <t>027:  2,63+3,9*2</t>
  </si>
  <si>
    <t>028:  1,2+0,82*2</t>
  </si>
  <si>
    <t>029:  (1,5+0,82*2)*2</t>
  </si>
  <si>
    <t>030:  0,72+0,72*2</t>
  </si>
  <si>
    <t>031:  (1,4+0,4*2)*2</t>
  </si>
  <si>
    <t>032:  1,5+0,6*2</t>
  </si>
  <si>
    <t>033:  0,6+0,65*2</t>
  </si>
  <si>
    <t>035:  2,13+2,49*2</t>
  </si>
  <si>
    <t>143: (1,84+1,93*2)*12</t>
  </si>
  <si>
    <t>144: 1,55+2,15*2</t>
  </si>
  <si>
    <t>145:  (1,55+1,69*2)*12</t>
  </si>
  <si>
    <t>146:  (0,64+1,42*2)*8</t>
  </si>
  <si>
    <t>147:  (1,54+2,43*2)*7</t>
  </si>
  <si>
    <t>148:  1,54+2,43*2</t>
  </si>
  <si>
    <t>149:  1,54+1,97*2</t>
  </si>
  <si>
    <t>150:  2,34+1,53*2</t>
  </si>
  <si>
    <t>151:  (2,34+153*2)*2</t>
  </si>
  <si>
    <t>152:  (1,8+1,83*2)*3</t>
  </si>
  <si>
    <t>153:  2,7+3,25*2</t>
  </si>
  <si>
    <t>154:  2,75+3,18*2</t>
  </si>
  <si>
    <t>155:  (1,72+2,33*2)*3</t>
  </si>
  <si>
    <t>156:  (0,55+1,38*2)*3</t>
  </si>
  <si>
    <t>157:  (1,85+1,83*2)*2</t>
  </si>
  <si>
    <t>101-103,113:  (1,44+1,715*2)*4</t>
  </si>
  <si>
    <t>104-112:   (1,63+1,715*2)*9</t>
  </si>
  <si>
    <t>114a,114b:   3,6+1,76*2</t>
  </si>
  <si>
    <t>115:  3,21+3,38*2</t>
  </si>
  <si>
    <t>116-118:  (1,41+2,59*2)*3</t>
  </si>
  <si>
    <t>119-121:      (1,65+2,5*2)*3</t>
  </si>
  <si>
    <t>122-135:      (1,65+2,5*2)*14</t>
  </si>
  <si>
    <t>136-139:      (1,64+1,83*2)*4</t>
  </si>
  <si>
    <t>140:     1,64*1,83*2</t>
  </si>
  <si>
    <t>201-203,213/301-303,313/401-403/413:       (1,44+2,52*2)*12</t>
  </si>
  <si>
    <t>204-212/304-312/404-412:       (1,74+2,58*2)*9</t>
  </si>
  <si>
    <t>214a,214b,314a,314b:      (3,6+3,149*2)*2</t>
  </si>
  <si>
    <t>215-216/315-319/415-419:      (2,1+2,52*2)*12</t>
  </si>
  <si>
    <t>217-219:      (1,64+2,55*2)*3</t>
  </si>
  <si>
    <t>220-240/320-341:      (1,65+2,5*2)*43</t>
  </si>
  <si>
    <t>241:      1,64*5*2</t>
  </si>
  <si>
    <t>242,342,420:      (1,84+2,46*2)*36</t>
  </si>
  <si>
    <t>243,343,421:      (1,55+2,44*2)*6</t>
  </si>
  <si>
    <t>244,344,422:     (0,64+1,42*2)*24</t>
  </si>
  <si>
    <t>245,345:      (1,54+2,43*2)*26</t>
  </si>
  <si>
    <t>246:        1,54*2,43*2</t>
  </si>
  <si>
    <t>247:       1,54+3,43*2</t>
  </si>
  <si>
    <t>248:         2,2+2,43*2</t>
  </si>
  <si>
    <t>346:       0,56+0,72*2</t>
  </si>
  <si>
    <t xml:space="preserve">   2438,6028*0,2</t>
  </si>
  <si>
    <t>Parapety oken:</t>
  </si>
  <si>
    <t>001-003:   (1,4*0,55)*3</t>
  </si>
  <si>
    <t>004 - 006:  (1,4*0,55)*3</t>
  </si>
  <si>
    <t>007 - 010,012:  (1,5*0,55)*5</t>
  </si>
  <si>
    <t>017 - 018:  (1,5*0,52)*2</t>
  </si>
  <si>
    <t>019 - 020:   (1,5*0,52)*2</t>
  </si>
  <si>
    <t>025:   (1,6*0,37)*4</t>
  </si>
  <si>
    <t>028:  1,2*0,47</t>
  </si>
  <si>
    <t>029:  (1,5*0,47)*2</t>
  </si>
  <si>
    <t>030:  0,72*0,2</t>
  </si>
  <si>
    <t>031:  (1,64*0,4)*2</t>
  </si>
  <si>
    <t>032:  1,5*0,2</t>
  </si>
  <si>
    <t>033:  0,6*0,4</t>
  </si>
  <si>
    <t>612481211RT2</t>
  </si>
  <si>
    <t>Montáž výztužné sítě (perlinky) do stěrky-stěny včetně výztužné sítě a stěrkového tmelu</t>
  </si>
  <si>
    <t>61 Upravy povrchů vnitřní</t>
  </si>
  <si>
    <t>62</t>
  </si>
  <si>
    <t>Úpravy povrchů vnější</t>
  </si>
  <si>
    <t>620991121R00</t>
  </si>
  <si>
    <t xml:space="preserve">Zakrývání výplní vnějších otvorů z lešení </t>
  </si>
  <si>
    <t>011:   1,5*0,9</t>
  </si>
  <si>
    <t>014:   1,58*0,9</t>
  </si>
  <si>
    <t>016:  1,5*0,9</t>
  </si>
  <si>
    <t>146:  (0,64*1,42)*8</t>
  </si>
  <si>
    <t>158:  (2,58*4)*2</t>
  </si>
  <si>
    <t>204-212/304-312/404-412:       (1,74*2,58)*27</t>
  </si>
  <si>
    <t>622252001U00</t>
  </si>
  <si>
    <t xml:space="preserve">Mtž zakládací soklová lišta zateplení </t>
  </si>
  <si>
    <t>Dvorní fasáda Slovanské nám.:   43,45</t>
  </si>
  <si>
    <t>Štít k sousednímu objektu Slovanské nám:   1,234+7</t>
  </si>
  <si>
    <t>Dvorní fasáda Charvatská:    39,63+6,4+2,94+8,63+8,7+8</t>
  </si>
  <si>
    <t>štít:    4,2+3,5+2,5</t>
  </si>
  <si>
    <t>nástavba:  8,4+6,2</t>
  </si>
  <si>
    <t>622300181RT4</t>
  </si>
  <si>
    <t>Montáž chráničky kabelu chránička DN 63 mm</t>
  </si>
  <si>
    <t>zapuštění stávající chráničky:    1,2</t>
  </si>
  <si>
    <t>622311335RT3</t>
  </si>
  <si>
    <t>Zateplovací.systém , fasáda, EPS F plus tl.160 mm s omítkou reakce na oheň B</t>
  </si>
  <si>
    <t>Z1x:</t>
  </si>
  <si>
    <t>Charvatská:  (0,4*16)*3</t>
  </si>
  <si>
    <t>622311353RT3</t>
  </si>
  <si>
    <t>Zatepl.systém  ostění, EPS F plus tl. 30 mm s omítkou reakcí na oheň B</t>
  </si>
  <si>
    <t>.</t>
  </si>
  <si>
    <t>144: 1,55+2,15</t>
  </si>
  <si>
    <t>145:  (1,55+1,69*2)*11</t>
  </si>
  <si>
    <t xml:space="preserve">   1843,5628*0,2</t>
  </si>
  <si>
    <t>622311525RU1</t>
  </si>
  <si>
    <t>Zateplovací systém , sokl, XPS tl. 160 mm omítkou silikonsilikátová</t>
  </si>
  <si>
    <t>reakce na oheń B,izolant s reakcí na oheň nejhůře E</t>
  </si>
  <si>
    <t>omítka silikonsilikátová s progresivním samočistícím efektem</t>
  </si>
  <si>
    <t>Z3u:</t>
  </si>
  <si>
    <t>Slovanské nám.:   16,07</t>
  </si>
  <si>
    <t>Charvatská:   2,64+4,66+0,98+2,42+3+0,97+5,74</t>
  </si>
  <si>
    <t>622311564R00</t>
  </si>
  <si>
    <t>Zateplovací systém , parapet, XPS tl. 40 mm reakce na oheň E</t>
  </si>
  <si>
    <t>001-003:   1,4*3</t>
  </si>
  <si>
    <t>004-006:   1,4*3</t>
  </si>
  <si>
    <t>007-010,012:   1,5*5</t>
  </si>
  <si>
    <t xml:space="preserve">011:   </t>
  </si>
  <si>
    <t xml:space="preserve">014:   </t>
  </si>
  <si>
    <t xml:space="preserve">016:  </t>
  </si>
  <si>
    <t>017-018:   1,5*2</t>
  </si>
  <si>
    <t>019-020:   1,5*2</t>
  </si>
  <si>
    <t>021-024:   1,6*4</t>
  </si>
  <si>
    <t>025:   1,6*4</t>
  </si>
  <si>
    <t>142:   1,6</t>
  </si>
  <si>
    <t>026:   2,96</t>
  </si>
  <si>
    <t>027:  2,63</t>
  </si>
  <si>
    <t>028:  1,2</t>
  </si>
  <si>
    <t>029:  1,5*2</t>
  </si>
  <si>
    <t>030:  0,72</t>
  </si>
  <si>
    <t>031:  1,4*2</t>
  </si>
  <si>
    <t>032:  1,5</t>
  </si>
  <si>
    <t>033:  0,6</t>
  </si>
  <si>
    <t>035:  2,13</t>
  </si>
  <si>
    <t>145:  1,55*11</t>
  </si>
  <si>
    <t>147:  1,54*7</t>
  </si>
  <si>
    <t>148:  1,54</t>
  </si>
  <si>
    <t>149:  1,54</t>
  </si>
  <si>
    <t>150:  2,34</t>
  </si>
  <si>
    <t>151:  2,34*2</t>
  </si>
  <si>
    <t>152:  1,8*3</t>
  </si>
  <si>
    <t>153:  2,7</t>
  </si>
  <si>
    <t>154:  2,75</t>
  </si>
  <si>
    <t>155:  1,72*3</t>
  </si>
  <si>
    <t>156:  0,55*3</t>
  </si>
  <si>
    <t>157:  1,85*2</t>
  </si>
  <si>
    <t>101-103,113:  1,44*4</t>
  </si>
  <si>
    <t>104-112:   1,6*9</t>
  </si>
  <si>
    <t>114a,114b:   3,6</t>
  </si>
  <si>
    <t>115:  3,21</t>
  </si>
  <si>
    <t>116-118:  1,41*3</t>
  </si>
  <si>
    <t>119-121:      1,65*3</t>
  </si>
  <si>
    <t>122-135:      1,65*14</t>
  </si>
  <si>
    <t>136-139:      1,64*4</t>
  </si>
  <si>
    <t>140:     1,64</t>
  </si>
  <si>
    <t>201-203,213/301-303,313/401-403/413:       1,44*12</t>
  </si>
  <si>
    <t>204-212/304-312/404-412:       1,74*9</t>
  </si>
  <si>
    <t>214a,214b,314a,314b:      3,6*2</t>
  </si>
  <si>
    <t>215-216/315-319/415-419:      2,1*12</t>
  </si>
  <si>
    <t>217-219:      1,64*3</t>
  </si>
  <si>
    <t>220-240/320-341:      1,65*43</t>
  </si>
  <si>
    <t>241:      1,64</t>
  </si>
  <si>
    <t>245,345:      1,54*26</t>
  </si>
  <si>
    <t>246:        1,54</t>
  </si>
  <si>
    <t>247:       1,54</t>
  </si>
  <si>
    <t>248:         2,2</t>
  </si>
  <si>
    <t>346:       0,56</t>
  </si>
  <si>
    <t xml:space="preserve">   369,31*0,2</t>
  </si>
  <si>
    <t>622311735RT6</t>
  </si>
  <si>
    <t>Zateplovací .syst. fasáda, miner.desky tl. 160 mm s omítkou 3,2 kg/m2, lepidlo</t>
  </si>
  <si>
    <t>Reakce a oheň B,izolant s reakcí na oheň nehůře A1 nebo A2</t>
  </si>
  <si>
    <t>Z1m:</t>
  </si>
  <si>
    <t>Přístavba tělocvičny:   18,87</t>
  </si>
  <si>
    <t xml:space="preserve">   5,908*(2,74+15,481+2,376+12,372)</t>
  </si>
  <si>
    <t>Charvatská:  14,18+4,26+26,35+4,26+25,75+4,26+25,83+4,26</t>
  </si>
  <si>
    <t xml:space="preserve">  1,7+17+1,17+47,16+1,17+1,17</t>
  </si>
  <si>
    <t>Slovanské nám: 1,81+2,19+1,81+2,19+1,81+2,19+3,26</t>
  </si>
  <si>
    <t>1+4+8,31+13,23+13,45+13,45</t>
  </si>
  <si>
    <t>18,86+18,86+18,86+18,86+306,28</t>
  </si>
  <si>
    <t>2,29*11</t>
  </si>
  <si>
    <t>622311754RT6</t>
  </si>
  <si>
    <t>Zatepl.systém, ostění, miner.desky  tl. 40 mm s omítkou</t>
  </si>
  <si>
    <t>145:  (1,55+1,69*2)</t>
  </si>
  <si>
    <t>472,48*0,2</t>
  </si>
  <si>
    <t>622311763RT1</t>
  </si>
  <si>
    <t>Zatepl.systém , parapet, miner.vlna  tl. 30 mm s minerální vlnou</t>
  </si>
  <si>
    <t>146:  0,64*8</t>
  </si>
  <si>
    <t>244,344,422:     0,64*24</t>
  </si>
  <si>
    <t>145:  1,55</t>
  </si>
  <si>
    <t>144: 1,55</t>
  </si>
  <si>
    <t>143: 1,84*12</t>
  </si>
  <si>
    <t>243,343,421:      1,55*6</t>
  </si>
  <si>
    <t>242,342,420:      1,84*36</t>
  </si>
  <si>
    <t>121,2*0,2</t>
  </si>
  <si>
    <t>622311835RU2</t>
  </si>
  <si>
    <t>Zateplovací systém, fasáda, miner.desky tl 160 mm s omítkou</t>
  </si>
  <si>
    <t>Etisc třídy reakce na oheň A1 nebo A2</t>
  </si>
  <si>
    <t>Z4:</t>
  </si>
  <si>
    <t>Charvatská:  7,7+1,94</t>
  </si>
  <si>
    <t>Slovanské nám: 1,94+2,51+26,75</t>
  </si>
  <si>
    <t>622311835RU4</t>
  </si>
  <si>
    <t>Zatepl.syst., fasáda, miner.desky  160 mm s omítkou</t>
  </si>
  <si>
    <t>Reakce na oheň B,izolant reakce na oheň nejhůře E</t>
  </si>
  <si>
    <t xml:space="preserve"> omítka Silikontsilikátová  s progresivnímsamočistícím efektem </t>
  </si>
  <si>
    <t>Z2u:</t>
  </si>
  <si>
    <t>Fasáda dvorní Slovanské nám.:   24,45</t>
  </si>
  <si>
    <t>Dvorní fasáda - Charvatská:   27,88+17,99+12,97</t>
  </si>
  <si>
    <t>622421121RT2</t>
  </si>
  <si>
    <t>Omítka vnější stěn, MVC, hrubá zatřená s použitím suché maltové směsi</t>
  </si>
  <si>
    <t>Dozdívka okna 031:  1,64*0,3</t>
  </si>
  <si>
    <t>4NP :</t>
  </si>
  <si>
    <t>štít charvatská:   5,46+7,5</t>
  </si>
  <si>
    <t>štít Slovanské nám:   12,4+36</t>
  </si>
  <si>
    <t>Z1x:   192,45</t>
  </si>
  <si>
    <t>622422231R00</t>
  </si>
  <si>
    <t xml:space="preserve">Oprava vnějších omítek vápen. drásan. II. do 20 % </t>
  </si>
  <si>
    <t xml:space="preserve"> štít Slovanské nám dvorní strana:       1,43</t>
  </si>
  <si>
    <t>Ostění oken:</t>
  </si>
  <si>
    <t>Uliční fasáda Slovanské nám:</t>
  </si>
  <si>
    <t>číslo místnosti:</t>
  </si>
  <si>
    <t>102:   (2,55*2+1,25)*0,2*3</t>
  </si>
  <si>
    <t xml:space="preserve">   (2,55*2+1,5)*0,2*3</t>
  </si>
  <si>
    <t>136:   (1,72*2+1,3)*0,2</t>
  </si>
  <si>
    <t xml:space="preserve">  (1,72*2+1,6)*0,2*9</t>
  </si>
  <si>
    <t>135:  (1,72*2+1,3)*0,2*3</t>
  </si>
  <si>
    <t>211:  (2,54*2+1,5)*0,2</t>
  </si>
  <si>
    <t>210:  (2,54*2+1,5)*0,2*2</t>
  </si>
  <si>
    <t>208:  (2,52*2+1,95)*0,2*2</t>
  </si>
  <si>
    <t>207:  (2,53*2+1,3)*0,2</t>
  </si>
  <si>
    <t xml:space="preserve">  (2,53*2+1,6)*0,2*9</t>
  </si>
  <si>
    <t>206:  (2,53*2+1,3)*0,2*3</t>
  </si>
  <si>
    <t>303: (2,53*2+1,95)*0,2*2</t>
  </si>
  <si>
    <t>302:  (2,53*2+1,95)*0,2*3</t>
  </si>
  <si>
    <t>320:  (2,53*2+1,3)*0,2</t>
  </si>
  <si>
    <t xml:space="preserve">  (2,53*2+1,95)*0,2*9</t>
  </si>
  <si>
    <t>319:  (2,53*2+1,3)*0,2*3</t>
  </si>
  <si>
    <t>403:  (2,53*2+1,95)*0,2</t>
  </si>
  <si>
    <t>402:  (2,53*2+1,95)*0,2*4</t>
  </si>
  <si>
    <t>409:  (2,54*2+1,3)*0,2</t>
  </si>
  <si>
    <t xml:space="preserve">  (2,54*2+1,95)*0,2*9</t>
  </si>
  <si>
    <t>408:  (2,54*2+1,3)*0,2*3</t>
  </si>
  <si>
    <t>Uliční fasáda Charvatská:</t>
  </si>
  <si>
    <t xml:space="preserve">číslo okna:  </t>
  </si>
  <si>
    <t>142:    (1,79*2+1,5)*0,2*2</t>
  </si>
  <si>
    <t>021 - 024:   (1,64*2+1,5)*0,2*3</t>
  </si>
  <si>
    <t>019 - 020:   (0,89*2+1,5)*0,2*2</t>
  </si>
  <si>
    <t>017 - 018:  (1,28*2+1,5)*0,2*2</t>
  </si>
  <si>
    <t>016:  (2,33*2+1,5)*0,2</t>
  </si>
  <si>
    <t>012:  (0,89*2+1,582)*0,2</t>
  </si>
  <si>
    <t>007 - 010:  (0,8*2+1,5)*0,2*4</t>
  </si>
  <si>
    <t>004 - 006:  (1,4*2+1,4)*0,2*3</t>
  </si>
  <si>
    <t>115:  (5,04*2+1,5)*0,2</t>
  </si>
  <si>
    <t>114:  (1,1*2+2,4)*0,2</t>
  </si>
  <si>
    <t>113:  (1,83*2+1,5)*0,2*2</t>
  </si>
  <si>
    <t>112:  (1,83*2+1,5)*0,2*2</t>
  </si>
  <si>
    <t>111:  (1,83*2+1,5)*0,2</t>
  </si>
  <si>
    <t>108 -109:  (2,54*2+1,5)*5</t>
  </si>
  <si>
    <t>107:  (2,54*2+1,635)*0,2*2</t>
  </si>
  <si>
    <t xml:space="preserve">  (2,54*2+1,5)*0,2</t>
  </si>
  <si>
    <t>106:  (2,54*2+1,635)*0,2</t>
  </si>
  <si>
    <t xml:space="preserve">  (2,54*2+1,5)*0,2*4</t>
  </si>
  <si>
    <t>105:  (2,54*2+1,5)*0,2</t>
  </si>
  <si>
    <t>104:  (2,54*2+1,5)*0,2</t>
  </si>
  <si>
    <t>216 - 220:  (2,55*2+1,5)*0,2*13</t>
  </si>
  <si>
    <t>215 - 216:  (2,55*2+1,635)*0,2*3</t>
  </si>
  <si>
    <t>212 - 215:  (2,55*2+1,5)*0,2*5</t>
  </si>
  <si>
    <t>622454311R00</t>
  </si>
  <si>
    <t xml:space="preserve">Oprava vnějších omítek cement.,hladkých do 30 % </t>
  </si>
  <si>
    <t>Komín Charvatská:    (0,9+1,54)*2*3,956</t>
  </si>
  <si>
    <t>Komín Slovanské nám.:    (1,9+0,5)*2*1,5</t>
  </si>
  <si>
    <t>622471318R00</t>
  </si>
  <si>
    <t xml:space="preserve">Nátěr nebo nástřik stěn vnějších, složitost 3 - 4 </t>
  </si>
  <si>
    <t>Ostění oken v uličních fasád:   191,02</t>
  </si>
  <si>
    <t>622473187RT2</t>
  </si>
  <si>
    <t>Příplatek za okenní lištu (APU) - montáž včetně dodávky lišty</t>
  </si>
  <si>
    <t>622481211RT2</t>
  </si>
  <si>
    <t>Komín Slovanské nám:   (1,9+0,5)*2*1,5</t>
  </si>
  <si>
    <t>624601111R00</t>
  </si>
  <si>
    <t xml:space="preserve">Tmelení spár kolem oken vnější </t>
  </si>
  <si>
    <t>102:   (2,55*2+1,25)*3</t>
  </si>
  <si>
    <t xml:space="preserve">   (2,55*2+1,5)*3</t>
  </si>
  <si>
    <t>136:   1,72*2+1,3</t>
  </si>
  <si>
    <t xml:space="preserve">  (1,72*2+1,6)*9</t>
  </si>
  <si>
    <t>135:  (1,72*2+1,3)*3</t>
  </si>
  <si>
    <t>211:  2,54*2+1,5</t>
  </si>
  <si>
    <t>210:  (2,54*2+1,5)*2</t>
  </si>
  <si>
    <t>208:  (2,52*2+1,95)*2</t>
  </si>
  <si>
    <t>207:  2,53*2+1,3</t>
  </si>
  <si>
    <t xml:space="preserve">  (2,53*2+1,6)*9</t>
  </si>
  <si>
    <t>206:  (2,53*2+1,3)*3</t>
  </si>
  <si>
    <t>303: (2,53*2+1,95)*2</t>
  </si>
  <si>
    <t>302:  (2,53*2+1,95)*3</t>
  </si>
  <si>
    <t>320:  2,53*2+1,3</t>
  </si>
  <si>
    <t xml:space="preserve">  (2,53*2+1,95)*9</t>
  </si>
  <si>
    <t>319:  (2,53*2+1,3)*3</t>
  </si>
  <si>
    <t>403:  2,53*2+1,95</t>
  </si>
  <si>
    <t>402:  (2,53*2+1,95)*4</t>
  </si>
  <si>
    <t>409:  2,54*2+1,3</t>
  </si>
  <si>
    <t xml:space="preserve">  (2,54*2+1,95)*9</t>
  </si>
  <si>
    <t>408:  (2,54*2+1,3)*3</t>
  </si>
  <si>
    <t>142:    (1,79*2+1,5)*2</t>
  </si>
  <si>
    <t>021 - 024:   (1,64*2+1,5)*3</t>
  </si>
  <si>
    <t>019 - 020:   (0,89*2+1,5)*2</t>
  </si>
  <si>
    <t>017 - 018:  (1,28*2+1,5)*2</t>
  </si>
  <si>
    <t>016:  2,33*2+1,5</t>
  </si>
  <si>
    <t>012:  0,89*2+1,582</t>
  </si>
  <si>
    <t>007 - 010:  (0,8*2+1,5)*4</t>
  </si>
  <si>
    <t>004 - 006:  (1,4*2+1,4)*3</t>
  </si>
  <si>
    <t>115:  5,04*2+1,5</t>
  </si>
  <si>
    <t>114:  1,1*2+2,4</t>
  </si>
  <si>
    <t>113:  (1,83*2+1,5)*2</t>
  </si>
  <si>
    <t>112:  (1,83*2+1,5)*2</t>
  </si>
  <si>
    <t>111:  1,83*2+1,5</t>
  </si>
  <si>
    <t>107:  (2,54*2+1,635)*2</t>
  </si>
  <si>
    <t xml:space="preserve">  2,54*2+1,5</t>
  </si>
  <si>
    <t>106:  2,54*2+1,635</t>
  </si>
  <si>
    <t xml:space="preserve">  (2,54*2+1,5)*4</t>
  </si>
  <si>
    <t>105:  2,54*2+1,5</t>
  </si>
  <si>
    <t>104:  2,54*2+1,5</t>
  </si>
  <si>
    <t>216 - 220:  (2,55*2+1,5)*13</t>
  </si>
  <si>
    <t>215 - 216:  (2,55*2+1,635)*3</t>
  </si>
  <si>
    <t>212 - 215:  (2,55*2+1,5)*5</t>
  </si>
  <si>
    <t>629995101U00</t>
  </si>
  <si>
    <t xml:space="preserve">Očištění vně povrch omytí tlak voda </t>
  </si>
  <si>
    <t>Plocha fasády pod zateplení:  923,46+487,7206+25,42+14,67+37,19+83,29</t>
  </si>
  <si>
    <t>631823121RT3</t>
  </si>
  <si>
    <t xml:space="preserve">Přivětrávaná omítka </t>
  </si>
  <si>
    <t>116:   6,319*2,65</t>
  </si>
  <si>
    <t>553420164</t>
  </si>
  <si>
    <t>Lišta zakládací 501116 AL 1,0 163 mm l=2 m</t>
  </si>
  <si>
    <t>150,784*1,1</t>
  </si>
  <si>
    <t>62 Úpravy povrchů vnější</t>
  </si>
  <si>
    <t>63</t>
  </si>
  <si>
    <t>Podlahy a podlahové konstrukce</t>
  </si>
  <si>
    <t>631315621R00</t>
  </si>
  <si>
    <t xml:space="preserve">Mazanina betonová tl. 12 - 24 cm C 20/25 </t>
  </si>
  <si>
    <t>116:   (14,012*0,84)*0,15</t>
  </si>
  <si>
    <t>S1:   (8,63+2,93+4,4+12,839)*0,6*0,1</t>
  </si>
  <si>
    <t>betonový žlab:   (0,45*0,2)*2,94</t>
  </si>
  <si>
    <t>631319111R00</t>
  </si>
  <si>
    <t xml:space="preserve">Příplatek za odtokový žlábek u mazanin 200 x100 mm </t>
  </si>
  <si>
    <t>1NP dvorní část carvatská :2,94</t>
  </si>
  <si>
    <t>631319175R00</t>
  </si>
  <si>
    <t xml:space="preserve">Příplatek za stržení povrchu mazaniny tl. 24 cm </t>
  </si>
  <si>
    <t>631319185R00</t>
  </si>
  <si>
    <t xml:space="preserve">Příplatek za sklon mazaniny 15°-35°  tl.12 - 24 cm </t>
  </si>
  <si>
    <t>631361921RT5</t>
  </si>
  <si>
    <t>Výztuž mazanin svařovanou sítí průměr drátu  6,0, oka 150/150 mm KH20</t>
  </si>
  <si>
    <t>116:   (14,012*0,84)</t>
  </si>
  <si>
    <t xml:space="preserve"> 29,0495*0,003301</t>
  </si>
  <si>
    <t>632415110R00</t>
  </si>
  <si>
    <t xml:space="preserve">Potěr Morfico samonivelační ručně tl. 10 mm </t>
  </si>
  <si>
    <t>S4:4,752*8,627</t>
  </si>
  <si>
    <t>632451024R00</t>
  </si>
  <si>
    <t xml:space="preserve">Vyrovnávací potěr MC 15, v pásu, tl. 50 mm </t>
  </si>
  <si>
    <t>dvorní fasáda Sovanské nám.: (1,78*0,35)*48</t>
  </si>
  <si>
    <t xml:space="preserve"> (1,5*0,35)*7</t>
  </si>
  <si>
    <t>dvorní fasáda Charvatská:  (1,5*0,35)*35</t>
  </si>
  <si>
    <t xml:space="preserve">  (2,4*0,35)+(1,2*0,35)</t>
  </si>
  <si>
    <t>632502180R00</t>
  </si>
  <si>
    <t>Dlažba  betonové dlaždice na mrazuvzdorné lepidlo bet.dlaždice 50x5x50 cm</t>
  </si>
  <si>
    <t>Položení do cementové malty a spárování flexibilním tmelem, spára šířky od 8 mm do 12 mm.</t>
  </si>
  <si>
    <t>S1:   (8,63+2,93+4,4+12,839)*0,5</t>
  </si>
  <si>
    <t>63 Podlahy a podlahové konstrukce</t>
  </si>
  <si>
    <t>8</t>
  </si>
  <si>
    <t>Trubní vedení</t>
  </si>
  <si>
    <t>810000555</t>
  </si>
  <si>
    <t xml:space="preserve">Kamerová zkouška kanalizace dešťové </t>
  </si>
  <si>
    <t>871111101R00</t>
  </si>
  <si>
    <t xml:space="preserve">M.plast.potrubí ve výkopu na gum.těsnění DN 100 mm </t>
  </si>
  <si>
    <t>Nová kanalizace:  6,4+12,2+0,8+9,5</t>
  </si>
  <si>
    <t>877313123R00</t>
  </si>
  <si>
    <t xml:space="preserve">Montáž tvarovek jednoos. plast. gum.kroužek DN 100 </t>
  </si>
  <si>
    <t>891372190R00</t>
  </si>
  <si>
    <t xml:space="preserve">Napojení dešť.svodů na kanalizaci </t>
  </si>
  <si>
    <t>Dvorní fasáda Charvatská:</t>
  </si>
  <si>
    <t>1PP:    1</t>
  </si>
  <si>
    <t>1NP:    1</t>
  </si>
  <si>
    <t>892561111R00</t>
  </si>
  <si>
    <t xml:space="preserve">Zkouška těsnosti kanalizace DN do 125, vodou </t>
  </si>
  <si>
    <t>894432111R00</t>
  </si>
  <si>
    <t xml:space="preserve">Osazení plastové šachty revizní prům.315 mm, </t>
  </si>
  <si>
    <t xml:space="preserve">1PP: </t>
  </si>
  <si>
    <t>dvorní kanalizace:      1</t>
  </si>
  <si>
    <t>286112611A</t>
  </si>
  <si>
    <t>Trubka kanalizační KGEM SN 8 PVC 110x4,7x1000</t>
  </si>
  <si>
    <t>28651651.A</t>
  </si>
  <si>
    <t>Tvarovky kanalizační KGB 110/ PVC</t>
  </si>
  <si>
    <t>28697100</t>
  </si>
  <si>
    <t>Plastová revizní šachta pr. 315 mm,poklop litinový hl. 1000 mm</t>
  </si>
  <si>
    <t>998276101R00</t>
  </si>
  <si>
    <t xml:space="preserve">Přesun hmot, trubní vedení plastová, otevř. výkop </t>
  </si>
  <si>
    <t>8 Trubní vedení</t>
  </si>
  <si>
    <t>94</t>
  </si>
  <si>
    <t>Lešení a stavební výtahy</t>
  </si>
  <si>
    <t>941941052R00</t>
  </si>
  <si>
    <t xml:space="preserve">Montáž lešení leh.řad.s podlahami,š.1,5 m, H 24 m </t>
  </si>
  <si>
    <t>uliční strana:  ( 68,38+5,2+18,5)*18</t>
  </si>
  <si>
    <t xml:space="preserve"> (8,6+12+13,39+8,333+40,13)*16</t>
  </si>
  <si>
    <t>štít: 12,311*6</t>
  </si>
  <si>
    <t>dvorní strana: (42+6,51+8,63+5,43+43,45)*18</t>
  </si>
  <si>
    <t xml:space="preserve"> (4+8,63)*3</t>
  </si>
  <si>
    <t>941941392R00</t>
  </si>
  <si>
    <t xml:space="preserve">Příplatek za každý měsíc použití lešení k pol.1052 </t>
  </si>
  <si>
    <t>4996,804*4</t>
  </si>
  <si>
    <t>941941501R00</t>
  </si>
  <si>
    <t xml:space="preserve">Doprava 1 m2 fasádního lešení (dovoz a odvoz) </t>
  </si>
  <si>
    <t>km</t>
  </si>
  <si>
    <t>(4996,804*20)*2</t>
  </si>
  <si>
    <t>941941852R00</t>
  </si>
  <si>
    <t xml:space="preserve">Demontáž lešení leh.řad.s podlahami,š.1,5 m,H 24 m </t>
  </si>
  <si>
    <t>941955002R00</t>
  </si>
  <si>
    <t xml:space="preserve">Lešení lehké pomocné, výška podlahy do 1,9 m </t>
  </si>
  <si>
    <t>pro vnitřní práce kolem oken:    600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</si>
  <si>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</si>
  <si>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</si>
  <si>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</si>
  <si>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</si>
  <si>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</si>
  <si>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</si>
  <si>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944944101R00</t>
  </si>
  <si>
    <t xml:space="preserve">Montáž záchytné sítě z umělých vláken nebo drátů </t>
  </si>
  <si>
    <t>uliční strana:  ( 68,38+5,2+18,5)*3</t>
  </si>
  <si>
    <t xml:space="preserve"> (8,6+12+13,39+8,333+40,13)*3</t>
  </si>
  <si>
    <t>štít: 12,311*3</t>
  </si>
  <si>
    <t>dvorní strana: (42+6,51+8,63+5,43+43,45)*3</t>
  </si>
  <si>
    <t>998009101R00</t>
  </si>
  <si>
    <t xml:space="preserve">Přesun hmot lešení samostatně budovaného </t>
  </si>
  <si>
    <t>94 Lešení a stavební výtahy</t>
  </si>
  <si>
    <t>95</t>
  </si>
  <si>
    <t>Dokončovací konstrukce na pozemních stavbách</t>
  </si>
  <si>
    <t>289970111R00</t>
  </si>
  <si>
    <t xml:space="preserve">zakrytí podlah Geofiltex 300g/m2 </t>
  </si>
  <si>
    <t>Vnitřní podlahy pro práce kolem oken:    400</t>
  </si>
  <si>
    <t>podlahy sportoviště pod lešením a kolem lešení:   (12,831+5,13+2+8,3+43,5)*5</t>
  </si>
  <si>
    <t>952901110R00</t>
  </si>
  <si>
    <t xml:space="preserve">Čištění mytím vnějších  a vnitřních ploch oken </t>
  </si>
  <si>
    <t xml:space="preserve">   1947,2239*2</t>
  </si>
  <si>
    <t>952901111R00</t>
  </si>
  <si>
    <t xml:space="preserve">Vyčištění budov o výšce podlaží do 4 m </t>
  </si>
  <si>
    <t>Vyčištění vniřních místností po skončení všech prací spojených s výměnou oken:    1000</t>
  </si>
  <si>
    <t>952901222R00</t>
  </si>
  <si>
    <t xml:space="preserve">zakrytí  mobiliáře místností </t>
  </si>
  <si>
    <t>Před zahájením výměny oken zakrytí mobiliáře v jedn.místnostech:   1000</t>
  </si>
  <si>
    <t>952902031U00</t>
  </si>
  <si>
    <t xml:space="preserve">Omytí hladká podlaha </t>
  </si>
  <si>
    <t>vnitřní plochy:    3000</t>
  </si>
  <si>
    <t>952902110R00</t>
  </si>
  <si>
    <t xml:space="preserve">Čištění zametáním v místnostech a chodbách </t>
  </si>
  <si>
    <t>vnitřní plochy.:   3000</t>
  </si>
  <si>
    <t>952902221U00</t>
  </si>
  <si>
    <t xml:space="preserve">Zametení schodiště </t>
  </si>
  <si>
    <t>vnitřní schodiště:  2000</t>
  </si>
  <si>
    <t>952902231U00</t>
  </si>
  <si>
    <t xml:space="preserve">Omytí schodiště </t>
  </si>
  <si>
    <t>95 Dokončovací konstrukce na pozemních stavbách</t>
  </si>
  <si>
    <t>96</t>
  </si>
  <si>
    <t>Bourání konstrukcí</t>
  </si>
  <si>
    <t>962032254R00</t>
  </si>
  <si>
    <t xml:space="preserve">Bourání zdiva z cihel cementových na MC </t>
  </si>
  <si>
    <t>odstranění 1 vrstvy cihel nad římsou:</t>
  </si>
  <si>
    <t>4NP:    (6,519+40,056)*0,4*0,08</t>
  </si>
  <si>
    <t>Podkroví:   (44,02+2,3)*0,5*0,08</t>
  </si>
  <si>
    <t>dvorní část - větrací nástavba:  (0,35*2+0,6)*0,15*1,5</t>
  </si>
  <si>
    <t>110: 20*0,3</t>
  </si>
  <si>
    <t>962081131R00</t>
  </si>
  <si>
    <t xml:space="preserve">Bourání příček ze skleněných tvárnic tl. 10 cm </t>
  </si>
  <si>
    <t>001:    1,25*1,18</t>
  </si>
  <si>
    <t>002:    1,25*1,18</t>
  </si>
  <si>
    <t>003:    1,25*1,18</t>
  </si>
  <si>
    <t>963015111R00</t>
  </si>
  <si>
    <t xml:space="preserve">Demontáž prefabrikovaných krycích desek 0,06 t </t>
  </si>
  <si>
    <t>dvorní část - větrací nástavba:    1</t>
  </si>
  <si>
    <t>965049111RT2</t>
  </si>
  <si>
    <t>Příplatek, bourání mazanin se svař. síťí tl. 10 cm oboustranná výztuž svařovanou sítí</t>
  </si>
  <si>
    <t>966031313R00</t>
  </si>
  <si>
    <t>Bourání odřezáním říms cihelných tl. 30 cm, vyložení 25 cm</t>
  </si>
  <si>
    <t>Dvorní fasáda:</t>
  </si>
  <si>
    <t>2NP:    (35,28+6,361+36)*2</t>
  </si>
  <si>
    <t>3NP:    (35,28+6,31+36,117)*2</t>
  </si>
  <si>
    <t>4NP:    35,38*2</t>
  </si>
  <si>
    <t>Podkroví:  44,02+2,3+16,91</t>
  </si>
  <si>
    <t>968061113R00</t>
  </si>
  <si>
    <t xml:space="preserve">Vyvěšení dřevěných okenních křídel </t>
  </si>
  <si>
    <t>142:   12*2</t>
  </si>
  <si>
    <t>024:   12</t>
  </si>
  <si>
    <t>023:   12</t>
  </si>
  <si>
    <t>022:   12</t>
  </si>
  <si>
    <t>021:   12</t>
  </si>
  <si>
    <t>020:   12</t>
  </si>
  <si>
    <t>019:   12</t>
  </si>
  <si>
    <t>004:   8</t>
  </si>
  <si>
    <t>005:   8</t>
  </si>
  <si>
    <t>006:   8</t>
  </si>
  <si>
    <t>028:   2</t>
  </si>
  <si>
    <t>029:   2*2</t>
  </si>
  <si>
    <t>030:   1</t>
  </si>
  <si>
    <t>031:   2</t>
  </si>
  <si>
    <t>032:   2</t>
  </si>
  <si>
    <t>007:   2</t>
  </si>
  <si>
    <t>008:   2</t>
  </si>
  <si>
    <t>009:   2</t>
  </si>
  <si>
    <t>010:   2</t>
  </si>
  <si>
    <t>011:   2</t>
  </si>
  <si>
    <t>012:   3</t>
  </si>
  <si>
    <t>014:   3</t>
  </si>
  <si>
    <t>015:   3</t>
  </si>
  <si>
    <t>017:   3</t>
  </si>
  <si>
    <t>018:   3</t>
  </si>
  <si>
    <t>m.č.:</t>
  </si>
  <si>
    <t>137:   4</t>
  </si>
  <si>
    <t>127:   12*2</t>
  </si>
  <si>
    <t>128:   12*6</t>
  </si>
  <si>
    <t>115:   12</t>
  </si>
  <si>
    <t>113 :    12*2</t>
  </si>
  <si>
    <t>112:    12*2</t>
  </si>
  <si>
    <t>111:     12</t>
  </si>
  <si>
    <t>109 - 104:    12*14</t>
  </si>
  <si>
    <t>102:   (12*3)+(8*2)</t>
  </si>
  <si>
    <t>0</t>
  </si>
  <si>
    <t>136:  (12*9)+8</t>
  </si>
  <si>
    <t>135:   8*4</t>
  </si>
  <si>
    <t>131 - 134:  12*12</t>
  </si>
  <si>
    <t>138:  12</t>
  </si>
  <si>
    <t>129:   4*5</t>
  </si>
  <si>
    <t>místnost vedle m.č.129:   4*3</t>
  </si>
  <si>
    <t>2NP:</t>
  </si>
  <si>
    <t>221:    12</t>
  </si>
  <si>
    <t>220:    12*3</t>
  </si>
  <si>
    <t>219:    12*4</t>
  </si>
  <si>
    <t>218:    12*2</t>
  </si>
  <si>
    <t>217:   12*2</t>
  </si>
  <si>
    <t>216:   12*4</t>
  </si>
  <si>
    <t xml:space="preserve">  </t>
  </si>
  <si>
    <t>215:   12*2</t>
  </si>
  <si>
    <t>214:   12</t>
  </si>
  <si>
    <t>213:   12*2</t>
  </si>
  <si>
    <t>212:   12</t>
  </si>
  <si>
    <t>222:   (12*3)+4</t>
  </si>
  <si>
    <t>223:   12*4</t>
  </si>
  <si>
    <t>Pedagogická knihovna:       12</t>
  </si>
  <si>
    <t>224:       12*5</t>
  </si>
  <si>
    <t>225:       12*2</t>
  </si>
  <si>
    <t>226:        4*8</t>
  </si>
  <si>
    <t>201:       12*2</t>
  </si>
  <si>
    <t>202:       12*3</t>
  </si>
  <si>
    <t>203:       12*3</t>
  </si>
  <si>
    <t>204:       12*3</t>
  </si>
  <si>
    <t>205:      12*3</t>
  </si>
  <si>
    <t>206:      8*3</t>
  </si>
  <si>
    <t>207:    (12*9)+8</t>
  </si>
  <si>
    <t>208:     12*2</t>
  </si>
  <si>
    <t>210:    12*2</t>
  </si>
  <si>
    <t>211:    12</t>
  </si>
  <si>
    <t>3NP:</t>
  </si>
  <si>
    <t>311:     12*2</t>
  </si>
  <si>
    <t>312:     12+4</t>
  </si>
  <si>
    <t>310:     12*2</t>
  </si>
  <si>
    <t>309:    12*4</t>
  </si>
  <si>
    <t>308:    12*4</t>
  </si>
  <si>
    <t>307:   12*4</t>
  </si>
  <si>
    <t>306:    12*2</t>
  </si>
  <si>
    <t>305:    12*2</t>
  </si>
  <si>
    <t>304:   12*2</t>
  </si>
  <si>
    <t>313:  12*13</t>
  </si>
  <si>
    <t>314:      4*7</t>
  </si>
  <si>
    <t>místnost vedle m.č.314:     4</t>
  </si>
  <si>
    <t>301:     12*2</t>
  </si>
  <si>
    <t>315:     12*3</t>
  </si>
  <si>
    <t>316:     12*3</t>
  </si>
  <si>
    <t>317:    12*3</t>
  </si>
  <si>
    <t>318:   12*3</t>
  </si>
  <si>
    <t>319:   12*3</t>
  </si>
  <si>
    <t>320:   (12*9)+8</t>
  </si>
  <si>
    <t>302:   12*3</t>
  </si>
  <si>
    <t>303:  12*2</t>
  </si>
  <si>
    <t>4NP:</t>
  </si>
  <si>
    <t>410:  4*8</t>
  </si>
  <si>
    <t>401:  12*2</t>
  </si>
  <si>
    <t>404:  12*3</t>
  </si>
  <si>
    <t>405:   12*3</t>
  </si>
  <si>
    <t>406:   12*3</t>
  </si>
  <si>
    <t>407:   12*3</t>
  </si>
  <si>
    <t>408:   8*3</t>
  </si>
  <si>
    <t>409:   (12*9)+8</t>
  </si>
  <si>
    <t>402:   12*4</t>
  </si>
  <si>
    <t>403:   12</t>
  </si>
  <si>
    <t>968061125R00</t>
  </si>
  <si>
    <t xml:space="preserve">Vyvěšení dřevěných dveřních křídel pl. do 2 m2 </t>
  </si>
  <si>
    <t>016:    2</t>
  </si>
  <si>
    <t>026:    1</t>
  </si>
  <si>
    <t>027:    1</t>
  </si>
  <si>
    <t>101:     2</t>
  </si>
  <si>
    <t>138:     2</t>
  </si>
  <si>
    <t>128:      2</t>
  </si>
  <si>
    <t>223:     1</t>
  </si>
  <si>
    <t>968062245R00</t>
  </si>
  <si>
    <t xml:space="preserve">Vybourání dřevěných rámů oken jednoduch. </t>
  </si>
  <si>
    <t xml:space="preserve">uliční část:   </t>
  </si>
  <si>
    <t>007:   1,5*0,8</t>
  </si>
  <si>
    <t>008:   1,5*0,8</t>
  </si>
  <si>
    <t>009:   1,5*0,8</t>
  </si>
  <si>
    <t>010:   1,5*0,8</t>
  </si>
  <si>
    <t>012:   1,582*0,89</t>
  </si>
  <si>
    <t>014:   1,582*0,89</t>
  </si>
  <si>
    <t>015:   1,5*0,89</t>
  </si>
  <si>
    <t>017:   1,5*1,28</t>
  </si>
  <si>
    <t>018:   1,5*1,28</t>
  </si>
  <si>
    <t>028:   1,2*0,8</t>
  </si>
  <si>
    <t>029:   (1,5*0,8)*2</t>
  </si>
  <si>
    <t>030:   0,72*0,72</t>
  </si>
  <si>
    <t>031:   (1,64*0,72)*2</t>
  </si>
  <si>
    <t>032:   1,5*0,58</t>
  </si>
  <si>
    <t>033:   0,6*0,65</t>
  </si>
  <si>
    <t>místnost vedle m.č.222:   2,9*2,55</t>
  </si>
  <si>
    <t>968062356R00</t>
  </si>
  <si>
    <t>Vybourání dřevěných rámů oken dvojitých včetně rolet</t>
  </si>
  <si>
    <t>142:   (1,5*1,79)*2</t>
  </si>
  <si>
    <t>024:   1,5*1,64</t>
  </si>
  <si>
    <t>023:   1,5*0,64</t>
  </si>
  <si>
    <t>022:   1,5*1,64</t>
  </si>
  <si>
    <t>021:   1,5*1,64</t>
  </si>
  <si>
    <t>020:   1,5*0,89</t>
  </si>
  <si>
    <t>019:   1,5*0,89</t>
  </si>
  <si>
    <t>004:   1,4*1,4</t>
  </si>
  <si>
    <t>005:   1,4*1,4</t>
  </si>
  <si>
    <t>006:   1,4*1,4</t>
  </si>
  <si>
    <t>137:   1,545*2,08</t>
  </si>
  <si>
    <t>127:   (1,5*2,39)*2</t>
  </si>
  <si>
    <t>128:   (1,5*2,54)*6</t>
  </si>
  <si>
    <t>115:   1,5*5,04</t>
  </si>
  <si>
    <t>113 :   (1,5*1,83)*2</t>
  </si>
  <si>
    <t>112:   (1,5*1,83)*2</t>
  </si>
  <si>
    <t>111:   1,5*1,83</t>
  </si>
  <si>
    <t>109 - 104:   (1,5*2,54)*14</t>
  </si>
  <si>
    <t>102:   (1,5*2,55)*3</t>
  </si>
  <si>
    <t xml:space="preserve">  (1,25*2,55)*3</t>
  </si>
  <si>
    <t>136:  1,3*1,72</t>
  </si>
  <si>
    <t xml:space="preserve">  (1,6*1,72)*8</t>
  </si>
  <si>
    <t>135:  (1,3*1,72)*4</t>
  </si>
  <si>
    <t>131 - 134:  (1,78*2,04)*12</t>
  </si>
  <si>
    <t>138:  1,5*1,76</t>
  </si>
  <si>
    <t>129:  (0,64*1,52)*5</t>
  </si>
  <si>
    <t>místnost vedle m.č.129:  (0,64*1,52)*3</t>
  </si>
  <si>
    <t>221:    1,5*5,04</t>
  </si>
  <si>
    <t>220:    (1,2*2,55)*3</t>
  </si>
  <si>
    <t>219:   (1,5*2,55)*4</t>
  </si>
  <si>
    <t>218:   (1,5*2,55)*2</t>
  </si>
  <si>
    <t>217:  (1,5*2,55)*2</t>
  </si>
  <si>
    <t>216:   (1,5*2,55)*2</t>
  </si>
  <si>
    <t xml:space="preserve">  (1,635*2,55)*2</t>
  </si>
  <si>
    <t>215:  (1,635*2,55)+(1,5*2,55)</t>
  </si>
  <si>
    <t>214:   1,5*2,55</t>
  </si>
  <si>
    <t>213:   (1,5*2,55)*2</t>
  </si>
  <si>
    <t>212:   1,5*2,55</t>
  </si>
  <si>
    <t>222:   (1,5*2,55)*3</t>
  </si>
  <si>
    <t>223:   (1,5*2,55)+(0,6*2,55)</t>
  </si>
  <si>
    <t xml:space="preserve">  1,5*2,55</t>
  </si>
  <si>
    <t>Pedagogická knihovna:  1,5*2,55</t>
  </si>
  <si>
    <t>224:  (1,5*2,55)*4</t>
  </si>
  <si>
    <t>225:  (1,5*2,55)*2</t>
  </si>
  <si>
    <t xml:space="preserve">  1,5*2,54</t>
  </si>
  <si>
    <t>226:  (0,64*1,53)*8</t>
  </si>
  <si>
    <t>201: (1,5*2,55)*2</t>
  </si>
  <si>
    <t>202:  (1,78*2,57)*3</t>
  </si>
  <si>
    <t>203:  (1,78*2,57)*3</t>
  </si>
  <si>
    <t>204:  (1,78*2,57)*3</t>
  </si>
  <si>
    <t>205: (1,78*2,57)*3</t>
  </si>
  <si>
    <t>206: (1,3*2,53)*3</t>
  </si>
  <si>
    <t>207: (1,6*2,53)*10</t>
  </si>
  <si>
    <t>208: (1,95*2,52)*2</t>
  </si>
  <si>
    <t>210:  (1,5*2,54)*2</t>
  </si>
  <si>
    <t>211:  1,5*2,54</t>
  </si>
  <si>
    <t>311:  (1,5*2,55)*2</t>
  </si>
  <si>
    <t>312: (1,5*2,54)+(0,5*0,83)</t>
  </si>
  <si>
    <t>310: (1,5*2,55)*2</t>
  </si>
  <si>
    <t>309: (1,5*2,55)*4</t>
  </si>
  <si>
    <t>308: (1,5*2,55)*4</t>
  </si>
  <si>
    <t>307:  (1,5*2,55)*2</t>
  </si>
  <si>
    <t xml:space="preserve"> (1,635*2,55)*2</t>
  </si>
  <si>
    <t>306: (1,635*2,55)+(1,5*2,55)</t>
  </si>
  <si>
    <t>305: (1,5*2,55)*2</t>
  </si>
  <si>
    <t>304: (1,5*2,55)*2</t>
  </si>
  <si>
    <t>313: (1,5*2,54)*13</t>
  </si>
  <si>
    <t>314:  (0,64*1,55)*7</t>
  </si>
  <si>
    <t>místnost vedle m.č.314: 0,64*1,55</t>
  </si>
  <si>
    <t>301:  (1,5*2,54)*2</t>
  </si>
  <si>
    <t>315:  (1,78*2,54)*3</t>
  </si>
  <si>
    <t>316:  (1,78*2,54)*3</t>
  </si>
  <si>
    <t>317:  (1,78*2,54)*3</t>
  </si>
  <si>
    <t>318:  (1,78*2,54)*3</t>
  </si>
  <si>
    <t>319:  (1,3*2,52)*3</t>
  </si>
  <si>
    <t>320:  (1,6*2,52)*9</t>
  </si>
  <si>
    <t xml:space="preserve">  1,3*2,52</t>
  </si>
  <si>
    <t>302:  (1,95*2,53)*3</t>
  </si>
  <si>
    <t>303:  (1,95*2,53)*2</t>
  </si>
  <si>
    <t xml:space="preserve">4NP: </t>
  </si>
  <si>
    <t>403:  1,95*2,53</t>
  </si>
  <si>
    <t>402:  (1,95*2,53)*4</t>
  </si>
  <si>
    <t>401:  (1,5*2,55)*2</t>
  </si>
  <si>
    <t>404 - 407:  (1,78*2,57)*12</t>
  </si>
  <si>
    <t>409:  (1,6*2,54)*9</t>
  </si>
  <si>
    <t xml:space="preserve">  1,3*2,54</t>
  </si>
  <si>
    <t>408:  (1,3*2,54)*3</t>
  </si>
  <si>
    <t>968062455R00</t>
  </si>
  <si>
    <t xml:space="preserve">Vybourání dřevěných dveřních zárubní pl. do 2 m2 </t>
  </si>
  <si>
    <t>223:    1*2,55</t>
  </si>
  <si>
    <t>968062456R00</t>
  </si>
  <si>
    <t xml:space="preserve">Vybourání dřevěných dveřních zárubní pl. nad 2 m2 </t>
  </si>
  <si>
    <t>016:         1,5*2,3</t>
  </si>
  <si>
    <t>138:       1,5*2,1</t>
  </si>
  <si>
    <t xml:space="preserve">     </t>
  </si>
  <si>
    <t>968062746R00</t>
  </si>
  <si>
    <t xml:space="preserve">Vybourání dřevěných stěn plochy do 4 m2 </t>
  </si>
  <si>
    <t>026:    2,4*2,85</t>
  </si>
  <si>
    <t>027:    2,4*2,85</t>
  </si>
  <si>
    <t>101:   3,34*2,65</t>
  </si>
  <si>
    <t>128:   2*2,4</t>
  </si>
  <si>
    <t>114:   2,96*1,1</t>
  </si>
  <si>
    <t xml:space="preserve">   2,41*1,1</t>
  </si>
  <si>
    <t>968092001R00</t>
  </si>
  <si>
    <t xml:space="preserve">Bourání parapetů keramických š. do 30 cm </t>
  </si>
  <si>
    <t>408:   1,3*3</t>
  </si>
  <si>
    <t>410:   0,64*8</t>
  </si>
  <si>
    <t>314 + vedlejší místnosti:  0,64*8</t>
  </si>
  <si>
    <t>319:  1,3*3</t>
  </si>
  <si>
    <t>226 + vedlejší místnosti:  0,64*8</t>
  </si>
  <si>
    <t>206:  1,3*3</t>
  </si>
  <si>
    <t>129+vedlejší místnosti:   0,64*8</t>
  </si>
  <si>
    <t>135:   1,3*3</t>
  </si>
  <si>
    <t>968095001R00</t>
  </si>
  <si>
    <t xml:space="preserve">Bourání parapetů dřevěných š. do 25 cm </t>
  </si>
  <si>
    <t>007:   1,5</t>
  </si>
  <si>
    <t>032:   1,5</t>
  </si>
  <si>
    <t>033:   0,6</t>
  </si>
  <si>
    <t>místnost vedle m.č.222:   2,9</t>
  </si>
  <si>
    <t>142:   1,5*2</t>
  </si>
  <si>
    <t>024:   1,5</t>
  </si>
  <si>
    <t>023:   1,5</t>
  </si>
  <si>
    <t>022:   1,5</t>
  </si>
  <si>
    <t>021:   1,5</t>
  </si>
  <si>
    <t>004:   1,4</t>
  </si>
  <si>
    <t>005:   1,4</t>
  </si>
  <si>
    <t>006:   1,4</t>
  </si>
  <si>
    <t>137:   1,545</t>
  </si>
  <si>
    <t>127:   1,5*2</t>
  </si>
  <si>
    <t>128:   1,5*6</t>
  </si>
  <si>
    <t>115:   1,5</t>
  </si>
  <si>
    <t>113 :   1,5*2</t>
  </si>
  <si>
    <t>112:   1,5*2</t>
  </si>
  <si>
    <t>111:   1,5</t>
  </si>
  <si>
    <t>109 - 104:   1,5*14</t>
  </si>
  <si>
    <t>102:   1,5*3</t>
  </si>
  <si>
    <t xml:space="preserve">  1,25*3</t>
  </si>
  <si>
    <t>136:  1,3</t>
  </si>
  <si>
    <t xml:space="preserve">  1,6*8</t>
  </si>
  <si>
    <t>131 - 134:  1,78*12</t>
  </si>
  <si>
    <t>138:  1,5</t>
  </si>
  <si>
    <t>místnost vedle m.č.129:  0,64*3</t>
  </si>
  <si>
    <t>221:    1,5</t>
  </si>
  <si>
    <t>220:    1,2*3</t>
  </si>
  <si>
    <t>219:   1,5*4</t>
  </si>
  <si>
    <t>218:   1,5*2</t>
  </si>
  <si>
    <t>217:  1,5*2</t>
  </si>
  <si>
    <t>216:   1,5*2</t>
  </si>
  <si>
    <t xml:space="preserve">  1,635*2</t>
  </si>
  <si>
    <t>215:  1,635+1,5</t>
  </si>
  <si>
    <t>214:   1,5</t>
  </si>
  <si>
    <t>213:   1,5*2</t>
  </si>
  <si>
    <t>212:   1,5</t>
  </si>
  <si>
    <t>222:   1,5*3</t>
  </si>
  <si>
    <t>223:   1,5+0,6</t>
  </si>
  <si>
    <t xml:space="preserve">  1,5</t>
  </si>
  <si>
    <t>Pedagogická knihovna:  1,5</t>
  </si>
  <si>
    <t>224:  1,5*4</t>
  </si>
  <si>
    <t>225:  1,5*2</t>
  </si>
  <si>
    <t>201: 1,5*2</t>
  </si>
  <si>
    <t>202:  1,78*3</t>
  </si>
  <si>
    <t>203:  1,78*3</t>
  </si>
  <si>
    <t>204:  1,78*3</t>
  </si>
  <si>
    <t>205: 1,78*3</t>
  </si>
  <si>
    <t>207: 1,6*10</t>
  </si>
  <si>
    <t>208: 1,95*2</t>
  </si>
  <si>
    <t>210:  1,5*2</t>
  </si>
  <si>
    <t>211:  1,5</t>
  </si>
  <si>
    <t>311:  1,5*2</t>
  </si>
  <si>
    <t>312: 1,5+0,5</t>
  </si>
  <si>
    <t>310: 1,5*2</t>
  </si>
  <si>
    <t>309: 1,5*4</t>
  </si>
  <si>
    <t>308: 1,5*4</t>
  </si>
  <si>
    <t>307:  1,5*2</t>
  </si>
  <si>
    <t xml:space="preserve"> 1,635*2</t>
  </si>
  <si>
    <t>306: 1,635+1,5</t>
  </si>
  <si>
    <t>305: 1,5*2</t>
  </si>
  <si>
    <t>304: 1,5*2</t>
  </si>
  <si>
    <t>313: 1,5*13</t>
  </si>
  <si>
    <t>místnost vedle m.č.314: 0,64</t>
  </si>
  <si>
    <t>301:  1,5*2</t>
  </si>
  <si>
    <t>315:  1,78*3</t>
  </si>
  <si>
    <t>316:  1,78*3</t>
  </si>
  <si>
    <t>317:  1,78*3</t>
  </si>
  <si>
    <t>318:  1,78*3</t>
  </si>
  <si>
    <t>320:  1,6*9</t>
  </si>
  <si>
    <t xml:space="preserve">  1,3</t>
  </si>
  <si>
    <t>302:  1,95*3</t>
  </si>
  <si>
    <t>303:  1,95*2</t>
  </si>
  <si>
    <t>404 - 407:   1,78*12</t>
  </si>
  <si>
    <t>401:   1,5*2</t>
  </si>
  <si>
    <t>409:   (1,6*9)+1,3</t>
  </si>
  <si>
    <t>402:   1,95*4</t>
  </si>
  <si>
    <t>403:   1,95</t>
  </si>
  <si>
    <t>96 Bourání konstrukcí</t>
  </si>
  <si>
    <t>97</t>
  </si>
  <si>
    <t>Prorážení otvorů</t>
  </si>
  <si>
    <t>970031030R00</t>
  </si>
  <si>
    <t xml:space="preserve">Vrtání jádrové do zdiva cihelného d 30 mm </t>
  </si>
  <si>
    <t>Navrtávky zdiva pro injektáž:</t>
  </si>
  <si>
    <t>(42,6*4)*0,8</t>
  </si>
  <si>
    <t>974031164R00</t>
  </si>
  <si>
    <t xml:space="preserve">Vysekání rýh ve zdi cihelné 15 x 15 cm </t>
  </si>
  <si>
    <t>978013191R00</t>
  </si>
  <si>
    <t xml:space="preserve">Otlučení omítek vnitřních stěn v rozsahu do 100 % </t>
  </si>
  <si>
    <t>978015231R00</t>
  </si>
  <si>
    <t xml:space="preserve">Otlučení omítek vnějších MVC v složit.1-4 do 20 % </t>
  </si>
  <si>
    <t>štít křídla Slovanské nám:  12,4</t>
  </si>
  <si>
    <t>štít křídla Charvatská ul.:   5,46+7,5</t>
  </si>
  <si>
    <t>978015291R00</t>
  </si>
  <si>
    <t xml:space="preserve">Otlučení omítek vnějších MVC v složit.1-4 do 100 % </t>
  </si>
  <si>
    <t>štít:   12,311*5</t>
  </si>
  <si>
    <t>978023411R00</t>
  </si>
  <si>
    <t xml:space="preserve">Vysekání a úprava spár zdiva cihelného mimo komín. </t>
  </si>
  <si>
    <t>-(6,15*5)</t>
  </si>
  <si>
    <t>vnitřní zdivo:  505,9</t>
  </si>
  <si>
    <t>97 Prorážení otvorů</t>
  </si>
  <si>
    <t>99</t>
  </si>
  <si>
    <t>Staveništní přesun hmot</t>
  </si>
  <si>
    <t>999281111R00</t>
  </si>
  <si>
    <t xml:space="preserve">Přesun hmot pro opravy a údržbu do výšky 25 m </t>
  </si>
  <si>
    <t>99 Staveništní přesun hmot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</si>
  <si>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</si>
  <si>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</si>
  <si>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</si>
  <si>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</si>
  <si>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711132101RZ4</t>
  </si>
  <si>
    <t>Izolace proti vlhkosti svislá pásy na sucho - izolace s nakaširov.drátkový rastr (provětrání)</t>
  </si>
  <si>
    <t>T1:  1*1,5</t>
  </si>
  <si>
    <t>711141559RZ1</t>
  </si>
  <si>
    <t>Izolace proti vlhk. vodorovná pásy přitavením 1 vrstva - včetně modifikovaného sflt.pásu s AL vl</t>
  </si>
  <si>
    <t>711151111RU1</t>
  </si>
  <si>
    <t>Izolace proti vlhk. vodorovná samolepicím pásem včetně modifikovaného asfaltového  pásu</t>
  </si>
  <si>
    <t>711212104R00</t>
  </si>
  <si>
    <t xml:space="preserve">Penetrace savých podkladů Cemix PH 0,20 kg/m2 </t>
  </si>
  <si>
    <t>Dvorní fasáda - Charvatská.:  2,64+4,66+0,98+2,42+3+0,97</t>
  </si>
  <si>
    <t>711212122R00</t>
  </si>
  <si>
    <t xml:space="preserve">Stěrka hydroiz.  proti vlhkosti silikát. </t>
  </si>
  <si>
    <t>711282182</t>
  </si>
  <si>
    <t xml:space="preserve">Nátěr hydroizolační stěrky na cementové bázi </t>
  </si>
  <si>
    <t xml:space="preserve">1NP dvorní část Slovanské nám:  </t>
  </si>
  <si>
    <t>Okapový bet.chodník:     (0,5+0,15)*37</t>
  </si>
  <si>
    <t>711823111RT2</t>
  </si>
  <si>
    <t>Položení nopové fólie vodorovně včetně dodávky fólie</t>
  </si>
  <si>
    <t>998711202R00</t>
  </si>
  <si>
    <t xml:space="preserve">Přesun hmot pro izolace proti vodě, výšky do 12 m </t>
  </si>
  <si>
    <t>711 Izolace proti vodě</t>
  </si>
  <si>
    <t>712</t>
  </si>
  <si>
    <t>Živičné krytiny</t>
  </si>
  <si>
    <t>712300832RT3</t>
  </si>
  <si>
    <t>Odstranění živičné krytiny střech do 10° 2vrstvé z ploch jednotlivě nad 20 m2</t>
  </si>
  <si>
    <t>712300834R00</t>
  </si>
  <si>
    <t xml:space="preserve">Příplatek za odstranění každé další vrstvy </t>
  </si>
  <si>
    <t>S4S:   (4,662*8,467)*2</t>
  </si>
  <si>
    <t>712341559RV1</t>
  </si>
  <si>
    <t>Povlaková krytina střech do 10°, NAIP přitavením včetně asfaltového modifikovaného  pásu</t>
  </si>
  <si>
    <t>998712203R00</t>
  </si>
  <si>
    <t xml:space="preserve">Přesun hmot pro povlakové krytiny, výšky do 24 m </t>
  </si>
  <si>
    <t>712 Živičné krytiny</t>
  </si>
  <si>
    <t>713</t>
  </si>
  <si>
    <t>Izolace tepelné</t>
  </si>
  <si>
    <t>713111211</t>
  </si>
  <si>
    <t>Montáž protiprachové a protivětrové folie difůzně otevřené s přelepením spojů včetně materiálu</t>
  </si>
  <si>
    <t>S6:</t>
  </si>
  <si>
    <t>5 NP Slovanské nám.:</t>
  </si>
  <si>
    <t>502:   44,02*10,4</t>
  </si>
  <si>
    <t>503:   11,42*6,24</t>
  </si>
  <si>
    <t>504:   16,474*7,3</t>
  </si>
  <si>
    <t>4NP Charvatská:  (1,12+10,88+0,79+7,33+0,759+9,33+0,79+4,995+0,78+1,856+0,11+2,5+0,265+3,49+1,26)*10,95</t>
  </si>
  <si>
    <t xml:space="preserve">Odpočet S5: </t>
  </si>
  <si>
    <t>713111231RS6</t>
  </si>
  <si>
    <t>Montáž parozábrany stropů shora s přelepením spojů včetně materiálu</t>
  </si>
  <si>
    <t xml:space="preserve"> Fóliová parozábrana volně ložená s přelepenými spoji a utěsněnými prostupy,  </t>
  </si>
  <si>
    <t>S5+S6:</t>
  </si>
  <si>
    <t>713111271R00</t>
  </si>
  <si>
    <t xml:space="preserve">Mtž kříže a mezilehlé trámce EPS </t>
  </si>
  <si>
    <t>S5:</t>
  </si>
  <si>
    <t xml:space="preserve">  1,26+3,49+2,15+0,79</t>
  </si>
  <si>
    <t xml:space="preserve"> 2,5+0,11+0,266+1,856+4,01+0,79+2,5</t>
  </si>
  <si>
    <t>4,995+9,31+7,33+10,88</t>
  </si>
  <si>
    <t>52,237*2</t>
  </si>
  <si>
    <t>(5+4,26)*2*2</t>
  </si>
  <si>
    <t>5*2</t>
  </si>
  <si>
    <t>5NP:</t>
  </si>
  <si>
    <t>504: (2,3+2,3+4,01+0,79)*2</t>
  </si>
  <si>
    <t>4,01*2</t>
  </si>
  <si>
    <t>(2,29+0,79)*2</t>
  </si>
  <si>
    <t>5,8*2</t>
  </si>
  <si>
    <t>503:(0,5+6,24+0,5)*2</t>
  </si>
  <si>
    <t>502:5,2+5,2+8,5+5,99+5,99+5,2+5,2+1,19+5,649+1,3+5,321+6,321+0,79+1,22+7,337+1,19+7,008+4,09+4,09+14,81+4,09+4,09+4,97</t>
  </si>
  <si>
    <t>713121111R00</t>
  </si>
  <si>
    <t xml:space="preserve">Izolace tepelná podlah na sucho, jednovrstvá </t>
  </si>
  <si>
    <t>713121121RT1</t>
  </si>
  <si>
    <t>Izolace tepelná podlah na sucho, dvouvrstvá materiál ve specifikaci</t>
  </si>
  <si>
    <t>713131131R00</t>
  </si>
  <si>
    <t xml:space="preserve">Izolace tepelná římsy  lepením </t>
  </si>
  <si>
    <t>zateplení římsy .:</t>
  </si>
  <si>
    <t xml:space="preserve"> Slovanské náměstí:   </t>
  </si>
  <si>
    <t>uliční strana.: (44,213+6,24+16,47+7,3+16,474+6,24)*1,1</t>
  </si>
  <si>
    <t>dvorní strana: 44,213*(0,5+0,3+0,5+0,5)</t>
  </si>
  <si>
    <t>4NP.:</t>
  </si>
  <si>
    <t>Charvatská:</t>
  </si>
  <si>
    <t>uliční strana: (2,56+9,036+38,39)*1,1</t>
  </si>
  <si>
    <t>dvorní strana: (4,257+40,056)*(0,5+0,3+0,5+0,3)</t>
  </si>
  <si>
    <t>713141121R00</t>
  </si>
  <si>
    <t xml:space="preserve">Izolace tepelná střech bodově lep.asfaltem,1vrstvá </t>
  </si>
  <si>
    <t>713141123R00</t>
  </si>
  <si>
    <t xml:space="preserve">Izolace tepelná střech bodově lep. tmelem ,1vrstvá </t>
  </si>
  <si>
    <t xml:space="preserve"> římsastřechy nástavby Charvatká:    (4,752+8,627)*0,25</t>
  </si>
  <si>
    <t>713141124R00</t>
  </si>
  <si>
    <t xml:space="preserve">Izolace tepelná střech na pruhy lepidla, 1vrstvá </t>
  </si>
  <si>
    <t>28375766.A</t>
  </si>
  <si>
    <t>Deska polystyrén samozhášivý EPS 100 S</t>
  </si>
  <si>
    <t>S4:(4,752*8,627)*0,15*2*1,1</t>
  </si>
  <si>
    <t xml:space="preserve"> římsastřechy nástavby Charvatká:    (4,752+8,627)*0,25*1,1</t>
  </si>
  <si>
    <t>283765808</t>
  </si>
  <si>
    <t>Kříž nosný izolační kříž EPS v. 300 mm</t>
  </si>
  <si>
    <t>4NP:   68</t>
  </si>
  <si>
    <t>502:   60</t>
  </si>
  <si>
    <t>503:   8</t>
  </si>
  <si>
    <t>504:  18</t>
  </si>
  <si>
    <t>283765894</t>
  </si>
  <si>
    <t>Trámek konstrukční  EPS v. 300 mm</t>
  </si>
  <si>
    <t xml:space="preserve">  (1,26+3,49+2,15+0,79)*2</t>
  </si>
  <si>
    <t xml:space="preserve"> (2,5+0,11+0,266+1,856+4,01+0,79+2,5)*2</t>
  </si>
  <si>
    <t>(4,995+9,31+7,33+10,88)*2</t>
  </si>
  <si>
    <t>325,32*1,05</t>
  </si>
  <si>
    <t>631508275</t>
  </si>
  <si>
    <t>Deska izolační minerál tl. 100 mm</t>
  </si>
  <si>
    <t>S1:   (8,63+2,93+4,4+12,839)*0,6*1,05</t>
  </si>
  <si>
    <t>63150883</t>
  </si>
  <si>
    <t>Deska izolační minerál I tl. 160 mm</t>
  </si>
  <si>
    <t xml:space="preserve"> 312,0995*1,1</t>
  </si>
  <si>
    <t>63151410</t>
  </si>
  <si>
    <t>Deska z minerální plsti  tl. 140 mm</t>
  </si>
  <si>
    <t>1155,8212*1,1</t>
  </si>
  <si>
    <t>63151412</t>
  </si>
  <si>
    <t>Deska z minerální plsti  tl. 160 mm</t>
  </si>
  <si>
    <t>998713203R00</t>
  </si>
  <si>
    <t xml:space="preserve">Přesun hmot pro izolace tepelné, výšky do 24 m </t>
  </si>
  <si>
    <t>713 Izolace tepelné</t>
  </si>
  <si>
    <t>721</t>
  </si>
  <si>
    <t>Vnitřní kanalizace</t>
  </si>
  <si>
    <t>721000111</t>
  </si>
  <si>
    <t>721242888</t>
  </si>
  <si>
    <t xml:space="preserve">Demontáž větrací hlavice </t>
  </si>
  <si>
    <t>S4S:    3</t>
  </si>
  <si>
    <t>721273150R00</t>
  </si>
  <si>
    <t xml:space="preserve">Hlavice ventilační přivětrávací HL900 </t>
  </si>
  <si>
    <t>V8:   2</t>
  </si>
  <si>
    <t>V9:   1</t>
  </si>
  <si>
    <t>998721201R00</t>
  </si>
  <si>
    <t xml:space="preserve">Přesun hmot pro vnitřní kanalizaci, </t>
  </si>
  <si>
    <t>721 Vnitřní kanalizace</t>
  </si>
  <si>
    <t>730</t>
  </si>
  <si>
    <t>Ústřední vytápění</t>
  </si>
  <si>
    <t>730000111</t>
  </si>
  <si>
    <t>730 Ústřední vytápění</t>
  </si>
  <si>
    <t>762</t>
  </si>
  <si>
    <t>Konstrukce tesařské</t>
  </si>
  <si>
    <t>762112110RT2</t>
  </si>
  <si>
    <t>Montáž konstrukce stěn z řeziva hraněn. do 120 cm2 včetně dodávky řeziva, hranoly 100 x 100 mm</t>
  </si>
  <si>
    <t>T1:   4*2</t>
  </si>
  <si>
    <t>762131124RT2</t>
  </si>
  <si>
    <t>Montáž bednění stěn, prkna hrubá do 32 mm, na sraz včetně dodávky řeziva, prkna tl. 18 mm</t>
  </si>
  <si>
    <t xml:space="preserve">  0,471*1</t>
  </si>
  <si>
    <t>762341026U00</t>
  </si>
  <si>
    <t xml:space="preserve">Bednění střech OSB 22 P+D na trámce </t>
  </si>
  <si>
    <t>S5: 80,61+61,39</t>
  </si>
  <si>
    <t>T1:  0,471*1,5</t>
  </si>
  <si>
    <t>762342202R00</t>
  </si>
  <si>
    <t xml:space="preserve">Montáž laťování střech, vzdálenost latí do 22 cm </t>
  </si>
  <si>
    <t>4NP:  (6,519+40,056)*1</t>
  </si>
  <si>
    <t xml:space="preserve"> 12,31*1</t>
  </si>
  <si>
    <t>Podkroví :  44,02*1</t>
  </si>
  <si>
    <t>762342811R00</t>
  </si>
  <si>
    <t>Demontáž laťování střech, rozteč latí do 22 cm latě pro zpětné použití</t>
  </si>
  <si>
    <t xml:space="preserve">  12,311*1</t>
  </si>
  <si>
    <t>Podkroví:  44,02*1</t>
  </si>
  <si>
    <t>762441122</t>
  </si>
  <si>
    <t>Montáž obložení atiky,OSB desky,1vrst.,hmoždinkami včetně dodávky desky OSB ECO 3 N tl. 24 mm</t>
  </si>
  <si>
    <t xml:space="preserve"> římsastřechy nástavby Charvatká:    (4,752+8,627)*0,3</t>
  </si>
  <si>
    <t>762511232U00</t>
  </si>
  <si>
    <t>Zakrytí podlaha OSB před zahájením prací a po skončení demontáž</t>
  </si>
  <si>
    <t>762633110R00</t>
  </si>
  <si>
    <t xml:space="preserve">Montáž vrat  otočných </t>
  </si>
  <si>
    <t>026:    2,96*4,25</t>
  </si>
  <si>
    <t>027:   2,63*3,9</t>
  </si>
  <si>
    <t>153:   2,7*3,25</t>
  </si>
  <si>
    <t>154:    2,75*3,18</t>
  </si>
  <si>
    <t>762712110RT2</t>
  </si>
  <si>
    <t>Montáž vázaných konstrukcí hraněných do 120 cm2 včetně dodávky řeziva, fošny 6/10</t>
  </si>
  <si>
    <t>T1:</t>
  </si>
  <si>
    <t>1:    0,9*2</t>
  </si>
  <si>
    <t>2:   0,43*2</t>
  </si>
  <si>
    <t>3:   1,5*2</t>
  </si>
  <si>
    <t>762712110RT4</t>
  </si>
  <si>
    <t>Montáž vázaných konstrukcí hraněných do 120 cm2 včetně dodávky řeziva, hranoly 6/6 cm</t>
  </si>
  <si>
    <t>4:   0,8*2</t>
  </si>
  <si>
    <t>762795000R00</t>
  </si>
  <si>
    <t xml:space="preserve">Spojovací prostředky pro vázané konstrukce </t>
  </si>
  <si>
    <t>4NP:  (6,519+40,056)*5</t>
  </si>
  <si>
    <t xml:space="preserve">  12,311*5</t>
  </si>
  <si>
    <t xml:space="preserve">  44,02*5</t>
  </si>
  <si>
    <t xml:space="preserve"> (0,06*0,04)*514,53</t>
  </si>
  <si>
    <t>762911113R00</t>
  </si>
  <si>
    <t xml:space="preserve">Impregnace řeziva máčením Bochemit OPTIMAL </t>
  </si>
  <si>
    <t>Nové latě:  (6,519+40,056)*5/5</t>
  </si>
  <si>
    <t xml:space="preserve">  (12,311*5)/5</t>
  </si>
  <si>
    <t xml:space="preserve"> (44,02*5)/5</t>
  </si>
  <si>
    <t>(0,06+0,04)*2*102,906</t>
  </si>
  <si>
    <t>762991111R00</t>
  </si>
  <si>
    <t xml:space="preserve">Montáž a demontáž stavebního vrátku </t>
  </si>
  <si>
    <t xml:space="preserve">  18+16+18</t>
  </si>
  <si>
    <t>762991121R00</t>
  </si>
  <si>
    <t xml:space="preserve">Pronájem lanového stavebního vrátku </t>
  </si>
  <si>
    <t>den</t>
  </si>
  <si>
    <t>55341561</t>
  </si>
  <si>
    <t>Dřevěná vrata  2křídlá,s 1křídlími dveřmi s pevnými a otevíravými prosklenými nadsvětlíky</t>
  </si>
  <si>
    <t>jednoduché zasklení so sklářského kytu</t>
  </si>
  <si>
    <t>vnější izolační sklo 4-8-4 Ug=1</t>
  </si>
  <si>
    <t>povrchová úprava hnědé dle původního stavu</t>
  </si>
  <si>
    <t>kování mosaz přírodní</t>
  </si>
  <si>
    <t>026:    2,96*1,25</t>
  </si>
  <si>
    <t>027:    2,63*3,9</t>
  </si>
  <si>
    <t>55341562</t>
  </si>
  <si>
    <t>Vrata dvojkřídlá,otvíraná do interiéru,částečné prsklené,okopný plech</t>
  </si>
  <si>
    <t>ks</t>
  </si>
  <si>
    <t>kování mosaz přírodn</t>
  </si>
  <si>
    <t>55341563</t>
  </si>
  <si>
    <t>Vrata dvojkřídlá,otvíraná do interiéru,částečné prosklené,okopný plech</t>
  </si>
  <si>
    <t>60510011</t>
  </si>
  <si>
    <t>Lať střešní profil smrkový 40/60 mm  dl = 3 - 5 m</t>
  </si>
  <si>
    <t>doplnění poškozených latí 20% z celkové plochy  zasazených pracemi:</t>
  </si>
  <si>
    <t>4NP.:  (6,519+40,056)*5/5</t>
  </si>
  <si>
    <t xml:space="preserve"> (12,311*5)/5</t>
  </si>
  <si>
    <t>Podkroví:  (44,02*5)/5</t>
  </si>
  <si>
    <t>998762203R00</t>
  </si>
  <si>
    <t xml:space="preserve">Přesun hmot pro tesařské konstrukce, výšky do 24 m </t>
  </si>
  <si>
    <t>762 Konstrukce tesařské</t>
  </si>
  <si>
    <t>764</t>
  </si>
  <si>
    <t>Konstrukce klempířské</t>
  </si>
  <si>
    <t>764211201R00</t>
  </si>
  <si>
    <t xml:space="preserve">Krytina hladká  stěn z Cu tabulí 2 x 1 m, </t>
  </si>
  <si>
    <t xml:space="preserve"> (1+1,5)*0,471</t>
  </si>
  <si>
    <t>764211921R00</t>
  </si>
  <si>
    <t>Úprava rozměrů stávajícího oplechování úžlabí Cu plech z důvodu dodat. zateplení stěn tl.160 mm</t>
  </si>
  <si>
    <t>-oplechování na styku obvodových stěn se střechou z keramické krytiny</t>
  </si>
  <si>
    <t>oplechování úžlabí a dilatační  připojovací lišty</t>
  </si>
  <si>
    <t>K56:      10,4*1,2</t>
  </si>
  <si>
    <t>764231230R00</t>
  </si>
  <si>
    <t xml:space="preserve">Lemování z Cu plechu zdí, tvrdá krytina, rš 330 mm </t>
  </si>
  <si>
    <t>K61:       4,4+6+4,4</t>
  </si>
  <si>
    <t>k62:       1,9+2,2+6,6</t>
  </si>
  <si>
    <t>764231250R00</t>
  </si>
  <si>
    <t xml:space="preserve">Lemování z Cu plechu zdí nad atikou, rš 500 mm </t>
  </si>
  <si>
    <t>K63:      1,5+6,2</t>
  </si>
  <si>
    <t>764231290U00</t>
  </si>
  <si>
    <t xml:space="preserve">Mtž okapnice  Cu tvrdá krytina </t>
  </si>
  <si>
    <t>4NP:6,519+40,056</t>
  </si>
  <si>
    <t>Podkroví:  44,02</t>
  </si>
  <si>
    <t>764251201R00</t>
  </si>
  <si>
    <t xml:space="preserve">Žlaby z Cu plechu, podokapní půlkruhové, rš 250 mm </t>
  </si>
  <si>
    <t>K60:      0,27+3,6+6,5</t>
  </si>
  <si>
    <t>764251901R00</t>
  </si>
  <si>
    <t>Zkrácení podokapního žlabu včetně žlab.čela do 45°</t>
  </si>
  <si>
    <t>K55:       1</t>
  </si>
  <si>
    <t>764291210R00</t>
  </si>
  <si>
    <t xml:space="preserve">Připojovací dilatační lišta z Cu plechu, rš 130 mm </t>
  </si>
  <si>
    <t>K59:     5,1</t>
  </si>
  <si>
    <t>764311821R00</t>
  </si>
  <si>
    <t xml:space="preserve">Demontáž krytiny, tabule 2 x 1 m, do 25 m2, do 30° </t>
  </si>
  <si>
    <t>764331831R00</t>
  </si>
  <si>
    <t xml:space="preserve">Demontáž  okapnice rš do 330 mm, do 45° </t>
  </si>
  <si>
    <t>12,31</t>
  </si>
  <si>
    <t>S4S:   8,63</t>
  </si>
  <si>
    <t>764351291R00</t>
  </si>
  <si>
    <t xml:space="preserve">Zpětná montáž žlabů </t>
  </si>
  <si>
    <t>Podkroví: 44,02</t>
  </si>
  <si>
    <t>764351841R00</t>
  </si>
  <si>
    <t>Demontáž žlabů 4hran., oblouk., rš 330 mm, do 45° žlaby pro zpětné použití</t>
  </si>
  <si>
    <t>podkroví:  44,02</t>
  </si>
  <si>
    <t>Přístavba Charvatská:   8,63</t>
  </si>
  <si>
    <t>764410850R00</t>
  </si>
  <si>
    <t xml:space="preserve">Demontáž oplechování parapetů,rš od 100 do 330 mm </t>
  </si>
  <si>
    <t>dvorní fasáda:</t>
  </si>
  <si>
    <t>129:  0,64*7</t>
  </si>
  <si>
    <t>vedeljší místost vedle 129:  0,64</t>
  </si>
  <si>
    <t>128:  1,5*6</t>
  </si>
  <si>
    <t>127:  1,5*2</t>
  </si>
  <si>
    <t>137:  1,5</t>
  </si>
  <si>
    <t>138:   1,5</t>
  </si>
  <si>
    <t>2 NP:</t>
  </si>
  <si>
    <t>201:   1,5*2</t>
  </si>
  <si>
    <t>226:  0,64*7</t>
  </si>
  <si>
    <t>místnost vedle místnosti 226:  0,64</t>
  </si>
  <si>
    <t>314: 0,64*5</t>
  </si>
  <si>
    <t>místnosti vedle m.č.314:  0,64*3</t>
  </si>
  <si>
    <t>410+vedlejší místnosti:  0,64*8</t>
  </si>
  <si>
    <t>401:  1,4*2</t>
  </si>
  <si>
    <t>404 - 407:  1,78*12</t>
  </si>
  <si>
    <t>408:  1,3*3</t>
  </si>
  <si>
    <t>409:  (1,6*9)+1,3</t>
  </si>
  <si>
    <t>402:  1,95*4</t>
  </si>
  <si>
    <t>403:  1,95</t>
  </si>
  <si>
    <t>764421830R00</t>
  </si>
  <si>
    <t xml:space="preserve">Demontáž oplechování říms,rš od 100 do 200 mm </t>
  </si>
  <si>
    <t>2 NP:    (35,28+6,361+36)*2</t>
  </si>
  <si>
    <t>uliční fasáda:</t>
  </si>
  <si>
    <t>1NP:(51,6+4,1+10+8,6+10,02+13,39+8,333+38,13)*2</t>
  </si>
  <si>
    <t>2NP:(44,1+16,78+10,2+13,57+8,333+38,130)*2</t>
  </si>
  <si>
    <t>3NP:(44,1+13,39+8,333+38,130)*2</t>
  </si>
  <si>
    <t>4NP: 43,89+16,91</t>
  </si>
  <si>
    <t>764430840R00</t>
  </si>
  <si>
    <t xml:space="preserve">Demontáž oplechování atiky,rš od 330 do 500 mm </t>
  </si>
  <si>
    <t>střecha S4S:     4,962</t>
  </si>
  <si>
    <t>764451804R00</t>
  </si>
  <si>
    <t xml:space="preserve">Demontáž odpadních trub </t>
  </si>
  <si>
    <t>764510210R00</t>
  </si>
  <si>
    <t xml:space="preserve">Překrývka parapetů včetně rohů z Cu, rš 80 mm </t>
  </si>
  <si>
    <t>K26:       16*1,3</t>
  </si>
  <si>
    <t>K27:       36*1,6</t>
  </si>
  <si>
    <t>K28:       12*1,08</t>
  </si>
  <si>
    <t>K29:       3*1,25</t>
  </si>
  <si>
    <t>K30:       (1+23+25+22)*1,5</t>
  </si>
  <si>
    <t>K31:      12*1,95</t>
  </si>
  <si>
    <t>764510250RT2</t>
  </si>
  <si>
    <t>Oplechování parapetů včetně rohů z Cu, rš 330 mm lepení Enkolitem</t>
  </si>
  <si>
    <t>K07:    8*0,64</t>
  </si>
  <si>
    <t>K08:    6*1,46</t>
  </si>
  <si>
    <t>K32:   6*1,52</t>
  </si>
  <si>
    <t>K33:    21*0,66</t>
  </si>
  <si>
    <t>K37:   0,52</t>
  </si>
  <si>
    <t>764510260RT2</t>
  </si>
  <si>
    <t>Oplechování parapetů včetně rohů z Cu, rš 400 mm lepení Enkolitem</t>
  </si>
  <si>
    <t>K24:      1,8*(12+12+12)</t>
  </si>
  <si>
    <t>K17:      2*1,46</t>
  </si>
  <si>
    <t>K34:     (13+14)*1,52</t>
  </si>
  <si>
    <t>764510270RT2</t>
  </si>
  <si>
    <t>Oplechování parapetů včetně rohů z Cu, rš 500 mm lepení Enkolitem</t>
  </si>
  <si>
    <t>K01:    1,74*12</t>
  </si>
  <si>
    <t>K04:    1,46</t>
  </si>
  <si>
    <t>K21:    2,4</t>
  </si>
  <si>
    <t>K22:    2,26*2</t>
  </si>
  <si>
    <t>K19:    1,3</t>
  </si>
  <si>
    <t>764510280RT2</t>
  </si>
  <si>
    <t>Oplechování parapetů včetně rohů z Cu, rš 600 mm lepení Enkolitem</t>
  </si>
  <si>
    <t>K36:      2,3</t>
  </si>
  <si>
    <t>764521230RT2</t>
  </si>
  <si>
    <t>Oplechování říms z Cu plechu, rš 200 mm nalepení Enkolitem</t>
  </si>
  <si>
    <t>K05:     1,95+2,7+(4*1,36)</t>
  </si>
  <si>
    <t>K06:    2,1+0,93+3,2+8,6+3</t>
  </si>
  <si>
    <t>K18:    0,2+1,36+1,8</t>
  </si>
  <si>
    <t>764521240RT2</t>
  </si>
  <si>
    <t>Oplechování říms z Cu plechu, rš 250 mm nalepení Enkolitem</t>
  </si>
  <si>
    <t>K20:    4,95</t>
  </si>
  <si>
    <t>K25:   3*(11*1,22)</t>
  </si>
  <si>
    <t xml:space="preserve">   2*0,25</t>
  </si>
  <si>
    <t>K03:     (4*35,2)+4,4+21,7+10,1</t>
  </si>
  <si>
    <t xml:space="preserve">    (4,4+36)*2</t>
  </si>
  <si>
    <t>K35:     (22*1,36)+(6*0,25)+(2*2,7)</t>
  </si>
  <si>
    <t>K57:     5,8</t>
  </si>
  <si>
    <t>764521250RT2</t>
  </si>
  <si>
    <t>Oplechování říms z Cu plechu, rš 330 mm nalepení Enkolitem</t>
  </si>
  <si>
    <t>K02:    (11*1,26)+(2*0,33)</t>
  </si>
  <si>
    <t>764530210RT2</t>
  </si>
  <si>
    <t>Oplechování okapnice z Cu plechu, rš 250 mm nalepení Enkolitem</t>
  </si>
  <si>
    <t>K60:     0,27+3,6+6,5</t>
  </si>
  <si>
    <t>764530260RT2</t>
  </si>
  <si>
    <t>Oplechování zdí z Cu plechu, rš 750 mm nalepení Enkolitem</t>
  </si>
  <si>
    <t>K58:      5+8,2</t>
  </si>
  <si>
    <t>764551204R00</t>
  </si>
  <si>
    <t xml:space="preserve">Odpadní trouby kruhové z Cu plechu  DN125 mm </t>
  </si>
  <si>
    <t>K49:      14,1+1,5</t>
  </si>
  <si>
    <t>K50:      8,8</t>
  </si>
  <si>
    <t>K51:      12,7+1,5</t>
  </si>
  <si>
    <t>K52:      16,4+1,5</t>
  </si>
  <si>
    <t>K53:      16,7+1,5</t>
  </si>
  <si>
    <t>K54:      17,5+1,5</t>
  </si>
  <si>
    <t>998764203R00</t>
  </si>
  <si>
    <t xml:space="preserve">Přesun hmot pro klempířské konstr., výšky do 24 m </t>
  </si>
  <si>
    <t>764 Konstrukce klempířské</t>
  </si>
  <si>
    <t>765</t>
  </si>
  <si>
    <t>Krytiny tvrdé</t>
  </si>
  <si>
    <t>765311813R00</t>
  </si>
  <si>
    <t xml:space="preserve">Demontáž krytiny bobrovky na sucho, pro použití </t>
  </si>
  <si>
    <t xml:space="preserve">  21,311*1</t>
  </si>
  <si>
    <t>Podkroví:   44,02*1</t>
  </si>
  <si>
    <t>765319111R00</t>
  </si>
  <si>
    <t xml:space="preserve">Montáž krytiny z bobrovky střech jedn. na sucho </t>
  </si>
  <si>
    <t>765799301R00</t>
  </si>
  <si>
    <t xml:space="preserve">Demontáž podstřešní fólie </t>
  </si>
  <si>
    <t>765901001R00</t>
  </si>
  <si>
    <t xml:space="preserve">Montáž podstřešní fólie </t>
  </si>
  <si>
    <t>998765203R00</t>
  </si>
  <si>
    <t xml:space="preserve">Přesun hmot pro krytiny tvrdé, výšky do 24 m </t>
  </si>
  <si>
    <t>765 Krytiny tvrdé</t>
  </si>
  <si>
    <t>766</t>
  </si>
  <si>
    <t>Konstrukce truhlářské</t>
  </si>
  <si>
    <t>766601214RT1</t>
  </si>
  <si>
    <t>Těsnění oken. spáry,ostění,PT folie+PP folie+páska PP-L folie š.50 mm; PT-Z folie š.75mm+páska tl.4mm</t>
  </si>
  <si>
    <t>158:  (2,58+4*2)*2</t>
  </si>
  <si>
    <t>204-212/304-312/404-412:       (1,74+2,58*2)*27</t>
  </si>
  <si>
    <t>214a,214b,314a,314b:      (3,6+3,149*2)*4</t>
  </si>
  <si>
    <t>766601229RT1</t>
  </si>
  <si>
    <t>Těsnění oken.spáry,parapet,PT folie+PP folie+páska PT folie š. 50 mm; PP folie š.50 mm+páska tl.2 mm</t>
  </si>
  <si>
    <t>145:  1,55*12</t>
  </si>
  <si>
    <t>158:  2,58*2</t>
  </si>
  <si>
    <t>204-212/304-312/404-412:       1,74*27</t>
  </si>
  <si>
    <t>766661132R00</t>
  </si>
  <si>
    <t xml:space="preserve">Montáž dveří do zárubně,otevíravých 2kř.do 1,45 m </t>
  </si>
  <si>
    <t>034:      1</t>
  </si>
  <si>
    <t>766661142R00</t>
  </si>
  <si>
    <t xml:space="preserve">Montáž dveří do zárubně,otevíravých 2kř.nad 1,45 m </t>
  </si>
  <si>
    <t>144:     1</t>
  </si>
  <si>
    <t>766661911R00</t>
  </si>
  <si>
    <t xml:space="preserve">Oprava dveřních křídel kompl., bez výměny prvků </t>
  </si>
  <si>
    <t>115:   3,21*3,38</t>
  </si>
  <si>
    <t>766694111R00</t>
  </si>
  <si>
    <t xml:space="preserve">Montáž parapetních desek š.do 30 cm,dl.do 100 cm </t>
  </si>
  <si>
    <t>146:   8</t>
  </si>
  <si>
    <t>156:   3</t>
  </si>
  <si>
    <t>346:   2</t>
  </si>
  <si>
    <t>244,344,422:   24</t>
  </si>
  <si>
    <t>766694112R00</t>
  </si>
  <si>
    <t xml:space="preserve">Montáž parapetních desek š.do 30 cm,dl.do 160 cm </t>
  </si>
  <si>
    <t>021-024:   4</t>
  </si>
  <si>
    <t>142:   1</t>
  </si>
  <si>
    <t>145:   12</t>
  </si>
  <si>
    <t>147:   7</t>
  </si>
  <si>
    <t>148:   1</t>
  </si>
  <si>
    <t>149:   1</t>
  </si>
  <si>
    <t>101-103,113:   4</t>
  </si>
  <si>
    <t>104-112:   9</t>
  </si>
  <si>
    <t>116-118:   3</t>
  </si>
  <si>
    <t>201-203,213/301-303,313/401-403/413:       12</t>
  </si>
  <si>
    <t>243,343,421:       6</t>
  </si>
  <si>
    <t>245,345:       26</t>
  </si>
  <si>
    <t>246:      2</t>
  </si>
  <si>
    <t>247:      2</t>
  </si>
  <si>
    <t>766694113R00</t>
  </si>
  <si>
    <t xml:space="preserve">Montáž parapetních desek š.do 30 cm,dl.do 260 cm </t>
  </si>
  <si>
    <t>143:   12</t>
  </si>
  <si>
    <t>150:   1</t>
  </si>
  <si>
    <t>155:   3</t>
  </si>
  <si>
    <t>157:   2</t>
  </si>
  <si>
    <t>119-121:      3</t>
  </si>
  <si>
    <t>122-135:      14</t>
  </si>
  <si>
    <t>136-139:       4</t>
  </si>
  <si>
    <t>140:       2</t>
  </si>
  <si>
    <t>204-212/304-312/404-412:        27</t>
  </si>
  <si>
    <t>215-216/315-319/415-419:       12</t>
  </si>
  <si>
    <t>217-219:       3</t>
  </si>
  <si>
    <t>220-240/320-341:       43</t>
  </si>
  <si>
    <t>241:     2</t>
  </si>
  <si>
    <t>242,342,420:     36</t>
  </si>
  <si>
    <t>766694114R00</t>
  </si>
  <si>
    <t xml:space="preserve">Montáž parapetních desek š.do 30 cm,dl.nad 260 cm </t>
  </si>
  <si>
    <t>114a,114b:    1</t>
  </si>
  <si>
    <t>214a,214b,314a,314b:        2</t>
  </si>
  <si>
    <t>769000010R00</t>
  </si>
  <si>
    <t xml:space="preserve">Montáž  oken a dveří s vypěněním </t>
  </si>
  <si>
    <t>021 - 024:   (1,6+1,5)*2*4</t>
  </si>
  <si>
    <t>025:   (1,6+1,5)*2*4</t>
  </si>
  <si>
    <t>142:   (1,6+1,815)*2</t>
  </si>
  <si>
    <t>143:   (1,84+1,93)*2*12</t>
  </si>
  <si>
    <t>145:   (1,55+1,69)*2*12</t>
  </si>
  <si>
    <t>146:  (0,64+1,42)*2*8</t>
  </si>
  <si>
    <t>147:   (1,54+2,43)*2*7</t>
  </si>
  <si>
    <t>148:    (1,54+2,43)*2</t>
  </si>
  <si>
    <t>149:  (1,54+1,97)*2</t>
  </si>
  <si>
    <t>150:   (2,34+1,53)*2</t>
  </si>
  <si>
    <t>152:  (1,8+1,83)*2*3</t>
  </si>
  <si>
    <t>155:   (1,72+2,33)*2*3</t>
  </si>
  <si>
    <t>156:   (0,55+1,38)*2*3</t>
  </si>
  <si>
    <t>157:   (1,85+1,83)*2*2</t>
  </si>
  <si>
    <t>158: (2,58+4)*2*2</t>
  </si>
  <si>
    <t>101 - 103,113:   (1,44+1,715)*2*4</t>
  </si>
  <si>
    <t>104 - 112:   (1,63+1,715)*2*9</t>
  </si>
  <si>
    <t>114a,114b:   (3,6+1,76)*2</t>
  </si>
  <si>
    <t>116 - 118:   (1,41+2,59)*2*3</t>
  </si>
  <si>
    <t>119-121:   (1,65+2,5)*2*3</t>
  </si>
  <si>
    <t>122-135:   (1,65+2,5)*2*14</t>
  </si>
  <si>
    <t>136-139:   (1,64+1,83)*2*4</t>
  </si>
  <si>
    <t>140:   (1,64+1,83)*2</t>
  </si>
  <si>
    <t>201-203,213/301-303,313/401-403/413:    (1,44+2,52)*2*12</t>
  </si>
  <si>
    <t>204-212/304-312/404-412:    (1,74+2,58)*2*27</t>
  </si>
  <si>
    <t>214a,214b,314a,314b:    (3,6+3,149)*2*4</t>
  </si>
  <si>
    <t>215-216/315-319/415-419:    (2,1+2,52)*2*12</t>
  </si>
  <si>
    <t>217-219:    (1,64+2,55)*2*3</t>
  </si>
  <si>
    <t>220-240/320-341:    (1,65+2,5)*2*43</t>
  </si>
  <si>
    <t>241:   (1,64+5)*2</t>
  </si>
  <si>
    <t>242,342,420:   (1,84+2,46)*2*36</t>
  </si>
  <si>
    <t>243,343,421:   (1,55+2,44)*2*6</t>
  </si>
  <si>
    <t>244,344,422:   (0,64+1,42)*2*24</t>
  </si>
  <si>
    <t>245,345:   (1,54+2,43)*2*26</t>
  </si>
  <si>
    <t>246:   (1,54+2,43)*2</t>
  </si>
  <si>
    <t>247:   (1,54+3,43)*2</t>
  </si>
  <si>
    <t>248:   (2,2+2,43)*2</t>
  </si>
  <si>
    <t>346:   (0,56+0,72)*2</t>
  </si>
  <si>
    <t>60775301</t>
  </si>
  <si>
    <t>Parapet interiér masiv šíře 160 mm  s nosem</t>
  </si>
  <si>
    <t>101-103,113:   1,44*4</t>
  </si>
  <si>
    <t>104-112:   1,63*9</t>
  </si>
  <si>
    <t>114a,114b:,       1</t>
  </si>
  <si>
    <t>122-135:        1,65*14</t>
  </si>
  <si>
    <t>136-139:        1,64*4</t>
  </si>
  <si>
    <t>140:       1,64*2</t>
  </si>
  <si>
    <t>204-212/304-312/404-412:         1,74*27</t>
  </si>
  <si>
    <t>215-216/315-319/415-419:         2,1*12</t>
  </si>
  <si>
    <t>217-219:         1,64*3</t>
  </si>
  <si>
    <t>242,342,420:       1,84*36</t>
  </si>
  <si>
    <t>245,345:   1,54*26</t>
  </si>
  <si>
    <t>246:       1,54*2</t>
  </si>
  <si>
    <t>247:        1,54*2</t>
  </si>
  <si>
    <t>248:        2,2*2</t>
  </si>
  <si>
    <t>304,32*1,1</t>
  </si>
  <si>
    <t>60775304</t>
  </si>
  <si>
    <t>Parapet interiér masiv šíře 300 mm  s nosem</t>
  </si>
  <si>
    <t>214a,214b,314a,314b:          3,6*2</t>
  </si>
  <si>
    <t>15,2*1,1</t>
  </si>
  <si>
    <t>60775306</t>
  </si>
  <si>
    <t>Parapet interiér masiv šíře 400 mm  s nosem</t>
  </si>
  <si>
    <t>143:   1,84*12</t>
  </si>
  <si>
    <t>145:   1,55*12</t>
  </si>
  <si>
    <t>146:   0,64*5</t>
  </si>
  <si>
    <t>147:   1,54*7</t>
  </si>
  <si>
    <t>148:   1,54</t>
  </si>
  <si>
    <t>149:   1,54</t>
  </si>
  <si>
    <t>150:   2,34</t>
  </si>
  <si>
    <t>151:   2,34</t>
  </si>
  <si>
    <t>152:   1,8*3</t>
  </si>
  <si>
    <t>155:   1,72*3</t>
  </si>
  <si>
    <t>156:   0,55*3</t>
  </si>
  <si>
    <t>157:   1,85*2</t>
  </si>
  <si>
    <t>241:        1,64*2</t>
  </si>
  <si>
    <t>346:   0,56*2</t>
  </si>
  <si>
    <t>87,89*1,1</t>
  </si>
  <si>
    <t>60775310</t>
  </si>
  <si>
    <t>Parapet interiér masiv šíře 600 mm  s nosem</t>
  </si>
  <si>
    <t>146:   0,64*3</t>
  </si>
  <si>
    <t>243,343,421:        1,55*6</t>
  </si>
  <si>
    <t>244,344,422:          0,64*24</t>
  </si>
  <si>
    <t>26,58*1,1</t>
  </si>
  <si>
    <t>61110501</t>
  </si>
  <si>
    <t>Okno dřevěné ,okno 2křídlé a 1křídlé</t>
  </si>
  <si>
    <t>zasklení  - dvojsklo 4-8-4 Ug,uvnitř jednoduché asklení</t>
  </si>
  <si>
    <t>kování - mosaz přírodní,panty bíle</t>
  </si>
  <si>
    <t>povrchová úprava - nátěr slonová kost venkovní rám</t>
  </si>
  <si>
    <t>sv.hnědý dle vzorů</t>
  </si>
  <si>
    <t xml:space="preserve">                                         </t>
  </si>
  <si>
    <t>012 - 024:     (1,6*1,5)*4</t>
  </si>
  <si>
    <t>025:     (1,6*1,5)*4</t>
  </si>
  <si>
    <t>142:     1,6*1,815</t>
  </si>
  <si>
    <t>346:    0,56*0,56</t>
  </si>
  <si>
    <t>61110502</t>
  </si>
  <si>
    <t>Dřevěné okno 6křídlové s nadsvětlíky,rozdělené sloupkem a vodorv.poutcem. euro 78</t>
  </si>
  <si>
    <t>u vybraných oken jedno horní křídlo ventilační,jednoduché zasklení do skl.tmelu,izolační dvojskol</t>
  </si>
  <si>
    <t>profil -slonová kost,venkovní rám sv.hnědý dle vzorků</t>
  </si>
  <si>
    <t>kování - mosaz,přírodní</t>
  </si>
  <si>
    <t>143:    (1,84*1,93)*12</t>
  </si>
  <si>
    <t>145:    (1,55*1,69)*12</t>
  </si>
  <si>
    <t>147:    (1,54*2,43)*7</t>
  </si>
  <si>
    <t>152:   (1,8*1,83)*3</t>
  </si>
  <si>
    <t>155:   (1,72*2,33)*3</t>
  </si>
  <si>
    <t>157:   (1,85*1,83)*2</t>
  </si>
  <si>
    <t>119-121:   (1,65*2,5)*3</t>
  </si>
  <si>
    <t>122-135:   (1,65*2,5)*14</t>
  </si>
  <si>
    <t>136-139:   (1,64*1,83)*4</t>
  </si>
  <si>
    <t>204-212/304-312/404-412:   (1,74*2,58)*27</t>
  </si>
  <si>
    <t>215-216/315-319/415-419:   (2,1*2,52)*12</t>
  </si>
  <si>
    <t>217-219:   (1,64*2,52)*3</t>
  </si>
  <si>
    <t>220-240/320-341:   (1,65*2,5)*43</t>
  </si>
  <si>
    <t>242,342,420:   (1,84*2,4)*36</t>
  </si>
  <si>
    <t>243,343,421:   (1,55*2,4)*6</t>
  </si>
  <si>
    <t>245,345:   (1,54*2,43)*26</t>
  </si>
  <si>
    <t>246:  1,54*2,43</t>
  </si>
  <si>
    <t>248:   2,2*2,43</t>
  </si>
  <si>
    <t>61110503</t>
  </si>
  <si>
    <t>Vstupní dveře dřevěné dvojkřídlé otvírané do inter 1550x2150 mm,prosklené</t>
  </si>
  <si>
    <t>jednoduché zasklení do tele,izolační dvojsklo</t>
  </si>
  <si>
    <t>odstín hnědý dle původního stavu</t>
  </si>
  <si>
    <t>kování - mosaz přírodní</t>
  </si>
  <si>
    <t>61110504</t>
  </si>
  <si>
    <t>Okno dřevěné dvojkřídlé s nadsvětlíkem,rozdělené vodorovným poutcem</t>
  </si>
  <si>
    <t>jednoduché zasklení do tmele,izolační dvojsklo,vnitřní sklo - ornamentní sklo</t>
  </si>
  <si>
    <t>146:     (0,64*1,42)*8</t>
  </si>
  <si>
    <t>156:    (0,55+1,38)*2*3</t>
  </si>
  <si>
    <t>244,344,422:    (0,64*1,42)*24</t>
  </si>
  <si>
    <t>61110506</t>
  </si>
  <si>
    <t>Dřevěné okno tříkřídlé,rozdělené sloupkem a vodor. poutcem,pevné okenní příčky</t>
  </si>
  <si>
    <t xml:space="preserve"> V horní části okna sendvičová konstrukce s PUR deskou</t>
  </si>
  <si>
    <t>,jednoduché zasklení do skl.tmelu,izolační dvojskol</t>
  </si>
  <si>
    <t>148:    1,54*2,43</t>
  </si>
  <si>
    <t>61110507</t>
  </si>
  <si>
    <t>Dřvěné okno čtyřkřídlé se štuplem,rozdělené vodor. poutcem,s nadsvětlíky rozdělené sloupkem</t>
  </si>
  <si>
    <t>Pevné okenní příčky</t>
  </si>
  <si>
    <t>ednoduché zasklení do tmele,izolační dvojsklo,</t>
  </si>
  <si>
    <t>149:     1,54*1,97</t>
  </si>
  <si>
    <t>151:    (2,34*1,53)*2</t>
  </si>
  <si>
    <t>61110508</t>
  </si>
  <si>
    <t>Dřevěné okno trojkřídlé,rozdělené sloupky,pevné okenní příčky</t>
  </si>
  <si>
    <t>jednoduché zasklení do tmele,izolační dvojsklo,</t>
  </si>
  <si>
    <t>150:    2,34*1,53</t>
  </si>
  <si>
    <t>61110509</t>
  </si>
  <si>
    <t>Dřevěné okno dvojkřídlé,okenní příčky</t>
  </si>
  <si>
    <t>jednoduché zasklení do tmele,vnější izolační 2sklo,uvnitř jednoduché zasklení 4 mm - ornamentní sklo</t>
  </si>
  <si>
    <t>kování - mosaz,přírodní,panty bílé</t>
  </si>
  <si>
    <t>101 - 103,113:   (1,44*1,715)*4</t>
  </si>
  <si>
    <t>61110510</t>
  </si>
  <si>
    <t>Okno trojkřídlové,se sloupkem,pevné koenní příčky</t>
  </si>
  <si>
    <t>104 - 112:   (1,63*1,715)*9</t>
  </si>
  <si>
    <t>61110511</t>
  </si>
  <si>
    <t>Dřevěné okno trojkřídlové se sloupky,vnitřní okna s původními vitrážemi,pevné okenní příčky</t>
  </si>
  <si>
    <t>jednoduché zasklení do tmele,vnější izolační 2sklo,uvnitř okno repasované vitráže</t>
  </si>
  <si>
    <t>214a,214b,314a,314b:   (3,6*3,149)*2</t>
  </si>
  <si>
    <t>61110512</t>
  </si>
  <si>
    <t>Dřevěné okno čtyřkřídlé s nadsvětlíkem,rozdělené vodorovným poutcem,</t>
  </si>
  <si>
    <t>u vybraných oken jedno horní křídlo ventilační,pevné okenní příčky</t>
  </si>
  <si>
    <t>jednoduhé zasklení,vnější izolační dvojsklo,uvnitř bezpečnostní sklo 4 mm ornamentní,nadsvětlík uvnitř jednoduché zasklení</t>
  </si>
  <si>
    <t>kování - mosaz přírodní,panty bílé</t>
  </si>
  <si>
    <t>profil - slonová kost,venkovní sv.hnědý dle vzorů</t>
  </si>
  <si>
    <t>116 - 118.:   (1,41*2,59)*3</t>
  </si>
  <si>
    <t>201-203,213/301-303,313/401-403,413:    (1,44*2,52)*12</t>
  </si>
  <si>
    <t>61110513</t>
  </si>
  <si>
    <t>Dřevěné okno 6křídlové s nadsvětlíky,rozdělené sloupkem a vodorv.poutci,1x horní křídlo ventilačn</t>
  </si>
  <si>
    <t>61110514</t>
  </si>
  <si>
    <t>Dveře a okno 1křídlé s nadsvětlíky,rozdělené sloup a vodor.poutcem,pevné okenní příčky</t>
  </si>
  <si>
    <t>Jednoduché zasklení,vnější izolační dvojsklo 4-8-4</t>
  </si>
  <si>
    <t>profil - slonová kost,venkovní rám sv.hnědý dle vzorů</t>
  </si>
  <si>
    <t>kování- mosaz přírodní,panty bílé</t>
  </si>
  <si>
    <t>247:    1,54*3,43</t>
  </si>
  <si>
    <t>61110515</t>
  </si>
  <si>
    <t>Dřevěné okno devítikřídlé s nadsvětlíkem,rozdělené sloupky a vodor. poutci,pevné okenní příčky</t>
  </si>
  <si>
    <t xml:space="preserve">jednoduché zasklení do tmele,vnější izolační 2sklo,uvnitř jednoduché zasklení 4 mm - ornamentní sklo    </t>
  </si>
  <si>
    <t xml:space="preserve">profil -slonová kost,venkovní rám sv.hnědý dle vzorků    </t>
  </si>
  <si>
    <t xml:space="preserve">kování - mosaz,přírodní,panty bílé    </t>
  </si>
  <si>
    <t>158:    (2,58*4)*2</t>
  </si>
  <si>
    <t>241:    1,64*5</t>
  </si>
  <si>
    <t>611491111</t>
  </si>
  <si>
    <t>Dveře dvojkřídlé,částečně prosklené s hlavním prav  křídlem š.900 mm 2130x2485 mm</t>
  </si>
  <si>
    <t>vnější izolační dvojsklo</t>
  </si>
  <si>
    <t>odstín - hnědý dle původního stavu</t>
  </si>
  <si>
    <t>035:        1</t>
  </si>
  <si>
    <t>61160814</t>
  </si>
  <si>
    <t>Dveře dřevěné vstupní prosklené 2křídlé s  hlavním pravým křídlem š. 900,  vel.1290x2230 mm</t>
  </si>
  <si>
    <t>034:    1</t>
  </si>
  <si>
    <t>998766103R00</t>
  </si>
  <si>
    <t xml:space="preserve">Přesun hmot pro truhlářské konstr., výšky do 24 m </t>
  </si>
  <si>
    <t>766 Konstrukce truhlářské</t>
  </si>
  <si>
    <t>767</t>
  </si>
  <si>
    <t>Konstrukce zámečnické</t>
  </si>
  <si>
    <t>767121991AJ</t>
  </si>
  <si>
    <t xml:space="preserve">Repase mříží - Dmtž,oprava,zpětná montáž </t>
  </si>
  <si>
    <t>026:   2,96*0,885</t>
  </si>
  <si>
    <t>767613203R00</t>
  </si>
  <si>
    <t xml:space="preserve">Montáž oken kyvných, </t>
  </si>
  <si>
    <t>001 - 003:     3</t>
  </si>
  <si>
    <t>004 -006:     3</t>
  </si>
  <si>
    <t>007 - 010,012:     5</t>
  </si>
  <si>
    <t>017 - 018:     2</t>
  </si>
  <si>
    <t>019 - 020:     2</t>
  </si>
  <si>
    <t>028:    1</t>
  </si>
  <si>
    <t>029:     2</t>
  </si>
  <si>
    <t>030:     1</t>
  </si>
  <si>
    <t>031:     2</t>
  </si>
  <si>
    <t>032:      1</t>
  </si>
  <si>
    <t>033:     1</t>
  </si>
  <si>
    <t>767624052R00</t>
  </si>
  <si>
    <t xml:space="preserve">Výlez na půdu -plastový bílý </t>
  </si>
  <si>
    <t>Na távající plechový lem osaze střešní plastový výlez se součinitilem tepla max.1,2 W/(m2.K) Výlez napojen na foliovou parozábranu souvrství střechy S6</t>
  </si>
  <si>
    <t>Z4:     1</t>
  </si>
  <si>
    <t>767647919R00</t>
  </si>
  <si>
    <t xml:space="preserve">Oprava dveří - repase </t>
  </si>
  <si>
    <t>011:     0,9*1,5</t>
  </si>
  <si>
    <t>014:     0,9*1,58</t>
  </si>
  <si>
    <t>016:     0,9*1,5</t>
  </si>
  <si>
    <t>767662120R00</t>
  </si>
  <si>
    <t>Montáž mříží pevných - svařováním,včetně dodání mříže,povrchová úprava stejná jako stávající</t>
  </si>
  <si>
    <t>767995101R00</t>
  </si>
  <si>
    <t>kotvení pomocí speciálními šrouby do betonu které jsou součástí setu do nosné části střešní konstruce</t>
  </si>
  <si>
    <t>povrchová úprava prášková barva v barvě krytiny</t>
  </si>
  <si>
    <t>Z2:    16</t>
  </si>
  <si>
    <t>767996801R00</t>
  </si>
  <si>
    <t xml:space="preserve">Demontáž anglických dvorků </t>
  </si>
  <si>
    <t>110:   2</t>
  </si>
  <si>
    <t>6114910</t>
  </si>
  <si>
    <t>Okno jednokřídlé hliníkové,sklopné,replika ocel. okna s výklopným mechanismem u 2částí okno</t>
  </si>
  <si>
    <t>007 - 010,012:  (1,5*0,87)*5</t>
  </si>
  <si>
    <t>019 - 020:  (1,5*1,2)*2</t>
  </si>
  <si>
    <t>6114912</t>
  </si>
  <si>
    <t>Hliníkové okno</t>
  </si>
  <si>
    <t>jednoduché zasklení do sklář.kytu,izolační 2sklo 4-8-4 Ug=1,0</t>
  </si>
  <si>
    <t>profil - přírodní elox</t>
  </si>
  <si>
    <t>kování - standart,barva stříbrná</t>
  </si>
  <si>
    <t>6114913</t>
  </si>
  <si>
    <t>Hliníkové okno dvojkřídlé rozdělené sloupkem</t>
  </si>
  <si>
    <t>ednoduché zasklení do sklář.kytu,izolační 2sklo 4-8-4 Ug=1,0</t>
  </si>
  <si>
    <t>031:   (1,64*0,4)*2</t>
  </si>
  <si>
    <t>6114914</t>
  </si>
  <si>
    <t>Hliníkové okno jednokřídlé,sklopné,s pevnými příčkami</t>
  </si>
  <si>
    <t>032:    1,5*0,6</t>
  </si>
  <si>
    <t>6114915</t>
  </si>
  <si>
    <t>Hliníkové okno jednokřídlé</t>
  </si>
  <si>
    <t>jednoduché zasklení do sklářského tmelu,vnitřní okno-vitráže,izolační dvojsklo 4-8-4Ug,drátosklo z vnější strany</t>
  </si>
  <si>
    <t>profil - přírodní elex</t>
  </si>
  <si>
    <t>6114999</t>
  </si>
  <si>
    <t>Okno hliníkové 2křídlé se štuplem,replika okna s výklopným mechanismem u 2částí okna</t>
  </si>
  <si>
    <t>001-003:   (4*1,4)*3</t>
  </si>
  <si>
    <t>004 - 006:   (4*1,4)*3</t>
  </si>
  <si>
    <t>017 - 018:   (1,5*1,2)*2</t>
  </si>
  <si>
    <t>9114911</t>
  </si>
  <si>
    <t>Ocelové okno 1křídlé,sklopné s pevnými příčkami</t>
  </si>
  <si>
    <t>028:      1,2*0,82</t>
  </si>
  <si>
    <t>029:      (1,5*0,82)*2</t>
  </si>
  <si>
    <t>998767203R00</t>
  </si>
  <si>
    <t xml:space="preserve">Přesun hmot pro zámečnické konstr., výšky do 24 m </t>
  </si>
  <si>
    <t>767 Konstrukce zámečnické</t>
  </si>
  <si>
    <t>781</t>
  </si>
  <si>
    <t>Obklady keramické</t>
  </si>
  <si>
    <t>781310121R00</t>
  </si>
  <si>
    <t xml:space="preserve">Obkládání ostění do tmele šířky do 600 mm </t>
  </si>
  <si>
    <t>001-003:   (2*0,5)*3</t>
  </si>
  <si>
    <t>004 - 006:  (2*0,5)*3</t>
  </si>
  <si>
    <t>025:   (2*0,5)*4</t>
  </si>
  <si>
    <t>781320121R00</t>
  </si>
  <si>
    <t xml:space="preserve">Obkládání parapetů do tmele šířky do600 mm </t>
  </si>
  <si>
    <t>59781345</t>
  </si>
  <si>
    <t>Obklad dle původního obkladu</t>
  </si>
  <si>
    <t>Doplnění parapetů a ostění.:</t>
  </si>
  <si>
    <t xml:space="preserve">   (2*0,5)*3</t>
  </si>
  <si>
    <t xml:space="preserve">  (2*0,5)*3</t>
  </si>
  <si>
    <t xml:space="preserve">  (2*0,5)*4</t>
  </si>
  <si>
    <t xml:space="preserve"> 16,98*1,2</t>
  </si>
  <si>
    <t>998781202R00</t>
  </si>
  <si>
    <t xml:space="preserve">Přesun hmot pro obklady keramické, výšky do 12 m </t>
  </si>
  <si>
    <t>781 Obklady keramické</t>
  </si>
  <si>
    <t>783</t>
  </si>
  <si>
    <t>Nátěry</t>
  </si>
  <si>
    <t>783101821R00</t>
  </si>
  <si>
    <t xml:space="preserve">Odstranění nátěrů z ocel. konstrukcí" opálením </t>
  </si>
  <si>
    <t>011:     (0,9*1,5)*2</t>
  </si>
  <si>
    <t>014:     (0,9*1,58)*2</t>
  </si>
  <si>
    <t>016:     (0,9*1,5)*2</t>
  </si>
  <si>
    <t>783101822</t>
  </si>
  <si>
    <t xml:space="preserve">Odstranění nátěrů z ocel. mříží" opálením </t>
  </si>
  <si>
    <t xml:space="preserve">  307,0304*2</t>
  </si>
  <si>
    <t>783122210R00</t>
  </si>
  <si>
    <t xml:space="preserve">Nátěr syntetický OK "A" 1x + 2x email </t>
  </si>
  <si>
    <t>783215400R00</t>
  </si>
  <si>
    <t xml:space="preserve">Nátěr olejový kovových konstr. kovářská patina </t>
  </si>
  <si>
    <t>783601831R00</t>
  </si>
  <si>
    <t xml:space="preserve">Odstr. nátěrů z dřev.oken chemickými odstraňovači </t>
  </si>
  <si>
    <t>115:   (3,21*3,38)*2</t>
  </si>
  <si>
    <t>783625300R00</t>
  </si>
  <si>
    <t xml:space="preserve">Nátěr synt. truhl. výrobků 2x + 2x email.+2x tmel </t>
  </si>
  <si>
    <t>783 Nátěry</t>
  </si>
  <si>
    <t>784</t>
  </si>
  <si>
    <t>Malby</t>
  </si>
  <si>
    <t>784191201R00</t>
  </si>
  <si>
    <t xml:space="preserve">Penetrace podkladu hloubková Primalex 1x </t>
  </si>
  <si>
    <t>Malba stěn zasažených opravami vždy v celé ploše stěny:     2000</t>
  </si>
  <si>
    <t>784195222R00</t>
  </si>
  <si>
    <t xml:space="preserve">Malba tekutá Primalex Plus, barva, 2 x </t>
  </si>
  <si>
    <t>784402801R00</t>
  </si>
  <si>
    <t xml:space="preserve">Odstranění malby oškrábáním </t>
  </si>
  <si>
    <t>784 Malby</t>
  </si>
  <si>
    <t>787</t>
  </si>
  <si>
    <t>Zasklívání</t>
  </si>
  <si>
    <t>78760084AJ</t>
  </si>
  <si>
    <t xml:space="preserve">Dmtž,repase a zpětná montáž vytráže </t>
  </si>
  <si>
    <t>1NP:    3,48*1,76</t>
  </si>
  <si>
    <t>2NP:    3,48*3,11</t>
  </si>
  <si>
    <t>3NP:    3,48*3,11</t>
  </si>
  <si>
    <t>4NP:    3,48*4,4</t>
  </si>
  <si>
    <t>787600901R00</t>
  </si>
  <si>
    <t xml:space="preserve">Oprava - zasklívání oken - přetmelení </t>
  </si>
  <si>
    <t>998787203R00</t>
  </si>
  <si>
    <t xml:space="preserve">Přesun hmot pro zasklívání, výšky do 24 m </t>
  </si>
  <si>
    <t>787 Zasklívání</t>
  </si>
  <si>
    <t>M21</t>
  </si>
  <si>
    <t>Elektromontáže</t>
  </si>
  <si>
    <t>11110000</t>
  </si>
  <si>
    <t>Nástavba Charvatská:</t>
  </si>
  <si>
    <t>Stávající rozvody slabo a silno.proudé k zařízení CO2 včetně instalačního žlabu výškově posunuty v souvislosti se zateplením:                     1</t>
  </si>
  <si>
    <t>2100147AJ</t>
  </si>
  <si>
    <t>M21 Elektromontáže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</si>
  <si>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</si>
  <si>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</si>
  <si>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</si>
  <si>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</si>
  <si>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</si>
  <si>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</si>
  <si>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</si>
  <si>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</si>
  <si>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</si>
  <si>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</si>
  <si>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</si>
  <si>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</si>
  <si>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</si>
  <si>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</si>
  <si>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</si>
  <si>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</si>
  <si>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D96 Přesuny suti a vybouraných hmot</t>
  </si>
  <si>
    <t>02 Přístavba - tělocvična</t>
  </si>
  <si>
    <t>073826111R00</t>
  </si>
  <si>
    <t xml:space="preserve">Provedení bednění ztuž. věnců a krytů hlav komínů </t>
  </si>
  <si>
    <t>Komín nad střechou:   0,45*4</t>
  </si>
  <si>
    <t>113106123U00</t>
  </si>
  <si>
    <t xml:space="preserve">Rozebr zámk dlažba pro pěší komun </t>
  </si>
  <si>
    <t>110: (10,251+6,138)*2</t>
  </si>
  <si>
    <t>113106231R00</t>
  </si>
  <si>
    <t xml:space="preserve">Rozebrání dlažeb ze zámkové dlažby v kamenivu </t>
  </si>
  <si>
    <t>110:  (10,5+6)*1</t>
  </si>
  <si>
    <t>113109315R00</t>
  </si>
  <si>
    <t xml:space="preserve">Odstranění podkladu pl.50 m2, bet.prostý tl.15 cm </t>
  </si>
  <si>
    <t xml:space="preserve">plocha pod úmělou trávou:  </t>
  </si>
  <si>
    <t>110:   0,66*16,983</t>
  </si>
  <si>
    <t xml:space="preserve">   0,66*2,56</t>
  </si>
  <si>
    <t xml:space="preserve">   1*5,89</t>
  </si>
  <si>
    <t>116:    0,6*7</t>
  </si>
  <si>
    <t xml:space="preserve">   0,6*11,5</t>
  </si>
  <si>
    <t>116:    (0,6*0,8)*7</t>
  </si>
  <si>
    <t xml:space="preserve">    (0,6*14,3)*1,5</t>
  </si>
  <si>
    <t>1 NP:</t>
  </si>
  <si>
    <t>110:  (0,66*0,3)*16,983</t>
  </si>
  <si>
    <t xml:space="preserve">  (0,66*0,3)*2,56</t>
  </si>
  <si>
    <t xml:space="preserve">  (1*0,3)*16,5</t>
  </si>
  <si>
    <t xml:space="preserve">  (1*0,3)*5,8</t>
  </si>
  <si>
    <t>kolem tělocvičny sousední pozmek:  (0,6*0,3)*(4,542+3,2)</t>
  </si>
  <si>
    <t xml:space="preserve">  (0,6*0,3)*(15,461+2,376+12,372)</t>
  </si>
  <si>
    <t>30,62+3*2</t>
  </si>
  <si>
    <t>33,62+3*2</t>
  </si>
  <si>
    <t>okapový chodník:</t>
  </si>
  <si>
    <t>S1:</t>
  </si>
  <si>
    <t>110:  (16,98+0,66+2,56+16,85+6,295)*0,6</t>
  </si>
  <si>
    <t>sousední pozemek.:  2,74*0,6</t>
  </si>
  <si>
    <t xml:space="preserve">  (1,481+2,376+12,372)*0,6</t>
  </si>
  <si>
    <t>zásyp upravené kanalizacd:     3</t>
  </si>
  <si>
    <t>181301102R00</t>
  </si>
  <si>
    <t xml:space="preserve">Rozprostření ornice, rovina, tl. 10-15 cm,do 500m2 </t>
  </si>
  <si>
    <t>Uvedení trávníků sousedního pozemku do původního stavu po skončení prací:    (12,49+15,481+11,645)*3</t>
  </si>
  <si>
    <t>185803111R00</t>
  </si>
  <si>
    <t xml:space="preserve">Ošetření trávníku v rovině </t>
  </si>
  <si>
    <t>185803211R00</t>
  </si>
  <si>
    <t xml:space="preserve">Uválcování trávníku v rovině </t>
  </si>
  <si>
    <t>185803411R00</t>
  </si>
  <si>
    <t xml:space="preserve">Pohrabání  trávníku v rovině po výsadbě </t>
  </si>
  <si>
    <t>185804312R00</t>
  </si>
  <si>
    <t xml:space="preserve">Zalití trávníku </t>
  </si>
  <si>
    <t>Uvedení trávníků sousedního pozemku do původního stavu po skončení prací:    (12,49+15,481+11,645)*3*0,2</t>
  </si>
  <si>
    <t>00572440</t>
  </si>
  <si>
    <t>Směs travní hřištní III. - vysoká zátěž PROFI</t>
  </si>
  <si>
    <t>kg</t>
  </si>
  <si>
    <t>Uvedení trávníků sousedního pozemku do původního stavu po skončení prací:    (12,49+15,481+11,645)*3*0,015</t>
  </si>
  <si>
    <t>10364201</t>
  </si>
  <si>
    <t>Ornice pro doplnění ploch</t>
  </si>
  <si>
    <t>Uvedení trávníků sousedního pozemku do původního stavu po skončení prací:    (12,49+15,481+11,645)*3*0,15</t>
  </si>
  <si>
    <t>120:  (16,98+4,542)*6,9</t>
  </si>
  <si>
    <t>1110001112</t>
  </si>
  <si>
    <t xml:space="preserve">Dmtž a zpětná montáž klepadla </t>
  </si>
  <si>
    <t>kpl</t>
  </si>
  <si>
    <t>Sousední pozemek:     1</t>
  </si>
  <si>
    <t>116:      2</t>
  </si>
  <si>
    <t>111000119</t>
  </si>
  <si>
    <t xml:space="preserve">Zakrytí sportovního povrchu pod lešením: </t>
  </si>
  <si>
    <t>(6,295+16,85+2,56+16,983)*4</t>
  </si>
  <si>
    <t xml:space="preserve">Očištění podlahy tlakovou vodou </t>
  </si>
  <si>
    <t>S2S:    11,04*21,33</t>
  </si>
  <si>
    <t xml:space="preserve">    3,104*(6,391+6,676)</t>
  </si>
  <si>
    <t xml:space="preserve">   5,63*(1,8+11,64)</t>
  </si>
  <si>
    <t xml:space="preserve">   12,472*4</t>
  </si>
  <si>
    <t>S3S:   (6,676*6,58)+(6,427*8,897)</t>
  </si>
  <si>
    <t>Vyvrtání otvorů (8 kusů/m), beztlakové injektování, dodávka injektážní hmoty Injektol.</t>
  </si>
  <si>
    <t>8 vrtů/m zdi, průměr 30 mm, spotřeba 2,6 l látky/m vrtu.</t>
  </si>
  <si>
    <t>073826112R00</t>
  </si>
  <si>
    <t xml:space="preserve">Provedení odbednění ztuž. věnců, krytů hlav komínů </t>
  </si>
  <si>
    <t>Komín :0,45*4</t>
  </si>
  <si>
    <t>310271630R00</t>
  </si>
  <si>
    <t xml:space="preserve">Zazdívka otvorů do 4 m2, pórobet.tvárnice, tl.30cm </t>
  </si>
  <si>
    <t>Doplnění zdiva atiky po komínech:   (0,6+0,45+0,6+0,45)*0,3*0,3</t>
  </si>
  <si>
    <t xml:space="preserve">Zdivo POROTHERM 24 P+D P10 na MVC 5, tl. 240 mm </t>
  </si>
  <si>
    <t>SA:  (21,33+11,34)*2*0,5</t>
  </si>
  <si>
    <t xml:space="preserve">  (12+1,835+1,665+5,63+6,42+6,135+6,485+7,26+0,28+3,59+0,16+12)*0,5</t>
  </si>
  <si>
    <t>314232521RT2</t>
  </si>
  <si>
    <t>Zdivo komín. těles z cihel plných 29 cm na MC 10 s použitím suché maltové směsi</t>
  </si>
  <si>
    <t>Komín nad střechou:   (0,145*4)*0,15*0,3</t>
  </si>
  <si>
    <t>314232571RT2</t>
  </si>
  <si>
    <t xml:space="preserve">Beton. komínová hlava s výztuží 0,5x0,5x0,15 </t>
  </si>
  <si>
    <t>5211100022</t>
  </si>
  <si>
    <t xml:space="preserve">Odstranění úmělé trávy </t>
  </si>
  <si>
    <t>564721111R00</t>
  </si>
  <si>
    <t xml:space="preserve">Podklad z kameniva drceného vel.32-63 mm,tl. 8 cm </t>
  </si>
  <si>
    <t xml:space="preserve">  12*0,5</t>
  </si>
  <si>
    <t>Omítka po vyrovnání parapetů vnitřní napojení na stávající omítku:</t>
  </si>
  <si>
    <t>120:   (3,08*0,3)*4</t>
  </si>
  <si>
    <t>125:  (2,17*0,3)*4</t>
  </si>
  <si>
    <t>126:  (2,2*0,3)*3</t>
  </si>
  <si>
    <t>119:  (2,94*0,3)*2</t>
  </si>
  <si>
    <t>117:  2,94*0,3</t>
  </si>
  <si>
    <t>120:   (2,58*4)*4</t>
  </si>
  <si>
    <t>122:   (1,95*1,8)*2</t>
  </si>
  <si>
    <t>124:   (0,55*1,38)*2</t>
  </si>
  <si>
    <t>125:   (1,67*2,33)*3</t>
  </si>
  <si>
    <t>126:  (1,7*1,9)*3</t>
  </si>
  <si>
    <t>119:  (2,44*1,62)*2</t>
  </si>
  <si>
    <t>117.:  2,44*1,62</t>
  </si>
  <si>
    <t>123:  (2,6*2,4)+(2,6*3,2)</t>
  </si>
  <si>
    <t>612421626R00</t>
  </si>
  <si>
    <t xml:space="preserve">Omítka vnitřní zdiva, MVC, hladká </t>
  </si>
  <si>
    <t>122:  (2,45*0,3)*2</t>
  </si>
  <si>
    <t>124: (0,95*0,3)*2</t>
  </si>
  <si>
    <t>612421637R00</t>
  </si>
  <si>
    <t xml:space="preserve">Omítka vnitřní zdiva, MVC, štuková </t>
  </si>
  <si>
    <t>nadpraží oken:  (2,44*0,8)*3</t>
  </si>
  <si>
    <t xml:space="preserve">  (1,7*0,8)*3</t>
  </si>
  <si>
    <t xml:space="preserve">  (1,67*0,8)*4</t>
  </si>
  <si>
    <t xml:space="preserve"> (0,55*0,8)*2</t>
  </si>
  <si>
    <t xml:space="preserve"> (1,95*0,8)*2</t>
  </si>
  <si>
    <t xml:space="preserve"> (2,58*0,8)*4</t>
  </si>
  <si>
    <t>125:   (2,33*2+1,67)*3</t>
  </si>
  <si>
    <t>124:   (1,38*2+0,55)*2</t>
  </si>
  <si>
    <t>123:   (3,2*2+3)+(2,4*2+3,2)</t>
  </si>
  <si>
    <t>122:   (1,8*2+1,95)*2</t>
  </si>
  <si>
    <t>120:   (4*2+2,58)*4</t>
  </si>
  <si>
    <t>126:  (1,9*2+1,7)*3</t>
  </si>
  <si>
    <t>119:  (1,62*2+2,44)*2</t>
  </si>
  <si>
    <t>117:  1,62*2+2,44</t>
  </si>
  <si>
    <t>129,97*0,5</t>
  </si>
  <si>
    <t>120:   (3,08*0,6)*4</t>
  </si>
  <si>
    <t>125:  (2,17*0,6)*4</t>
  </si>
  <si>
    <t>126:  (2,2*0,6)*3</t>
  </si>
  <si>
    <t>119:  (2,94*0,6)*2</t>
  </si>
  <si>
    <t>117:  2,94*0,6</t>
  </si>
  <si>
    <t>122:  (2,45*0,6)*2</t>
  </si>
  <si>
    <t>124: (0,95*0,6)*2</t>
  </si>
  <si>
    <t>602023193R00</t>
  </si>
  <si>
    <t xml:space="preserve">Penetrace stěn  včetně penetrace </t>
  </si>
  <si>
    <t>Komín:  (0,45*4)*1,5</t>
  </si>
  <si>
    <t>622311335RT5</t>
  </si>
  <si>
    <t>Zatepl.systém , fasáda, EPS F plus tl.160 mm s omítkou silikát 3,2 kg/m2</t>
  </si>
  <si>
    <t>Doporučuje se použit systém, který má jako celek certifikaci odpovídající třídě reakce na oheň B, přičemž tepelný izolant odpovídá třídě reakce na oheň E (polystyrenové desky označené černým pruhem).</t>
  </si>
  <si>
    <t>Z1e:22,74+27,59+53,16+36,42+13,65</t>
  </si>
  <si>
    <t>11,96*3,33</t>
  </si>
  <si>
    <t>Z3o:    3,85+8,05+6,71+2,95+8,44</t>
  </si>
  <si>
    <t xml:space="preserve">   2,74*0,5</t>
  </si>
  <si>
    <t xml:space="preserve">   (15,481+2,376+12,372)*0,5</t>
  </si>
  <si>
    <t>622311563R00</t>
  </si>
  <si>
    <t xml:space="preserve">Zateplovací systém Baumit, parapet, XPS tl. 30 mm </t>
  </si>
  <si>
    <t>parapet vnější:</t>
  </si>
  <si>
    <t>120:   (2,58*0,5)*4</t>
  </si>
  <si>
    <t>122:  (1,95*0,5)*2</t>
  </si>
  <si>
    <t>124:  (0,55*0,5)*2</t>
  </si>
  <si>
    <t>125:  (1,67*0,5)*4</t>
  </si>
  <si>
    <t>126:  (1,7*0,5)*3</t>
  </si>
  <si>
    <t>119:  (2,44*0,5)*2</t>
  </si>
  <si>
    <t>117:  2,44*0,5</t>
  </si>
  <si>
    <t>622311735</t>
  </si>
  <si>
    <t>Zatepl.syst. fasáda, miner.difuzně otevřená desky KV 160 mm s omítkou Silikontsilikátová</t>
  </si>
  <si>
    <t>Reakce na oheň B,izolant s reakcí na oheň nejhůře E</t>
  </si>
  <si>
    <t>Z2o:   13,16+4,61+10,47+8,48+12,92</t>
  </si>
  <si>
    <t xml:space="preserve">   (15,481+2,376+12,372)*0,78</t>
  </si>
  <si>
    <t xml:space="preserve">    2,74*0,78</t>
  </si>
  <si>
    <t>Zatepl.syst. fasáda, miner.desky KV 160 mm s omítkou SilikatTop 3,2 kg/m2, lepidlo ProContact</t>
  </si>
  <si>
    <t>Z1m:    18,87</t>
  </si>
  <si>
    <t xml:space="preserve">    (2,755+0,371)*2,74</t>
  </si>
  <si>
    <t xml:space="preserve">  15,481*(5,908+0,503)</t>
  </si>
  <si>
    <t xml:space="preserve">  2,376*(2,755+0,371)</t>
  </si>
  <si>
    <t xml:space="preserve">  12,372*(2,755+0,371)</t>
  </si>
  <si>
    <t xml:space="preserve">  6,029*3,285</t>
  </si>
  <si>
    <t>Z5: 15,61+5,44+3,86+1,74+1,62+1,02+4,63+7,05</t>
  </si>
  <si>
    <t xml:space="preserve">  2,74*0,92</t>
  </si>
  <si>
    <t xml:space="preserve">  (15,481+2,376+12,372)*0,92</t>
  </si>
  <si>
    <t>622421131R00</t>
  </si>
  <si>
    <t xml:space="preserve">Omítka vnější stěn, MVC, hladká, složitost 1-2 </t>
  </si>
  <si>
    <t>622422211R00</t>
  </si>
  <si>
    <t xml:space="preserve">Oprava vnějších omítek vápen. hladk. II, do 20 % </t>
  </si>
  <si>
    <t>Z1e: (16,983*6,8)</t>
  </si>
  <si>
    <t xml:space="preserve"> (2,375+6,02)*3,955</t>
  </si>
  <si>
    <t xml:space="preserve"> (10,251+6,183)*3,755</t>
  </si>
  <si>
    <t>(0,18+6,42+6,135+6,485)*1,1</t>
  </si>
  <si>
    <t>(7,265+3,59+0,16+6,553+3,664+1,727)*4,75</t>
  </si>
  <si>
    <t>(6,029+11,96)*3,25</t>
  </si>
  <si>
    <t>622471116R00</t>
  </si>
  <si>
    <t xml:space="preserve">Úprava stěn aktivovaným štukem s přísadou </t>
  </si>
  <si>
    <t>624601114U00</t>
  </si>
  <si>
    <t xml:space="preserve">Tmelení spar kolem oken </t>
  </si>
  <si>
    <t>styk okna a vnitřní stěny stěny:</t>
  </si>
  <si>
    <t>120:   (2,58+4*2)*4</t>
  </si>
  <si>
    <t>122:   (1,95+1,8*2)*2</t>
  </si>
  <si>
    <t>124:   (0,55+1,38*2)*2</t>
  </si>
  <si>
    <t>125:   (1,67+2,33*2)*3</t>
  </si>
  <si>
    <t>126:  (1,7+1,9*2)*3</t>
  </si>
  <si>
    <t>119:  (2,44+1,62*2)*2</t>
  </si>
  <si>
    <t>117.:  2,44+1,62*2</t>
  </si>
  <si>
    <t>123:  (2,6+2,4*2)+(2,6+3,2*2)</t>
  </si>
  <si>
    <t>12*0,6</t>
  </si>
  <si>
    <t xml:space="preserve"> 44,5884*0,1</t>
  </si>
  <si>
    <t>116:  (1,727+6,553+7,265)*0,6*0,15</t>
  </si>
  <si>
    <t xml:space="preserve"> 44,5884*0,003301</t>
  </si>
  <si>
    <t>116:  (1,727+6,553+7,265)*0,6*0,003301</t>
  </si>
  <si>
    <t xml:space="preserve">Potěr  samonivelační ručně tl. 10 mm </t>
  </si>
  <si>
    <t>S2:    11,04*21,33</t>
  </si>
  <si>
    <t xml:space="preserve">    ((5,63*11,96)+3,395*(7,265+3,59+0,16))</t>
  </si>
  <si>
    <t xml:space="preserve">   (6,029+5,63)*7,6</t>
  </si>
  <si>
    <t xml:space="preserve">  -(4,8*6,029)</t>
  </si>
  <si>
    <t>632451021R00</t>
  </si>
  <si>
    <t xml:space="preserve">Vyrovnávací potěr MC 15, v pásu, tl. 20 mm </t>
  </si>
  <si>
    <t>S2:  (21,33+11,34)*2*0,25</t>
  </si>
  <si>
    <t xml:space="preserve">  (12+1,835+1,665+5,63+6,42+6,135+6,485+7,26+0,28+3,59+0,16+12)*0,25</t>
  </si>
  <si>
    <t>632451059</t>
  </si>
  <si>
    <t xml:space="preserve">Potěr pískocementový, min. 17 MPa, tl. 80 mm </t>
  </si>
  <si>
    <t>Vyrovnání parapetů vnitřní:</t>
  </si>
  <si>
    <t>110:  (16,98+0,66+2,56+16,85+6,295)*0,5</t>
  </si>
  <si>
    <t xml:space="preserve"> 12*0,5</t>
  </si>
  <si>
    <t>sousední pozemek.:  2,74*0,5</t>
  </si>
  <si>
    <t xml:space="preserve">  (1,481+2,376+12,372)*0,5</t>
  </si>
  <si>
    <t>110:     2</t>
  </si>
  <si>
    <t>116:      1</t>
  </si>
  <si>
    <t>91</t>
  </si>
  <si>
    <t>Doplňující práce na komunikaci</t>
  </si>
  <si>
    <t>919735123R00</t>
  </si>
  <si>
    <t xml:space="preserve">Řezání stávajícího betonového krytu tl. 10 - 15 cm </t>
  </si>
  <si>
    <t>110:   16,983+2,56+5,89</t>
  </si>
  <si>
    <t>91 Doplňující práce na komunikaci</t>
  </si>
  <si>
    <t>941941031R00</t>
  </si>
  <si>
    <t xml:space="preserve">Montáž lešení leh.řad.s podlahami,š.do 1 m, H 10 m </t>
  </si>
  <si>
    <t>(6,295+16,85)*4</t>
  </si>
  <si>
    <t>6,02*1,5</t>
  </si>
  <si>
    <t>(4,1+16,983+4,542+3,74)*7,4</t>
  </si>
  <si>
    <t>(15,481+3,376)*7,5</t>
  </si>
  <si>
    <t>12,37*4,7</t>
  </si>
  <si>
    <t>(1,727+3,664+6,553+3,59+7,265)*4,5</t>
  </si>
  <si>
    <t>(6,029+11,96)*3,2</t>
  </si>
  <si>
    <t>941941192R00</t>
  </si>
  <si>
    <t xml:space="preserve">Příplatek za každý měsíc použití lešení k pol.1032 </t>
  </si>
  <si>
    <t>678,64*2</t>
  </si>
  <si>
    <t>941941832R00</t>
  </si>
  <si>
    <t xml:space="preserve">Demontáž lešení leh.řad.s podlahami,š.1 m, H 30 m </t>
  </si>
  <si>
    <t>podlahy vnitřní zakrývání podlah před vnitřními úpravami:   100</t>
  </si>
  <si>
    <t>952902121U00</t>
  </si>
  <si>
    <t xml:space="preserve">Zametení drsná podlaha </t>
  </si>
  <si>
    <t>prefabrikovaná stropní konstrukce před pokládkou nové skladby:</t>
  </si>
  <si>
    <t>962032631R00</t>
  </si>
  <si>
    <t xml:space="preserve">Bourání zdiva komínového z cihel na MVC </t>
  </si>
  <si>
    <t>střecha tělocvičny:     (0,6*0,45)*1,2*3</t>
  </si>
  <si>
    <t xml:space="preserve">     (0,45*0,45)*1,2</t>
  </si>
  <si>
    <t>965032131R00</t>
  </si>
  <si>
    <t xml:space="preserve">Bourání vzduchové mezery z dutých cihel tl.170 mm </t>
  </si>
  <si>
    <t>S3S:</t>
  </si>
  <si>
    <t xml:space="preserve">   (6,676*6,58)+(6,427*8,897)</t>
  </si>
  <si>
    <t>965042121RT2</t>
  </si>
  <si>
    <t xml:space="preserve">Bourání  betonové koruny komína </t>
  </si>
  <si>
    <t>Nižší střecha přístavby:    (0,45*0,45)*0,15</t>
  </si>
  <si>
    <t>965042141RT1</t>
  </si>
  <si>
    <t>Bourání mazanin betonových tl. 10 cm, nad 4 m2 ručně tl. mazaniny 5 - 8 cm</t>
  </si>
  <si>
    <t>S2S:</t>
  </si>
  <si>
    <t xml:space="preserve">    11,04*21,33</t>
  </si>
  <si>
    <t xml:space="preserve">   401,5984*0,08</t>
  </si>
  <si>
    <t xml:space="preserve">   101,1091*0,04</t>
  </si>
  <si>
    <t>965049111R00</t>
  </si>
  <si>
    <t xml:space="preserve">Příplatek, bourání mazanin se svař. síťí tl. 10 cm </t>
  </si>
  <si>
    <t>965081212U00</t>
  </si>
  <si>
    <t xml:space="preserve">Bour dlažd keram tl -10 mm 1m2 </t>
  </si>
  <si>
    <t>123:   (2,8*0,3)*2</t>
  </si>
  <si>
    <t>110:     16,983+5,9</t>
  </si>
  <si>
    <t>116:      10,5+11,5</t>
  </si>
  <si>
    <t>126:     3*12</t>
  </si>
  <si>
    <t>119:     2*12</t>
  </si>
  <si>
    <t>117:        12</t>
  </si>
  <si>
    <t>125:     3*12</t>
  </si>
  <si>
    <t>124:      2</t>
  </si>
  <si>
    <t>122:     3*2</t>
  </si>
  <si>
    <t>120:    4*8</t>
  </si>
  <si>
    <t>123:    2+2</t>
  </si>
  <si>
    <t xml:space="preserve">Vybourání dřevěných rámů oken jednoduch. pl. 2 m2 </t>
  </si>
  <si>
    <t>126:     (1,9*2,93)*3</t>
  </si>
  <si>
    <t>119:    (2,4*1,62)*2</t>
  </si>
  <si>
    <t>117:    2,4*1,62</t>
  </si>
  <si>
    <t>125:    (1,67*2,33)*3</t>
  </si>
  <si>
    <t xml:space="preserve">122:   </t>
  </si>
  <si>
    <t>NP:</t>
  </si>
  <si>
    <t>123:   (2,6*3,2)*2</t>
  </si>
  <si>
    <t>968062747R00</t>
  </si>
  <si>
    <t xml:space="preserve">Vybourání dřevěných stěn plochy nad 4 m2 </t>
  </si>
  <si>
    <t>126:     1,9*3</t>
  </si>
  <si>
    <t>119:    2,4*2</t>
  </si>
  <si>
    <t>117:    2,4</t>
  </si>
  <si>
    <t>125:    2,33*3</t>
  </si>
  <si>
    <t>120:    2,58*4</t>
  </si>
  <si>
    <t>976026222</t>
  </si>
  <si>
    <t xml:space="preserve">Vybourání kamených nárazníků 200x300x500 mm </t>
  </si>
  <si>
    <t>116:        2</t>
  </si>
  <si>
    <t xml:space="preserve">Otlučení omítek vnitřních ostění </t>
  </si>
  <si>
    <t>110:   (16,983+2,56+5,89+10,5)*2</t>
  </si>
  <si>
    <t>zdivo ze sousedního pozemku:  (12,372+2,376)*4,5</t>
  </si>
  <si>
    <t xml:space="preserve">  (15,461*4,5)+(21,93*3,2)</t>
  </si>
  <si>
    <t>978036391R00</t>
  </si>
  <si>
    <t xml:space="preserve">Otlučení omítek z umělého kamene v rozsahu 100 % </t>
  </si>
  <si>
    <t>978057361U00</t>
  </si>
  <si>
    <t xml:space="preserve">Odsek obkl stupnice keram 1m2- </t>
  </si>
  <si>
    <t>124:   (0,55*0,25)*2</t>
  </si>
  <si>
    <t>122:   (1,95*0,25)*2</t>
  </si>
  <si>
    <t>S2+S3:    11,04*21,33</t>
  </si>
  <si>
    <t xml:space="preserve">  6,42*(10,251+6,183)</t>
  </si>
  <si>
    <t xml:space="preserve"> (1,86*6,485)/2</t>
  </si>
  <si>
    <t>711112001RZ1</t>
  </si>
  <si>
    <t>Izolace proti vlhkosti svis. nátěr ALP, za studena 1x nátěr - včetně dodávky asfaltového laku</t>
  </si>
  <si>
    <t>S2+S3:  (21,33+11,34)*2*0,6</t>
  </si>
  <si>
    <t xml:space="preserve">  (12+1,835+6,029+11,96+5,63+10,225+6,135+6,213+7,268+3,59+0,16)*0,6</t>
  </si>
  <si>
    <t xml:space="preserve"> (6,183+10,251+6,42+6,135+6,485+8,1)*0,6</t>
  </si>
  <si>
    <t>Izolace proti vlhk. vodorovná pásy přitavením 1 vrstva - včetně modifikovaného sflt.pásu s AL</t>
  </si>
  <si>
    <t>SA:  (21,33+11,34)*2*0,25</t>
  </si>
  <si>
    <t>711142559RY2</t>
  </si>
  <si>
    <t>Izolace proti vlhkosti svislá pásy přitavením 1 vrstva - včetně modifikovaného sflt.pásu s AL</t>
  </si>
  <si>
    <t>S2:  (21,33+11,34)*2*0,6</t>
  </si>
  <si>
    <t xml:space="preserve">Izolace proti vlhk. vodorovná samolepicím pásem </t>
  </si>
  <si>
    <t>711152111RU1</t>
  </si>
  <si>
    <t>Izolace proti vlhkosti svislá samolepicím pásem včetně modifikovaného asfaltového  pásu</t>
  </si>
  <si>
    <t>S2:  (21,33+11,34)*2*0,2</t>
  </si>
  <si>
    <t xml:space="preserve">  (12+1,835+6,029+11,96+5,63+10,225+6,135+6,213+7,268+3,59+0,16)*0,2</t>
  </si>
  <si>
    <t xml:space="preserve"> (6,183+10,251+6,42+6,135+6,485+8,1)*0,2</t>
  </si>
  <si>
    <t>711212107R00</t>
  </si>
  <si>
    <t xml:space="preserve">Penetrace savých podkladů </t>
  </si>
  <si>
    <t xml:space="preserve">Stěrka hydroiz.K proti vlhkosti silikát. </t>
  </si>
  <si>
    <t>Komínová hlava:  ((0,5*0,5)+(0,5*0,1)*4)</t>
  </si>
  <si>
    <t>110:  (16,98+0,66+2,56+16,85+6,295)*0,8</t>
  </si>
  <si>
    <t>sousední pozemek.:  2,74*0,8</t>
  </si>
  <si>
    <t xml:space="preserve">  (1,481+2,376+12,372)*0,8</t>
  </si>
  <si>
    <t>712331189U00</t>
  </si>
  <si>
    <t xml:space="preserve">Separační fólie s nakašýrovanými nopy provětrávací </t>
  </si>
  <si>
    <t>S2+S3:  (21,33+11,34)*2</t>
  </si>
  <si>
    <t xml:space="preserve">  12+1,835+6,029+11,96+5,63+10,225+6,135+6,213+7,268+3,59+0,16</t>
  </si>
  <si>
    <t xml:space="preserve"> 6,183+10,251+6,42+6,135+6,485+8,1</t>
  </si>
  <si>
    <t>svislá plocha - fabion:    179,959*0,2</t>
  </si>
  <si>
    <t>vodorovná plocha:</t>
  </si>
  <si>
    <t>S2S+S3:    11,04*21,33</t>
  </si>
  <si>
    <t>712997001R00</t>
  </si>
  <si>
    <t xml:space="preserve">Přilepení polystyrénových klínů do asfaltu </t>
  </si>
  <si>
    <t>S2:  (21,33+11,34)*2</t>
  </si>
  <si>
    <t>998712201R00</t>
  </si>
  <si>
    <t xml:space="preserve">Přesun hmot pro povlakové krytiny, výšky do 6 m </t>
  </si>
  <si>
    <t>713111125R00</t>
  </si>
  <si>
    <t xml:space="preserve">Doplnění nadokenního,ostění  lepením </t>
  </si>
  <si>
    <t>nadpraží oken:  (2,44*0,5)*3</t>
  </si>
  <si>
    <t xml:space="preserve">  (1,7*0,5)*3</t>
  </si>
  <si>
    <t xml:space="preserve">  (1,67*0,5)*4</t>
  </si>
  <si>
    <t xml:space="preserve"> (0,55*0,5)*2</t>
  </si>
  <si>
    <t xml:space="preserve"> (1,95*0,5)*2</t>
  </si>
  <si>
    <t xml:space="preserve"> (2,58*0,5)*4</t>
  </si>
  <si>
    <t>713121111RV5</t>
  </si>
  <si>
    <t>Izolace tepelná podlah na sucho, jednovrstvá včetně dodávky polystyren tl. 100 mm</t>
  </si>
  <si>
    <t>713141125R00</t>
  </si>
  <si>
    <t xml:space="preserve">Izolace tepelná střech, desky, na lepidlo PUK </t>
  </si>
  <si>
    <t>713190814R00</t>
  </si>
  <si>
    <t xml:space="preserve">Odstranění tepelné izolace, škvára tl. do 20 cm </t>
  </si>
  <si>
    <t xml:space="preserve">  (511,4205*0,15)*1,1</t>
  </si>
  <si>
    <t>28375971</t>
  </si>
  <si>
    <t>Deska - klín spádový EPS 100 S Stabil</t>
  </si>
  <si>
    <t xml:space="preserve">  (511,4205*0,04)*1,1</t>
  </si>
  <si>
    <t xml:space="preserve"> (511,4205*0,11)/2</t>
  </si>
  <si>
    <t>2837597AJ</t>
  </si>
  <si>
    <t>Klín pro hrany EPS 200x 50 x 1000 mm</t>
  </si>
  <si>
    <t>179,959*1,05</t>
  </si>
  <si>
    <t>1110112AJ</t>
  </si>
  <si>
    <t xml:space="preserve">Úprava napojení svodů na kanalizaci </t>
  </si>
  <si>
    <t>116:    2</t>
  </si>
  <si>
    <t>110:    2</t>
  </si>
  <si>
    <t>721234104RT1</t>
  </si>
  <si>
    <t>Vtok střešní PP HL62.1HUL pro plochou střechu živičný pás, záchytný koš vyhřívaný DN 70 až 125</t>
  </si>
  <si>
    <t>N7:      2</t>
  </si>
  <si>
    <t>722</t>
  </si>
  <si>
    <t>Vnitřní vodovod</t>
  </si>
  <si>
    <t>722210911</t>
  </si>
  <si>
    <t xml:space="preserve">Posun zahradního kohoutku </t>
  </si>
  <si>
    <t>110:     1</t>
  </si>
  <si>
    <t>722 Vnitřní vodovod</t>
  </si>
  <si>
    <t>153:    2,7*3,25</t>
  </si>
  <si>
    <t>154:  1</t>
  </si>
  <si>
    <t>153:    1</t>
  </si>
  <si>
    <t>764231221R00</t>
  </si>
  <si>
    <t xml:space="preserve">Dilatační lišta připojovací z Cu, rš 130 mm </t>
  </si>
  <si>
    <t>K38:     8,7+6,5+6,1+6,6</t>
  </si>
  <si>
    <t>764251203R00</t>
  </si>
  <si>
    <t xml:space="preserve">Žlaby z Cu plechu, podokapní půlkruhové, rš 330 mm </t>
  </si>
  <si>
    <t>K47:      17,8</t>
  </si>
  <si>
    <t>K45:      0,27+3,6+6,5+7,2+5,4</t>
  </si>
  <si>
    <t>K43:      10,3+6,3</t>
  </si>
  <si>
    <t>764351840R00</t>
  </si>
  <si>
    <t xml:space="preserve">Demontáž žlabů 4hran., oblouk., rš 330 mm, do 30° </t>
  </si>
  <si>
    <t>střecha nad tělocvičnou:     17,358</t>
  </si>
  <si>
    <t>nižší střecha nad m.č.123+122+119+117:      3,59+3,59+8,103+7,431</t>
  </si>
  <si>
    <t>střecha nad m.č.124+125:      10,251+6,267</t>
  </si>
  <si>
    <t>125:   1,67*3</t>
  </si>
  <si>
    <t>124:   0,55*2</t>
  </si>
  <si>
    <t>122:   1,95*2</t>
  </si>
  <si>
    <t>120:   2,58*4</t>
  </si>
  <si>
    <t>119:   2,3*2</t>
  </si>
  <si>
    <t>117:   2,3</t>
  </si>
  <si>
    <t>126:   1,8*3</t>
  </si>
  <si>
    <t>764430810R00</t>
  </si>
  <si>
    <t xml:space="preserve">Demontáž okapnice, rš do 250 mm </t>
  </si>
  <si>
    <t xml:space="preserve">Demontáž oplechování zdí,rš od 330 do 500 mm </t>
  </si>
  <si>
    <t>tělocvična:   11,64+21,93+11,04+3,972</t>
  </si>
  <si>
    <t>nižší střecha nad m.č.117-123+126:    2,376+12,472+8,103+3,59+3,59+7,431+6,427+6,676+6,58+5,12+2,1</t>
  </si>
  <si>
    <t>nižší střecha nad m.č.124+125:    6,267+10,251</t>
  </si>
  <si>
    <t>střecha nad tělocvičnou:     7,5</t>
  </si>
  <si>
    <t>nižší střecha nad m.č.123+122+119+117:     4,5</t>
  </si>
  <si>
    <t>střecha nad m.č.124+125:     3</t>
  </si>
  <si>
    <t>K09:     2*1,63</t>
  </si>
  <si>
    <t>K10:     1,63</t>
  </si>
  <si>
    <t>K11:     2*0,51</t>
  </si>
  <si>
    <t>K12:    2*1,91</t>
  </si>
  <si>
    <t>K13:     4*2,54</t>
  </si>
  <si>
    <t>K21:       2,4</t>
  </si>
  <si>
    <t>K15:        3*1,66</t>
  </si>
  <si>
    <t>K16:     (2*0,84)+(2*0,3)</t>
  </si>
  <si>
    <t>K23:     3,2+6,55</t>
  </si>
  <si>
    <t>K14:     (3*1,46)+(2*0,33)</t>
  </si>
  <si>
    <t>K45:       0,27+3,6+6,5+7,2+5,4</t>
  </si>
  <si>
    <t>764530230RT2</t>
  </si>
  <si>
    <t>Oplechování zdí z Cu plechu, rš 400 mm nalepení Enkolitem</t>
  </si>
  <si>
    <t>K42:     5,3+2,7</t>
  </si>
  <si>
    <t>K41:       22,1+11,4+2,2+4,5</t>
  </si>
  <si>
    <t>764530261RT2</t>
  </si>
  <si>
    <t>Oplechování zdí z Cu plechu, rš 890 mm nalepení Enkolitem</t>
  </si>
  <si>
    <t>K39:      6,5+6,1+6,6+4,9+2,4</t>
  </si>
  <si>
    <t>764530262RT2</t>
  </si>
  <si>
    <t>Oplechování zdí z Cu plechu, rš 940 mm nalepení Enkolitem</t>
  </si>
  <si>
    <t>K40:     4,9+6,6+2,3</t>
  </si>
  <si>
    <t>764551203R00</t>
  </si>
  <si>
    <t xml:space="preserve">Odpadní trouby kruhové z Cu plechu , DN 100 mm </t>
  </si>
  <si>
    <t>K44:     3,1+1,5</t>
  </si>
  <si>
    <t>K46:     4,5+1,5+1,5</t>
  </si>
  <si>
    <t>K48:     6,9+1,5</t>
  </si>
  <si>
    <t xml:space="preserve">Montáž  oken s vypěněním </t>
  </si>
  <si>
    <t>Z2:    4</t>
  </si>
  <si>
    <t>767995104</t>
  </si>
  <si>
    <t>Výroba a montáž kov.konstrukcce pod jednotku VZT</t>
  </si>
  <si>
    <t>Z1:    1</t>
  </si>
  <si>
    <t>767996800</t>
  </si>
  <si>
    <t xml:space="preserve">Demontáž sušáku </t>
  </si>
  <si>
    <t>Střecha  tělocvičny:     1</t>
  </si>
  <si>
    <t xml:space="preserve">Demontáž zábradlí ocelového </t>
  </si>
  <si>
    <t>střecha :      2+5,12+6,58+6,676+6,391+7,431+3,59+3,59+8,103+12,472+2,376</t>
  </si>
  <si>
    <t>767996802R00</t>
  </si>
  <si>
    <t xml:space="preserve">Demontáž,repase a zpětná Mtž žebříku </t>
  </si>
  <si>
    <t>střecha tělocvičny:     1</t>
  </si>
  <si>
    <t>998767201R00</t>
  </si>
  <si>
    <t xml:space="preserve">Přesun hmot pro zámečnické konstr., výšky do 6 m </t>
  </si>
  <si>
    <t xml:space="preserve">Obkládání parapetů do tmele šířky do 300 mm </t>
  </si>
  <si>
    <t>781413810U00</t>
  </si>
  <si>
    <t xml:space="preserve">Dmtž obklad pórovina lepidlo </t>
  </si>
  <si>
    <t xml:space="preserve">Ostění oken:   </t>
  </si>
  <si>
    <t>781414112U00</t>
  </si>
  <si>
    <t xml:space="preserve">Mtž obklad pórov flex lep -25ks/m2 </t>
  </si>
  <si>
    <t>plocha pod parapetem:  (2,45*0,6)*2</t>
  </si>
  <si>
    <t xml:space="preserve"> (0,95*0,6)*2</t>
  </si>
  <si>
    <t>597813600</t>
  </si>
  <si>
    <t>Obklad stejný jako původní</t>
  </si>
  <si>
    <t xml:space="preserve">Penetrace podkladu hloubková 1x </t>
  </si>
  <si>
    <t xml:space="preserve">Malba tekutá , barva, 2 x </t>
  </si>
  <si>
    <t>Stěny kolem oken dotknuté pracemi v celé ploše stěny:   500</t>
  </si>
  <si>
    <t>Stěny kolem oken dotknuté pracemi v celé ploše stěny:   200</t>
  </si>
  <si>
    <t xml:space="preserve">Odstranění nosičů elektroinstalace </t>
  </si>
  <si>
    <t>2100001111</t>
  </si>
  <si>
    <t xml:space="preserve">Posun zásuvky  na 380 W </t>
  </si>
  <si>
    <t>110:      1</t>
  </si>
  <si>
    <t>210001111</t>
  </si>
  <si>
    <t xml:space="preserve">Elektro ovládání ventilačky oken </t>
  </si>
  <si>
    <t>158:    4</t>
  </si>
  <si>
    <t>03 VZT</t>
  </si>
  <si>
    <t>310271620R00</t>
  </si>
  <si>
    <t xml:space="preserve">Zazdívka otvorů do 4 m2, pórobet.tvárnice, </t>
  </si>
  <si>
    <t>303:    0,95*2,3</t>
  </si>
  <si>
    <t>402:  0,95*2,3</t>
  </si>
  <si>
    <t>317234410RT2</t>
  </si>
  <si>
    <t>Vyzdívka mezi nosníky cihlami pálenými na MC s použitím suché maltové směsi</t>
  </si>
  <si>
    <t>m.č./č.průvlaku:</t>
  </si>
  <si>
    <t>127/1:    (0,9*0,7)*0,2</t>
  </si>
  <si>
    <t>109/3:    (0,7*0,6)*0,2</t>
  </si>
  <si>
    <t>108/4:    (1,6*0,6)*0,2</t>
  </si>
  <si>
    <t>128/5:   (0,9*0,6)*0,2</t>
  </si>
  <si>
    <t>131/6:   (0,7*0,7)*0,1*2</t>
  </si>
  <si>
    <t>132/7:   (0,7*0,7)*0,1*2</t>
  </si>
  <si>
    <t>133/8:   (0,7*0,7)*0,1*2</t>
  </si>
  <si>
    <t>134/9:   (0,7*0,7)*0,1*2</t>
  </si>
  <si>
    <t>222/10:   (0,7*0,7)*0,2</t>
  </si>
  <si>
    <t xml:space="preserve">       /11:   (0,7*0,7)*0,2</t>
  </si>
  <si>
    <t>223/12:   (0,7*0,7)*0,2</t>
  </si>
  <si>
    <t>224/13:   (0,7*0,7)*0,2</t>
  </si>
  <si>
    <t xml:space="preserve">      /14:    (0,7*0,7)*0,2</t>
  </si>
  <si>
    <t xml:space="preserve">      /15:    (0,7*0,7)*0,2</t>
  </si>
  <si>
    <t>225/16:    (1,2*0,7)*0,2</t>
  </si>
  <si>
    <t xml:space="preserve">      /17:    (1,1/0,6)*0,2</t>
  </si>
  <si>
    <t>218/18:   (1,5*0,6)*0,2</t>
  </si>
  <si>
    <t>219/19:   (2,4*0,6)*0,25</t>
  </si>
  <si>
    <t>202/20:   (0,7*07)*0,1*2</t>
  </si>
  <si>
    <t>203/21:   (0,7*0,7)*0,1*2</t>
  </si>
  <si>
    <t>204/22:   (0,7*0,7)*0,1*2</t>
  </si>
  <si>
    <t>205/23.:   (0,7*0,7)*0,1*2</t>
  </si>
  <si>
    <t>216/215:   (2,05*0,2)*0,2</t>
  </si>
  <si>
    <t>laboratoř fyzika/41:  (0,7*0,7)*0,2</t>
  </si>
  <si>
    <t xml:space="preserve">                        /42:  (0,7*0,7)*0,2</t>
  </si>
  <si>
    <t>313/26 - 31:  (0,7*0,7)*0,2*6</t>
  </si>
  <si>
    <t>309/34:   (2,15*0,6)*0,2</t>
  </si>
  <si>
    <t>308/33:  (2,35*0,6)*0,2</t>
  </si>
  <si>
    <t>307/32:  (1,35*0,6)*0,2</t>
  </si>
  <si>
    <t>302/35:  (0,7*0,7)*0,2</t>
  </si>
  <si>
    <t xml:space="preserve">      /36:     (0,7*0,7)*0,2</t>
  </si>
  <si>
    <t>315/37:   (0,7*0,7)*0,1*2</t>
  </si>
  <si>
    <t>316/38:   (0,7*0,7)*0,1*2</t>
  </si>
  <si>
    <t>317/39:  (0,7*0,7)*0,1*2</t>
  </si>
  <si>
    <t>318/40:  (0,7*0,7)*0,1*2</t>
  </si>
  <si>
    <t>402/47:   (0,7*0,7)*0,2</t>
  </si>
  <si>
    <t xml:space="preserve">      / 48:   (0,7*0,7)*0,2</t>
  </si>
  <si>
    <t>404/43:      (0,7*0,7)*0,1*2</t>
  </si>
  <si>
    <t>405/44:  (0,7*0,7)*0,1*2</t>
  </si>
  <si>
    <t>406/45:  (0,7*0,7)*0,1*2</t>
  </si>
  <si>
    <t>407/46:  (0,7*0,7)*0,1*2</t>
  </si>
  <si>
    <t>317944311R00</t>
  </si>
  <si>
    <t xml:space="preserve">Válcované nosníky L60/60/6 do připravených otvorů </t>
  </si>
  <si>
    <t>Položky obsahují i náklady na dodávku nosníku profilu  L 60/60/6 včetně jeho nařezání na potřebný rozměr.</t>
  </si>
  <si>
    <t>položka č.:</t>
  </si>
  <si>
    <t>6 - 9:     0,7*16*0,00542</t>
  </si>
  <si>
    <t>20 - 23:     0,7*16*0,00542</t>
  </si>
  <si>
    <t>37 - 40:     0,7*16*0,00542</t>
  </si>
  <si>
    <t>42 - 46:     0,7*16*0,00542</t>
  </si>
  <si>
    <t>303:</t>
  </si>
  <si>
    <t>překlad nad novými dveřmi 303+402:   (1,2*2)*0,00542*2</t>
  </si>
  <si>
    <t>317944311RT3</t>
  </si>
  <si>
    <t>Válcované nosníky do č.12 do připravených otvorů včetně dodávky profilu I č.12</t>
  </si>
  <si>
    <t>pol.č.:</t>
  </si>
  <si>
    <t>26 - 31:    0,7*18*0,0111</t>
  </si>
  <si>
    <t>35 - 36.:    0,7*6*0,0111</t>
  </si>
  <si>
    <t>41 - 42:    0,7*6*0,0111</t>
  </si>
  <si>
    <t>47 - 48:    0,7*6*0,0111</t>
  </si>
  <si>
    <t>317944313RT2</t>
  </si>
  <si>
    <t>Válcované nosníky č.14-22 do připravených otvorů včetně dodávky profilu  I č.14</t>
  </si>
  <si>
    <t>Položky obsahují i náklady na dodávku nosníku profilu I č. 14 včetně jeho nařezání na potřebný rozměr.</t>
  </si>
  <si>
    <t>číslo pol.:</t>
  </si>
  <si>
    <t>3:    0,7*3*0,0143</t>
  </si>
  <si>
    <t>10 - 15:    0,7*18*0,0143</t>
  </si>
  <si>
    <t>32:    1,35*3*0,0143</t>
  </si>
  <si>
    <t>317944313RT3</t>
  </si>
  <si>
    <t>Válcované nosníky č.14-22 do připravených otvorů včetně dodávky profilu  I č.16</t>
  </si>
  <si>
    <t>Položky obsahují i náklady na dodávku nosníku profilu I č. 16 včetně jeho nařezání na potřebný rozměr.</t>
  </si>
  <si>
    <t>1.:    0,9*3*0,179</t>
  </si>
  <si>
    <t>5:    0,9*3*0,179</t>
  </si>
  <si>
    <t>16:    1,2*3*0,0179</t>
  </si>
  <si>
    <t>17:    1,1*3*0,0179</t>
  </si>
  <si>
    <t>18:    1,5*3*0,0179</t>
  </si>
  <si>
    <t>25:     2,05*2*0,0179</t>
  </si>
  <si>
    <t>33:    1,35*3*0,0179</t>
  </si>
  <si>
    <t>34:    2,15*3*0,0179</t>
  </si>
  <si>
    <t>317944313RT4</t>
  </si>
  <si>
    <t>Válcované nosníky č.14-22 do připravených otvorů včetně dodávky profilu  I č.18</t>
  </si>
  <si>
    <t>Položky obsahují i náklady na dodávku nosníku profilu I č. 18 včetně jeho nařezání na potřebný rozměr.</t>
  </si>
  <si>
    <t>2:       4,35*2*0,0219</t>
  </si>
  <si>
    <t>4:      1,6*3*0,0219</t>
  </si>
  <si>
    <t>317944313RT5</t>
  </si>
  <si>
    <t>Válcované nosníky č.14-22 do připravených otvorů včetně dodávky profilu  I č.20</t>
  </si>
  <si>
    <t>Položky obsahují i náklady na dodávku nosníku profilu I č. 20 včetně jeho nařezání na potřebný rozměr.</t>
  </si>
  <si>
    <t>19:       2,4*3*0,02642</t>
  </si>
  <si>
    <t>317944313RT6</t>
  </si>
  <si>
    <t>Válcované nosníky č.14-22 do připravených otvorů včetně dodávky profilu  I č.22</t>
  </si>
  <si>
    <t>Položky obsahují i náklady na dodávku nosníku profilu I č. 22 včetně jeho nařezání na potřebný rozměr.</t>
  </si>
  <si>
    <t>24:     6,1*2*0,0311</t>
  </si>
  <si>
    <t>341231232U00</t>
  </si>
  <si>
    <t xml:space="preserve">Obezdění potrubí ve zdivu </t>
  </si>
  <si>
    <t>411388531R00</t>
  </si>
  <si>
    <t xml:space="preserve">Zabetonování otvorů o ploše do 1 m2 ve stropech </t>
  </si>
  <si>
    <t>prostup po stávajícím komínu:</t>
  </si>
  <si>
    <t>4NP:   (1,15*0,53)*0,2</t>
  </si>
  <si>
    <t>413232221RT2</t>
  </si>
  <si>
    <t>Zazdívka zhlaví válcovaných nosníků výšky do 30cm s použitím suché maltové směsi</t>
  </si>
  <si>
    <t>průvlak č.:</t>
  </si>
  <si>
    <t>2:     4</t>
  </si>
  <si>
    <t>416020111R00</t>
  </si>
  <si>
    <t xml:space="preserve">Podhledy SDK, kovová kce.HUT, 1x deska RB 12,5 mm </t>
  </si>
  <si>
    <t>127:</t>
  </si>
  <si>
    <t>podhled:     11,37</t>
  </si>
  <si>
    <t>boční strany:    (0,56+1,92)*0,45</t>
  </si>
  <si>
    <t xml:space="preserve">    1,2*0,99</t>
  </si>
  <si>
    <t xml:space="preserve">   (1,22+1,2)*0,54</t>
  </si>
  <si>
    <t xml:space="preserve">   (0,67*1,64)*0,14</t>
  </si>
  <si>
    <t>pedagogická knihovna:</t>
  </si>
  <si>
    <t>podhled:   6,04</t>
  </si>
  <si>
    <t>boční strany:   2,007*0,52</t>
  </si>
  <si>
    <t xml:space="preserve">224:  </t>
  </si>
  <si>
    <t>podhled:   1</t>
  </si>
  <si>
    <t>boční strany:   (1,316+0,76)*0,52</t>
  </si>
  <si>
    <t>219:</t>
  </si>
  <si>
    <t>podhled:    2,19</t>
  </si>
  <si>
    <t>boční strany:   (0,93+2,505)*0,36</t>
  </si>
  <si>
    <t>225:</t>
  </si>
  <si>
    <t>podhled:   6,71</t>
  </si>
  <si>
    <t>boční strany:  (2,635*0,62)+(1,175*0,92)+(1,484*0,3)+(3,34*0,62)+(1*0,92)</t>
  </si>
  <si>
    <t>313:</t>
  </si>
  <si>
    <t>podhled:    9,72</t>
  </si>
  <si>
    <t>boční strany: (2,915)*0,57*2</t>
  </si>
  <si>
    <t xml:space="preserve"> (0,865*0,97)*4</t>
  </si>
  <si>
    <t xml:space="preserve">  (0,898+1,601+0,836)*0,4</t>
  </si>
  <si>
    <t xml:space="preserve"> 0,865*0,7</t>
  </si>
  <si>
    <t>18,3388*2</t>
  </si>
  <si>
    <t xml:space="preserve"> Podhled:    9,85</t>
  </si>
  <si>
    <t>Boční stěny:  (2,999*0,57)+(0,89*0,97)+(2,915*0,57)+(0,865*0,97)</t>
  </si>
  <si>
    <t xml:space="preserve"> (0,447+0,3+1,376+0,3+0,394)*0,4</t>
  </si>
  <si>
    <t xml:space="preserve">309:   </t>
  </si>
  <si>
    <t xml:space="preserve"> podhled:  2,19</t>
  </si>
  <si>
    <t>Boční strany.: (0,93+2,505)*0,44</t>
  </si>
  <si>
    <t>308:</t>
  </si>
  <si>
    <t>podhled:     2,19</t>
  </si>
  <si>
    <t>Boční strany:    (0,93+2,505)*0,44</t>
  </si>
  <si>
    <t>307:</t>
  </si>
  <si>
    <t xml:space="preserve"> podhled:    0,88</t>
  </si>
  <si>
    <t>boční stěny:   (0,903+1,079)*0,44</t>
  </si>
  <si>
    <t>416061332R00</t>
  </si>
  <si>
    <t>Kazeta minerální 11,hrana D1, bez izolace Dmtž a zpětná Mtž</t>
  </si>
  <si>
    <t xml:space="preserve">128:   </t>
  </si>
  <si>
    <t>podhled:  (3,68*15,506)+(3,8*2,4)</t>
  </si>
  <si>
    <t>boční strany:  (15,506*0,54)+(0,7*1,08)+(3*0,44)</t>
  </si>
  <si>
    <t>PODKROVÍ:   2</t>
  </si>
  <si>
    <t>612403386R00</t>
  </si>
  <si>
    <t xml:space="preserve">Hrubá výplň rýh ve stěnách do 10x10cm maltou z SMS </t>
  </si>
  <si>
    <t>elektroinstalace k VZT:    300</t>
  </si>
  <si>
    <t>612421432U00</t>
  </si>
  <si>
    <t xml:space="preserve">Vni omítka stěn vápen štuk+1xtkanin </t>
  </si>
  <si>
    <t>elektroinstalace k VZT:    300*0,5</t>
  </si>
  <si>
    <t>219:    3</t>
  </si>
  <si>
    <t>omítky po osazení průvlaků:</t>
  </si>
  <si>
    <t>127/1:    1,5*1</t>
  </si>
  <si>
    <t>109/3:    (1,5*1)*2</t>
  </si>
  <si>
    <t>108/4:    (1,5*1)*2</t>
  </si>
  <si>
    <t>128/5:    1,5*1</t>
  </si>
  <si>
    <t>131/6:   (1*1)*2</t>
  </si>
  <si>
    <t>132/7:   (1*1)*2</t>
  </si>
  <si>
    <t>133/8:   (1*1)*2</t>
  </si>
  <si>
    <t>134/9:   (1*1)*2</t>
  </si>
  <si>
    <t>222/10:   1,5*1</t>
  </si>
  <si>
    <t xml:space="preserve">       /11:   1,5*1</t>
  </si>
  <si>
    <t>223/12:   1,5*1</t>
  </si>
  <si>
    <t>224/13:   1,5*1</t>
  </si>
  <si>
    <t xml:space="preserve">      /14:   1,5*1</t>
  </si>
  <si>
    <t xml:space="preserve">      /15:    1,5*1</t>
  </si>
  <si>
    <t>225/16:    1,5*1</t>
  </si>
  <si>
    <t xml:space="preserve">      /17:    (1,5*1)*2</t>
  </si>
  <si>
    <t>218/18:   (2*1)*2</t>
  </si>
  <si>
    <t>219/19:   (3*1)*2</t>
  </si>
  <si>
    <t>202/20:   (1*1)*2</t>
  </si>
  <si>
    <t>203/21:   (1*1)*2</t>
  </si>
  <si>
    <t>204/22:   (1*1)*2</t>
  </si>
  <si>
    <t>205/23.:   (1*1)*2</t>
  </si>
  <si>
    <t>215/25:  2,5*1</t>
  </si>
  <si>
    <t>216/215:   2,5*1</t>
  </si>
  <si>
    <t>laboratoř fyzika/41:  1,5*1</t>
  </si>
  <si>
    <t xml:space="preserve">                        /42:   1,5*1</t>
  </si>
  <si>
    <t>313/26 - 31:  (1,5*1)*6</t>
  </si>
  <si>
    <t>309/34:   (3*1)*2</t>
  </si>
  <si>
    <t>308/33:  (3*1)*2</t>
  </si>
  <si>
    <t>307/32:  (2*1)*2</t>
  </si>
  <si>
    <t>302/35:  1,5*1</t>
  </si>
  <si>
    <t xml:space="preserve">      /36:   1,5*1</t>
  </si>
  <si>
    <t>315/37:   (1,5*1)*2</t>
  </si>
  <si>
    <t>316/38:   (1,5*1)*2</t>
  </si>
  <si>
    <t>317/39:  (1,5*1)*2</t>
  </si>
  <si>
    <t>318/40:  (1,5*1)*2</t>
  </si>
  <si>
    <t>402/47:   1,5*1</t>
  </si>
  <si>
    <t xml:space="preserve">      / 48:   1,5*1</t>
  </si>
  <si>
    <t>404/43:      (1,5*1)*2</t>
  </si>
  <si>
    <t>405/44:  (1,5*1)*2</t>
  </si>
  <si>
    <t>406/45:  (1,5*1)*2</t>
  </si>
  <si>
    <t>407/46:  (1,5*1)*2</t>
  </si>
  <si>
    <t>612471411RT2</t>
  </si>
  <si>
    <t>Úprava vnitřních stěn aktivovaným štukem s použitím suché maltové směsi</t>
  </si>
  <si>
    <t xml:space="preserve">303/302:   </t>
  </si>
  <si>
    <t>zazděný prostup po stávajících dveřích:        (1,6*2,5)*2</t>
  </si>
  <si>
    <t>oprava omítek u nových dveří:        (2,3*2+0,9)*0,5</t>
  </si>
  <si>
    <t>402/403:</t>
  </si>
  <si>
    <t>oprava omítek u nových dveří:       (2,3*2+0,9)*0,5</t>
  </si>
  <si>
    <t>Montáž výztužné sítě (perlinky) do stěrky-stěny včetně výztužné sítě a stěrkového tmelu Baumit</t>
  </si>
  <si>
    <t>941955003R00</t>
  </si>
  <si>
    <t xml:space="preserve">Lešení lehké pomocné, výška podlahy do 2,5 m </t>
  </si>
  <si>
    <t>zakrytí podlah před zahájením prací:   600</t>
  </si>
  <si>
    <t>Úklid po skončení všech prací:    1000</t>
  </si>
  <si>
    <t>zakrytí mobiliáře míst.dotčených stav.úpravami:   400</t>
  </si>
  <si>
    <t>962032241R00</t>
  </si>
  <si>
    <t xml:space="preserve">Bourání zdiva z cihel pálených na MC </t>
  </si>
  <si>
    <t>vybourání zdiva pro uložení průvlaků:</t>
  </si>
  <si>
    <t>402:      1</t>
  </si>
  <si>
    <t>302:      1</t>
  </si>
  <si>
    <t>968072455R00</t>
  </si>
  <si>
    <t xml:space="preserve">Vybourání kovových dveřních zárubní pl. do 2 m2 </t>
  </si>
  <si>
    <t>402:     0,9*2,13</t>
  </si>
  <si>
    <t>302:    0,9*2,13</t>
  </si>
  <si>
    <t>970031300R00</t>
  </si>
  <si>
    <t xml:space="preserve">Vrtání jádrové do zdiva cihelného do D 300 mm </t>
  </si>
  <si>
    <t>313:    0,7*7</t>
  </si>
  <si>
    <t>303:    0,7*2</t>
  </si>
  <si>
    <t>315 - 318:   0,7*8</t>
  </si>
  <si>
    <t>224:   0,7*2</t>
  </si>
  <si>
    <t>223:   0,7*3</t>
  </si>
  <si>
    <t>127:  0,7</t>
  </si>
  <si>
    <t>404 - 407:  0,7*8</t>
  </si>
  <si>
    <t>402:  0,7*2</t>
  </si>
  <si>
    <t>971033241R00</t>
  </si>
  <si>
    <t xml:space="preserve">Vybourání otv. zeď cihel. 0,0225 m2, tl. 30cm, MVC </t>
  </si>
  <si>
    <t>971033591R00</t>
  </si>
  <si>
    <t xml:space="preserve">Vybourání otv. zeď cihel. pl.1 m2, nad 90cm, MVC </t>
  </si>
  <si>
    <t>307:    (0,84*0,32)*0,9</t>
  </si>
  <si>
    <t>308:    (0,84*0,32)*0,7</t>
  </si>
  <si>
    <t>309:    (0,84*0,32)*0,7</t>
  </si>
  <si>
    <t>220:   (0,84*0,32)*0,7</t>
  </si>
  <si>
    <t>222:   (0,84*0,32)*0,15*2</t>
  </si>
  <si>
    <t>219:   (0,84*0,32)*0,6</t>
  </si>
  <si>
    <t>Pedagogická knihovna:    (1,34*0,77)*0,6</t>
  </si>
  <si>
    <t xml:space="preserve">   (0,84*0,32)*0,15</t>
  </si>
  <si>
    <t>216:  (0,76*0,52)*0,6</t>
  </si>
  <si>
    <t>225:  (0,62*0,71)*0,7</t>
  </si>
  <si>
    <t>127:   (0,62*0,37)*0,2</t>
  </si>
  <si>
    <t>128:   (0,54*0,44)*0,7</t>
  </si>
  <si>
    <t>108:   (0,34*0,29)*0,6</t>
  </si>
  <si>
    <t xml:space="preserve">   (067*0,44)*0,6</t>
  </si>
  <si>
    <t>109:  (0,34*0,29)*0,6</t>
  </si>
  <si>
    <t>971038621R00</t>
  </si>
  <si>
    <t xml:space="preserve">Vybourání otvorů cihly duté pl. 4 m2, tl. 10 cm </t>
  </si>
  <si>
    <t>402:   2*2</t>
  </si>
  <si>
    <t>302:   2*2</t>
  </si>
  <si>
    <t>974031133R00</t>
  </si>
  <si>
    <t xml:space="preserve">Vysekání rýh ve zdi cihelné 5 x 10 cm </t>
  </si>
  <si>
    <t>219:   3</t>
  </si>
  <si>
    <t>219:     3</t>
  </si>
  <si>
    <t>978059531R00</t>
  </si>
  <si>
    <t xml:space="preserve">Odsekání vnitřních obkladů stěn nad 2 m2 </t>
  </si>
  <si>
    <t>219:    2,5</t>
  </si>
  <si>
    <t>724</t>
  </si>
  <si>
    <t>Strojní vybavení</t>
  </si>
  <si>
    <t>724311811R00</t>
  </si>
  <si>
    <t>Dmtž stávajících nefunkčních nádrží TV rozřezání ekologická likvidace,obal AL a skelná vata</t>
  </si>
  <si>
    <t>Podkroví:     1</t>
  </si>
  <si>
    <t>998724203R00</t>
  </si>
  <si>
    <t xml:space="preserve">Přesun hmot pro strojní vybavení, výšky do 24 m </t>
  </si>
  <si>
    <t>724 Strojní vybavení</t>
  </si>
  <si>
    <t>725</t>
  </si>
  <si>
    <t>Zařizovací předměty</t>
  </si>
  <si>
    <t>725210821R00</t>
  </si>
  <si>
    <t xml:space="preserve">Demontáž umyvadel bez výtokových armatur </t>
  </si>
  <si>
    <t>219:     1</t>
  </si>
  <si>
    <t>725820801R00</t>
  </si>
  <si>
    <t xml:space="preserve">Demontáž baterie nástěnné do G 3/4 </t>
  </si>
  <si>
    <t>219:      1</t>
  </si>
  <si>
    <t>725860811R00</t>
  </si>
  <si>
    <t xml:space="preserve">Demontáž uzávěrek zápachových jednoduchých </t>
  </si>
  <si>
    <t>998725203R00</t>
  </si>
  <si>
    <t xml:space="preserve">Přesun hmot pro zařizovací předměty, výšky do 24 m </t>
  </si>
  <si>
    <t>725 Zařizovací předměty</t>
  </si>
  <si>
    <t>762342202RT4</t>
  </si>
  <si>
    <t>Montáž laťování střech, vzdálenost latí do 22 cm včetně dodávky řeziva, latě 4/6 cm</t>
  </si>
  <si>
    <t>prostup původního kmínu:  2*0,8</t>
  </si>
  <si>
    <t>prostup střechou pro původní komín:               1</t>
  </si>
  <si>
    <t>prostup původního kmínu:  (2*4)*(0,04+0,06+0,04+0,06)</t>
  </si>
  <si>
    <t>763</t>
  </si>
  <si>
    <t>Dřevostavby</t>
  </si>
  <si>
    <t>763131821U00</t>
  </si>
  <si>
    <t xml:space="preserve">Dmtž  podhled z minerálních čtverců 60x60 </t>
  </si>
  <si>
    <t>128:      3,68*2,2</t>
  </si>
  <si>
    <t xml:space="preserve">      3,68*15,506</t>
  </si>
  <si>
    <t>998763403U00</t>
  </si>
  <si>
    <t xml:space="preserve">Přesun SDK kce objekt v -24m </t>
  </si>
  <si>
    <t>763 Dřevostavby</t>
  </si>
  <si>
    <t>prostup původního kmínu:   2</t>
  </si>
  <si>
    <t>Prostup po bývalém komínu:   2,5*1,5</t>
  </si>
  <si>
    <t>58388626</t>
  </si>
  <si>
    <t>Krytina dle stávající střešní krytiny</t>
  </si>
  <si>
    <t>766000666</t>
  </si>
  <si>
    <t xml:space="preserve">Kryt VZT potrubí ve třídách </t>
  </si>
  <si>
    <t>laminátové desky s dřevodekorem dle volby investora,hrana ABS,vnitřní nosná kovová konstrukce s rettrifikovatelnými nožičkami,tl.horní desky 36 mm(dvojitá hrana),boční desky 18 mm</t>
  </si>
  <si>
    <t>Kovová nosní konstrukce antikoeozní zákl.nátěr.</t>
  </si>
  <si>
    <t>případné prostupy topení budou kryty plastovou manžetou 2 ks na prvek,po obvodu nalepen sokl z lina</t>
  </si>
  <si>
    <t>V3:      16</t>
  </si>
  <si>
    <t>766000667</t>
  </si>
  <si>
    <t xml:space="preserve">Kryt vzt potrubí nábytkářským způsobem </t>
  </si>
  <si>
    <t>laminátové desky s dřevodekorem dle volby investora,hrana ABS,vnitřní nosná kovová konstrukce s rettrifikovatelnými nožičkami kotvenými ke stěně,tl.horní desky 36 mm(dvojitá hrana),boční desky 18 mm</t>
  </si>
  <si>
    <t>,po obvodu nalepen sokl z lina</t>
  </si>
  <si>
    <t>V4:    3</t>
  </si>
  <si>
    <t>766000668</t>
  </si>
  <si>
    <t xml:space="preserve">Kryt vZT potrubí v laboratoři biologie </t>
  </si>
  <si>
    <t>aminátové desky s dřevodekorem dle volby investora,hrana ABS,vnitřní nosná kovová konstrukce s rettrifikovatelnými nožičkami kotvenými ke stěně,tl.horní desky 36 mm(dvojitá hrana),boční desky 18 mm</t>
  </si>
  <si>
    <t>V5:     1</t>
  </si>
  <si>
    <t>766000669</t>
  </si>
  <si>
    <t xml:space="preserve">Kryt VZT potrubí v laboratoři fyziky </t>
  </si>
  <si>
    <t>V6:     1</t>
  </si>
  <si>
    <t>766000670</t>
  </si>
  <si>
    <t xml:space="preserve">Kryt VZT potrubí v učebné 212 </t>
  </si>
  <si>
    <t>,po obvodu nalepen sokl z lina,horní deska 2x prostup VZT s lemováním</t>
  </si>
  <si>
    <t>V7:       1</t>
  </si>
  <si>
    <t>766670011R00</t>
  </si>
  <si>
    <t xml:space="preserve">Montáž obložkové zárubně a dřevěného křídla dveří </t>
  </si>
  <si>
    <t>303:       1</t>
  </si>
  <si>
    <t>766825821R00</t>
  </si>
  <si>
    <t xml:space="preserve">Demontáž  skříní 2křídlových </t>
  </si>
  <si>
    <t>219:     2</t>
  </si>
  <si>
    <t>61164086</t>
  </si>
  <si>
    <t>Dveře vnitř plné hl.povrch dřevodekor dle investor 1kř. 90x197 klika/klika,kart.mosazcylindrycký zám.</t>
  </si>
  <si>
    <t>303:     1</t>
  </si>
  <si>
    <t>402:     1</t>
  </si>
  <si>
    <t>61181508</t>
  </si>
  <si>
    <t>Zárubeň obložková  š. 90cm/stě.  6-17cm dýha</t>
  </si>
  <si>
    <t>303:    1</t>
  </si>
  <si>
    <t>402:    1</t>
  </si>
  <si>
    <t>998766203R00</t>
  </si>
  <si>
    <t>Z2:20</t>
  </si>
  <si>
    <t>783112710R00</t>
  </si>
  <si>
    <t xml:space="preserve">Nátěr olejový OK "A" základní </t>
  </si>
  <si>
    <t>Překlady nad nové dveře:     1</t>
  </si>
  <si>
    <t>nové omítky:   200</t>
  </si>
  <si>
    <t>stěny v celé ploše,dotčené stav.pracemi:   600</t>
  </si>
  <si>
    <t>úprava maleb před malováním dotčenách stěn pracemi:   600</t>
  </si>
  <si>
    <t>21000112</t>
  </si>
  <si>
    <t xml:space="preserve">Elektroinstalace k VZT dle přílohy </t>
  </si>
  <si>
    <t>M24</t>
  </si>
  <si>
    <t>Montáže vzduchotechnických zařízení</t>
  </si>
  <si>
    <t>240001114</t>
  </si>
  <si>
    <t xml:space="preserve">VZT dle přílohy </t>
  </si>
  <si>
    <t>M24 Montáže vzduchotechnických zařízení</t>
  </si>
  <si>
    <t>04 Žaluzie oken</t>
  </si>
  <si>
    <t>612403384R00</t>
  </si>
  <si>
    <t xml:space="preserve">Hrubá výplň rýh ve stěnách do 7x7 cm maltou ze SMS </t>
  </si>
  <si>
    <t>elektroinstalce ke stínění:     300</t>
  </si>
  <si>
    <t>elektroinstalce ke stínění:     300*0,8</t>
  </si>
  <si>
    <t>612481211RT3</t>
  </si>
  <si>
    <t>Montáž výztužné sítě (perlinky) do stěrky-stěny včetně výztužné sítě a stěrkového tmelu Capatect</t>
  </si>
  <si>
    <t>elektroinstalce ke stínění:     300*0,5</t>
  </si>
  <si>
    <t>974031121R00</t>
  </si>
  <si>
    <t xml:space="preserve">Vysekání rýh ve zdi cihelné 3 x 3 cm </t>
  </si>
  <si>
    <t>omítky stěn dotčené stav,pracemi spojené s mont. stínění oken vždy v ploše nové omítky:   300*0,8</t>
  </si>
  <si>
    <t>omítky stěn dotčené stav,pracemi spojené s mont. stínění oken vždy v celé ploše stěny:   600</t>
  </si>
  <si>
    <t>786</t>
  </si>
  <si>
    <t>Čalounické úpravy</t>
  </si>
  <si>
    <t>786611132R00</t>
  </si>
  <si>
    <t>Vnitřní ochranná síť včetně příslušenství k zavěš. materiál PP 3 mm oko 30 mm bílá kotveno do ostění</t>
  </si>
  <si>
    <t>R14:     (2,58*4)*4</t>
  </si>
  <si>
    <t>786611144R00</t>
  </si>
  <si>
    <t>Předokenní vnitřní textilní roleta s bočním vedením</t>
  </si>
  <si>
    <t>R08:    (1,64*2,55)*4</t>
  </si>
  <si>
    <t>R09:    1,64*2,55</t>
  </si>
  <si>
    <t>R13:    (1,64*2,55)*4</t>
  </si>
  <si>
    <t>786612200R00</t>
  </si>
  <si>
    <t xml:space="preserve">Montáž rolet textilních </t>
  </si>
  <si>
    <t>217-219:   (1,64*2,55)*3</t>
  </si>
  <si>
    <t>7866177784</t>
  </si>
  <si>
    <t xml:space="preserve">Pohon žaluzie včetně montáže a dodávky,dál.ovládán </t>
  </si>
  <si>
    <t>1NP:   5</t>
  </si>
  <si>
    <t>2NP:   5</t>
  </si>
  <si>
    <t>3NP:   4</t>
  </si>
  <si>
    <t>786622211RT2</t>
  </si>
  <si>
    <t>Žaluzie horizontální vnitřní AL lamely bílé včetně dodávky žaluzie</t>
  </si>
  <si>
    <t>R01:    (1,84*1,93)*12</t>
  </si>
  <si>
    <t>RO2:    (1,55*2,41)*39</t>
  </si>
  <si>
    <t>R03:    (1,55*1,73)*4</t>
  </si>
  <si>
    <t>R05:    (1,84*2,46)*36</t>
  </si>
  <si>
    <t>R07:    (1,52*2,43)*11</t>
  </si>
  <si>
    <t>R10:   (2,1*2,45)*10</t>
  </si>
  <si>
    <t>R11:    (1,72*2,33)*3</t>
  </si>
  <si>
    <t>R12:    2,34*1,53</t>
  </si>
  <si>
    <t>55346839</t>
  </si>
  <si>
    <t>Žaluzie vnitřní textilní</t>
  </si>
  <si>
    <t>R04:   (1,64*2,5)*5</t>
  </si>
  <si>
    <t>R06:   (1,65*2,55)*3</t>
  </si>
  <si>
    <t>998786203R00</t>
  </si>
  <si>
    <t xml:space="preserve">Přesun hmot pro zastiň. techniku, výšky do 24 m </t>
  </si>
  <si>
    <t>786 Čalounické úpravy</t>
  </si>
  <si>
    <t>21000111</t>
  </si>
  <si>
    <t>Brno Gymnázium Slovanské náměstí</t>
  </si>
  <si>
    <t>Výrobce</t>
  </si>
  <si>
    <t>jed. mon.</t>
  </si>
  <si>
    <t>celk. mont.</t>
  </si>
  <si>
    <t>jedn. mat.</t>
  </si>
  <si>
    <t>celk. mat.</t>
  </si>
  <si>
    <t>celkem mat.+mont.</t>
  </si>
  <si>
    <t>úpravy v exteriéru a otvírání oken tělocvična</t>
  </si>
  <si>
    <t>Demontáž stávajících svodů bleskosvodu</t>
  </si>
  <si>
    <t>Montáž svodu bleskosvodu</t>
  </si>
  <si>
    <t>Zemnící pásek FeZm 30x4 mm (Vraní noha)</t>
  </si>
  <si>
    <t>Ochranný úhelník (2 m)</t>
  </si>
  <si>
    <t>Zkušební svorka</t>
  </si>
  <si>
    <t>Hromosvodová svorka (SK, SP1, SS, ST10)</t>
  </si>
  <si>
    <t>Demontáž venkovní svítidla (fasáda)</t>
  </si>
  <si>
    <t>Venkovní svítidla, nástěnná, na fasádu</t>
  </si>
  <si>
    <t>Uprava zemních povrchů/výkopové práce</t>
  </si>
  <si>
    <t>Přívod pro svítidla na tělocvičně</t>
  </si>
  <si>
    <t>Uprava svávajícího rozvaděče Rx</t>
  </si>
  <si>
    <t>Krabice instalační, vč. svorkovnice</t>
  </si>
  <si>
    <t>teleskopický držák do zateplení fasády, 1159-60, 80 - 200 mm</t>
  </si>
  <si>
    <t>Průraz zdi 700mm 30průměr (ventilace)</t>
  </si>
  <si>
    <t>CYKY-J 3x2,5mm2</t>
  </si>
  <si>
    <t>CYKY-J 3x1,5mm2</t>
  </si>
  <si>
    <t>Zásuvka 3f</t>
  </si>
  <si>
    <t>Spojka kabelová 3f</t>
  </si>
  <si>
    <t>Spojka kabelová 1f</t>
  </si>
  <si>
    <t>Montáž odboček, včetně vysek. a začiš., do D 23 mm</t>
  </si>
  <si>
    <t>Exotermické svařování Quick Weld</t>
  </si>
  <si>
    <t>Ošetření spojů gumoasfaltem</t>
  </si>
  <si>
    <t>Vypracování dokumentace skutečného stavu</t>
  </si>
  <si>
    <t>Vypracování výchozí revizní zprávy</t>
  </si>
  <si>
    <t>Celkem</t>
  </si>
  <si>
    <t>rozdělení:</t>
  </si>
  <si>
    <t>pavilony</t>
  </si>
  <si>
    <t>tělocvična</t>
  </si>
  <si>
    <t>Úpravy v interiéru v souvislosti se stíněním</t>
  </si>
  <si>
    <t>CYKY-J 5x6mm2</t>
  </si>
  <si>
    <t>Instalační krabice</t>
  </si>
  <si>
    <t>Rozvaděč Rx.x + umístění + začištěním</t>
  </si>
  <si>
    <t>Vybavení rozvaděčů</t>
  </si>
  <si>
    <t>CU 4mm2 ZŽ</t>
  </si>
  <si>
    <t>Úpravy v interiéru v souvislosti se vzduchotechnikou</t>
  </si>
  <si>
    <t>CYKY-J 5x2,5mm2</t>
  </si>
  <si>
    <t>CYTFY 2x0,8+10x0,5mm²</t>
  </si>
  <si>
    <t>Silikonový kabel SIHF 5x1,5mm²</t>
  </si>
  <si>
    <t>LappKabel UNITRONIC FD CP PLUS 5X0,34 (0028901), 5x 0,34mm²</t>
  </si>
  <si>
    <t>Uvolnění prostoru pro vedení vzduchotchniky (sekání, prodloužení, začištění)</t>
  </si>
  <si>
    <t>Opětovná montáž svitidel podhledu (prodoužení přívodů)</t>
  </si>
  <si>
    <t>Lávka kabelová BESPLAST odbočka    TRz 25 cm</t>
  </si>
  <si>
    <t>HROMOSVOD</t>
  </si>
  <si>
    <t xml:space="preserve">Demontáž stávajícího jímacího vedení </t>
  </si>
  <si>
    <t>Demontáž stávajících svodů</t>
  </si>
  <si>
    <t>Jímací vodič FeZm 8 mm, vč. podpěr</t>
  </si>
  <si>
    <t>Jímací vodič FeZm 10 mm, vč. podpěr</t>
  </si>
  <si>
    <t>Zemnící pásek FeZm 30x4 mm (oprava stáv. uzemnění)</t>
  </si>
  <si>
    <t>Realizace energeticky úsporných opatření, Gymnázium Slovanské nám.7, Brno</t>
  </si>
  <si>
    <t>ZTI</t>
  </si>
  <si>
    <t>Vypracoval:  R. Mrňák</t>
  </si>
  <si>
    <t>Datum: 03/2014</t>
  </si>
  <si>
    <t>Pos.č.</t>
  </si>
  <si>
    <t>popis výkonu</t>
  </si>
  <si>
    <t>m.j.</t>
  </si>
  <si>
    <t>jedn. cena</t>
  </si>
  <si>
    <t>Cena bez DPH</t>
  </si>
  <si>
    <t>VNITŘNÍ KANALIZACE</t>
  </si>
  <si>
    <t>K-01</t>
  </si>
  <si>
    <t>Potrubí z trub polyethylenových   PE32</t>
  </si>
  <si>
    <t>K-02</t>
  </si>
  <si>
    <t>Potrubí z trub plastových hrdlových, typ HT   DN 32</t>
  </si>
  <si>
    <t>K-03</t>
  </si>
  <si>
    <t>Tvarovky HT</t>
  </si>
  <si>
    <t>K-04</t>
  </si>
  <si>
    <t>Zápachová uzávěrka s kuličkou</t>
  </si>
  <si>
    <t>K-05</t>
  </si>
  <si>
    <t>Přečerpávač kondenzátu</t>
  </si>
  <si>
    <t>K-06</t>
  </si>
  <si>
    <t>Montáž potrubí PE</t>
  </si>
  <si>
    <t>K-07</t>
  </si>
  <si>
    <t>Montáž potrubí HT</t>
  </si>
  <si>
    <t>K-08</t>
  </si>
  <si>
    <t>Napojení nového potrubí na stávající potrubí HT</t>
  </si>
  <si>
    <t>soub</t>
  </si>
  <si>
    <t>K-09</t>
  </si>
  <si>
    <t>Zkouška těsnosti</t>
  </si>
  <si>
    <t>K-10</t>
  </si>
  <si>
    <t>Doprava</t>
  </si>
  <si>
    <t>VYTÁPĚNÍ</t>
  </si>
  <si>
    <t>Cena</t>
  </si>
  <si>
    <t>T-01</t>
  </si>
  <si>
    <t>Demontáž termostatických hlavic</t>
  </si>
  <si>
    <t>T-02</t>
  </si>
  <si>
    <t>Přenastavení spodních ventilů</t>
  </si>
  <si>
    <t>T-03</t>
  </si>
  <si>
    <t>Montáž termostatických hlavic</t>
  </si>
  <si>
    <t>T-04</t>
  </si>
  <si>
    <t>Demontáž otopných článkových těles, včetně podpor a připojovacího potrubí</t>
  </si>
  <si>
    <t>T-05</t>
  </si>
  <si>
    <t>Kontrola potrubí</t>
  </si>
  <si>
    <t>T-06</t>
  </si>
  <si>
    <t>Topná zkouška + zaregulování systému</t>
  </si>
  <si>
    <t>T-07</t>
  </si>
  <si>
    <t>Brno – gymnázium</t>
  </si>
  <si>
    <t>Str.č.1</t>
  </si>
  <si>
    <t>Pozice č.</t>
  </si>
  <si>
    <t>Specifikovaná položka</t>
  </si>
  <si>
    <t>jed</t>
  </si>
  <si>
    <t>počet</t>
  </si>
  <si>
    <t>cena jedn.</t>
  </si>
  <si>
    <t>celkem dodávka</t>
  </si>
  <si>
    <t>1 až</t>
  </si>
  <si>
    <t>Interiérová parapetní  jednotka pro rovnotlaké</t>
  </si>
  <si>
    <t>17</t>
  </si>
  <si>
    <t>Větání školních učeben ve složení</t>
  </si>
  <si>
    <t>pružně uložené EC motory</t>
  </si>
  <si>
    <t>protiproudý výměník tepla-účinnost 93%</t>
  </si>
  <si>
    <t>výsuvný filtrpřiváděného vzduchu</t>
  </si>
  <si>
    <t>By-pass přiváděného vzduchu</t>
  </si>
  <si>
    <t xml:space="preserve">samotahové uzavírací klapky </t>
  </si>
  <si>
    <t>skříň regulace</t>
  </si>
  <si>
    <t>Externí elektrický dohřívač</t>
  </si>
  <si>
    <t>kouřové čidlo na sání vzduchu</t>
  </si>
  <si>
    <t>bezodtoková vana kondenzátu – vyhřívaná</t>
  </si>
  <si>
    <t>elektrickým článkem 200W s aut. Spínáním</t>
  </si>
  <si>
    <t>kulisové akustické tlumiče</t>
  </si>
  <si>
    <t>stropní nastavitelné žaluzie tryskového</t>
  </si>
  <si>
    <t>přívodu vzduchu</t>
  </si>
  <si>
    <t>filtr odsávaného vzduchu</t>
  </si>
  <si>
    <t>vnější čidlo CO2 (IR sensor)</t>
  </si>
  <si>
    <t>skříň sendvičové konstrukce s čelními</t>
  </si>
  <si>
    <t>otevíravými dveřmi</t>
  </si>
  <si>
    <t>výstupní hrdla kruhová d280</t>
  </si>
  <si>
    <t>dno jednotky opatřeno distančním</t>
  </si>
  <si>
    <t>rámečkem z protiotřesové pryže</t>
  </si>
  <si>
    <t xml:space="preserve">Vp=Vo=650m3/h, </t>
  </si>
  <si>
    <t>Ne=1,5kW/230V</t>
  </si>
  <si>
    <t>hlučnost jednotky do pobytových zon</t>
  </si>
  <si>
    <t>LpA nižší než 37dB(A)</t>
  </si>
  <si>
    <t>dosah proudu (0,15m/s) – 8 až 10metrů</t>
  </si>
  <si>
    <t>vestavěná digitální regulace CPA :</t>
  </si>
  <si>
    <t xml:space="preserve">  - manuální nebo automatický režim</t>
  </si>
  <si>
    <t xml:space="preserve">  - plynulé řízení ventilátorů</t>
  </si>
  <si>
    <t xml:space="preserve">  - automatické ovládání klky bypassu</t>
  </si>
  <si>
    <t xml:space="preserve">  - protimrazová ochrana rekuperačního výměníku</t>
  </si>
  <si>
    <t xml:space="preserve">  - spínání externího elekt. Ohřívače</t>
  </si>
  <si>
    <t xml:space="preserve">  - možnost provozu podle čidla CO2 (IR sensoru)</t>
  </si>
  <si>
    <t xml:space="preserve">  - možnost přednastavit max. A min. otáčky</t>
  </si>
  <si>
    <t xml:space="preserve">  - týdenní program</t>
  </si>
  <si>
    <t xml:space="preserve">připojení vzduchotechnického potrubí </t>
  </si>
  <si>
    <t>k jednotce z pravé strany</t>
  </si>
  <si>
    <t>19 až</t>
  </si>
  <si>
    <t>26</t>
  </si>
  <si>
    <t>výsuvný filtr přiváděného vzduchu</t>
  </si>
  <si>
    <t>Str.č.2</t>
  </si>
  <si>
    <t>Vp=Vo=650m3/h</t>
  </si>
  <si>
    <t>k jednotce z levé strany</t>
  </si>
  <si>
    <t>27</t>
  </si>
  <si>
    <t>větrací jednotka v podstopním provedení</t>
  </si>
  <si>
    <t>s externím elektrickým ohřívačem</t>
  </si>
  <si>
    <t>a protiproudým rekuperačním výměníkem</t>
  </si>
  <si>
    <t>opláštním a kompletní regulací</t>
  </si>
  <si>
    <t>ve sožení :</t>
  </si>
  <si>
    <t>plynule regulovatelné EC motory</t>
  </si>
  <si>
    <t>přívod Vp=1300m3/h, pext=250Pa</t>
  </si>
  <si>
    <t>Ne=780W/230V – 0,39A</t>
  </si>
  <si>
    <t>odvod Vo=1300m3/h, pext=250Pa</t>
  </si>
  <si>
    <t>připojovací hrdla d315</t>
  </si>
  <si>
    <t>uzavírací klapka na sání a výtlaku</t>
  </si>
  <si>
    <t>vč. servopohonů</t>
  </si>
  <si>
    <t>by passová klapka vč. servopohonu</t>
  </si>
  <si>
    <t>rekuperační výměník – účinnost 92/84%</t>
  </si>
  <si>
    <t>externí elektrický ohřívač 3,0kW/400V</t>
  </si>
  <si>
    <t xml:space="preserve">  připojení d315</t>
  </si>
  <si>
    <t>Str.č.3</t>
  </si>
  <si>
    <t>Filtr – M5 (přívod i odvod)</t>
  </si>
  <si>
    <t>digilální regulace umístěná na jednotce</t>
  </si>
  <si>
    <t>vč. čidla CO2 (IR sensoru),  a čidel teploty + ostatní</t>
  </si>
  <si>
    <t>prvky a prodrátování</t>
  </si>
  <si>
    <t>Ne=230V</t>
  </si>
  <si>
    <t>28</t>
  </si>
  <si>
    <t>Interiérová podstropní  jednotka pro rovnotlaké</t>
  </si>
  <si>
    <t>Větání školních učeben s opláštěním ve složení</t>
  </si>
  <si>
    <t>protiproudý výměník tepla-účinnost 83%</t>
  </si>
  <si>
    <t>výsuvný filtr přiváděného vzduchu F7</t>
  </si>
  <si>
    <t>skříň regulace vyvedeno na decentrální ovladač</t>
  </si>
  <si>
    <t>Externí elektrický dohřívač 3,0kW/400V</t>
  </si>
  <si>
    <t xml:space="preserve">vana kondenzátu </t>
  </si>
  <si>
    <t>štěrbinové vyústky</t>
  </si>
  <si>
    <t>čidlo CO2 (IR sensor)</t>
  </si>
  <si>
    <t>skříň sendvičové konstrukce</t>
  </si>
  <si>
    <t>Vp=Vo=650m3/h, motory 320W / 230V</t>
  </si>
  <si>
    <t>Ne=ohřívač  3,0kW400V</t>
  </si>
  <si>
    <t>LpA = 39dB(A)</t>
  </si>
  <si>
    <t>vestavěná digitální regulace :</t>
  </si>
  <si>
    <t xml:space="preserve">  - 4 provozní režímy (50%, 100%, noc,</t>
  </si>
  <si>
    <t xml:space="preserve">    řízené větrání)</t>
  </si>
  <si>
    <t xml:space="preserve">  - automatické ovládání klapky bypassu</t>
  </si>
  <si>
    <t>29</t>
  </si>
  <si>
    <t xml:space="preserve">Větrací jednotka s protiproudým </t>
  </si>
  <si>
    <t>rekuperačním výměníkem</t>
  </si>
  <si>
    <t>v parapetním provedení s elektrickým</t>
  </si>
  <si>
    <t>ohřívačem a hrdly směrem nahoru</t>
  </si>
  <si>
    <t>sendvičový plášť ve složení :</t>
  </si>
  <si>
    <t xml:space="preserve">filtr F7 na přívodu, M5 na  odvodu, deskový </t>
  </si>
  <si>
    <t>rekuperační výměník, obtoková klapka</t>
  </si>
  <si>
    <t>a ventilátory s EC motory</t>
  </si>
  <si>
    <t>vestavěný řídící systém, externí ovladač,</t>
  </si>
  <si>
    <t>čidlo CO2 (IR sensor) - 2x  , časový program</t>
  </si>
  <si>
    <t>Str.č.4</t>
  </si>
  <si>
    <t>Vp=650m3/h, Ne=168W/230V</t>
  </si>
  <si>
    <t>Vo=650m3/h, Ne=168W/230V</t>
  </si>
  <si>
    <t>jištění 10A</t>
  </si>
  <si>
    <t>elektrický ohřívač 4,5kW/400V</t>
  </si>
  <si>
    <t>vč, uzavíracích klapek na sání a výtlaku</t>
  </si>
  <si>
    <t>30</t>
  </si>
  <si>
    <t>Neobsazeno</t>
  </si>
  <si>
    <t>31</t>
  </si>
  <si>
    <t>Protidešťová žaluzie 315x315</t>
  </si>
  <si>
    <t>barva dle fasády</t>
  </si>
  <si>
    <t>32</t>
  </si>
  <si>
    <t>Protidešťová žaluzie 500x400</t>
  </si>
  <si>
    <t>33</t>
  </si>
  <si>
    <t>Protidešťová žaluzie 600x650</t>
  </si>
  <si>
    <t>Pro sání i výfuk vzduchu - barva dle fasády</t>
  </si>
  <si>
    <t>34</t>
  </si>
  <si>
    <t>35</t>
  </si>
  <si>
    <t>Akustická ohebná hadice s parozábranou</t>
  </si>
  <si>
    <t>bm</t>
  </si>
  <si>
    <t>d 315</t>
  </si>
  <si>
    <t>36</t>
  </si>
  <si>
    <t>d 250</t>
  </si>
  <si>
    <t>37</t>
  </si>
  <si>
    <t>Buňkový tlumič hluku 500x250x1000</t>
  </si>
  <si>
    <t>vč. náběhových plechů</t>
  </si>
  <si>
    <t>38</t>
  </si>
  <si>
    <t>Buňkový tlumič hluku 500x250x1500</t>
  </si>
  <si>
    <t>39</t>
  </si>
  <si>
    <t>Buňkový tlumič hluku 500x250x2000</t>
  </si>
  <si>
    <t>40</t>
  </si>
  <si>
    <t>41</t>
  </si>
  <si>
    <t>Požární klapka kruhová - odolnost 90minut</t>
  </si>
  <si>
    <t>velikost d315</t>
  </si>
  <si>
    <t>a se signalizací polohy konc.spínačem</t>
  </si>
  <si>
    <t>42</t>
  </si>
  <si>
    <t>velikost 400x250</t>
  </si>
  <si>
    <t>Str.č.5</t>
  </si>
  <si>
    <t>44</t>
  </si>
  <si>
    <t>45</t>
  </si>
  <si>
    <t>velikost d280</t>
  </si>
  <si>
    <t>46</t>
  </si>
  <si>
    <t>47</t>
  </si>
  <si>
    <t>48</t>
  </si>
  <si>
    <t>49</t>
  </si>
  <si>
    <t>Přívodní distribuční element komfortní</t>
  </si>
  <si>
    <t>vyústka na kruhové potrubí 525x125</t>
  </si>
  <si>
    <t>barva bílá</t>
  </si>
  <si>
    <t>50</t>
  </si>
  <si>
    <t>Mříž krycí  630x400</t>
  </si>
  <si>
    <t>pro instalaci na potrubí</t>
  </si>
  <si>
    <t>51</t>
  </si>
  <si>
    <t>vyústka na kruhové potrubí 825x75</t>
  </si>
  <si>
    <t>52</t>
  </si>
  <si>
    <t>Odvodní distribuční element komfortní</t>
  </si>
  <si>
    <t>vyústka na kruhové potrubí 625x75</t>
  </si>
  <si>
    <t>53 až 59</t>
  </si>
  <si>
    <t>60</t>
  </si>
  <si>
    <t>Kruhové SPIRO potrubí z pozinkovaného</t>
  </si>
  <si>
    <t>plechu</t>
  </si>
  <si>
    <t>vč.spojovacího, těsnícího a mont.materiálu</t>
  </si>
  <si>
    <t>d225</t>
  </si>
  <si>
    <t>d280</t>
  </si>
  <si>
    <t>d315</t>
  </si>
  <si>
    <t>Str.č.6</t>
  </si>
  <si>
    <t xml:space="preserve">Čtyřhranné potrubí z pozinkovaného </t>
  </si>
  <si>
    <t xml:space="preserve">plechu </t>
  </si>
  <si>
    <t>plechu – dvoukomorové</t>
  </si>
  <si>
    <t>Izolace potrubí</t>
  </si>
  <si>
    <t>hluková a tepelná</t>
  </si>
  <si>
    <t>rohože z minerální vlny</t>
  </si>
  <si>
    <t>tl.60mm, kotvení na lepené trny</t>
  </si>
  <si>
    <t>požární</t>
  </si>
  <si>
    <t>tl.40mm, kotvení na navařené trny</t>
  </si>
  <si>
    <t>s kloboučky - 44ks na běžný metr</t>
  </si>
  <si>
    <t>spoje přelepit hliníkovou páskou ALU</t>
  </si>
  <si>
    <t>požární, hluková, tepelná</t>
  </si>
  <si>
    <t>tl.60mm, kotvení na navařené trny</t>
  </si>
  <si>
    <t>Obecné požadavky na dodávku a montáž:</t>
  </si>
  <si>
    <t>Pružné závěšení  potrubí na závěsech (gumové</t>
  </si>
  <si>
    <t xml:space="preserve">podložky), obalení potrubí v prostupech  </t>
  </si>
  <si>
    <t>měkkou gumou.</t>
  </si>
  <si>
    <t>Zaregulování VZT zařízení</t>
  </si>
  <si>
    <t>Dokladovat zařízení na projektované parametry.</t>
  </si>
  <si>
    <t>Zaregulování  musí řešit nejenom předepsané</t>
  </si>
  <si>
    <t xml:space="preserve">množství vzduchu, ale i směr proudění </t>
  </si>
  <si>
    <t>vzduchu  v místnostech</t>
  </si>
  <si>
    <t>Komplexní zkoušky</t>
  </si>
  <si>
    <t>Měření hluku</t>
  </si>
  <si>
    <t xml:space="preserve">Dokladovat měření hluku ve větraných </t>
  </si>
  <si>
    <t>místnostech a venkovním prostoru.</t>
  </si>
  <si>
    <t>Projektová dokumentace</t>
  </si>
  <si>
    <t xml:space="preserve">Pro předání zakázky je třeba ze strany </t>
  </si>
  <si>
    <t>dodavatele zabezpečit vypracování</t>
  </si>
  <si>
    <t xml:space="preserve">dokumentace skutečného provedení a </t>
  </si>
  <si>
    <t>předávací dokumentace (protokoly, atesty, prohlášení o shodě)</t>
  </si>
  <si>
    <t>Izolace</t>
  </si>
  <si>
    <t>Celkem\.</t>
  </si>
  <si>
    <t>Dokumentace skutečného stavu</t>
  </si>
  <si>
    <t>Dokumentace zkutečného stavu</t>
  </si>
  <si>
    <t>151:  (2,34+1,53*2)*2</t>
  </si>
  <si>
    <t xml:space="preserve">   1832,72*0,2</t>
  </si>
  <si>
    <t>151:  (2,34*1153)*2</t>
  </si>
  <si>
    <t xml:space="preserve">   1238,34*2</t>
  </si>
  <si>
    <t xml:space="preserve">   1237,68*0,2</t>
  </si>
  <si>
    <t>151:  (2,34*1,53)*2</t>
  </si>
  <si>
    <t xml:space="preserve">  1832,72*0,2</t>
  </si>
  <si>
    <t>151:  (2,34+1,53)*2</t>
  </si>
  <si>
    <t>153:2,7+3,25*2</t>
  </si>
  <si>
    <t>153:2,7</t>
  </si>
  <si>
    <t>Z6</t>
  </si>
  <si>
    <t>300,13</t>
  </si>
  <si>
    <t>D+M systémový žebřík s ochranným košem pro výkový rozdíl 3 m,kotveno na systémové prvky s přerušením tepelného mostu. Š 400/700,hl.200/900</t>
  </si>
  <si>
    <t>Z5</t>
  </si>
  <si>
    <t>767997886.R</t>
  </si>
  <si>
    <t>021-025:   (1,6*1,5)*5</t>
  </si>
  <si>
    <t>122:</t>
  </si>
  <si>
    <t>124:</t>
  </si>
  <si>
    <t>156:   0,55*2</t>
  </si>
  <si>
    <t>157:   1,95*2</t>
  </si>
  <si>
    <t>156:   (0,55*0,2)*2</t>
  </si>
  <si>
    <t>157:   (0,55*0,2)*2</t>
  </si>
  <si>
    <t>156:   (0,55*2)*2</t>
  </si>
  <si>
    <t>157:   (0,55*2)*2</t>
  </si>
  <si>
    <t>766694121R00</t>
  </si>
  <si>
    <t>Montáž parapetních desek š.nad 30 cm,dl.do 100 cm</t>
  </si>
  <si>
    <t>156:    3</t>
  </si>
  <si>
    <t>766694123R00</t>
  </si>
  <si>
    <t>Montáž parapetních desek š.nad 30 cm,dl.do 260 cm</t>
  </si>
  <si>
    <t>151:  2</t>
  </si>
  <si>
    <t>152:  3</t>
  </si>
  <si>
    <t>158: 2</t>
  </si>
  <si>
    <t>150:   2,34*1,1</t>
  </si>
  <si>
    <t>151: (2,34* 2)*1,1</t>
  </si>
  <si>
    <t>152:  (1,8*3)*1,1</t>
  </si>
  <si>
    <t>155:  (1,72* 3)*1,1</t>
  </si>
  <si>
    <t>156:  (0,55*2)*1,1</t>
  </si>
  <si>
    <t>157:   (1,85*2)*1,1</t>
  </si>
  <si>
    <t>158:  (2,58*2)*1,1</t>
  </si>
  <si>
    <t>včetně laminového obložení v dřevodekoru</t>
  </si>
  <si>
    <t>od výrobce jednotky</t>
  </si>
  <si>
    <r>
      <t xml:space="preserve">Výroba a montáž  zajištění proti pádu osob dle ČSN 517 B, </t>
    </r>
    <r>
      <rPr>
        <i/>
        <sz val="8"/>
        <rFont val="Arial"/>
        <family val="2"/>
      </rPr>
      <t>včetně propojovacího trvale instalovaného nerezového lana</t>
    </r>
  </si>
  <si>
    <r>
      <t xml:space="preserve">Výroba a montáž  zajištění proti pádu osob dle ČSN 517 B,
</t>
    </r>
    <r>
      <rPr>
        <i/>
        <sz val="8"/>
        <rFont val="Arial"/>
        <family val="2"/>
      </rPr>
      <t>včetně trvalého nerezového spojovacího lana</t>
    </r>
  </si>
  <si>
    <t>Ostatní</t>
  </si>
  <si>
    <t>64</t>
  </si>
  <si>
    <t>65</t>
  </si>
  <si>
    <t>66</t>
  </si>
  <si>
    <t>67</t>
  </si>
  <si>
    <t>68</t>
  </si>
  <si>
    <t>69</t>
  </si>
  <si>
    <t>70</t>
  </si>
  <si>
    <t>Dle přílohy Elektroinstalace pavilony a tělocvična</t>
  </si>
  <si>
    <t>Dle přílohy Elektroinstalace žaluzie</t>
  </si>
  <si>
    <t xml:space="preserve">Dle přílohy Hromosvod </t>
  </si>
  <si>
    <t xml:space="preserve">Dle přílohy kanalizace </t>
  </si>
  <si>
    <t>Dle přílohy Topení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</si>
</sst>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"/>
    <numFmt numFmtId="166" formatCode="dd/mm/yy"/>
    <numFmt numFmtId="167" formatCode="#,##0&quot; Kč&quot;"/>
    <numFmt numFmtId="168" formatCode="0.00000"/>
    <numFmt numFmtId="169" formatCode="hh:mm"/>
    <numFmt numFmtId="170" formatCode="#,##0.000"/>
  </numFmts>
  <fonts count="43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 CE"/>
      <family val="1"/>
    </font>
    <font>
      <sz val="10"/>
      <color indexed="8"/>
      <name val="Arial CE"/>
      <family val="2"/>
    </font>
    <font>
      <sz val="10"/>
      <color indexed="19"/>
      <name val="Arial CE"/>
      <family val="2"/>
    </font>
    <font>
      <sz val="11"/>
      <color indexed="8"/>
      <name val="Calibri"/>
      <family val="2"/>
    </font>
    <font>
      <sz val="10"/>
      <color indexed="57"/>
      <name val="Arial CE"/>
      <family val="2"/>
    </font>
    <font>
      <sz val="10"/>
      <color indexed="13"/>
      <name val="Arial CE"/>
      <family val="2"/>
    </font>
    <font>
      <sz val="10"/>
      <color indexed="10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 applyProtection="0">
      <alignment/>
    </xf>
    <xf numFmtId="0" fontId="0" fillId="0" borderId="0">
      <alignment/>
      <protection/>
    </xf>
    <xf numFmtId="0" fontId="1" fillId="0" borderId="0">
      <alignment/>
      <protection/>
    </xf>
  </cellStyleXfs>
  <cellXfs count="510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1" fillId="0" borderId="0" xfId="0" applyNumberFormat="1" applyFont="1"/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4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8" fillId="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1" fillId="0" borderId="0" xfId="0" applyNumberFormat="1" applyFont="1"/>
    <xf numFmtId="0" fontId="5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164" fontId="4" fillId="0" borderId="11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165" fontId="1" fillId="0" borderId="13" xfId="0" applyNumberFormat="1" applyFont="1" applyBorder="1"/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5" xfId="0" applyNumberFormat="1" applyFont="1" applyBorder="1"/>
    <xf numFmtId="3" fontId="5" fillId="0" borderId="1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49" fontId="5" fillId="5" borderId="2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/>
    </xf>
    <xf numFmtId="164" fontId="4" fillId="5" borderId="3" xfId="0" applyNumberFormat="1" applyFont="1" applyFill="1" applyBorder="1"/>
    <xf numFmtId="3" fontId="5" fillId="5" borderId="10" xfId="0" applyNumberFormat="1" applyFont="1" applyFill="1" applyBorder="1" applyAlignment="1">
      <alignment horizontal="right" vertical="center"/>
    </xf>
    <xf numFmtId="165" fontId="5" fillId="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3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5" fillId="5" borderId="3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4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164" fontId="4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164" fontId="4" fillId="5" borderId="2" xfId="0" applyNumberFormat="1" applyFont="1" applyFill="1" applyBorder="1"/>
    <xf numFmtId="3" fontId="5" fillId="5" borderId="2" xfId="0" applyNumberFormat="1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49" fontId="5" fillId="3" borderId="16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>
      <alignment horizontal="center"/>
    </xf>
    <xf numFmtId="0" fontId="4" fillId="0" borderId="17" xfId="0" applyFont="1" applyBorder="1"/>
    <xf numFmtId="49" fontId="4" fillId="0" borderId="18" xfId="0" applyNumberFormat="1" applyFont="1" applyBorder="1" applyAlignment="1">
      <alignment horizontal="left"/>
    </xf>
    <xf numFmtId="0" fontId="1" fillId="0" borderId="19" xfId="0" applyFont="1" applyBorder="1"/>
    <xf numFmtId="0" fontId="4" fillId="0" borderId="3" xfId="0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0" fontId="4" fillId="0" borderId="10" xfId="0" applyFont="1" applyBorder="1"/>
    <xf numFmtId="0" fontId="4" fillId="0" borderId="20" xfId="0" applyFont="1" applyBorder="1" applyAlignment="1">
      <alignment horizontal="left"/>
    </xf>
    <xf numFmtId="0" fontId="8" fillId="0" borderId="19" xfId="0" applyFont="1" applyBorder="1"/>
    <xf numFmtId="49" fontId="4" fillId="0" borderId="20" xfId="0" applyNumberFormat="1" applyFont="1" applyBorder="1" applyAlignment="1">
      <alignment horizontal="left"/>
    </xf>
    <xf numFmtId="49" fontId="8" fillId="3" borderId="19" xfId="0" applyNumberFormat="1" applyFont="1" applyFill="1" applyBorder="1"/>
    <xf numFmtId="49" fontId="1" fillId="3" borderId="3" xfId="0" applyNumberFormat="1" applyFont="1" applyFill="1" applyBorder="1"/>
    <xf numFmtId="49" fontId="8" fillId="3" borderId="2" xfId="0" applyNumberFormat="1" applyFont="1" applyFill="1" applyBorder="1"/>
    <xf numFmtId="49" fontId="1" fillId="3" borderId="2" xfId="0" applyNumberFormat="1" applyFont="1" applyFill="1" applyBorder="1"/>
    <xf numFmtId="0" fontId="4" fillId="0" borderId="10" xfId="0" applyFont="1" applyFill="1" applyBorder="1"/>
    <xf numFmtId="3" fontId="4" fillId="0" borderId="20" xfId="0" applyNumberFormat="1" applyFont="1" applyBorder="1" applyAlignment="1">
      <alignment horizontal="left"/>
    </xf>
    <xf numFmtId="0" fontId="1" fillId="0" borderId="0" xfId="0" applyFont="1" applyFill="1"/>
    <xf numFmtId="49" fontId="8" fillId="3" borderId="21" xfId="0" applyNumberFormat="1" applyFont="1" applyFill="1" applyBorder="1"/>
    <xf numFmtId="49" fontId="1" fillId="3" borderId="5" xfId="0" applyNumberFormat="1" applyFont="1" applyFill="1" applyBorder="1"/>
    <xf numFmtId="49" fontId="8" fillId="3" borderId="0" xfId="0" applyNumberFormat="1" applyFont="1" applyFill="1" applyBorder="1"/>
    <xf numFmtId="49" fontId="1" fillId="3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22" xfId="0" applyFont="1" applyBorder="1"/>
    <xf numFmtId="0" fontId="4" fillId="0" borderId="10" xfId="0" applyNumberFormat="1" applyFont="1" applyBorder="1"/>
    <xf numFmtId="0" fontId="4" fillId="0" borderId="23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4" fillId="0" borderId="23" xfId="0" applyFont="1" applyBorder="1" applyAlignment="1">
      <alignment horizontal="left"/>
    </xf>
    <xf numFmtId="0" fontId="1" fillId="0" borderId="0" xfId="0" applyFont="1" applyBorder="1"/>
    <xf numFmtId="0" fontId="4" fillId="0" borderId="1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3" fontId="1" fillId="0" borderId="0" xfId="0" applyNumberFormat="1" applyFont="1"/>
    <xf numFmtId="0" fontId="4" fillId="0" borderId="19" xfId="0" applyFont="1" applyBorder="1"/>
    <xf numFmtId="0" fontId="4" fillId="0" borderId="1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3" fontId="1" fillId="0" borderId="18" xfId="0" applyNumberFormat="1" applyFont="1" applyBorder="1"/>
    <xf numFmtId="0" fontId="1" fillId="0" borderId="14" xfId="0" applyFont="1" applyBorder="1"/>
    <xf numFmtId="3" fontId="1" fillId="0" borderId="16" xfId="0" applyNumberFormat="1" applyFont="1" applyBorder="1"/>
    <xf numFmtId="0" fontId="1" fillId="0" borderId="15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0" xfId="0" applyFont="1" applyBorder="1"/>
    <xf numFmtId="0" fontId="1" fillId="0" borderId="29" xfId="0" applyFont="1" applyBorder="1" applyAlignment="1">
      <alignment shrinkToFit="1"/>
    </xf>
    <xf numFmtId="0" fontId="1" fillId="0" borderId="31" xfId="0" applyFont="1" applyBorder="1"/>
    <xf numFmtId="0" fontId="1" fillId="0" borderId="21" xfId="0" applyFont="1" applyBorder="1"/>
    <xf numFmtId="3" fontId="1" fillId="0" borderId="32" xfId="0" applyNumberFormat="1" applyFont="1" applyBorder="1"/>
    <xf numFmtId="0" fontId="1" fillId="0" borderId="33" xfId="0" applyFont="1" applyBorder="1"/>
    <xf numFmtId="3" fontId="1" fillId="0" borderId="34" xfId="0" applyNumberFormat="1" applyFont="1" applyBorder="1"/>
    <xf numFmtId="0" fontId="1" fillId="0" borderId="35" xfId="0" applyFont="1" applyBorder="1"/>
    <xf numFmtId="0" fontId="8" fillId="3" borderId="14" xfId="0" applyFont="1" applyFill="1" applyBorder="1"/>
    <xf numFmtId="0" fontId="8" fillId="3" borderId="16" xfId="0" applyFont="1" applyFill="1" applyBorder="1"/>
    <xf numFmtId="0" fontId="8" fillId="3" borderId="15" xfId="0" applyFont="1" applyFill="1" applyBorder="1"/>
    <xf numFmtId="0" fontId="8" fillId="3" borderId="36" xfId="0" applyFont="1" applyFill="1" applyBorder="1"/>
    <xf numFmtId="0" fontId="8" fillId="3" borderId="37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38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7" xfId="0" applyFont="1" applyBorder="1"/>
    <xf numFmtId="165" fontId="1" fillId="0" borderId="11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7" fillId="3" borderId="33" xfId="0" applyFont="1" applyFill="1" applyBorder="1"/>
    <xf numFmtId="0" fontId="7" fillId="3" borderId="34" xfId="0" applyFont="1" applyFill="1" applyBorder="1"/>
    <xf numFmtId="0" fontId="7" fillId="3" borderId="35" xfId="0" applyFont="1" applyFill="1" applyBorder="1"/>
    <xf numFmtId="0" fontId="7" fillId="0" borderId="0" xfId="0" applyFont="1"/>
    <xf numFmtId="0" fontId="1" fillId="0" borderId="0" xfId="0" applyFont="1" applyAlignment="1">
      <alignment vertical="top" wrapText="1"/>
    </xf>
    <xf numFmtId="49" fontId="8" fillId="0" borderId="42" xfId="22" applyNumberFormat="1" applyFont="1" applyBorder="1">
      <alignment/>
      <protection/>
    </xf>
    <xf numFmtId="49" fontId="1" fillId="0" borderId="42" xfId="22" applyNumberFormat="1" applyFont="1" applyBorder="1">
      <alignment/>
      <protection/>
    </xf>
    <xf numFmtId="49" fontId="1" fillId="0" borderId="42" xfId="22" applyNumberFormat="1" applyFont="1" applyBorder="1" applyAlignment="1">
      <alignment horizontal="right"/>
      <protection/>
    </xf>
    <xf numFmtId="0" fontId="1" fillId="0" borderId="43" xfId="22" applyFont="1" applyBorder="1">
      <alignment/>
      <protection/>
    </xf>
    <xf numFmtId="49" fontId="1" fillId="0" borderId="42" xfId="0" applyNumberFormat="1" applyFont="1" applyBorder="1" applyAlignment="1">
      <alignment horizontal="left"/>
    </xf>
    <xf numFmtId="0" fontId="1" fillId="0" borderId="44" xfId="0" applyNumberFormat="1" applyFont="1" applyBorder="1"/>
    <xf numFmtId="49" fontId="8" fillId="0" borderId="45" xfId="22" applyNumberFormat="1" applyFont="1" applyBorder="1">
      <alignment/>
      <protection/>
    </xf>
    <xf numFmtId="49" fontId="1" fillId="0" borderId="45" xfId="22" applyNumberFormat="1" applyFont="1" applyBorder="1">
      <alignment/>
      <protection/>
    </xf>
    <xf numFmtId="49" fontId="1" fillId="0" borderId="45" xfId="22" applyNumberFormat="1" applyFont="1" applyBorder="1" applyAlignment="1">
      <alignment horizontal="right"/>
      <protection/>
    </xf>
    <xf numFmtId="49" fontId="8" fillId="3" borderId="25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49" fontId="4" fillId="0" borderId="21" xfId="0" applyNumberFormat="1" applyFont="1" applyBorder="1"/>
    <xf numFmtId="3" fontId="1" fillId="0" borderId="38" xfId="0" applyNumberFormat="1" applyFont="1" applyBorder="1"/>
    <xf numFmtId="3" fontId="1" fillId="0" borderId="5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0" fontId="8" fillId="3" borderId="25" xfId="0" applyFont="1" applyFill="1" applyBorder="1"/>
    <xf numFmtId="0" fontId="8" fillId="3" borderId="26" xfId="0" applyFont="1" applyFill="1" applyBorder="1"/>
    <xf numFmtId="3" fontId="8" fillId="3" borderId="27" xfId="0" applyNumberFormat="1" applyFont="1" applyFill="1" applyBorder="1"/>
    <xf numFmtId="3" fontId="8" fillId="3" borderId="46" xfId="0" applyNumberFormat="1" applyFont="1" applyFill="1" applyBorder="1"/>
    <xf numFmtId="3" fontId="8" fillId="3" borderId="47" xfId="0" applyNumberFormat="1" applyFont="1" applyFill="1" applyBorder="1"/>
    <xf numFmtId="3" fontId="8" fillId="3" borderId="48" xfId="0" applyNumberFormat="1" applyFont="1" applyFill="1" applyBorder="1"/>
    <xf numFmtId="0" fontId="1" fillId="3" borderId="37" xfId="0" applyFont="1" applyFill="1" applyBorder="1"/>
    <xf numFmtId="0" fontId="8" fillId="3" borderId="50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4" fontId="5" fillId="3" borderId="16" xfId="0" applyNumberFormat="1" applyFont="1" applyFill="1" applyBorder="1" applyAlignment="1">
      <alignment horizontal="right"/>
    </xf>
    <xf numFmtId="4" fontId="5" fillId="3" borderId="37" xfId="0" applyNumberFormat="1" applyFont="1" applyFill="1" applyBorder="1" applyAlignment="1">
      <alignment horizontal="right"/>
    </xf>
    <xf numFmtId="0" fontId="1" fillId="0" borderId="24" xfId="0" applyFont="1" applyBorder="1"/>
    <xf numFmtId="3" fontId="1" fillId="0" borderId="3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3" borderId="33" xfId="0" applyFont="1" applyFill="1" applyBorder="1"/>
    <xf numFmtId="0" fontId="8" fillId="3" borderId="34" xfId="0" applyFont="1" applyFill="1" applyBorder="1"/>
    <xf numFmtId="0" fontId="1" fillId="3" borderId="34" xfId="0" applyFont="1" applyFill="1" applyBorder="1"/>
    <xf numFmtId="4" fontId="1" fillId="3" borderId="51" xfId="0" applyNumberFormat="1" applyFont="1" applyFill="1" applyBorder="1"/>
    <xf numFmtId="4" fontId="1" fillId="3" borderId="33" xfId="0" applyNumberFormat="1" applyFont="1" applyFill="1" applyBorder="1"/>
    <xf numFmtId="4" fontId="1" fillId="3" borderId="34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0" fontId="1" fillId="0" borderId="0" xfId="22" applyFont="1">
      <alignment/>
      <protection/>
    </xf>
    <xf numFmtId="0" fontId="1" fillId="0" borderId="0" xfId="22" applyFont="1" applyAlignment="1">
      <alignment horizontal="right"/>
      <protection/>
    </xf>
    <xf numFmtId="0" fontId="12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13" fillId="0" borderId="0" xfId="22" applyFont="1" applyAlignment="1">
      <alignment horizontal="right"/>
      <protection/>
    </xf>
    <xf numFmtId="0" fontId="1" fillId="0" borderId="42" xfId="22" applyFont="1" applyBorder="1">
      <alignment/>
      <protection/>
    </xf>
    <xf numFmtId="0" fontId="4" fillId="0" borderId="43" xfId="22" applyFont="1" applyBorder="1" applyAlignment="1">
      <alignment horizontal="right"/>
      <protection/>
    </xf>
    <xf numFmtId="49" fontId="1" fillId="0" borderId="42" xfId="22" applyNumberFormat="1" applyFont="1" applyBorder="1" applyAlignment="1">
      <alignment horizontal="left"/>
      <protection/>
    </xf>
    <xf numFmtId="0" fontId="1" fillId="0" borderId="44" xfId="22" applyFont="1" applyBorder="1">
      <alignment/>
      <protection/>
    </xf>
    <xf numFmtId="0" fontId="1" fillId="0" borderId="45" xfId="22" applyFont="1" applyBorder="1">
      <alignment/>
      <protection/>
    </xf>
    <xf numFmtId="0" fontId="4" fillId="0" borderId="0" xfId="22" applyFont="1">
      <alignment/>
      <protection/>
    </xf>
    <xf numFmtId="0" fontId="1" fillId="0" borderId="0" xfId="22" applyFont="1" applyAlignment="1">
      <alignment/>
      <protection/>
    </xf>
    <xf numFmtId="49" fontId="4" fillId="3" borderId="10" xfId="22" applyNumberFormat="1" applyFont="1" applyFill="1" applyBorder="1">
      <alignment/>
      <protection/>
    </xf>
    <xf numFmtId="0" fontId="4" fillId="3" borderId="3" xfId="22" applyFont="1" applyFill="1" applyBorder="1" applyAlignment="1">
      <alignment horizontal="center"/>
      <protection/>
    </xf>
    <xf numFmtId="0" fontId="4" fillId="3" borderId="3" xfId="22" applyNumberFormat="1" applyFont="1" applyFill="1" applyBorder="1" applyAlignment="1">
      <alignment horizontal="center"/>
      <protection/>
    </xf>
    <xf numFmtId="0" fontId="4" fillId="3" borderId="10" xfId="22" applyFont="1" applyFill="1" applyBorder="1" applyAlignment="1">
      <alignment horizontal="center"/>
      <protection/>
    </xf>
    <xf numFmtId="0" fontId="4" fillId="3" borderId="10" xfId="22" applyFont="1" applyFill="1" applyBorder="1" applyAlignment="1">
      <alignment horizontal="center" wrapText="1"/>
      <protection/>
    </xf>
    <xf numFmtId="0" fontId="8" fillId="0" borderId="13" xfId="22" applyFont="1" applyBorder="1" applyAlignment="1">
      <alignment horizontal="center"/>
      <protection/>
    </xf>
    <xf numFmtId="49" fontId="8" fillId="0" borderId="13" xfId="22" applyNumberFormat="1" applyFont="1" applyBorder="1" applyAlignment="1">
      <alignment horizontal="left"/>
      <protection/>
    </xf>
    <xf numFmtId="0" fontId="8" fillId="0" borderId="1" xfId="22" applyFont="1" applyBorder="1">
      <alignment/>
      <protection/>
    </xf>
    <xf numFmtId="0" fontId="1" fillId="0" borderId="2" xfId="22" applyFont="1" applyBorder="1" applyAlignment="1">
      <alignment horizontal="center"/>
      <protection/>
    </xf>
    <xf numFmtId="0" fontId="1" fillId="0" borderId="2" xfId="22" applyNumberFormat="1" applyFont="1" applyBorder="1" applyAlignment="1">
      <alignment horizontal="right"/>
      <protection/>
    </xf>
    <xf numFmtId="0" fontId="1" fillId="0" borderId="3" xfId="22" applyNumberFormat="1" applyFont="1" applyBorder="1">
      <alignment/>
      <protection/>
    </xf>
    <xf numFmtId="0" fontId="1" fillId="0" borderId="6" xfId="22" applyNumberFormat="1" applyFont="1" applyFill="1" applyBorder="1">
      <alignment/>
      <protection/>
    </xf>
    <xf numFmtId="0" fontId="1" fillId="0" borderId="11" xfId="22" applyNumberFormat="1" applyFont="1" applyFill="1" applyBorder="1">
      <alignment/>
      <protection/>
    </xf>
    <xf numFmtId="0" fontId="1" fillId="0" borderId="6" xfId="22" applyFont="1" applyFill="1" applyBorder="1">
      <alignment/>
      <protection/>
    </xf>
    <xf numFmtId="0" fontId="1" fillId="0" borderId="11" xfId="22" applyFont="1" applyFill="1" applyBorder="1">
      <alignment/>
      <protection/>
    </xf>
    <xf numFmtId="0" fontId="14" fillId="0" borderId="0" xfId="22" applyFont="1">
      <alignment/>
      <protection/>
    </xf>
    <xf numFmtId="0" fontId="10" fillId="0" borderId="12" xfId="22" applyFont="1" applyBorder="1" applyAlignment="1">
      <alignment horizontal="center" vertical="top"/>
      <protection/>
    </xf>
    <xf numFmtId="49" fontId="10" fillId="0" borderId="12" xfId="22" applyNumberFormat="1" applyFont="1" applyBorder="1" applyAlignment="1">
      <alignment horizontal="left" vertical="top"/>
      <protection/>
    </xf>
    <xf numFmtId="0" fontId="10" fillId="0" borderId="12" xfId="22" applyFont="1" applyBorder="1" applyAlignment="1">
      <alignment vertical="top" wrapText="1"/>
      <protection/>
    </xf>
    <xf numFmtId="49" fontId="10" fillId="0" borderId="12" xfId="22" applyNumberFormat="1" applyFont="1" applyBorder="1" applyAlignment="1">
      <alignment horizontal="center" shrinkToFit="1"/>
      <protection/>
    </xf>
    <xf numFmtId="4" fontId="10" fillId="0" borderId="12" xfId="22" applyNumberFormat="1" applyFont="1" applyBorder="1" applyAlignment="1">
      <alignment horizontal="right"/>
      <protection/>
    </xf>
    <xf numFmtId="4" fontId="10" fillId="0" borderId="12" xfId="22" applyNumberFormat="1" applyFont="1" applyBorder="1">
      <alignment/>
      <protection/>
    </xf>
    <xf numFmtId="168" fontId="10" fillId="0" borderId="12" xfId="22" applyNumberFormat="1" applyFont="1" applyBorder="1">
      <alignment/>
      <protection/>
    </xf>
    <xf numFmtId="4" fontId="10" fillId="0" borderId="11" xfId="22" applyNumberFormat="1" applyFont="1" applyBorder="1">
      <alignment/>
      <protection/>
    </xf>
    <xf numFmtId="0" fontId="4" fillId="0" borderId="13" xfId="22" applyFont="1" applyBorder="1" applyAlignment="1">
      <alignment horizontal="center"/>
      <protection/>
    </xf>
    <xf numFmtId="49" fontId="4" fillId="0" borderId="13" xfId="22" applyNumberFormat="1" applyFont="1" applyBorder="1" applyAlignment="1">
      <alignment horizontal="right"/>
      <protection/>
    </xf>
    <xf numFmtId="4" fontId="15" fillId="4" borderId="52" xfId="22" applyNumberFormat="1" applyFont="1" applyFill="1" applyBorder="1" applyAlignment="1">
      <alignment horizontal="right" wrapText="1"/>
      <protection/>
    </xf>
    <xf numFmtId="0" fontId="15" fillId="4" borderId="4" xfId="22" applyFont="1" applyFill="1" applyBorder="1" applyAlignment="1">
      <alignment horizontal="left" wrapText="1"/>
      <protection/>
    </xf>
    <xf numFmtId="0" fontId="15" fillId="0" borderId="5" xfId="0" applyFont="1" applyBorder="1" applyAlignment="1">
      <alignment horizontal="right"/>
    </xf>
    <xf numFmtId="0" fontId="1" fillId="0" borderId="4" xfId="22" applyFont="1" applyBorder="1">
      <alignment/>
      <protection/>
    </xf>
    <xf numFmtId="4" fontId="1" fillId="0" borderId="5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6" fillId="0" borderId="0" xfId="22" applyFont="1" applyAlignment="1">
      <alignment wrapText="1"/>
      <protection/>
    </xf>
    <xf numFmtId="49" fontId="4" fillId="0" borderId="13" xfId="22" applyNumberFormat="1" applyFont="1" applyBorder="1" applyAlignment="1">
      <alignment horizontal="left"/>
      <protection/>
    </xf>
    <xf numFmtId="46" fontId="16" fillId="0" borderId="0" xfId="22" applyNumberFormat="1" applyFont="1" applyAlignment="1">
      <alignment wrapText="1"/>
      <protection/>
    </xf>
    <xf numFmtId="4" fontId="17" fillId="4" borderId="52" xfId="22" applyNumberFormat="1" applyFont="1" applyFill="1" applyBorder="1" applyAlignment="1">
      <alignment horizontal="right" wrapText="1"/>
      <protection/>
    </xf>
    <xf numFmtId="0" fontId="1" fillId="3" borderId="10" xfId="22" applyFont="1" applyFill="1" applyBorder="1" applyAlignment="1">
      <alignment horizontal="center"/>
      <protection/>
    </xf>
    <xf numFmtId="49" fontId="18" fillId="3" borderId="10" xfId="22" applyNumberFormat="1" applyFont="1" applyFill="1" applyBorder="1" applyAlignment="1">
      <alignment horizontal="left"/>
      <protection/>
    </xf>
    <xf numFmtId="0" fontId="18" fillId="3" borderId="1" xfId="22" applyFont="1" applyFill="1" applyBorder="1">
      <alignment/>
      <protection/>
    </xf>
    <xf numFmtId="0" fontId="1" fillId="3" borderId="2" xfId="22" applyFont="1" applyFill="1" applyBorder="1" applyAlignment="1">
      <alignment horizontal="center"/>
      <protection/>
    </xf>
    <xf numFmtId="4" fontId="1" fillId="3" borderId="2" xfId="22" applyNumberFormat="1" applyFont="1" applyFill="1" applyBorder="1" applyAlignment="1">
      <alignment horizontal="right"/>
      <protection/>
    </xf>
    <xf numFmtId="4" fontId="1" fillId="3" borderId="3" xfId="22" applyNumberFormat="1" applyFont="1" applyFill="1" applyBorder="1" applyAlignment="1">
      <alignment horizontal="right"/>
      <protection/>
    </xf>
    <xf numFmtId="4" fontId="8" fillId="3" borderId="10" xfId="22" applyNumberFormat="1" applyFont="1" applyFill="1" applyBorder="1">
      <alignment/>
      <protection/>
    </xf>
    <xf numFmtId="0" fontId="1" fillId="3" borderId="2" xfId="22" applyFont="1" applyFill="1" applyBorder="1">
      <alignment/>
      <protection/>
    </xf>
    <xf numFmtId="4" fontId="8" fillId="3" borderId="3" xfId="22" applyNumberFormat="1" applyFont="1" applyFill="1" applyBorder="1">
      <alignment/>
      <protection/>
    </xf>
    <xf numFmtId="3" fontId="1" fillId="0" borderId="0" xfId="22" applyNumberFormat="1" applyFont="1">
      <alignment/>
      <protection/>
    </xf>
    <xf numFmtId="3" fontId="16" fillId="0" borderId="0" xfId="22" applyNumberFormat="1" applyFont="1" applyAlignment="1">
      <alignment wrapText="1"/>
      <protection/>
    </xf>
    <xf numFmtId="0" fontId="19" fillId="0" borderId="0" xfId="22" applyFont="1" applyAlignment="1">
      <alignment/>
      <protection/>
    </xf>
    <xf numFmtId="0" fontId="20" fillId="0" borderId="0" xfId="22" applyFont="1" applyBorder="1">
      <alignment/>
      <protection/>
    </xf>
    <xf numFmtId="3" fontId="20" fillId="0" borderId="0" xfId="22" applyNumberFormat="1" applyFont="1" applyBorder="1" applyAlignment="1">
      <alignment horizontal="right"/>
      <protection/>
    </xf>
    <xf numFmtId="4" fontId="20" fillId="0" borderId="0" xfId="22" applyNumberFormat="1" applyFont="1" applyBorder="1">
      <alignment/>
      <protection/>
    </xf>
    <xf numFmtId="0" fontId="19" fillId="0" borderId="0" xfId="22" applyFont="1" applyBorder="1" applyAlignment="1">
      <alignment/>
      <protection/>
    </xf>
    <xf numFmtId="0" fontId="1" fillId="0" borderId="0" xfId="22" applyFont="1" applyBorder="1" applyAlignment="1">
      <alignment horizontal="right"/>
      <protection/>
    </xf>
    <xf numFmtId="169" fontId="16" fillId="0" borderId="0" xfId="22" applyNumberFormat="1" applyFont="1" applyAlignment="1">
      <alignment wrapText="1"/>
      <protection/>
    </xf>
    <xf numFmtId="0" fontId="2" fillId="0" borderId="0" xfId="21" applyFont="1" applyFill="1" applyBorder="1" applyAlignment="1" applyProtection="1">
      <alignment vertical="center"/>
      <protection/>
    </xf>
    <xf numFmtId="49" fontId="0" fillId="0" borderId="53" xfId="0" applyNumberFormat="1" applyFont="1" applyFill="1" applyBorder="1" applyAlignment="1" applyProtection="1">
      <alignment vertical="center"/>
      <protection/>
    </xf>
    <xf numFmtId="170" fontId="0" fillId="0" borderId="53" xfId="0" applyNumberFormat="1" applyFont="1" applyFill="1" applyBorder="1" applyAlignment="1" applyProtection="1">
      <alignment vertical="center"/>
      <protection/>
    </xf>
    <xf numFmtId="0" fontId="0" fillId="0" borderId="0" xfId="23" applyFont="1" applyFill="1">
      <alignment/>
      <protection/>
    </xf>
    <xf numFmtId="49" fontId="21" fillId="0" borderId="53" xfId="0" applyNumberFormat="1" applyFont="1" applyFill="1" applyBorder="1" applyAlignment="1" applyProtection="1">
      <alignment vertical="center" wrapText="1"/>
      <protection/>
    </xf>
    <xf numFmtId="0" fontId="4" fillId="0" borderId="3" xfId="22" applyFont="1" applyFill="1" applyBorder="1" applyAlignment="1">
      <alignment horizontal="center"/>
      <protection/>
    </xf>
    <xf numFmtId="0" fontId="4" fillId="0" borderId="3" xfId="22" applyNumberFormat="1" applyFont="1" applyFill="1" applyBorder="1" applyAlignment="1">
      <alignment horizontal="center"/>
      <protection/>
    </xf>
    <xf numFmtId="0" fontId="4" fillId="0" borderId="3" xfId="22" applyNumberFormat="1" applyFont="1" applyFill="1" applyBorder="1" applyAlignment="1">
      <alignment horizontal="center" wrapText="1"/>
      <protection/>
    </xf>
    <xf numFmtId="0" fontId="4" fillId="0" borderId="10" xfId="22" applyNumberFormat="1" applyFont="1" applyFill="1" applyBorder="1" applyAlignment="1">
      <alignment horizontal="center" wrapText="1"/>
      <protection/>
    </xf>
    <xf numFmtId="0" fontId="8" fillId="0" borderId="1" xfId="22" applyFont="1" applyFill="1" applyBorder="1">
      <alignment/>
      <protection/>
    </xf>
    <xf numFmtId="0" fontId="1" fillId="0" borderId="2" xfId="22" applyFont="1" applyFill="1" applyBorder="1" applyAlignment="1">
      <alignment horizontal="center"/>
      <protection/>
    </xf>
    <xf numFmtId="0" fontId="1" fillId="0" borderId="2" xfId="22" applyNumberFormat="1" applyFont="1" applyFill="1" applyBorder="1" applyAlignment="1">
      <alignment horizontal="right"/>
      <protection/>
    </xf>
    <xf numFmtId="0" fontId="10" fillId="0" borderId="12" xfId="22" applyFont="1" applyFill="1" applyBorder="1" applyAlignment="1">
      <alignment vertical="top" wrapText="1"/>
      <protection/>
    </xf>
    <xf numFmtId="49" fontId="10" fillId="0" borderId="12" xfId="22" applyNumberFormat="1" applyFont="1" applyFill="1" applyBorder="1" applyAlignment="1">
      <alignment horizontal="center" shrinkToFit="1"/>
      <protection/>
    </xf>
    <xf numFmtId="4" fontId="10" fillId="0" borderId="6" xfId="22" applyNumberFormat="1" applyFont="1" applyFill="1" applyBorder="1" applyAlignment="1">
      <alignment horizontal="right"/>
      <protection/>
    </xf>
    <xf numFmtId="4" fontId="10" fillId="0" borderId="10" xfId="22" applyNumberFormat="1" applyFont="1" applyFill="1" applyBorder="1" applyAlignment="1">
      <alignment horizontal="right"/>
      <protection/>
    </xf>
    <xf numFmtId="0" fontId="0" fillId="0" borderId="10" xfId="23" applyFont="1" applyFill="1" applyBorder="1">
      <alignment/>
      <protection/>
    </xf>
    <xf numFmtId="0" fontId="10" fillId="0" borderId="10" xfId="22" applyFont="1" applyFill="1" applyBorder="1" applyAlignment="1">
      <alignment vertical="top" wrapText="1"/>
      <protection/>
    </xf>
    <xf numFmtId="49" fontId="10" fillId="0" borderId="10" xfId="22" applyNumberFormat="1" applyFont="1" applyFill="1" applyBorder="1" applyAlignment="1">
      <alignment horizontal="center" shrinkToFit="1"/>
      <protection/>
    </xf>
    <xf numFmtId="4" fontId="10" fillId="0" borderId="1" xfId="22" applyNumberFormat="1" applyFont="1" applyFill="1" applyBorder="1" applyAlignment="1">
      <alignment horizontal="right"/>
      <protection/>
    </xf>
    <xf numFmtId="4" fontId="22" fillId="0" borderId="10" xfId="22" applyNumberFormat="1" applyFont="1" applyFill="1" applyBorder="1" applyAlignment="1">
      <alignment horizontal="right"/>
      <protection/>
    </xf>
    <xf numFmtId="0" fontId="23" fillId="0" borderId="10" xfId="23" applyFont="1" applyFill="1" applyBorder="1">
      <alignment/>
      <protection/>
    </xf>
    <xf numFmtId="0" fontId="0" fillId="0" borderId="10" xfId="23" applyFont="1" applyFill="1" applyBorder="1" applyAlignment="1">
      <alignment horizontal="center"/>
      <protection/>
    </xf>
    <xf numFmtId="1" fontId="0" fillId="0" borderId="1" xfId="23" applyNumberFormat="1" applyFont="1" applyFill="1" applyBorder="1">
      <alignment/>
      <protection/>
    </xf>
    <xf numFmtId="0" fontId="10" fillId="0" borderId="0" xfId="22" applyFont="1" applyFill="1" applyBorder="1" applyAlignment="1">
      <alignment vertical="top" wrapText="1"/>
      <protection/>
    </xf>
    <xf numFmtId="49" fontId="10" fillId="0" borderId="0" xfId="22" applyNumberFormat="1" applyFont="1" applyFill="1" applyBorder="1" applyAlignment="1">
      <alignment horizontal="center" shrinkToFit="1"/>
      <protection/>
    </xf>
    <xf numFmtId="4" fontId="10" fillId="0" borderId="0" xfId="22" applyNumberFormat="1" applyFont="1" applyFill="1" applyBorder="1" applyAlignment="1">
      <alignment horizontal="right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0" fontId="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22" applyFont="1" applyFill="1" applyBorder="1" applyAlignment="1">
      <alignment horizontal="center"/>
      <protection/>
    </xf>
    <xf numFmtId="0" fontId="4" fillId="0" borderId="10" xfId="22" applyNumberFormat="1" applyFont="1" applyFill="1" applyBorder="1" applyAlignment="1">
      <alignment horizontal="center"/>
      <protection/>
    </xf>
    <xf numFmtId="0" fontId="8" fillId="0" borderId="10" xfId="22" applyFont="1" applyFill="1" applyBorder="1">
      <alignment/>
      <protection/>
    </xf>
    <xf numFmtId="0" fontId="1" fillId="0" borderId="10" xfId="22" applyFont="1" applyFill="1" applyBorder="1" applyAlignment="1">
      <alignment horizontal="center"/>
      <protection/>
    </xf>
    <xf numFmtId="0" fontId="1" fillId="0" borderId="10" xfId="22" applyNumberFormat="1" applyFont="1" applyFill="1" applyBorder="1" applyAlignment="1">
      <alignment horizontal="right"/>
      <protection/>
    </xf>
    <xf numFmtId="0" fontId="10" fillId="0" borderId="10" xfId="23" applyFont="1" applyFill="1" applyBorder="1">
      <alignment/>
      <protection/>
    </xf>
    <xf numFmtId="1" fontId="0" fillId="0" borderId="10" xfId="23" applyNumberFormat="1" applyFont="1" applyFill="1" applyBorder="1">
      <alignment/>
      <protection/>
    </xf>
    <xf numFmtId="0" fontId="10" fillId="0" borderId="10" xfId="23" applyFont="1" applyFill="1" applyBorder="1" applyAlignment="1">
      <alignment horizontal="center"/>
      <protection/>
    </xf>
    <xf numFmtId="1" fontId="10" fillId="0" borderId="10" xfId="23" applyNumberFormat="1" applyFont="1" applyFill="1" applyBorder="1">
      <alignment/>
      <protection/>
    </xf>
    <xf numFmtId="4" fontId="0" fillId="0" borderId="0" xfId="0" applyNumberForma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/>
    <xf numFmtId="4" fontId="25" fillId="0" borderId="0" xfId="0" applyNumberFormat="1" applyFont="1"/>
    <xf numFmtId="0" fontId="27" fillId="0" borderId="0" xfId="0" applyFont="1"/>
    <xf numFmtId="14" fontId="27" fillId="0" borderId="0" xfId="0" applyNumberFormat="1" applyFont="1"/>
    <xf numFmtId="14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0" fontId="25" fillId="0" borderId="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3" fontId="25" fillId="0" borderId="3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3" fontId="28" fillId="0" borderId="0" xfId="0" applyNumberFormat="1" applyFont="1" applyAlignment="1">
      <alignment vertical="top" wrapText="1"/>
    </xf>
    <xf numFmtId="0" fontId="25" fillId="0" borderId="0" xfId="0" applyFont="1" applyBorder="1"/>
    <xf numFmtId="4" fontId="28" fillId="0" borderId="0" xfId="0" applyNumberFormat="1" applyFont="1" applyAlignment="1">
      <alignment vertical="top" wrapText="1"/>
    </xf>
    <xf numFmtId="0" fontId="25" fillId="0" borderId="29" xfId="0" applyFont="1" applyBorder="1"/>
    <xf numFmtId="4" fontId="25" fillId="0" borderId="0" xfId="0" applyNumberFormat="1" applyFont="1" applyAlignment="1">
      <alignment wrapText="1"/>
    </xf>
    <xf numFmtId="3" fontId="25" fillId="0" borderId="0" xfId="0" applyNumberFormat="1" applyFont="1"/>
    <xf numFmtId="3" fontId="27" fillId="0" borderId="0" xfId="0" applyNumberFormat="1" applyFont="1"/>
    <xf numFmtId="0" fontId="28" fillId="0" borderId="13" xfId="0" applyFont="1" applyBorder="1" applyAlignment="1">
      <alignment horizontal="center"/>
    </xf>
    <xf numFmtId="0" fontId="28" fillId="0" borderId="4" xfId="0" applyFont="1" applyBorder="1"/>
    <xf numFmtId="4" fontId="25" fillId="0" borderId="0" xfId="0" applyNumberFormat="1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28" fillId="0" borderId="0" xfId="0" applyFont="1" applyBorder="1"/>
    <xf numFmtId="0" fontId="25" fillId="0" borderId="4" xfId="0" applyFont="1" applyBorder="1"/>
    <xf numFmtId="0" fontId="25" fillId="0" borderId="40" xfId="0" applyFont="1" applyBorder="1"/>
    <xf numFmtId="3" fontId="25" fillId="0" borderId="0" xfId="0" applyNumberFormat="1" applyFont="1" applyBorder="1"/>
    <xf numFmtId="0" fontId="2" fillId="0" borderId="0" xfId="0" applyFont="1"/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3" borderId="54" xfId="0" applyFont="1" applyFill="1" applyBorder="1" applyAlignment="1" applyProtection="1">
      <alignment horizontal="right" vertical="center"/>
      <protection locked="0"/>
    </xf>
    <xf numFmtId="0" fontId="30" fillId="3" borderId="47" xfId="0" applyFont="1" applyFill="1" applyBorder="1" applyAlignment="1" applyProtection="1">
      <alignment horizontal="center" vertical="center"/>
      <protection/>
    </xf>
    <xf numFmtId="0" fontId="30" fillId="3" borderId="26" xfId="0" applyFont="1" applyFill="1" applyBorder="1" applyAlignment="1" applyProtection="1">
      <alignment horizontal="center" vertical="center"/>
      <protection/>
    </xf>
    <xf numFmtId="0" fontId="30" fillId="3" borderId="48" xfId="0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horizontal="right" vertical="center"/>
      <protection locked="0"/>
    </xf>
    <xf numFmtId="49" fontId="31" fillId="0" borderId="2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0" fontId="32" fillId="0" borderId="49" xfId="0" applyFont="1" applyBorder="1" applyAlignment="1" applyProtection="1">
      <alignment horizontal="right" vertical="center"/>
      <protection locked="0"/>
    </xf>
    <xf numFmtId="0" fontId="0" fillId="4" borderId="13" xfId="0" applyFont="1" applyFill="1" applyBorder="1" applyAlignment="1" applyProtection="1">
      <alignment horizontal="left" vertical="center"/>
      <protection locked="0"/>
    </xf>
    <xf numFmtId="49" fontId="33" fillId="4" borderId="21" xfId="20" applyNumberFormat="1" applyFont="1" applyFill="1" applyBorder="1" applyAlignment="1" applyProtection="1">
      <alignment horizontal="center" vertical="center"/>
      <protection locked="0"/>
    </xf>
    <xf numFmtId="0" fontId="31" fillId="4" borderId="13" xfId="0" applyFont="1" applyFill="1" applyBorder="1" applyAlignment="1" applyProtection="1">
      <alignment horizontal="left" vertical="center"/>
      <protection locked="0"/>
    </xf>
    <xf numFmtId="0" fontId="33" fillId="4" borderId="0" xfId="20" applyNumberFormat="1" applyFont="1" applyFill="1" applyBorder="1" applyAlignment="1" applyProtection="1">
      <alignment horizontal="right" vertical="center"/>
      <protection locked="0"/>
    </xf>
    <xf numFmtId="0" fontId="32" fillId="4" borderId="49" xfId="0" applyFont="1" applyFill="1" applyBorder="1" applyAlignment="1" applyProtection="1">
      <alignment horizontal="right" vertical="center"/>
      <protection locked="0"/>
    </xf>
    <xf numFmtId="0" fontId="0" fillId="4" borderId="0" xfId="0" applyFont="1" applyFill="1"/>
    <xf numFmtId="49" fontId="34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55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right" vertical="center"/>
      <protection locked="0"/>
    </xf>
    <xf numFmtId="1" fontId="0" fillId="0" borderId="56" xfId="0" applyNumberFormat="1" applyFont="1" applyBorder="1" applyAlignment="1" applyProtection="1">
      <alignment horizontal="right" vertical="center"/>
      <protection locked="0"/>
    </xf>
    <xf numFmtId="0" fontId="0" fillId="0" borderId="57" xfId="0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Protection="1"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31" fillId="0" borderId="13" xfId="0" applyFont="1" applyBorder="1" applyAlignment="1" applyProtection="1">
      <alignment horizontal="left" vertical="center"/>
      <protection locked="0"/>
    </xf>
    <xf numFmtId="0" fontId="36" fillId="0" borderId="13" xfId="0" applyFont="1" applyBorder="1" applyAlignment="1" applyProtection="1">
      <alignment horizontal="left" vertical="center"/>
      <protection locked="0"/>
    </xf>
    <xf numFmtId="49" fontId="3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0" fillId="4" borderId="13" xfId="0" applyNumberFormat="1" applyFont="1" applyFill="1" applyBorder="1" applyAlignment="1" applyProtection="1">
      <alignment horizontal="right" vertical="center"/>
      <protection locked="0"/>
    </xf>
    <xf numFmtId="0" fontId="0" fillId="4" borderId="13" xfId="0" applyFont="1" applyFill="1" applyBorder="1" applyAlignment="1" applyProtection="1">
      <alignment horizontal="right" vertical="center"/>
      <protection locked="0"/>
    </xf>
    <xf numFmtId="0" fontId="37" fillId="0" borderId="13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right" vertical="center"/>
      <protection locked="0"/>
    </xf>
    <xf numFmtId="0" fontId="21" fillId="0" borderId="0" xfId="0" applyFont="1"/>
    <xf numFmtId="3" fontId="33" fillId="4" borderId="0" xfId="2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Alignment="1">
      <alignment horizontal="right"/>
    </xf>
    <xf numFmtId="3" fontId="33" fillId="4" borderId="0" xfId="20" applyNumberFormat="1" applyFont="1" applyFill="1" applyBorder="1" applyAlignment="1" applyProtection="1">
      <alignment/>
      <protection/>
    </xf>
    <xf numFmtId="0" fontId="10" fillId="0" borderId="12" xfId="22" applyFont="1" applyFill="1" applyBorder="1" applyAlignment="1">
      <alignment horizontal="center" vertical="top"/>
      <protection/>
    </xf>
    <xf numFmtId="49" fontId="10" fillId="0" borderId="12" xfId="22" applyNumberFormat="1" applyFont="1" applyFill="1" applyBorder="1" applyAlignment="1">
      <alignment horizontal="left" vertical="top"/>
      <protection/>
    </xf>
    <xf numFmtId="4" fontId="10" fillId="0" borderId="12" xfId="22" applyNumberFormat="1" applyFont="1" applyFill="1" applyBorder="1" applyAlignment="1">
      <alignment horizontal="right"/>
      <protection/>
    </xf>
    <xf numFmtId="4" fontId="10" fillId="0" borderId="12" xfId="22" applyNumberFormat="1" applyFont="1" applyFill="1" applyBorder="1">
      <alignment/>
      <protection/>
    </xf>
    <xf numFmtId="0" fontId="4" fillId="0" borderId="13" xfId="22" applyFont="1" applyFill="1" applyBorder="1" applyAlignment="1">
      <alignment horizontal="center"/>
      <protection/>
    </xf>
    <xf numFmtId="49" fontId="4" fillId="0" borderId="13" xfId="22" applyNumberFormat="1" applyFont="1" applyFill="1" applyBorder="1" applyAlignment="1">
      <alignment horizontal="right"/>
      <protection/>
    </xf>
    <xf numFmtId="4" fontId="15" fillId="0" borderId="52" xfId="22" applyNumberFormat="1" applyFont="1" applyFill="1" applyBorder="1" applyAlignment="1">
      <alignment horizontal="right" wrapText="1"/>
      <protection/>
    </xf>
    <xf numFmtId="0" fontId="15" fillId="0" borderId="4" xfId="22" applyFont="1" applyFill="1" applyBorder="1" applyAlignment="1">
      <alignment horizontal="left" wrapText="1"/>
      <protection/>
    </xf>
    <xf numFmtId="0" fontId="15" fillId="0" borderId="5" xfId="0" applyFont="1" applyFill="1" applyBorder="1" applyAlignment="1">
      <alignment horizontal="right"/>
    </xf>
    <xf numFmtId="49" fontId="4" fillId="0" borderId="13" xfId="22" applyNumberFormat="1" applyFont="1" applyFill="1" applyBorder="1" applyAlignment="1">
      <alignment horizontal="left"/>
      <protection/>
    </xf>
    <xf numFmtId="0" fontId="0" fillId="0" borderId="0" xfId="0" applyBorder="1" applyAlignment="1" applyProtection="1">
      <alignment horizontal="right" vertical="center"/>
      <protection locked="0"/>
    </xf>
    <xf numFmtId="0" fontId="10" fillId="0" borderId="13" xfId="22" applyFont="1" applyBorder="1" applyAlignment="1">
      <alignment horizontal="center" vertical="top"/>
      <protection/>
    </xf>
    <xf numFmtId="49" fontId="10" fillId="0" borderId="13" xfId="22" applyNumberFormat="1" applyFont="1" applyBorder="1" applyAlignment="1">
      <alignment horizontal="left" vertical="top"/>
      <protection/>
    </xf>
    <xf numFmtId="0" fontId="10" fillId="0" borderId="13" xfId="22" applyFont="1" applyBorder="1" applyAlignment="1">
      <alignment vertical="top" wrapText="1"/>
      <protection/>
    </xf>
    <xf numFmtId="49" fontId="10" fillId="0" borderId="13" xfId="22" applyNumberFormat="1" applyFont="1" applyBorder="1" applyAlignment="1">
      <alignment horizontal="center" shrinkToFit="1"/>
      <protection/>
    </xf>
    <xf numFmtId="4" fontId="10" fillId="0" borderId="13" xfId="22" applyNumberFormat="1" applyFont="1" applyBorder="1" applyAlignment="1">
      <alignment horizontal="right"/>
      <protection/>
    </xf>
    <xf numFmtId="4" fontId="10" fillId="0" borderId="4" xfId="22" applyNumberFormat="1" applyFont="1" applyBorder="1" applyAlignment="1">
      <alignment horizontal="right"/>
      <protection/>
    </xf>
    <xf numFmtId="4" fontId="10" fillId="0" borderId="5" xfId="22" applyNumberFormat="1" applyFont="1" applyBorder="1">
      <alignment/>
      <protection/>
    </xf>
    <xf numFmtId="168" fontId="10" fillId="0" borderId="4" xfId="22" applyNumberFormat="1" applyFont="1" applyBorder="1">
      <alignment/>
      <protection/>
    </xf>
    <xf numFmtId="168" fontId="10" fillId="0" borderId="0" xfId="22" applyNumberFormat="1" applyFont="1" applyBorder="1">
      <alignment/>
      <protection/>
    </xf>
    <xf numFmtId="49" fontId="17" fillId="4" borderId="52" xfId="22" applyNumberFormat="1" applyFont="1" applyFill="1" applyBorder="1" applyAlignment="1">
      <alignment horizontal="left" wrapText="1"/>
      <protection/>
    </xf>
    <xf numFmtId="49" fontId="15" fillId="0" borderId="52" xfId="22" applyNumberFormat="1" applyFont="1" applyFill="1" applyBorder="1" applyAlignment="1">
      <alignment horizontal="left" wrapText="1"/>
      <protection/>
    </xf>
    <xf numFmtId="4" fontId="15" fillId="0" borderId="13" xfId="22" applyNumberFormat="1" applyFont="1" applyFill="1" applyBorder="1" applyAlignment="1">
      <alignment horizontal="right" wrapText="1"/>
      <protection/>
    </xf>
    <xf numFmtId="1" fontId="0" fillId="6" borderId="13" xfId="0" applyNumberFormat="1" applyFont="1" applyFill="1" applyBorder="1" applyAlignment="1" applyProtection="1">
      <alignment horizontal="right" vertical="center"/>
      <protection locked="0"/>
    </xf>
    <xf numFmtId="1" fontId="33" fillId="7" borderId="13" xfId="20" applyNumberFormat="1" applyFont="1" applyFill="1" applyBorder="1" applyAlignment="1" applyProtection="1">
      <alignment horizontal="right" vertical="center"/>
      <protection locked="0"/>
    </xf>
    <xf numFmtId="0" fontId="0" fillId="6" borderId="13" xfId="0" applyFont="1" applyFill="1" applyBorder="1" applyAlignment="1" applyProtection="1">
      <alignment horizontal="right" vertical="center"/>
      <protection locked="0"/>
    </xf>
    <xf numFmtId="3" fontId="21" fillId="6" borderId="0" xfId="0" applyNumberFormat="1" applyFont="1" applyFill="1" applyAlignment="1">
      <alignment horizontal="right"/>
    </xf>
    <xf numFmtId="4" fontId="28" fillId="6" borderId="0" xfId="0" applyNumberFormat="1" applyFont="1" applyFill="1" applyBorder="1" applyAlignment="1">
      <alignment wrapText="1"/>
    </xf>
    <xf numFmtId="2" fontId="28" fillId="6" borderId="0" xfId="0" applyNumberFormat="1" applyFont="1" applyFill="1" applyBorder="1"/>
    <xf numFmtId="4" fontId="28" fillId="6" borderId="0" xfId="0" applyNumberFormat="1" applyFont="1" applyFill="1" applyAlignment="1">
      <alignment vertical="top" wrapText="1"/>
    </xf>
    <xf numFmtId="4" fontId="10" fillId="6" borderId="6" xfId="22" applyNumberFormat="1" applyFont="1" applyFill="1" applyBorder="1" applyAlignment="1">
      <alignment horizontal="right"/>
      <protection/>
    </xf>
    <xf numFmtId="4" fontId="10" fillId="6" borderId="10" xfId="22" applyNumberFormat="1" applyFont="1" applyFill="1" applyBorder="1" applyAlignment="1">
      <alignment horizontal="right"/>
      <protection/>
    </xf>
    <xf numFmtId="0" fontId="10" fillId="6" borderId="10" xfId="23" applyFont="1" applyFill="1" applyBorder="1">
      <alignment/>
      <protection/>
    </xf>
    <xf numFmtId="0" fontId="24" fillId="6" borderId="10" xfId="23" applyFont="1" applyFill="1" applyBorder="1">
      <alignment/>
      <protection/>
    </xf>
    <xf numFmtId="4" fontId="10" fillId="6" borderId="1" xfId="22" applyNumberFormat="1" applyFont="1" applyFill="1" applyBorder="1" applyAlignment="1">
      <alignment horizontal="right"/>
      <protection/>
    </xf>
    <xf numFmtId="4" fontId="10" fillId="6" borderId="12" xfId="22" applyNumberFormat="1" applyFont="1" applyFill="1" applyBorder="1" applyAlignment="1">
      <alignment horizontal="right"/>
      <protection/>
    </xf>
    <xf numFmtId="165" fontId="1" fillId="6" borderId="10" xfId="0" applyNumberFormat="1" applyFont="1" applyFill="1" applyBorder="1" applyAlignment="1">
      <alignment horizontal="right"/>
    </xf>
    <xf numFmtId="0" fontId="39" fillId="0" borderId="56" xfId="0" applyFont="1" applyBorder="1" applyAlignment="1" applyProtection="1">
      <alignment horizontal="left" vertical="center"/>
      <protection locked="0"/>
    </xf>
    <xf numFmtId="3" fontId="41" fillId="0" borderId="13" xfId="20" applyNumberFormat="1" applyFont="1" applyFill="1" applyBorder="1" applyAlignment="1" applyProtection="1">
      <alignment/>
      <protection/>
    </xf>
    <xf numFmtId="3" fontId="42" fillId="8" borderId="47" xfId="2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/>
    <xf numFmtId="3" fontId="41" fillId="0" borderId="18" xfId="20" applyNumberFormat="1" applyFont="1" applyFill="1" applyBorder="1" applyAlignment="1" applyProtection="1">
      <alignment/>
      <protection/>
    </xf>
    <xf numFmtId="3" fontId="41" fillId="0" borderId="32" xfId="20" applyNumberFormat="1" applyFont="1" applyFill="1" applyBorder="1" applyAlignment="1" applyProtection="1">
      <alignment/>
      <protection/>
    </xf>
    <xf numFmtId="3" fontId="41" fillId="0" borderId="13" xfId="20" applyNumberFormat="1" applyFont="1" applyFill="1" applyBorder="1" applyAlignment="1" applyProtection="1">
      <alignment horizontal="right"/>
      <protection/>
    </xf>
    <xf numFmtId="3" fontId="4" fillId="0" borderId="5" xfId="0" applyNumberFormat="1" applyFont="1" applyFill="1" applyBorder="1" applyAlignment="1">
      <alignment horizontal="right"/>
    </xf>
    <xf numFmtId="165" fontId="41" fillId="0" borderId="13" xfId="20" applyNumberFormat="1" applyFont="1" applyFill="1" applyBorder="1" applyAlignment="1" applyProtection="1">
      <alignment/>
      <protection/>
    </xf>
    <xf numFmtId="3" fontId="41" fillId="0" borderId="5" xfId="2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horizontal="right" vertical="center"/>
    </xf>
    <xf numFmtId="4" fontId="7" fillId="0" borderId="26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64" fontId="4" fillId="0" borderId="3" xfId="0" applyNumberFormat="1" applyFont="1" applyFill="1" applyBorder="1"/>
    <xf numFmtId="165" fontId="5" fillId="0" borderId="10" xfId="0" applyNumberFormat="1" applyFont="1" applyFill="1" applyBorder="1" applyAlignment="1">
      <alignment horizontal="right" vertical="center"/>
    </xf>
    <xf numFmtId="0" fontId="10" fillId="0" borderId="58" xfId="22" applyFont="1" applyFill="1" applyBorder="1" applyAlignment="1">
      <alignment vertical="top" wrapText="1"/>
      <protection/>
    </xf>
    <xf numFmtId="49" fontId="10" fillId="0" borderId="58" xfId="22" applyNumberFormat="1" applyFont="1" applyFill="1" applyBorder="1" applyAlignment="1">
      <alignment horizontal="center" shrinkToFit="1"/>
      <protection/>
    </xf>
    <xf numFmtId="4" fontId="10" fillId="0" borderId="59" xfId="22" applyNumberFormat="1" applyFont="1" applyFill="1" applyBorder="1" applyAlignment="1">
      <alignment horizontal="right"/>
      <protection/>
    </xf>
    <xf numFmtId="4" fontId="10" fillId="6" borderId="59" xfId="22" applyNumberFormat="1" applyFont="1" applyFill="1" applyBorder="1" applyAlignment="1">
      <alignment horizontal="right"/>
      <protection/>
    </xf>
    <xf numFmtId="4" fontId="10" fillId="6" borderId="58" xfId="22" applyNumberFormat="1" applyFont="1" applyFill="1" applyBorder="1" applyAlignment="1">
      <alignment horizontal="right"/>
      <protection/>
    </xf>
    <xf numFmtId="4" fontId="10" fillId="0" borderId="58" xfId="22" applyNumberFormat="1" applyFont="1" applyFill="1" applyBorder="1" applyAlignment="1">
      <alignment horizontal="right"/>
      <protection/>
    </xf>
    <xf numFmtId="4" fontId="1" fillId="0" borderId="0" xfId="22" applyNumberFormat="1" applyFont="1">
      <alignment/>
      <protection/>
    </xf>
    <xf numFmtId="3" fontId="1" fillId="9" borderId="0" xfId="22" applyNumberFormat="1" applyFont="1" applyFill="1">
      <alignment/>
      <protection/>
    </xf>
    <xf numFmtId="4" fontId="1" fillId="9" borderId="0" xfId="22" applyNumberFormat="1" applyFont="1" applyFill="1">
      <alignment/>
      <protection/>
    </xf>
    <xf numFmtId="4" fontId="8" fillId="10" borderId="10" xfId="22" applyNumberFormat="1" applyFont="1" applyFill="1" applyBorder="1">
      <alignment/>
      <protection/>
    </xf>
    <xf numFmtId="4" fontId="10" fillId="11" borderId="12" xfId="22" applyNumberFormat="1" applyFont="1" applyFill="1" applyBorder="1" applyAlignment="1">
      <alignment horizontal="right"/>
      <protection/>
    </xf>
    <xf numFmtId="4" fontId="40" fillId="11" borderId="12" xfId="20" applyNumberFormat="1" applyFont="1" applyFill="1" applyBorder="1" applyAlignment="1" applyProtection="1">
      <alignment horizontal="right"/>
      <protection/>
    </xf>
    <xf numFmtId="3" fontId="21" fillId="11" borderId="0" xfId="0" applyNumberFormat="1" applyFont="1" applyFill="1"/>
    <xf numFmtId="4" fontId="10" fillId="11" borderId="12" xfId="22" applyNumberFormat="1" applyFont="1" applyFill="1" applyBorder="1">
      <alignment/>
      <protection/>
    </xf>
    <xf numFmtId="3" fontId="1" fillId="0" borderId="39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41" fillId="0" borderId="5" xfId="20" applyNumberFormat="1" applyFont="1" applyFill="1" applyBorder="1" applyAlignment="1" applyProtection="1">
      <alignment horizontal="right" vertical="center"/>
      <protection/>
    </xf>
    <xf numFmtId="4" fontId="41" fillId="0" borderId="60" xfId="20" applyNumberFormat="1" applyFont="1" applyFill="1" applyBorder="1" applyAlignment="1" applyProtection="1">
      <alignment horizontal="right" vertical="center"/>
      <protection/>
    </xf>
    <xf numFmtId="3" fontId="7" fillId="0" borderId="46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/>
    </xf>
    <xf numFmtId="0" fontId="1" fillId="0" borderId="62" xfId="0" applyFont="1" applyBorder="1" applyAlignment="1">
      <alignment horizontal="center" shrinkToFit="1"/>
    </xf>
    <xf numFmtId="167" fontId="1" fillId="0" borderId="20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left" wrapText="1"/>
    </xf>
    <xf numFmtId="167" fontId="7" fillId="3" borderId="32" xfId="0" applyNumberFormat="1" applyFont="1" applyFill="1" applyBorder="1" applyAlignment="1">
      <alignment horizontal="right" indent="2"/>
    </xf>
    <xf numFmtId="0" fontId="10" fillId="0" borderId="0" xfId="0" applyFont="1" applyBorder="1" applyAlignment="1">
      <alignment horizontal="left" vertical="top" wrapText="1"/>
    </xf>
    <xf numFmtId="3" fontId="8" fillId="3" borderId="51" xfId="0" applyNumberFormat="1" applyFont="1" applyFill="1" applyBorder="1" applyAlignment="1">
      <alignment horizontal="right"/>
    </xf>
    <xf numFmtId="0" fontId="1" fillId="0" borderId="63" xfId="22" applyFont="1" applyBorder="1" applyAlignment="1">
      <alignment horizontal="center"/>
      <protection/>
    </xf>
    <xf numFmtId="0" fontId="1" fillId="0" borderId="64" xfId="22" applyFont="1" applyBorder="1" applyAlignment="1">
      <alignment horizontal="center"/>
      <protection/>
    </xf>
    <xf numFmtId="0" fontId="1" fillId="0" borderId="65" xfId="22" applyFont="1" applyBorder="1" applyAlignment="1">
      <alignment horizontal="left"/>
      <protection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22" applyFont="1" applyBorder="1" applyAlignment="1">
      <alignment horizontal="center"/>
      <protection/>
    </xf>
    <xf numFmtId="49" fontId="1" fillId="0" borderId="64" xfId="22" applyNumberFormat="1" applyFont="1" applyBorder="1" applyAlignment="1">
      <alignment horizontal="center"/>
      <protection/>
    </xf>
    <xf numFmtId="0" fontId="1" fillId="0" borderId="65" xfId="22" applyFont="1" applyBorder="1" applyAlignment="1">
      <alignment horizontal="center" shrinkToFit="1"/>
      <protection/>
    </xf>
    <xf numFmtId="49" fontId="15" fillId="4" borderId="52" xfId="22" applyNumberFormat="1" applyFont="1" applyFill="1" applyBorder="1" applyAlignment="1">
      <alignment horizontal="left" wrapText="1"/>
      <protection/>
    </xf>
    <xf numFmtId="0" fontId="17" fillId="4" borderId="13" xfId="22" applyNumberFormat="1" applyFont="1" applyFill="1" applyBorder="1" applyAlignment="1">
      <alignment horizontal="left" wrapText="1" indent="1"/>
      <protection/>
    </xf>
    <xf numFmtId="49" fontId="17" fillId="4" borderId="52" xfId="22" applyNumberFormat="1" applyFont="1" applyFill="1" applyBorder="1" applyAlignment="1">
      <alignment horizontal="left" wrapText="1"/>
      <protection/>
    </xf>
    <xf numFmtId="49" fontId="15" fillId="0" borderId="52" xfId="22" applyNumberFormat="1" applyFont="1" applyFill="1" applyBorder="1" applyAlignment="1">
      <alignment horizontal="left" wrapText="1"/>
      <protection/>
    </xf>
    <xf numFmtId="0" fontId="17" fillId="0" borderId="13" xfId="22" applyNumberFormat="1" applyFont="1" applyFill="1" applyBorder="1" applyAlignment="1">
      <alignment horizontal="left" wrapText="1" indent="1"/>
      <protection/>
    </xf>
    <xf numFmtId="167" fontId="41" fillId="0" borderId="20" xfId="20" applyNumberFormat="1" applyFont="1" applyFill="1" applyBorder="1" applyAlignment="1" applyProtection="1">
      <alignment horizontal="right" indent="2"/>
      <protection/>
    </xf>
    <xf numFmtId="167" fontId="7" fillId="0" borderId="32" xfId="0" applyNumberFormat="1" applyFont="1" applyFill="1" applyBorder="1" applyAlignment="1">
      <alignment horizontal="right" indent="2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Správně" xfId="20"/>
    <cellStyle name="normální_DCHB Podolí" xfId="21"/>
    <cellStyle name="normální_POL.XLS" xfId="22"/>
    <cellStyle name="normální_SK I_CN_vzor_ROK 200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83"/>
  <sheetViews>
    <sheetView showGridLines="0" showZeros="0" tabSelected="1" zoomScaleSheetLayoutView="75" workbookViewId="0" topLeftCell="B1">
      <selection activeCell="F33" sqref="F33"/>
    </sheetView>
  </sheetViews>
  <sheetFormatPr defaultColWidth="9.125" defaultRowHeight="12.75"/>
  <cols>
    <col min="1" max="1" width="9.12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43368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4</v>
      </c>
      <c r="E5" s="13" t="s">
        <v>5</v>
      </c>
      <c r="F5" s="14"/>
      <c r="G5" s="15"/>
      <c r="H5" s="14"/>
      <c r="I5" s="15"/>
      <c r="O5" s="8"/>
    </row>
    <row r="7" spans="3:11" ht="12.75">
      <c r="C7" s="16" t="s">
        <v>6</v>
      </c>
      <c r="D7" s="17"/>
      <c r="H7" s="18" t="s">
        <v>7</v>
      </c>
      <c r="J7" s="17"/>
      <c r="K7" s="17"/>
    </row>
    <row r="8" spans="4:11" ht="12.75">
      <c r="D8" s="17"/>
      <c r="H8" s="18" t="s">
        <v>8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9</v>
      </c>
      <c r="D11" s="17"/>
      <c r="H11" s="18" t="s">
        <v>7</v>
      </c>
      <c r="J11" s="17"/>
      <c r="K11" s="17"/>
    </row>
    <row r="12" spans="4:11" ht="12.75">
      <c r="D12" s="17"/>
      <c r="H12" s="18" t="s">
        <v>8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10</v>
      </c>
      <c r="H14" s="19" t="s">
        <v>11</v>
      </c>
      <c r="J14" s="18"/>
    </row>
    <row r="15" ht="12.75" customHeight="1">
      <c r="J15" s="18"/>
    </row>
    <row r="16" spans="3:8" ht="28.5" customHeight="1">
      <c r="C16" s="19" t="s">
        <v>12</v>
      </c>
      <c r="H16" s="19" t="s">
        <v>12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13</v>
      </c>
      <c r="K18" s="27"/>
    </row>
    <row r="19" spans="2:11" ht="15" customHeight="1">
      <c r="B19" s="28" t="s">
        <v>14</v>
      </c>
      <c r="C19" s="29"/>
      <c r="D19" s="30">
        <v>15</v>
      </c>
      <c r="E19" s="31" t="s">
        <v>15</v>
      </c>
      <c r="F19" s="32"/>
      <c r="G19" s="33"/>
      <c r="H19" s="33"/>
      <c r="I19" s="478">
        <f>ROUND(G34,0)</f>
        <v>0</v>
      </c>
      <c r="J19" s="478"/>
      <c r="K19" s="34"/>
    </row>
    <row r="20" spans="2:11" ht="12.75">
      <c r="B20" s="28" t="s">
        <v>16</v>
      </c>
      <c r="C20" s="29"/>
      <c r="D20" s="30">
        <f>SazbaDPH1</f>
        <v>15</v>
      </c>
      <c r="E20" s="31" t="s">
        <v>15</v>
      </c>
      <c r="F20" s="35"/>
      <c r="G20" s="36"/>
      <c r="H20" s="36"/>
      <c r="I20" s="479">
        <f>ROUND(I19*D20/100,0)</f>
        <v>0</v>
      </c>
      <c r="J20" s="479"/>
      <c r="K20" s="34"/>
    </row>
    <row r="21" spans="2:11" ht="15">
      <c r="B21" s="28" t="s">
        <v>14</v>
      </c>
      <c r="C21" s="29"/>
      <c r="D21" s="30">
        <v>21</v>
      </c>
      <c r="E21" s="31" t="s">
        <v>15</v>
      </c>
      <c r="F21" s="35"/>
      <c r="G21" s="36"/>
      <c r="H21" s="36"/>
      <c r="I21" s="480">
        <f>ROUND(H34,0)</f>
        <v>0</v>
      </c>
      <c r="J21" s="480"/>
      <c r="K21" s="34"/>
    </row>
    <row r="22" spans="2:11" ht="15">
      <c r="B22" s="28" t="s">
        <v>16</v>
      </c>
      <c r="C22" s="29"/>
      <c r="D22" s="30">
        <f>SazbaDPH2</f>
        <v>21</v>
      </c>
      <c r="E22" s="31" t="s">
        <v>15</v>
      </c>
      <c r="F22" s="37"/>
      <c r="G22" s="38"/>
      <c r="H22" s="38"/>
      <c r="I22" s="481">
        <f>ROUND(I21*D21/100,0)</f>
        <v>0</v>
      </c>
      <c r="J22" s="481"/>
      <c r="K22" s="34"/>
    </row>
    <row r="23" spans="2:11" ht="15.75">
      <c r="B23" s="457" t="s">
        <v>17</v>
      </c>
      <c r="C23" s="453"/>
      <c r="D23" s="453"/>
      <c r="E23" s="454"/>
      <c r="F23" s="455"/>
      <c r="G23" s="456"/>
      <c r="H23" s="456"/>
      <c r="I23" s="482">
        <f>SUM(I19:I22)</f>
        <v>0</v>
      </c>
      <c r="J23" s="482"/>
      <c r="K23" s="39"/>
    </row>
    <row r="26" ht="1.5" customHeight="1"/>
    <row r="27" spans="2:12" ht="15.75" customHeight="1">
      <c r="B27" s="13" t="s">
        <v>18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ht="5.25" customHeight="1">
      <c r="L28" s="41"/>
    </row>
    <row r="29" spans="2:10" ht="24" customHeight="1">
      <c r="B29" s="42" t="s">
        <v>19</v>
      </c>
      <c r="C29" s="43"/>
      <c r="D29" s="43"/>
      <c r="E29" s="44"/>
      <c r="F29" s="45" t="s">
        <v>20</v>
      </c>
      <c r="G29" s="46" t="str">
        <f>CONCATENATE("Základ DPH ",SazbaDPH1," %")</f>
        <v>Základ DPH 15 %</v>
      </c>
      <c r="H29" s="45" t="str">
        <f>CONCATENATE("Základ DPH ",SazbaDPH2," %")</f>
        <v>Základ DPH 21 %</v>
      </c>
      <c r="I29" s="45" t="s">
        <v>21</v>
      </c>
      <c r="J29" s="45" t="s">
        <v>15</v>
      </c>
    </row>
    <row r="30" spans="2:10" ht="12.75">
      <c r="B30" s="47" t="s">
        <v>22</v>
      </c>
      <c r="C30" s="48" t="s">
        <v>23</v>
      </c>
      <c r="D30" s="49"/>
      <c r="E30" s="50"/>
      <c r="F30" s="51">
        <f>G30+H30+I30</f>
        <v>0</v>
      </c>
      <c r="G30" s="52">
        <v>0</v>
      </c>
      <c r="H30" s="53">
        <f>H41</f>
        <v>0</v>
      </c>
      <c r="I30" s="53">
        <f>(G30*SazbaDPH1)/100+(H30*SazbaDPH2)/100</f>
        <v>0</v>
      </c>
      <c r="J30" s="54" t="str">
        <f>IF(CelkemObjekty=0,"",F30/CelkemObjekty*100)</f>
        <v/>
      </c>
    </row>
    <row r="31" spans="2:10" ht="12.75">
      <c r="B31" s="55" t="s">
        <v>24</v>
      </c>
      <c r="C31" s="56" t="s">
        <v>25</v>
      </c>
      <c r="D31" s="57"/>
      <c r="E31" s="58"/>
      <c r="F31" s="59">
        <f>G31+H31+I31</f>
        <v>0</v>
      </c>
      <c r="G31" s="60">
        <v>0</v>
      </c>
      <c r="H31" s="61">
        <f>H42</f>
        <v>0</v>
      </c>
      <c r="I31" s="61">
        <f>(G31*SazbaDPH1)/100+(H31*SazbaDPH2)/100</f>
        <v>0</v>
      </c>
      <c r="J31" s="54" t="str">
        <f>IF(CelkemObjekty=0,"",F31/CelkemObjekty*100)</f>
        <v/>
      </c>
    </row>
    <row r="32" spans="2:10" ht="15">
      <c r="B32" s="55" t="s">
        <v>26</v>
      </c>
      <c r="C32" s="56" t="s">
        <v>27</v>
      </c>
      <c r="D32" s="57"/>
      <c r="E32" s="58"/>
      <c r="F32" s="447">
        <f>G32+H32+I32</f>
        <v>0</v>
      </c>
      <c r="G32" s="448">
        <v>0</v>
      </c>
      <c r="H32" s="447">
        <f>H43</f>
        <v>0</v>
      </c>
      <c r="I32" s="447">
        <f>(G32*SazbaDPH1)/100+(H32*SazbaDPH2)/100</f>
        <v>0</v>
      </c>
      <c r="J32" s="449" t="str">
        <f>IF(CelkemObjekty=0,"",F32/CelkemObjekty*100)</f>
        <v/>
      </c>
    </row>
    <row r="33" spans="2:10" ht="12.75">
      <c r="B33" s="55" t="s">
        <v>28</v>
      </c>
      <c r="C33" s="56" t="s">
        <v>29</v>
      </c>
      <c r="D33" s="57"/>
      <c r="E33" s="58"/>
      <c r="F33" s="59">
        <f>G33+H33+I33</f>
        <v>0</v>
      </c>
      <c r="G33" s="60">
        <v>0</v>
      </c>
      <c r="H33" s="61">
        <f>H44</f>
        <v>0</v>
      </c>
      <c r="I33" s="61">
        <f>(G33*SazbaDPH1)/100+(H33*SazbaDPH2)/100</f>
        <v>0</v>
      </c>
      <c r="J33" s="54" t="str">
        <f>IF(CelkemObjekty=0,"",F33/CelkemObjekty*100)</f>
        <v/>
      </c>
    </row>
    <row r="34" spans="2:10" ht="17.25" customHeight="1">
      <c r="B34" s="458" t="s">
        <v>30</v>
      </c>
      <c r="C34" s="459"/>
      <c r="D34" s="460"/>
      <c r="E34" s="461"/>
      <c r="F34" s="451">
        <f>SUM(F30:F33)</f>
        <v>0</v>
      </c>
      <c r="G34" s="451">
        <f>SUM(G30:G33)</f>
        <v>0</v>
      </c>
      <c r="H34" s="451">
        <f>SUM(H30:H33)</f>
        <v>0</v>
      </c>
      <c r="I34" s="451">
        <f>SUM(I30:I33)</f>
        <v>0</v>
      </c>
      <c r="J34" s="462" t="str">
        <f>IF(CelkemObjekty=0,"",F34/CelkemObjekty*100)</f>
        <v/>
      </c>
    </row>
    <row r="35" spans="2:11" ht="12.75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 ht="9.75" customHeight="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 ht="7.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 ht="18" hidden="1">
      <c r="B38" s="13" t="s">
        <v>31</v>
      </c>
      <c r="C38" s="40"/>
      <c r="D38" s="40"/>
      <c r="E38" s="40"/>
      <c r="F38" s="40"/>
      <c r="G38" s="40"/>
      <c r="H38" s="40"/>
      <c r="I38" s="40"/>
      <c r="J38" s="40"/>
      <c r="K38" s="68"/>
    </row>
    <row r="39" ht="12.75" hidden="1">
      <c r="K39" s="68"/>
    </row>
    <row r="40" spans="2:10" ht="25.5" hidden="1">
      <c r="B40" s="69" t="s">
        <v>32</v>
      </c>
      <c r="C40" s="70" t="s">
        <v>33</v>
      </c>
      <c r="D40" s="43"/>
      <c r="E40" s="44"/>
      <c r="F40" s="45" t="s">
        <v>20</v>
      </c>
      <c r="G40" s="46" t="str">
        <f>CONCATENATE("Základ DPH ",SazbaDPH1," %")</f>
        <v>Základ DPH 15 %</v>
      </c>
      <c r="H40" s="45" t="str">
        <f>CONCATENATE("Základ DPH ",SazbaDPH2," %")</f>
        <v>Základ DPH 21 %</v>
      </c>
      <c r="I40" s="46" t="s">
        <v>21</v>
      </c>
      <c r="J40" s="45" t="s">
        <v>15</v>
      </c>
    </row>
    <row r="41" spans="2:10" ht="12.75" hidden="1">
      <c r="B41" s="71" t="s">
        <v>22</v>
      </c>
      <c r="C41" s="72" t="s">
        <v>34</v>
      </c>
      <c r="D41" s="49"/>
      <c r="E41" s="50"/>
      <c r="F41" s="51">
        <f>G41+H41+I41</f>
        <v>0</v>
      </c>
      <c r="G41" s="52">
        <v>0</v>
      </c>
      <c r="H41" s="53">
        <f>'01  KL - Pavilony'!C23</f>
        <v>0</v>
      </c>
      <c r="I41" s="60">
        <f>(G41*SazbaDPH1)/100+(H41*SazbaDPH2)/100</f>
        <v>0</v>
      </c>
      <c r="J41" s="54" t="str">
        <f>IF(CelkemObjekty=0,"",F41/CelkemObjekty*100)</f>
        <v/>
      </c>
    </row>
    <row r="42" spans="2:10" ht="12.75" hidden="1">
      <c r="B42" s="73" t="s">
        <v>24</v>
      </c>
      <c r="C42" s="74" t="s">
        <v>2</v>
      </c>
      <c r="D42" s="57"/>
      <c r="E42" s="58"/>
      <c r="F42" s="59">
        <f>G42+H42+I42</f>
        <v>0</v>
      </c>
      <c r="G42" s="60">
        <v>0</v>
      </c>
      <c r="H42" s="61">
        <f>'02  KL - tělocvična'!C23</f>
        <v>0</v>
      </c>
      <c r="I42" s="60">
        <f>(G42*SazbaDPH1)/100+(H42*SazbaDPH2)/100</f>
        <v>0</v>
      </c>
      <c r="J42" s="54" t="str">
        <f>IF(CelkemObjekty=0,"",F42/CelkemObjekty*100)</f>
        <v/>
      </c>
    </row>
    <row r="43" spans="2:10" ht="15" hidden="1">
      <c r="B43" s="73" t="s">
        <v>26</v>
      </c>
      <c r="C43" s="74" t="s">
        <v>2</v>
      </c>
      <c r="D43" s="57"/>
      <c r="E43" s="58"/>
      <c r="F43" s="447">
        <f>G43+H43+I43</f>
        <v>0</v>
      </c>
      <c r="G43" s="448">
        <v>0</v>
      </c>
      <c r="H43" s="447">
        <f>'03  KL- VZT'!C23</f>
        <v>0</v>
      </c>
      <c r="I43" s="450">
        <f>(G43*SazbaDPH1)/100+(H43*SazbaDPH2)/100</f>
        <v>0</v>
      </c>
      <c r="J43" s="449" t="str">
        <f>IF(CelkemObjekty=0,"",F43/CelkemObjekty*100)</f>
        <v/>
      </c>
    </row>
    <row r="44" spans="2:10" ht="12.75" hidden="1">
      <c r="B44" s="73" t="s">
        <v>28</v>
      </c>
      <c r="C44" s="74" t="s">
        <v>2</v>
      </c>
      <c r="D44" s="57"/>
      <c r="E44" s="58"/>
      <c r="F44" s="59">
        <f>G44+H44+I44</f>
        <v>0</v>
      </c>
      <c r="G44" s="60">
        <v>0</v>
      </c>
      <c r="H44" s="61">
        <f>' 04 KL - žaluzie'!C23</f>
        <v>0</v>
      </c>
      <c r="I44" s="60">
        <f>(G44*SazbaDPH1)/100+(H44*SazbaDPH2)/100</f>
        <v>0</v>
      </c>
      <c r="J44" s="54" t="str">
        <f>IF(CelkemObjekty=0,"",F44/CelkemObjekty*100)</f>
        <v/>
      </c>
    </row>
    <row r="45" spans="2:10" ht="12.75" hidden="1">
      <c r="B45" s="62" t="s">
        <v>30</v>
      </c>
      <c r="C45" s="63"/>
      <c r="D45" s="64"/>
      <c r="E45" s="65"/>
      <c r="F45" s="451">
        <f>SUM(F41:F44)</f>
        <v>0</v>
      </c>
      <c r="G45" s="75">
        <f>SUM(G41:G44)</f>
        <v>0</v>
      </c>
      <c r="H45" s="451">
        <f>SUM(H41:H44)</f>
        <v>0</v>
      </c>
      <c r="I45" s="452">
        <f>SUM(I41:I44)</f>
        <v>0</v>
      </c>
      <c r="J45" s="67" t="str">
        <f>IF(CelkemObjekty=0,"",F45/CelkemObjekty*100)</f>
        <v/>
      </c>
    </row>
    <row r="46" ht="9" customHeight="1"/>
    <row r="47" ht="6" customHeight="1"/>
    <row r="48" ht="3" customHeight="1"/>
    <row r="49" ht="6.75" customHeight="1"/>
    <row r="50" ht="6.75" customHeight="1"/>
    <row r="51" ht="6.75" customHeight="1"/>
    <row r="52" ht="6.75" customHeight="1"/>
    <row r="53" ht="6.75" customHeight="1"/>
    <row r="54" ht="6.75" customHeight="1"/>
    <row r="55" ht="6.75" customHeight="1"/>
    <row r="56" ht="6.75" customHeight="1"/>
    <row r="57" ht="6.75" customHeight="1"/>
    <row r="58" ht="6.75" customHeight="1"/>
    <row r="59" ht="6.75" customHeight="1"/>
    <row r="60" ht="6.75" customHeight="1"/>
    <row r="61" ht="6.75" customHeight="1"/>
    <row r="62" ht="6.75" customHeight="1"/>
    <row r="63" ht="6.75" customHeight="1"/>
    <row r="64" ht="6.75" customHeight="1"/>
    <row r="66" ht="2.25" customHeight="1"/>
    <row r="67" ht="1.5" customHeight="1"/>
    <row r="68" ht="0.75" customHeight="1"/>
    <row r="69" ht="0.75" customHeight="1"/>
    <row r="70" ht="0.75" customHeight="1"/>
    <row r="71" spans="2:10" ht="18" hidden="1">
      <c r="B71" s="13" t="s">
        <v>35</v>
      </c>
      <c r="C71" s="40"/>
      <c r="D71" s="40"/>
      <c r="E71" s="40"/>
      <c r="F71" s="40"/>
      <c r="G71" s="40"/>
      <c r="H71" s="40"/>
      <c r="I71" s="40"/>
      <c r="J71" s="40"/>
    </row>
    <row r="72" ht="12.75" hidden="1"/>
    <row r="73" spans="2:10" ht="12.75" hidden="1">
      <c r="B73" s="42" t="s">
        <v>36</v>
      </c>
      <c r="C73" s="43"/>
      <c r="D73" s="43"/>
      <c r="E73" s="76"/>
      <c r="F73" s="77"/>
      <c r="G73" s="46"/>
      <c r="H73" s="45" t="s">
        <v>20</v>
      </c>
      <c r="I73" s="1"/>
      <c r="J73" s="1"/>
    </row>
    <row r="74" spans="2:10" ht="12.75" hidden="1">
      <c r="B74" s="47" t="s">
        <v>37</v>
      </c>
      <c r="C74" s="48"/>
      <c r="D74" s="49"/>
      <c r="E74" s="78"/>
      <c r="F74" s="79"/>
      <c r="G74" s="52"/>
      <c r="H74" s="53">
        <v>770282.7587587642</v>
      </c>
      <c r="I74" s="1"/>
      <c r="J74" s="1"/>
    </row>
    <row r="75" spans="2:10" ht="12.75" hidden="1">
      <c r="B75" s="55" t="s">
        <v>3138</v>
      </c>
      <c r="C75" s="56"/>
      <c r="D75" s="57"/>
      <c r="E75" s="80"/>
      <c r="F75" s="81"/>
      <c r="G75" s="60"/>
      <c r="H75" s="61">
        <f>'01  Rek'!I45+'02  Rek'!I41+'03  Rek'!I36+'04  Rek'!I22</f>
        <v>0</v>
      </c>
      <c r="I75" s="1"/>
      <c r="J75" s="1"/>
    </row>
    <row r="76" spans="2:10" ht="12.75" hidden="1">
      <c r="B76" s="55" t="s">
        <v>38</v>
      </c>
      <c r="C76" s="56"/>
      <c r="D76" s="57"/>
      <c r="E76" s="80"/>
      <c r="F76" s="81"/>
      <c r="G76" s="60"/>
      <c r="H76" s="61">
        <v>0</v>
      </c>
      <c r="I76" s="1"/>
      <c r="J76" s="1"/>
    </row>
    <row r="77" spans="2:10" ht="12.75" hidden="1">
      <c r="B77" s="55" t="s">
        <v>39</v>
      </c>
      <c r="C77" s="56"/>
      <c r="D77" s="57"/>
      <c r="E77" s="80"/>
      <c r="F77" s="81"/>
      <c r="G77" s="60"/>
      <c r="H77" s="61">
        <v>395896.70703339885</v>
      </c>
      <c r="I77" s="1"/>
      <c r="J77" s="1"/>
    </row>
    <row r="78" spans="2:10" ht="12.75" hidden="1">
      <c r="B78" s="55" t="s">
        <v>40</v>
      </c>
      <c r="C78" s="56"/>
      <c r="D78" s="57"/>
      <c r="E78" s="80"/>
      <c r="F78" s="81"/>
      <c r="G78" s="60"/>
      <c r="H78" s="61">
        <v>855787.3578690243</v>
      </c>
      <c r="I78" s="1"/>
      <c r="J78" s="1"/>
    </row>
    <row r="79" spans="2:10" ht="12.75" hidden="1">
      <c r="B79" s="55" t="s">
        <v>41</v>
      </c>
      <c r="C79" s="56"/>
      <c r="D79" s="57"/>
      <c r="E79" s="80"/>
      <c r="F79" s="81"/>
      <c r="G79" s="60"/>
      <c r="H79" s="61">
        <v>0</v>
      </c>
      <c r="I79" s="1"/>
      <c r="J79" s="1"/>
    </row>
    <row r="80" spans="2:10" ht="12.75" hidden="1">
      <c r="B80" s="55" t="s">
        <v>42</v>
      </c>
      <c r="C80" s="56"/>
      <c r="D80" s="57"/>
      <c r="E80" s="80"/>
      <c r="F80" s="81"/>
      <c r="G80" s="60"/>
      <c r="H80" s="61">
        <v>331272.52562671906</v>
      </c>
      <c r="I80" s="1"/>
      <c r="J80" s="1"/>
    </row>
    <row r="81" spans="2:8" s="1" customFormat="1" ht="12.75" hidden="1">
      <c r="B81" s="55" t="s">
        <v>43</v>
      </c>
      <c r="C81" s="56"/>
      <c r="D81" s="57"/>
      <c r="E81" s="80"/>
      <c r="F81" s="81"/>
      <c r="G81" s="60"/>
      <c r="H81" s="61">
        <v>0</v>
      </c>
    </row>
    <row r="82" spans="2:8" s="1" customFormat="1" ht="12.75" hidden="1">
      <c r="B82" s="62" t="s">
        <v>30</v>
      </c>
      <c r="C82" s="63"/>
      <c r="D82" s="64"/>
      <c r="E82" s="82"/>
      <c r="F82" s="83"/>
      <c r="G82" s="75"/>
      <c r="H82" s="66">
        <f>SUM(H74:H81)</f>
        <v>2353239.349287906</v>
      </c>
    </row>
    <row r="83" ht="12.75">
      <c r="I83" s="1"/>
    </row>
  </sheetData>
  <sheetProtection selectLockedCells="1" selectUnlockedCells="1"/>
  <mergeCells count="5">
    <mergeCell ref="I19:J19"/>
    <mergeCell ref="I20:J20"/>
    <mergeCell ref="I21:J21"/>
    <mergeCell ref="I22:J22"/>
    <mergeCell ref="I23:J23"/>
  </mergeCells>
  <printOptions/>
  <pageMargins left="0.39375" right="0.19652777777777777" top="0.39375" bottom="0.39305555555555555" header="0.5118055555555555" footer="0.19652777777777777"/>
  <pageSetup horizontalDpi="300" verticalDpi="300" orientation="portrait" paperSize="9" scale="99"/>
  <headerFooter alignWithMargins="0">
    <oddFooter>&amp;L&amp;9Zpracováno programem &amp;"Arial CE,Tučné"BUILDpower,  © RTS, a.s.&amp;R&amp;9Stránka &amp;P z &amp;N</oddFooter>
  </headerFooter>
  <rowBreaks count="1" manualBreakCount="1">
    <brk id="6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99"/>
  <sheetViews>
    <sheetView showGridLines="0" showZeros="0" workbookViewId="0" topLeftCell="A1">
      <selection activeCell="F44" sqref="F44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2.75">
      <c r="A1" s="495" t="s">
        <v>3</v>
      </c>
      <c r="B1" s="495"/>
      <c r="C1" s="170" t="s">
        <v>89</v>
      </c>
      <c r="D1" s="171"/>
      <c r="E1" s="172"/>
      <c r="F1" s="171"/>
      <c r="G1" s="173" t="s">
        <v>90</v>
      </c>
      <c r="H1" s="174"/>
      <c r="I1" s="175"/>
    </row>
    <row r="2" spans="1:9" ht="12.75">
      <c r="A2" s="496" t="s">
        <v>91</v>
      </c>
      <c r="B2" s="496"/>
      <c r="C2" s="176" t="s">
        <v>1963</v>
      </c>
      <c r="D2" s="177"/>
      <c r="E2" s="178"/>
      <c r="F2" s="177"/>
      <c r="G2" s="497"/>
      <c r="H2" s="497"/>
      <c r="I2" s="497"/>
    </row>
    <row r="3" ht="12.75">
      <c r="F3" s="116"/>
    </row>
    <row r="4" spans="1:9" ht="19.5" customHeight="1">
      <c r="A4" s="498" t="s">
        <v>93</v>
      </c>
      <c r="B4" s="498"/>
      <c r="C4" s="498"/>
      <c r="D4" s="498"/>
      <c r="E4" s="498"/>
      <c r="F4" s="498"/>
      <c r="G4" s="498"/>
      <c r="H4" s="498"/>
      <c r="I4" s="498"/>
    </row>
    <row r="6" spans="1:9" s="116" customFormat="1" ht="12.75">
      <c r="A6" s="179"/>
      <c r="B6" s="180" t="s">
        <v>94</v>
      </c>
      <c r="C6" s="180"/>
      <c r="D6" s="129"/>
      <c r="E6" s="181" t="s">
        <v>95</v>
      </c>
      <c r="F6" s="182" t="s">
        <v>96</v>
      </c>
      <c r="G6" s="182" t="s">
        <v>97</v>
      </c>
      <c r="H6" s="182" t="s">
        <v>98</v>
      </c>
      <c r="I6" s="183" t="s">
        <v>72</v>
      </c>
    </row>
    <row r="7" spans="1:9" s="116" customFormat="1" ht="12.75">
      <c r="A7" s="184" t="str">
        <f>'02  Pol'!B7</f>
        <v>1</v>
      </c>
      <c r="B7" s="57" t="str">
        <f>'02  Pol'!C7</f>
        <v>Zemní práce</v>
      </c>
      <c r="D7" s="185"/>
      <c r="E7" s="186">
        <f>'02  Pol'!AO74</f>
        <v>0</v>
      </c>
      <c r="F7" s="187">
        <f>'02  Pol'!AP74</f>
        <v>0</v>
      </c>
      <c r="G7" s="187">
        <f>'02  Pol'!AQ74</f>
        <v>0</v>
      </c>
      <c r="H7" s="187">
        <f>'02  Pol'!AR74</f>
        <v>0</v>
      </c>
      <c r="I7" s="188">
        <f>'02  Pol'!AS74</f>
        <v>0</v>
      </c>
    </row>
    <row r="8" spans="1:9" s="116" customFormat="1" ht="12.75">
      <c r="A8" s="184" t="str">
        <f>'02  Pol'!B75</f>
        <v>11</v>
      </c>
      <c r="B8" s="57" t="str">
        <f>'02  Pol'!C75</f>
        <v>Přípravné a přidružené práce</v>
      </c>
      <c r="D8" s="185"/>
      <c r="E8" s="186">
        <f>'02  Pol'!AO84</f>
        <v>0</v>
      </c>
      <c r="F8" s="187">
        <f>'02  Pol'!AP84</f>
        <v>0</v>
      </c>
      <c r="G8" s="187">
        <f>'02  Pol'!AQ84</f>
        <v>0</v>
      </c>
      <c r="H8" s="187">
        <f>'02  Pol'!AR84</f>
        <v>0</v>
      </c>
      <c r="I8" s="188">
        <f>'02  Pol'!AS84</f>
        <v>0</v>
      </c>
    </row>
    <row r="9" spans="1:9" s="116" customFormat="1" ht="12.75">
      <c r="A9" s="184" t="str">
        <f>'02  Pol'!B85</f>
        <v>2</v>
      </c>
      <c r="B9" s="57" t="str">
        <f>'02  Pol'!C85</f>
        <v>Základy a zvláštní zakládání</v>
      </c>
      <c r="D9" s="185"/>
      <c r="E9" s="186">
        <f>'02  Pol'!AO95</f>
        <v>0</v>
      </c>
      <c r="F9" s="187">
        <f>'02  Pol'!AP95</f>
        <v>0</v>
      </c>
      <c r="G9" s="187">
        <f>'02  Pol'!AQ95</f>
        <v>0</v>
      </c>
      <c r="H9" s="187">
        <f>'02  Pol'!AR95</f>
        <v>0</v>
      </c>
      <c r="I9" s="188">
        <f>'02  Pol'!AS95</f>
        <v>0</v>
      </c>
    </row>
    <row r="10" spans="1:9" s="116" customFormat="1" ht="12.75">
      <c r="A10" s="184" t="str">
        <f>'02  Pol'!B96</f>
        <v>3</v>
      </c>
      <c r="B10" s="57" t="str">
        <f>'02  Pol'!C96</f>
        <v>Svislé a kompletní konstrukce</v>
      </c>
      <c r="D10" s="185"/>
      <c r="E10" s="186">
        <f>'02  Pol'!AO107</f>
        <v>0</v>
      </c>
      <c r="F10" s="187">
        <f>'02  Pol'!AP107</f>
        <v>0</v>
      </c>
      <c r="G10" s="187">
        <f>'02  Pol'!AQ107</f>
        <v>0</v>
      </c>
      <c r="H10" s="187">
        <f>'02  Pol'!AR107</f>
        <v>0</v>
      </c>
      <c r="I10" s="188">
        <f>'02  Pol'!AS107</f>
        <v>0</v>
      </c>
    </row>
    <row r="11" spans="1:9" s="116" customFormat="1" ht="12.75">
      <c r="A11" s="184" t="str">
        <f>'02  Pol'!B108</f>
        <v>5</v>
      </c>
      <c r="B11" s="57" t="str">
        <f>'02  Pol'!C108</f>
        <v>Komunikace</v>
      </c>
      <c r="D11" s="185"/>
      <c r="E11" s="186">
        <f>'02  Pol'!AO122</f>
        <v>0</v>
      </c>
      <c r="F11" s="187">
        <f>'02  Pol'!AP122</f>
        <v>0</v>
      </c>
      <c r="G11" s="187">
        <f>'02  Pol'!AQ122</f>
        <v>0</v>
      </c>
      <c r="H11" s="187">
        <f>'02  Pol'!AR122</f>
        <v>0</v>
      </c>
      <c r="I11" s="188">
        <f>'02  Pol'!AS122</f>
        <v>0</v>
      </c>
    </row>
    <row r="12" spans="1:9" s="116" customFormat="1" ht="12.75">
      <c r="A12" s="184" t="str">
        <f>'02  Pol'!B123</f>
        <v>61</v>
      </c>
      <c r="B12" s="57" t="str">
        <f>'02  Pol'!C123</f>
        <v>Upravy povrchů vnitřní</v>
      </c>
      <c r="D12" s="185"/>
      <c r="E12" s="186">
        <f>'02  Pol'!AO186</f>
        <v>0</v>
      </c>
      <c r="F12" s="187">
        <f>'02  Pol'!AP186</f>
        <v>0</v>
      </c>
      <c r="G12" s="187">
        <f>'02  Pol'!AQ186</f>
        <v>0</v>
      </c>
      <c r="H12" s="187">
        <f>'02  Pol'!AR186</f>
        <v>0</v>
      </c>
      <c r="I12" s="188">
        <f>'02  Pol'!AS186</f>
        <v>0</v>
      </c>
    </row>
    <row r="13" spans="1:9" s="116" customFormat="1" ht="12.75">
      <c r="A13" s="184" t="str">
        <f>'02  Pol'!B187</f>
        <v>62</v>
      </c>
      <c r="B13" s="57" t="str">
        <f>'02  Pol'!C187</f>
        <v>Úpravy povrchů vnější</v>
      </c>
      <c r="D13" s="185"/>
      <c r="E13" s="186">
        <f>'02  Pol'!AO266</f>
        <v>0</v>
      </c>
      <c r="F13" s="187">
        <f>'02  Pol'!AP266</f>
        <v>0</v>
      </c>
      <c r="G13" s="187">
        <f>'02  Pol'!AQ266</f>
        <v>0</v>
      </c>
      <c r="H13" s="187">
        <f>'02  Pol'!AR266</f>
        <v>0</v>
      </c>
      <c r="I13" s="188">
        <f>'02  Pol'!AS266</f>
        <v>0</v>
      </c>
    </row>
    <row r="14" spans="1:9" s="116" customFormat="1" ht="12.75">
      <c r="A14" s="184" t="str">
        <f>'02  Pol'!B267</f>
        <v>63</v>
      </c>
      <c r="B14" s="57" t="str">
        <f>'02  Pol'!C267</f>
        <v>Podlahy a podlahové konstrukce</v>
      </c>
      <c r="D14" s="185"/>
      <c r="E14" s="186">
        <f>'02  Pol'!AO342</f>
        <v>0</v>
      </c>
      <c r="F14" s="187">
        <f>'02  Pol'!AP342</f>
        <v>0</v>
      </c>
      <c r="G14" s="187">
        <f>'02  Pol'!AQ342</f>
        <v>0</v>
      </c>
      <c r="H14" s="187">
        <f>'02  Pol'!AR342</f>
        <v>0</v>
      </c>
      <c r="I14" s="188">
        <f>'02  Pol'!AS342</f>
        <v>0</v>
      </c>
    </row>
    <row r="15" spans="1:9" s="116" customFormat="1" ht="12.75">
      <c r="A15" s="184" t="str">
        <f>'02  Pol'!B343</f>
        <v>8</v>
      </c>
      <c r="B15" s="57" t="str">
        <f>'02  Pol'!C343</f>
        <v>Trubní vedení</v>
      </c>
      <c r="D15" s="185"/>
      <c r="E15" s="186">
        <f>'02  Pol'!AO347</f>
        <v>0</v>
      </c>
      <c r="F15" s="187">
        <f>'02  Pol'!AP347</f>
        <v>0</v>
      </c>
      <c r="G15" s="187">
        <f>'02  Pol'!AQ347</f>
        <v>0</v>
      </c>
      <c r="H15" s="187">
        <f>'02  Pol'!AR347</f>
        <v>0</v>
      </c>
      <c r="I15" s="188">
        <f>'02  Pol'!AS347</f>
        <v>0</v>
      </c>
    </row>
    <row r="16" spans="1:9" s="116" customFormat="1" ht="12.75">
      <c r="A16" s="184" t="str">
        <f>'02  Pol'!B348</f>
        <v>91</v>
      </c>
      <c r="B16" s="57" t="str">
        <f>'02  Pol'!C348</f>
        <v>Doplňující práce na komunikaci</v>
      </c>
      <c r="D16" s="185"/>
      <c r="E16" s="186">
        <f>'02  Pol'!AO353</f>
        <v>0</v>
      </c>
      <c r="F16" s="187">
        <f>'02  Pol'!AP353</f>
        <v>0</v>
      </c>
      <c r="G16" s="187">
        <f>'02  Pol'!AQ353</f>
        <v>0</v>
      </c>
      <c r="H16" s="187">
        <f>'02  Pol'!AR353</f>
        <v>0</v>
      </c>
      <c r="I16" s="188">
        <f>'02  Pol'!AS353</f>
        <v>0</v>
      </c>
    </row>
    <row r="17" spans="1:9" s="116" customFormat="1" ht="12.75">
      <c r="A17" s="184" t="str">
        <f>'02  Pol'!B354</f>
        <v>94</v>
      </c>
      <c r="B17" s="57" t="str">
        <f>'02  Pol'!C354</f>
        <v>Lešení a stavební výtahy</v>
      </c>
      <c r="D17" s="185"/>
      <c r="E17" s="186">
        <f>'02  Pol'!AO378</f>
        <v>0</v>
      </c>
      <c r="F17" s="187">
        <f>'02  Pol'!AP378</f>
        <v>0</v>
      </c>
      <c r="G17" s="187">
        <f>'02  Pol'!AQ378</f>
        <v>0</v>
      </c>
      <c r="H17" s="187">
        <f>'02  Pol'!AR378</f>
        <v>0</v>
      </c>
      <c r="I17" s="188">
        <f>'02  Pol'!AS378</f>
        <v>0</v>
      </c>
    </row>
    <row r="18" spans="1:9" s="116" customFormat="1" ht="12.75">
      <c r="A18" s="184" t="str">
        <f>'02  Pol'!B379</f>
        <v>95</v>
      </c>
      <c r="B18" s="57" t="str">
        <f>'02  Pol'!C379</f>
        <v>Dokončovací konstrukce na pozemních stavbách</v>
      </c>
      <c r="D18" s="185"/>
      <c r="E18" s="186">
        <f>'02  Pol'!AO400</f>
        <v>0</v>
      </c>
      <c r="F18" s="187">
        <f>'02  Pol'!AP400</f>
        <v>0</v>
      </c>
      <c r="G18" s="187">
        <f>'02  Pol'!AQ400</f>
        <v>0</v>
      </c>
      <c r="H18" s="187">
        <f>'02  Pol'!AR400</f>
        <v>0</v>
      </c>
      <c r="I18" s="188">
        <f>'02  Pol'!AS400</f>
        <v>0</v>
      </c>
    </row>
    <row r="19" spans="1:9" s="116" customFormat="1" ht="12.75">
      <c r="A19" s="184" t="str">
        <f>'02  Pol'!B401</f>
        <v>96</v>
      </c>
      <c r="B19" s="57" t="str">
        <f>'02  Pol'!C401</f>
        <v>Bourání konstrukcí</v>
      </c>
      <c r="D19" s="185"/>
      <c r="E19" s="186">
        <f>'02  Pol'!AO480</f>
        <v>0</v>
      </c>
      <c r="F19" s="187">
        <f>'02  Pol'!AP480</f>
        <v>0</v>
      </c>
      <c r="G19" s="187">
        <f>'02  Pol'!AQ480</f>
        <v>0</v>
      </c>
      <c r="H19" s="187">
        <f>'02  Pol'!AR480</f>
        <v>0</v>
      </c>
      <c r="I19" s="188">
        <f>'02  Pol'!AS480</f>
        <v>0</v>
      </c>
    </row>
    <row r="20" spans="1:9" s="116" customFormat="1" ht="12.75">
      <c r="A20" s="184" t="str">
        <f>'02  Pol'!B481</f>
        <v>97</v>
      </c>
      <c r="B20" s="57" t="str">
        <f>'02  Pol'!C481</f>
        <v>Prorážení otvorů</v>
      </c>
      <c r="D20" s="185"/>
      <c r="E20" s="186">
        <f>'02  Pol'!AO512</f>
        <v>0</v>
      </c>
      <c r="F20" s="187">
        <f>'02  Pol'!AP512</f>
        <v>0</v>
      </c>
      <c r="G20" s="187">
        <f>'02  Pol'!AQ512</f>
        <v>0</v>
      </c>
      <c r="H20" s="187">
        <f>'02  Pol'!AR512</f>
        <v>0</v>
      </c>
      <c r="I20" s="188">
        <f>'02  Pol'!AS512</f>
        <v>0</v>
      </c>
    </row>
    <row r="21" spans="1:9" s="116" customFormat="1" ht="12.75">
      <c r="A21" s="184" t="str">
        <f>'02  Pol'!B513</f>
        <v>99</v>
      </c>
      <c r="B21" s="57" t="str">
        <f>'02  Pol'!C513</f>
        <v>Staveništní přesun hmot</v>
      </c>
      <c r="D21" s="185"/>
      <c r="E21" s="186">
        <f>'02  Pol'!AO515</f>
        <v>0</v>
      </c>
      <c r="F21" s="187">
        <f>'02  Pol'!AP515</f>
        <v>0</v>
      </c>
      <c r="G21" s="187">
        <f>'02  Pol'!AQ515</f>
        <v>0</v>
      </c>
      <c r="H21" s="187">
        <f>'02  Pol'!AR515</f>
        <v>0</v>
      </c>
      <c r="I21" s="188">
        <f>'02  Pol'!AS515</f>
        <v>0</v>
      </c>
    </row>
    <row r="22" spans="1:9" s="116" customFormat="1" ht="12.75">
      <c r="A22" s="184" t="str">
        <f>'02  Pol'!B516</f>
        <v>711</v>
      </c>
      <c r="B22" s="57" t="str">
        <f>'02  Pol'!C516</f>
        <v>Izolace proti vodě</v>
      </c>
      <c r="D22" s="185"/>
      <c r="E22" s="186">
        <f>'02  Pol'!AO571</f>
        <v>0</v>
      </c>
      <c r="F22" s="187">
        <f>'02  Pol'!AP571</f>
        <v>0</v>
      </c>
      <c r="G22" s="187">
        <f>'02  Pol'!AQ571</f>
        <v>0</v>
      </c>
      <c r="H22" s="187">
        <f>'02  Pol'!AR571</f>
        <v>0</v>
      </c>
      <c r="I22" s="188">
        <f>'02  Pol'!AS571</f>
        <v>0</v>
      </c>
    </row>
    <row r="23" spans="1:9" s="116" customFormat="1" ht="12.75">
      <c r="A23" s="184" t="str">
        <f>'02  Pol'!B572</f>
        <v>712</v>
      </c>
      <c r="B23" s="57" t="str">
        <f>'02  Pol'!C572</f>
        <v>Živičné krytiny</v>
      </c>
      <c r="D23" s="185"/>
      <c r="E23" s="186">
        <f>'02  Pol'!AO607</f>
        <v>0</v>
      </c>
      <c r="F23" s="187">
        <f>'02  Pol'!AP607</f>
        <v>0</v>
      </c>
      <c r="G23" s="187">
        <f>'02  Pol'!AQ607</f>
        <v>0</v>
      </c>
      <c r="H23" s="187">
        <f>'02  Pol'!AR607</f>
        <v>0</v>
      </c>
      <c r="I23" s="188">
        <f>'02  Pol'!AS607</f>
        <v>0</v>
      </c>
    </row>
    <row r="24" spans="1:9" s="116" customFormat="1" ht="12.75">
      <c r="A24" s="184" t="str">
        <f>'02  Pol'!B608</f>
        <v>713</v>
      </c>
      <c r="B24" s="57" t="str">
        <f>'02  Pol'!C608</f>
        <v>Izolace tepelné</v>
      </c>
      <c r="D24" s="185"/>
      <c r="E24" s="186">
        <f>'02  Pol'!AO671</f>
        <v>0</v>
      </c>
      <c r="F24" s="187">
        <f>'02  Pol'!AP671</f>
        <v>0</v>
      </c>
      <c r="G24" s="187">
        <f>'02  Pol'!AQ671</f>
        <v>0</v>
      </c>
      <c r="H24" s="187">
        <f>'02  Pol'!AR671</f>
        <v>0</v>
      </c>
      <c r="I24" s="188">
        <f>'02  Pol'!AS671</f>
        <v>0</v>
      </c>
    </row>
    <row r="25" spans="1:9" s="116" customFormat="1" ht="12.75">
      <c r="A25" s="184" t="str">
        <f>'02  Pol'!B672</f>
        <v>721</v>
      </c>
      <c r="B25" s="57" t="str">
        <f>'02  Pol'!C672</f>
        <v>Vnitřní kanalizace</v>
      </c>
      <c r="D25" s="185"/>
      <c r="E25" s="186">
        <f>'02  Pol'!AO680</f>
        <v>0</v>
      </c>
      <c r="F25" s="187">
        <f>'02  Pol'!AP680</f>
        <v>0</v>
      </c>
      <c r="G25" s="187">
        <f>'02  Pol'!AQ680</f>
        <v>0</v>
      </c>
      <c r="H25" s="187">
        <f>'02  Pol'!AR680</f>
        <v>0</v>
      </c>
      <c r="I25" s="188">
        <f>'02  Pol'!AS680</f>
        <v>0</v>
      </c>
    </row>
    <row r="26" spans="1:9" s="116" customFormat="1" ht="12.75">
      <c r="A26" s="184" t="str">
        <f>'02  Pol'!B681</f>
        <v>722</v>
      </c>
      <c r="B26" s="57" t="str">
        <f>'02  Pol'!C681</f>
        <v>Vnitřní vodovod</v>
      </c>
      <c r="D26" s="185"/>
      <c r="E26" s="186">
        <f>'02  Pol'!AO685</f>
        <v>0</v>
      </c>
      <c r="F26" s="187">
        <f>'02  Pol'!AP685</f>
        <v>0</v>
      </c>
      <c r="G26" s="187">
        <f>'02  Pol'!AQ685</f>
        <v>0</v>
      </c>
      <c r="H26" s="187">
        <f>'02  Pol'!AR685</f>
        <v>0</v>
      </c>
      <c r="I26" s="188">
        <f>'02  Pol'!AS685</f>
        <v>0</v>
      </c>
    </row>
    <row r="27" spans="1:9" s="116" customFormat="1" ht="12.75">
      <c r="A27" s="184" t="str">
        <f>'02  Pol'!B686</f>
        <v>762</v>
      </c>
      <c r="B27" s="57" t="str">
        <f>'02  Pol'!C686</f>
        <v>Konstrukce tesařské</v>
      </c>
      <c r="D27" s="185"/>
      <c r="E27" s="186">
        <f>'02  Pol'!AO707</f>
        <v>0</v>
      </c>
      <c r="F27" s="187">
        <f>'02  Pol'!AP707</f>
        <v>0</v>
      </c>
      <c r="G27" s="187">
        <f>'02  Pol'!AQ707</f>
        <v>0</v>
      </c>
      <c r="H27" s="187">
        <f>'02  Pol'!AR707</f>
        <v>0</v>
      </c>
      <c r="I27" s="188">
        <f>'02  Pol'!AS707</f>
        <v>0</v>
      </c>
    </row>
    <row r="28" spans="1:9" s="116" customFormat="1" ht="12.75">
      <c r="A28" s="184" t="str">
        <f>'02  Pol'!B708</f>
        <v>764</v>
      </c>
      <c r="B28" s="57" t="str">
        <f>'02  Pol'!C708</f>
        <v>Konstrukce klempířské</v>
      </c>
      <c r="D28" s="185"/>
      <c r="E28" s="186">
        <f>'02  Pol'!AO773</f>
        <v>0</v>
      </c>
      <c r="F28" s="187">
        <f>'02  Pol'!AP773</f>
        <v>0</v>
      </c>
      <c r="G28" s="187">
        <f>'02  Pol'!AQ773</f>
        <v>0</v>
      </c>
      <c r="H28" s="187">
        <f>'02  Pol'!AR773</f>
        <v>0</v>
      </c>
      <c r="I28" s="188">
        <f>'02  Pol'!AS773</f>
        <v>0</v>
      </c>
    </row>
    <row r="29" spans="1:9" s="116" customFormat="1" ht="12.75">
      <c r="A29" s="184" t="str">
        <f>'02  Pol'!B774</f>
        <v>766</v>
      </c>
      <c r="B29" s="57" t="str">
        <f>'02  Pol'!C774</f>
        <v>Konstrukce truhlářské</v>
      </c>
      <c r="D29" s="185"/>
      <c r="E29" s="186">
        <f>'02  Pol'!AO840</f>
        <v>0</v>
      </c>
      <c r="F29" s="187">
        <f>'02  Pol'!AP840</f>
        <v>0</v>
      </c>
      <c r="G29" s="187">
        <f>'02  Pol'!AQ840</f>
        <v>0</v>
      </c>
      <c r="H29" s="187">
        <f>'02  Pol'!AR840</f>
        <v>0</v>
      </c>
      <c r="I29" s="188">
        <f>'02  Pol'!AS840</f>
        <v>0</v>
      </c>
    </row>
    <row r="30" spans="1:9" s="116" customFormat="1" ht="12.75">
      <c r="A30" s="184" t="str">
        <f>'02  Pol'!B841</f>
        <v>767</v>
      </c>
      <c r="B30" s="57" t="str">
        <f>'02  Pol'!C841</f>
        <v>Konstrukce zámečnické</v>
      </c>
      <c r="D30" s="185"/>
      <c r="E30" s="186">
        <f>'02  Pol'!AO857</f>
        <v>0</v>
      </c>
      <c r="F30" s="187">
        <f>'02  Pol'!AP857</f>
        <v>0</v>
      </c>
      <c r="G30" s="187">
        <f>'02  Pol'!AQ857</f>
        <v>0</v>
      </c>
      <c r="H30" s="187">
        <f>'02  Pol'!AR857</f>
        <v>0</v>
      </c>
      <c r="I30" s="188">
        <f>'02  Pol'!AS857</f>
        <v>0</v>
      </c>
    </row>
    <row r="31" spans="1:9" s="116" customFormat="1" ht="12.75">
      <c r="A31" s="184" t="str">
        <f>'02  Pol'!B858</f>
        <v>781</v>
      </c>
      <c r="B31" s="57" t="str">
        <f>'02  Pol'!C858</f>
        <v>Obklady keramické</v>
      </c>
      <c r="D31" s="185"/>
      <c r="E31" s="186">
        <f>'02  Pol'!AO875</f>
        <v>0</v>
      </c>
      <c r="F31" s="187">
        <f>'02  Pol'!AP875</f>
        <v>0</v>
      </c>
      <c r="G31" s="187">
        <f>'02  Pol'!AQ875</f>
        <v>0</v>
      </c>
      <c r="H31" s="187">
        <f>'02  Pol'!AR875</f>
        <v>0</v>
      </c>
      <c r="I31" s="188">
        <f>'02  Pol'!AS875</f>
        <v>0</v>
      </c>
    </row>
    <row r="32" spans="1:9" s="116" customFormat="1" ht="12.75">
      <c r="A32" s="184" t="str">
        <f>'02  Pol'!B876</f>
        <v>784</v>
      </c>
      <c r="B32" s="57" t="str">
        <f>'02  Pol'!C876</f>
        <v>Malby</v>
      </c>
      <c r="D32" s="185"/>
      <c r="E32" s="186">
        <f>'02  Pol'!AO882</f>
        <v>0</v>
      </c>
      <c r="F32" s="187">
        <f>'02  Pol'!AP882</f>
        <v>0</v>
      </c>
      <c r="G32" s="187">
        <f>'02  Pol'!AQ882</f>
        <v>0</v>
      </c>
      <c r="H32" s="187">
        <f>'02  Pol'!AR882</f>
        <v>0</v>
      </c>
      <c r="I32" s="188">
        <f>'02  Pol'!AS882</f>
        <v>0</v>
      </c>
    </row>
    <row r="33" spans="1:9" s="116" customFormat="1" ht="12.75">
      <c r="A33" s="184" t="str">
        <f>'02  Pol'!B883</f>
        <v>M21</v>
      </c>
      <c r="B33" s="57" t="str">
        <f>'02  Pol'!C883</f>
        <v>Elektromontáže</v>
      </c>
      <c r="D33" s="185"/>
      <c r="E33" s="186">
        <f>'02  Pol'!AO891</f>
        <v>0</v>
      </c>
      <c r="F33" s="187">
        <f>'02  Pol'!AP891</f>
        <v>0</v>
      </c>
      <c r="G33" s="187">
        <f>'02  Pol'!AQ891</f>
        <v>0</v>
      </c>
      <c r="H33" s="187">
        <f>'02  Pol'!AR891</f>
        <v>0</v>
      </c>
      <c r="I33" s="188">
        <f>'02  Pol'!AS891</f>
        <v>0</v>
      </c>
    </row>
    <row r="34" spans="1:9" s="116" customFormat="1" ht="12.75">
      <c r="A34" s="184" t="str">
        <f>'02  Pol'!B892</f>
        <v>D96</v>
      </c>
      <c r="B34" s="57" t="str">
        <f>'02  Pol'!C892</f>
        <v>Přesuny suti a vybouraných hmot</v>
      </c>
      <c r="D34" s="185"/>
      <c r="E34" s="186">
        <f>'02  Pol'!AO899</f>
        <v>0</v>
      </c>
      <c r="F34" s="187">
        <f>'02  Pol'!AP899</f>
        <v>0</v>
      </c>
      <c r="G34" s="187">
        <f>'02  Pol'!AQ899</f>
        <v>0</v>
      </c>
      <c r="H34" s="187">
        <f>'02  Pol'!AR899</f>
        <v>0</v>
      </c>
      <c r="I34" s="188">
        <f>'02  Pol'!AS899</f>
        <v>0</v>
      </c>
    </row>
    <row r="35" spans="1:9" s="14" customFormat="1" ht="12.75">
      <c r="A35" s="189"/>
      <c r="B35" s="190" t="s">
        <v>99</v>
      </c>
      <c r="C35" s="190"/>
      <c r="D35" s="191"/>
      <c r="E35" s="192">
        <f>SUM(E7:E34)</f>
        <v>0</v>
      </c>
      <c r="F35" s="193">
        <f>SUM(F7:F34)</f>
        <v>0</v>
      </c>
      <c r="G35" s="193">
        <f>SUM(G7:G34)</f>
        <v>0</v>
      </c>
      <c r="H35" s="193">
        <f>SUM(H7:H34)</f>
        <v>0</v>
      </c>
      <c r="I35" s="194">
        <f>SUM(I7:I34)</f>
        <v>0</v>
      </c>
    </row>
    <row r="36" spans="1:9" ht="12.75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57" ht="19.5" customHeight="1">
      <c r="A37" s="499" t="s">
        <v>100</v>
      </c>
      <c r="B37" s="499"/>
      <c r="C37" s="499"/>
      <c r="D37" s="499"/>
      <c r="E37" s="499"/>
      <c r="F37" s="499"/>
      <c r="G37" s="499"/>
      <c r="H37" s="499"/>
      <c r="I37" s="499"/>
      <c r="BA37" s="122"/>
      <c r="BB37" s="122"/>
      <c r="BC37" s="122"/>
      <c r="BD37" s="122"/>
      <c r="BE37" s="122"/>
    </row>
    <row r="39" spans="1:9" ht="12.75">
      <c r="A39" s="146" t="s">
        <v>101</v>
      </c>
      <c r="B39" s="147"/>
      <c r="C39" s="147"/>
      <c r="D39" s="195"/>
      <c r="E39" s="196" t="s">
        <v>102</v>
      </c>
      <c r="F39" s="197" t="s">
        <v>15</v>
      </c>
      <c r="G39" s="198" t="s">
        <v>103</v>
      </c>
      <c r="H39" s="199"/>
      <c r="I39" s="200" t="s">
        <v>102</v>
      </c>
    </row>
    <row r="40" spans="1:53" ht="12.75" hidden="1">
      <c r="A40" s="140" t="s">
        <v>37</v>
      </c>
      <c r="B40" s="131"/>
      <c r="C40" s="131"/>
      <c r="D40" s="201"/>
      <c r="E40" s="202">
        <v>0</v>
      </c>
      <c r="F40" s="203">
        <v>0</v>
      </c>
      <c r="G40" s="204">
        <f>$E$35+$F$35</f>
        <v>0</v>
      </c>
      <c r="H40" s="205"/>
      <c r="I40" s="206">
        <f aca="true" t="shared" si="0" ref="I40:I47">E40+F40*G40/100</f>
        <v>0</v>
      </c>
      <c r="BA40" s="1">
        <v>0</v>
      </c>
    </row>
    <row r="41" spans="1:53" ht="12.75">
      <c r="A41" s="140" t="s">
        <v>3138</v>
      </c>
      <c r="B41" s="131"/>
      <c r="C41" s="131"/>
      <c r="D41" s="201"/>
      <c r="E41" s="202">
        <v>0</v>
      </c>
      <c r="F41" s="440"/>
      <c r="G41" s="204">
        <f aca="true" t="shared" si="1" ref="G41:G42">$E$35+$F$35</f>
        <v>0</v>
      </c>
      <c r="H41" s="205"/>
      <c r="I41" s="206">
        <f t="shared" si="0"/>
        <v>0</v>
      </c>
      <c r="BA41" s="1">
        <v>0</v>
      </c>
    </row>
    <row r="42" spans="1:53" ht="12.75" hidden="1">
      <c r="A42" s="140" t="s">
        <v>38</v>
      </c>
      <c r="B42" s="131"/>
      <c r="C42" s="131"/>
      <c r="D42" s="201"/>
      <c r="E42" s="202">
        <v>0</v>
      </c>
      <c r="F42" s="203"/>
      <c r="G42" s="204">
        <f t="shared" si="1"/>
        <v>0</v>
      </c>
      <c r="H42" s="205"/>
      <c r="I42" s="206">
        <f t="shared" si="0"/>
        <v>0</v>
      </c>
      <c r="BA42" s="1">
        <v>0</v>
      </c>
    </row>
    <row r="43" spans="1:53" ht="12.75">
      <c r="A43" s="140" t="s">
        <v>39</v>
      </c>
      <c r="B43" s="131"/>
      <c r="C43" s="131"/>
      <c r="D43" s="201"/>
      <c r="E43" s="202">
        <v>0</v>
      </c>
      <c r="F43" s="440"/>
      <c r="G43" s="204">
        <f>$E$35+$F$35</f>
        <v>0</v>
      </c>
      <c r="H43" s="205"/>
      <c r="I43" s="206">
        <f t="shared" si="0"/>
        <v>0</v>
      </c>
      <c r="BA43" s="1">
        <v>0</v>
      </c>
    </row>
    <row r="44" spans="1:53" ht="12.75">
      <c r="A44" s="140" t="s">
        <v>40</v>
      </c>
      <c r="B44" s="131"/>
      <c r="C44" s="131"/>
      <c r="D44" s="201"/>
      <c r="E44" s="202">
        <v>0</v>
      </c>
      <c r="F44" s="440"/>
      <c r="G44" s="204">
        <f>$E$35+$F$35+$H$35</f>
        <v>0</v>
      </c>
      <c r="H44" s="205"/>
      <c r="I44" s="206">
        <f t="shared" si="0"/>
        <v>0</v>
      </c>
      <c r="BA44" s="1">
        <v>1</v>
      </c>
    </row>
    <row r="45" spans="1:53" ht="12.75" hidden="1">
      <c r="A45" s="140" t="s">
        <v>41</v>
      </c>
      <c r="B45" s="131"/>
      <c r="C45" s="131"/>
      <c r="D45" s="201"/>
      <c r="E45" s="202">
        <v>0</v>
      </c>
      <c r="F45" s="203"/>
      <c r="G45" s="477">
        <f aca="true" t="shared" si="2" ref="G45:G47">$E$35+$F$35+$H$35</f>
        <v>0</v>
      </c>
      <c r="H45" s="205"/>
      <c r="I45" s="206">
        <f t="shared" si="0"/>
        <v>0</v>
      </c>
      <c r="BA45" s="1">
        <v>1</v>
      </c>
    </row>
    <row r="46" spans="1:53" ht="12.75">
      <c r="A46" s="140" t="s">
        <v>42</v>
      </c>
      <c r="B46" s="131"/>
      <c r="C46" s="131"/>
      <c r="D46" s="201"/>
      <c r="E46" s="202">
        <v>0</v>
      </c>
      <c r="F46" s="440"/>
      <c r="G46" s="477">
        <f t="shared" si="2"/>
        <v>0</v>
      </c>
      <c r="H46" s="205"/>
      <c r="I46" s="206">
        <f t="shared" si="0"/>
        <v>0</v>
      </c>
      <c r="BA46" s="1">
        <v>2</v>
      </c>
    </row>
    <row r="47" spans="1:53" ht="12.75" hidden="1">
      <c r="A47" s="140" t="s">
        <v>43</v>
      </c>
      <c r="B47" s="131"/>
      <c r="C47" s="131"/>
      <c r="D47" s="201"/>
      <c r="E47" s="202">
        <v>0</v>
      </c>
      <c r="F47" s="203"/>
      <c r="G47" s="477">
        <f t="shared" si="2"/>
        <v>0</v>
      </c>
      <c r="H47" s="205"/>
      <c r="I47" s="206">
        <f t="shared" si="0"/>
        <v>0</v>
      </c>
      <c r="BA47" s="1">
        <v>2</v>
      </c>
    </row>
    <row r="48" spans="1:9" ht="12.75">
      <c r="A48" s="207"/>
      <c r="B48" s="208" t="s">
        <v>104</v>
      </c>
      <c r="C48" s="209"/>
      <c r="D48" s="210"/>
      <c r="E48" s="211"/>
      <c r="F48" s="212"/>
      <c r="G48" s="212"/>
      <c r="H48" s="494">
        <f>SUM(I40:I47)</f>
        <v>0</v>
      </c>
      <c r="I48" s="494"/>
    </row>
    <row r="50" spans="2:9" ht="12.75">
      <c r="B50" s="14"/>
      <c r="F50" s="213"/>
      <c r="G50" s="214"/>
      <c r="H50" s="214"/>
      <c r="I50" s="41"/>
    </row>
    <row r="51" spans="6:9" ht="12.75">
      <c r="F51" s="213"/>
      <c r="G51" s="214"/>
      <c r="H51" s="214"/>
      <c r="I51" s="41"/>
    </row>
    <row r="52" spans="6:9" ht="12.75">
      <c r="F52" s="213"/>
      <c r="G52" s="214"/>
      <c r="H52" s="214"/>
      <c r="I52" s="41"/>
    </row>
    <row r="53" spans="6:9" ht="12.75">
      <c r="F53" s="213"/>
      <c r="G53" s="214"/>
      <c r="H53" s="214"/>
      <c r="I53" s="41"/>
    </row>
    <row r="54" spans="6:9" ht="12.75">
      <c r="F54" s="213"/>
      <c r="G54" s="214"/>
      <c r="H54" s="214"/>
      <c r="I54" s="41"/>
    </row>
    <row r="55" spans="6:9" ht="12.75">
      <c r="F55" s="213"/>
      <c r="G55" s="214"/>
      <c r="H55" s="214"/>
      <c r="I55" s="41"/>
    </row>
    <row r="56" spans="6:9" ht="12.75">
      <c r="F56" s="213"/>
      <c r="G56" s="214"/>
      <c r="H56" s="214"/>
      <c r="I56" s="41"/>
    </row>
    <row r="57" spans="6:9" ht="12.75">
      <c r="F57" s="213"/>
      <c r="G57" s="214"/>
      <c r="H57" s="214"/>
      <c r="I57" s="41"/>
    </row>
    <row r="58" spans="6:9" ht="12.75">
      <c r="F58" s="213"/>
      <c r="G58" s="214"/>
      <c r="H58" s="214"/>
      <c r="I58" s="41"/>
    </row>
    <row r="59" spans="6:9" ht="12.75">
      <c r="F59" s="213"/>
      <c r="G59" s="214"/>
      <c r="H59" s="214"/>
      <c r="I59" s="41"/>
    </row>
    <row r="60" spans="6:9" ht="12.75">
      <c r="F60" s="213"/>
      <c r="G60" s="214"/>
      <c r="H60" s="214"/>
      <c r="I60" s="41"/>
    </row>
    <row r="61" spans="6:9" ht="12.75">
      <c r="F61" s="213"/>
      <c r="G61" s="214"/>
      <c r="H61" s="214"/>
      <c r="I61" s="41"/>
    </row>
    <row r="62" spans="6:9" ht="12.75">
      <c r="F62" s="213"/>
      <c r="G62" s="214"/>
      <c r="H62" s="214"/>
      <c r="I62" s="41"/>
    </row>
    <row r="63" spans="6:9" ht="12.75">
      <c r="F63" s="213"/>
      <c r="G63" s="214"/>
      <c r="H63" s="214"/>
      <c r="I63" s="41"/>
    </row>
    <row r="64" spans="6:9" ht="12.75">
      <c r="F64" s="213"/>
      <c r="G64" s="214"/>
      <c r="H64" s="214"/>
      <c r="I64" s="41"/>
    </row>
    <row r="65" spans="6:9" ht="12.75">
      <c r="F65" s="213"/>
      <c r="G65" s="214"/>
      <c r="H65" s="214"/>
      <c r="I65" s="41"/>
    </row>
    <row r="66" spans="6:9" ht="12.75">
      <c r="F66" s="213"/>
      <c r="G66" s="214"/>
      <c r="H66" s="214"/>
      <c r="I66" s="41"/>
    </row>
    <row r="67" spans="6:9" ht="12.75">
      <c r="F67" s="213"/>
      <c r="G67" s="214"/>
      <c r="H67" s="214"/>
      <c r="I67" s="41"/>
    </row>
    <row r="68" spans="6:9" ht="12.75">
      <c r="F68" s="213"/>
      <c r="G68" s="214"/>
      <c r="H68" s="214"/>
      <c r="I68" s="41"/>
    </row>
    <row r="69" spans="6:9" ht="12.75">
      <c r="F69" s="213"/>
      <c r="G69" s="214"/>
      <c r="H69" s="214"/>
      <c r="I69" s="41"/>
    </row>
    <row r="70" spans="6:9" ht="12.75">
      <c r="F70" s="213"/>
      <c r="G70" s="214"/>
      <c r="H70" s="214"/>
      <c r="I70" s="41"/>
    </row>
    <row r="71" spans="6:9" ht="12.75">
      <c r="F71" s="213"/>
      <c r="G71" s="214"/>
      <c r="H71" s="214"/>
      <c r="I71" s="41"/>
    </row>
    <row r="72" spans="6:9" ht="12.75">
      <c r="F72" s="213"/>
      <c r="G72" s="214"/>
      <c r="H72" s="214"/>
      <c r="I72" s="41"/>
    </row>
    <row r="73" spans="6:9" ht="12.75">
      <c r="F73" s="213"/>
      <c r="G73" s="214"/>
      <c r="H73" s="214"/>
      <c r="I73" s="41"/>
    </row>
    <row r="74" spans="6:9" ht="12.75">
      <c r="F74" s="213"/>
      <c r="G74" s="214"/>
      <c r="H74" s="214"/>
      <c r="I74" s="41"/>
    </row>
    <row r="75" spans="6:9" ht="12.75">
      <c r="F75" s="213"/>
      <c r="G75" s="214"/>
      <c r="H75" s="214"/>
      <c r="I75" s="41"/>
    </row>
    <row r="76" spans="6:9" ht="12.75">
      <c r="F76" s="213"/>
      <c r="G76" s="214"/>
      <c r="H76" s="214"/>
      <c r="I76" s="41"/>
    </row>
    <row r="77" spans="6:9" ht="12.75">
      <c r="F77" s="213"/>
      <c r="G77" s="214"/>
      <c r="H77" s="214"/>
      <c r="I77" s="41"/>
    </row>
    <row r="78" spans="6:9" ht="12.75">
      <c r="F78" s="213"/>
      <c r="G78" s="214"/>
      <c r="H78" s="214"/>
      <c r="I78" s="41"/>
    </row>
    <row r="79" spans="6:9" ht="12.75">
      <c r="F79" s="213"/>
      <c r="G79" s="214"/>
      <c r="H79" s="214"/>
      <c r="I79" s="41"/>
    </row>
    <row r="80" spans="6:9" ht="12.75">
      <c r="F80" s="213"/>
      <c r="G80" s="214"/>
      <c r="H80" s="214"/>
      <c r="I80" s="41"/>
    </row>
    <row r="81" spans="6:9" ht="12.75">
      <c r="F81" s="213"/>
      <c r="G81" s="214"/>
      <c r="H81" s="214"/>
      <c r="I81" s="41"/>
    </row>
    <row r="82" spans="6:9" ht="12.75">
      <c r="F82" s="213"/>
      <c r="G82" s="214"/>
      <c r="H82" s="214"/>
      <c r="I82" s="41"/>
    </row>
    <row r="83" spans="6:9" ht="12.75">
      <c r="F83" s="213"/>
      <c r="G83" s="214"/>
      <c r="H83" s="214"/>
      <c r="I83" s="41"/>
    </row>
    <row r="84" spans="6:9" ht="12.75">
      <c r="F84" s="213"/>
      <c r="G84" s="214"/>
      <c r="H84" s="214"/>
      <c r="I84" s="41"/>
    </row>
    <row r="85" spans="6:9" ht="12.75">
      <c r="F85" s="213"/>
      <c r="G85" s="214"/>
      <c r="H85" s="214"/>
      <c r="I85" s="41"/>
    </row>
    <row r="86" spans="6:9" ht="12.75">
      <c r="F86" s="213"/>
      <c r="G86" s="214"/>
      <c r="H86" s="214"/>
      <c r="I86" s="41"/>
    </row>
    <row r="87" spans="6:9" ht="12.75">
      <c r="F87" s="213"/>
      <c r="G87" s="214"/>
      <c r="H87" s="214"/>
      <c r="I87" s="41"/>
    </row>
    <row r="88" spans="6:9" ht="12.75">
      <c r="F88" s="213"/>
      <c r="G88" s="214"/>
      <c r="H88" s="214"/>
      <c r="I88" s="41"/>
    </row>
    <row r="89" spans="6:9" ht="12.75">
      <c r="F89" s="213"/>
      <c r="G89" s="214"/>
      <c r="H89" s="214"/>
      <c r="I89" s="41"/>
    </row>
    <row r="90" spans="6:9" ht="12.75">
      <c r="F90" s="213"/>
      <c r="G90" s="214"/>
      <c r="H90" s="214"/>
      <c r="I90" s="41"/>
    </row>
    <row r="91" spans="6:9" ht="12.75">
      <c r="F91" s="213"/>
      <c r="G91" s="214"/>
      <c r="H91" s="214"/>
      <c r="I91" s="41"/>
    </row>
    <row r="92" spans="6:9" ht="12.75">
      <c r="F92" s="213"/>
      <c r="G92" s="214"/>
      <c r="H92" s="214"/>
      <c r="I92" s="41"/>
    </row>
    <row r="93" spans="6:9" ht="12.75">
      <c r="F93" s="213"/>
      <c r="G93" s="214"/>
      <c r="H93" s="214"/>
      <c r="I93" s="41"/>
    </row>
    <row r="94" spans="6:9" ht="12.75">
      <c r="F94" s="213"/>
      <c r="G94" s="214"/>
      <c r="H94" s="214"/>
      <c r="I94" s="41"/>
    </row>
    <row r="95" spans="6:9" ht="12.75">
      <c r="F95" s="213"/>
      <c r="G95" s="214"/>
      <c r="H95" s="214"/>
      <c r="I95" s="41"/>
    </row>
    <row r="96" spans="6:9" ht="12.75">
      <c r="F96" s="213"/>
      <c r="G96" s="214"/>
      <c r="H96" s="214"/>
      <c r="I96" s="41"/>
    </row>
    <row r="97" spans="6:9" ht="12.75">
      <c r="F97" s="213"/>
      <c r="G97" s="214"/>
      <c r="H97" s="214"/>
      <c r="I97" s="41"/>
    </row>
    <row r="98" spans="6:9" ht="12.75">
      <c r="F98" s="213"/>
      <c r="G98" s="214"/>
      <c r="H98" s="214"/>
      <c r="I98" s="41"/>
    </row>
    <row r="99" spans="6:9" ht="12.75">
      <c r="F99" s="213"/>
      <c r="G99" s="214"/>
      <c r="H99" s="214"/>
      <c r="I99" s="41"/>
    </row>
  </sheetData>
  <sheetProtection selectLockedCells="1" selectUnlockedCells="1"/>
  <mergeCells count="6">
    <mergeCell ref="H48:I48"/>
    <mergeCell ref="A1:B1"/>
    <mergeCell ref="A2:B2"/>
    <mergeCell ref="G2:I2"/>
    <mergeCell ref="A4:I4"/>
    <mergeCell ref="A37:I37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972"/>
  <sheetViews>
    <sheetView showGridLines="0" showZeros="0" zoomScaleSheetLayoutView="100" workbookViewId="0" topLeftCell="A876">
      <selection activeCell="C209" sqref="C209"/>
    </sheetView>
  </sheetViews>
  <sheetFormatPr defaultColWidth="9.125" defaultRowHeight="12.75"/>
  <cols>
    <col min="1" max="1" width="4.375" style="215" customWidth="1"/>
    <col min="2" max="2" width="11.625" style="215" customWidth="1"/>
    <col min="3" max="3" width="40.375" style="215" customWidth="1"/>
    <col min="4" max="4" width="5.625" style="215" customWidth="1"/>
    <col min="5" max="5" width="8.625" style="216" customWidth="1"/>
    <col min="6" max="6" width="9.875" style="215" customWidth="1"/>
    <col min="7" max="7" width="13.875" style="215" customWidth="1"/>
    <col min="8" max="11" width="9.125" style="215" hidden="1" customWidth="1"/>
    <col min="12" max="12" width="9.125" style="215" customWidth="1"/>
    <col min="13" max="14" width="12.00390625" style="215" customWidth="1"/>
    <col min="15" max="36" width="9.125" style="215" customWidth="1"/>
    <col min="37" max="16384" width="9.125" style="215" customWidth="1"/>
  </cols>
  <sheetData>
    <row r="1" spans="1:7" ht="15.75">
      <c r="A1" s="500" t="s">
        <v>105</v>
      </c>
      <c r="B1" s="500"/>
      <c r="C1" s="500"/>
      <c r="D1" s="500"/>
      <c r="E1" s="500"/>
      <c r="F1" s="500"/>
      <c r="G1" s="500"/>
    </row>
    <row r="2" spans="2:7" ht="14.25" customHeight="1">
      <c r="B2" s="217"/>
      <c r="C2" s="218"/>
      <c r="D2" s="218"/>
      <c r="E2" s="219"/>
      <c r="F2" s="218"/>
      <c r="G2" s="218"/>
    </row>
    <row r="3" spans="1:7" ht="12.75">
      <c r="A3" s="495" t="s">
        <v>3</v>
      </c>
      <c r="B3" s="495"/>
      <c r="C3" s="170" t="s">
        <v>89</v>
      </c>
      <c r="D3" s="220"/>
      <c r="E3" s="221" t="s">
        <v>106</v>
      </c>
      <c r="F3" s="222">
        <f>'02  Rek'!H1</f>
        <v>0</v>
      </c>
      <c r="G3" s="223"/>
    </row>
    <row r="4" spans="1:7" ht="12.75">
      <c r="A4" s="501" t="s">
        <v>91</v>
      </c>
      <c r="B4" s="501"/>
      <c r="C4" s="176" t="s">
        <v>1963</v>
      </c>
      <c r="D4" s="224"/>
      <c r="E4" s="502">
        <f>'02  Rek'!G2</f>
        <v>0</v>
      </c>
      <c r="F4" s="502"/>
      <c r="G4" s="502"/>
    </row>
    <row r="5" spans="1:7" ht="12.75">
      <c r="A5" s="225"/>
      <c r="G5" s="226"/>
    </row>
    <row r="6" spans="1:11" ht="27" customHeight="1">
      <c r="A6" s="227" t="s">
        <v>107</v>
      </c>
      <c r="B6" s="228" t="s">
        <v>108</v>
      </c>
      <c r="C6" s="228" t="s">
        <v>109</v>
      </c>
      <c r="D6" s="228" t="s">
        <v>110</v>
      </c>
      <c r="E6" s="229" t="s">
        <v>111</v>
      </c>
      <c r="F6" s="228" t="s">
        <v>112</v>
      </c>
      <c r="G6" s="230" t="s">
        <v>113</v>
      </c>
      <c r="H6" s="231" t="s">
        <v>114</v>
      </c>
      <c r="I6" s="231" t="s">
        <v>115</v>
      </c>
      <c r="J6" s="231" t="s">
        <v>116</v>
      </c>
      <c r="K6" s="231" t="s">
        <v>117</v>
      </c>
    </row>
    <row r="7" spans="1:11" ht="12.75">
      <c r="A7" s="232" t="s">
        <v>118</v>
      </c>
      <c r="B7" s="233" t="s">
        <v>119</v>
      </c>
      <c r="C7" s="234" t="s">
        <v>120</v>
      </c>
      <c r="D7" s="235"/>
      <c r="E7" s="236"/>
      <c r="F7" s="236"/>
      <c r="G7" s="237"/>
      <c r="H7" s="238"/>
      <c r="I7" s="239"/>
      <c r="J7" s="240"/>
      <c r="K7" s="241"/>
    </row>
    <row r="8" spans="1:68" ht="12.75">
      <c r="A8" s="243">
        <v>1</v>
      </c>
      <c r="B8" s="244" t="s">
        <v>1964</v>
      </c>
      <c r="C8" s="245" t="s">
        <v>1965</v>
      </c>
      <c r="D8" s="246" t="s">
        <v>205</v>
      </c>
      <c r="E8" s="247">
        <v>1.8</v>
      </c>
      <c r="F8" s="439"/>
      <c r="G8" s="248">
        <f>E8*F8</f>
        <v>0</v>
      </c>
      <c r="H8" s="249">
        <v>0</v>
      </c>
      <c r="I8" s="250">
        <f>E8*H8</f>
        <v>0</v>
      </c>
      <c r="J8" s="249">
        <v>0</v>
      </c>
      <c r="K8" s="250">
        <f>E8*J8</f>
        <v>0</v>
      </c>
      <c r="AN8" s="215">
        <v>1</v>
      </c>
      <c r="AO8" s="215">
        <f>IF(AN8=1,G8,0)</f>
        <v>0</v>
      </c>
      <c r="AP8" s="215">
        <f>IF(AN8=2,G8,0)</f>
        <v>0</v>
      </c>
      <c r="AQ8" s="215">
        <f>IF(AN8=3,G8,0)</f>
        <v>0</v>
      </c>
      <c r="AR8" s="215">
        <f>IF(AN8=4,G8,0)</f>
        <v>0</v>
      </c>
      <c r="AS8" s="215">
        <f>IF(AN8=5,G8,0)</f>
        <v>0</v>
      </c>
      <c r="BO8" s="242">
        <v>1</v>
      </c>
      <c r="BP8" s="242">
        <v>1</v>
      </c>
    </row>
    <row r="9" spans="1:11" ht="12.75" customHeight="1">
      <c r="A9" s="251"/>
      <c r="B9" s="252"/>
      <c r="C9" s="503" t="s">
        <v>1966</v>
      </c>
      <c r="D9" s="503"/>
      <c r="E9" s="253">
        <v>1.8</v>
      </c>
      <c r="F9" s="254"/>
      <c r="G9" s="255"/>
      <c r="H9" s="256"/>
      <c r="I9" s="257"/>
      <c r="J9" s="258"/>
      <c r="K9" s="257"/>
    </row>
    <row r="10" spans="1:68" ht="12.75">
      <c r="A10" s="243">
        <v>2</v>
      </c>
      <c r="B10" s="244" t="s">
        <v>1967</v>
      </c>
      <c r="C10" s="245" t="s">
        <v>1968</v>
      </c>
      <c r="D10" s="246" t="s">
        <v>123</v>
      </c>
      <c r="E10" s="247">
        <v>32.778</v>
      </c>
      <c r="F10" s="439"/>
      <c r="G10" s="248">
        <f>E10*F10</f>
        <v>0</v>
      </c>
      <c r="H10" s="249">
        <v>0</v>
      </c>
      <c r="I10" s="250">
        <f>E10*H10</f>
        <v>0</v>
      </c>
      <c r="J10" s="249">
        <v>-0.26</v>
      </c>
      <c r="K10" s="250">
        <f>E10*J10</f>
        <v>-8.52228</v>
      </c>
      <c r="AN10" s="215">
        <v>1</v>
      </c>
      <c r="AO10" s="215">
        <f>IF(AN10=1,G10,0)</f>
        <v>0</v>
      </c>
      <c r="AP10" s="215">
        <f>IF(AN10=2,G10,0)</f>
        <v>0</v>
      </c>
      <c r="AQ10" s="215">
        <f>IF(AN10=3,G10,0)</f>
        <v>0</v>
      </c>
      <c r="AR10" s="215">
        <f>IF(AN10=4,G10,0)</f>
        <v>0</v>
      </c>
      <c r="AS10" s="215">
        <f>IF(AN10=5,G10,0)</f>
        <v>0</v>
      </c>
      <c r="BO10" s="242">
        <v>1</v>
      </c>
      <c r="BP10" s="242">
        <v>1</v>
      </c>
    </row>
    <row r="11" spans="1:11" ht="12.75" customHeight="1">
      <c r="A11" s="251"/>
      <c r="B11" s="252"/>
      <c r="C11" s="503" t="s">
        <v>1969</v>
      </c>
      <c r="D11" s="503"/>
      <c r="E11" s="253">
        <v>32.778</v>
      </c>
      <c r="F11" s="254"/>
      <c r="G11" s="255"/>
      <c r="H11" s="256"/>
      <c r="I11" s="257"/>
      <c r="J11" s="258"/>
      <c r="K11" s="257"/>
    </row>
    <row r="12" spans="1:68" ht="12.75">
      <c r="A12" s="243">
        <v>3</v>
      </c>
      <c r="B12" s="244" t="s">
        <v>1970</v>
      </c>
      <c r="C12" s="245" t="s">
        <v>1971</v>
      </c>
      <c r="D12" s="246" t="s">
        <v>123</v>
      </c>
      <c r="E12" s="247">
        <v>16.5</v>
      </c>
      <c r="F12" s="439"/>
      <c r="G12" s="248">
        <f>E12*F12</f>
        <v>0</v>
      </c>
      <c r="H12" s="249">
        <v>0</v>
      </c>
      <c r="I12" s="250">
        <f>E12*H12</f>
        <v>0</v>
      </c>
      <c r="J12" s="249">
        <v>-0.225</v>
      </c>
      <c r="K12" s="250">
        <f>E12*J12</f>
        <v>-3.7125</v>
      </c>
      <c r="AN12" s="215">
        <v>1</v>
      </c>
      <c r="AO12" s="215">
        <f>IF(AN12=1,G12,0)</f>
        <v>0</v>
      </c>
      <c r="AP12" s="215">
        <f>IF(AN12=2,G12,0)</f>
        <v>0</v>
      </c>
      <c r="AQ12" s="215">
        <f>IF(AN12=3,G12,0)</f>
        <v>0</v>
      </c>
      <c r="AR12" s="215">
        <f>IF(AN12=4,G12,0)</f>
        <v>0</v>
      </c>
      <c r="AS12" s="215">
        <f>IF(AN12=5,G12,0)</f>
        <v>0</v>
      </c>
      <c r="BO12" s="242">
        <v>1</v>
      </c>
      <c r="BP12" s="242">
        <v>1</v>
      </c>
    </row>
    <row r="13" spans="1:11" ht="12.75" customHeight="1">
      <c r="A13" s="251"/>
      <c r="B13" s="252"/>
      <c r="C13" s="503" t="s">
        <v>144</v>
      </c>
      <c r="D13" s="503"/>
      <c r="E13" s="253">
        <v>0</v>
      </c>
      <c r="F13" s="254"/>
      <c r="G13" s="255"/>
      <c r="H13" s="256"/>
      <c r="I13" s="257"/>
      <c r="J13" s="258"/>
      <c r="K13" s="257"/>
    </row>
    <row r="14" spans="1:11" ht="12.75" customHeight="1">
      <c r="A14" s="251"/>
      <c r="B14" s="252"/>
      <c r="C14" s="503" t="s">
        <v>1972</v>
      </c>
      <c r="D14" s="503"/>
      <c r="E14" s="253">
        <v>16.5</v>
      </c>
      <c r="F14" s="254"/>
      <c r="G14" s="255"/>
      <c r="H14" s="256"/>
      <c r="I14" s="257"/>
      <c r="J14" s="258"/>
      <c r="K14" s="257"/>
    </row>
    <row r="15" spans="1:68" ht="12.75">
      <c r="A15" s="243">
        <v>4</v>
      </c>
      <c r="B15" s="244" t="s">
        <v>1973</v>
      </c>
      <c r="C15" s="245" t="s">
        <v>1974</v>
      </c>
      <c r="D15" s="246" t="s">
        <v>123</v>
      </c>
      <c r="E15" s="247">
        <v>29.8884</v>
      </c>
      <c r="F15" s="439"/>
      <c r="G15" s="248">
        <f>E15*F15</f>
        <v>0</v>
      </c>
      <c r="H15" s="249">
        <v>0</v>
      </c>
      <c r="I15" s="250">
        <f>E15*H15</f>
        <v>0</v>
      </c>
      <c r="J15" s="249">
        <v>-0.36</v>
      </c>
      <c r="K15" s="250">
        <f>E15*J15</f>
        <v>-10.759824</v>
      </c>
      <c r="AN15" s="215">
        <v>1</v>
      </c>
      <c r="AO15" s="215">
        <f>IF(AN15=1,G15,0)</f>
        <v>0</v>
      </c>
      <c r="AP15" s="215">
        <f>IF(AN15=2,G15,0)</f>
        <v>0</v>
      </c>
      <c r="AQ15" s="215">
        <f>IF(AN15=3,G15,0)</f>
        <v>0</v>
      </c>
      <c r="AR15" s="215">
        <f>IF(AN15=4,G15,0)</f>
        <v>0</v>
      </c>
      <c r="AS15" s="215">
        <f>IF(AN15=5,G15,0)</f>
        <v>0</v>
      </c>
      <c r="BO15" s="242">
        <v>1</v>
      </c>
      <c r="BP15" s="242">
        <v>1</v>
      </c>
    </row>
    <row r="16" spans="1:11" ht="12.75" customHeight="1">
      <c r="A16" s="251"/>
      <c r="B16" s="252"/>
      <c r="C16" s="503" t="s">
        <v>144</v>
      </c>
      <c r="D16" s="503"/>
      <c r="E16" s="253">
        <v>0</v>
      </c>
      <c r="F16" s="254"/>
      <c r="G16" s="255"/>
      <c r="H16" s="256"/>
      <c r="I16" s="257"/>
      <c r="J16" s="258"/>
      <c r="K16" s="257"/>
    </row>
    <row r="17" spans="1:11" ht="12.75" customHeight="1">
      <c r="A17" s="251"/>
      <c r="B17" s="252"/>
      <c r="C17" s="503" t="s">
        <v>1975</v>
      </c>
      <c r="D17" s="503"/>
      <c r="E17" s="253">
        <v>0</v>
      </c>
      <c r="F17" s="254"/>
      <c r="G17" s="255"/>
      <c r="H17" s="256"/>
      <c r="I17" s="257"/>
      <c r="J17" s="258"/>
      <c r="K17" s="257"/>
    </row>
    <row r="18" spans="1:11" ht="13.15" customHeight="1">
      <c r="A18" s="251"/>
      <c r="B18" s="252"/>
      <c r="C18" s="503" t="s">
        <v>1976</v>
      </c>
      <c r="D18" s="503"/>
      <c r="E18" s="253">
        <v>11.2088</v>
      </c>
      <c r="F18" s="254"/>
      <c r="G18" s="255"/>
      <c r="H18" s="256"/>
      <c r="I18" s="257"/>
      <c r="J18" s="258"/>
      <c r="K18" s="257"/>
    </row>
    <row r="19" spans="1:11" ht="12.75" customHeight="1">
      <c r="A19" s="251"/>
      <c r="B19" s="252"/>
      <c r="C19" s="503" t="s">
        <v>1977</v>
      </c>
      <c r="D19" s="503"/>
      <c r="E19" s="253">
        <v>1.6896</v>
      </c>
      <c r="F19" s="254"/>
      <c r="G19" s="255"/>
      <c r="H19" s="256"/>
      <c r="I19" s="257"/>
      <c r="J19" s="258"/>
      <c r="K19" s="257"/>
    </row>
    <row r="20" spans="1:11" ht="12.75" customHeight="1">
      <c r="A20" s="251"/>
      <c r="B20" s="252"/>
      <c r="C20" s="503" t="s">
        <v>1978</v>
      </c>
      <c r="D20" s="503"/>
      <c r="E20" s="253">
        <v>5.89</v>
      </c>
      <c r="F20" s="254"/>
      <c r="G20" s="255"/>
      <c r="H20" s="256"/>
      <c r="I20" s="257"/>
      <c r="J20" s="258"/>
      <c r="K20" s="257"/>
    </row>
    <row r="21" spans="1:11" ht="12.75" customHeight="1">
      <c r="A21" s="251"/>
      <c r="B21" s="252"/>
      <c r="C21" s="503" t="s">
        <v>1979</v>
      </c>
      <c r="D21" s="503"/>
      <c r="E21" s="253">
        <v>4.2</v>
      </c>
      <c r="F21" s="254"/>
      <c r="G21" s="255"/>
      <c r="H21" s="256"/>
      <c r="I21" s="257"/>
      <c r="J21" s="258"/>
      <c r="K21" s="257"/>
    </row>
    <row r="22" spans="1:11" ht="12.75" customHeight="1">
      <c r="A22" s="251"/>
      <c r="B22" s="252"/>
      <c r="C22" s="503" t="s">
        <v>1980</v>
      </c>
      <c r="D22" s="503"/>
      <c r="E22" s="253">
        <v>6.9</v>
      </c>
      <c r="F22" s="254"/>
      <c r="G22" s="255"/>
      <c r="H22" s="256"/>
      <c r="I22" s="257"/>
      <c r="J22" s="258"/>
      <c r="K22" s="257"/>
    </row>
    <row r="23" spans="1:68" ht="12.75">
      <c r="A23" s="243">
        <v>5</v>
      </c>
      <c r="B23" s="244" t="s">
        <v>132</v>
      </c>
      <c r="C23" s="245" t="s">
        <v>133</v>
      </c>
      <c r="D23" s="246" t="s">
        <v>134</v>
      </c>
      <c r="E23" s="247">
        <v>185.0362</v>
      </c>
      <c r="F23" s="439"/>
      <c r="G23" s="248">
        <f>E23*F23</f>
        <v>0</v>
      </c>
      <c r="H23" s="249">
        <v>0</v>
      </c>
      <c r="I23" s="250">
        <f>E23*H23</f>
        <v>0</v>
      </c>
      <c r="J23" s="249">
        <v>0</v>
      </c>
      <c r="K23" s="250">
        <f>E23*J23</f>
        <v>0</v>
      </c>
      <c r="AN23" s="215">
        <v>1</v>
      </c>
      <c r="AO23" s="215">
        <f>IF(AN23=1,G23,0)</f>
        <v>0</v>
      </c>
      <c r="AP23" s="215">
        <f>IF(AN23=2,G23,0)</f>
        <v>0</v>
      </c>
      <c r="AQ23" s="215">
        <f>IF(AN23=3,G23,0)</f>
        <v>0</v>
      </c>
      <c r="AR23" s="215">
        <f>IF(AN23=4,G23,0)</f>
        <v>0</v>
      </c>
      <c r="AS23" s="215">
        <f>IF(AN23=5,G23,0)</f>
        <v>0</v>
      </c>
      <c r="BO23" s="242">
        <v>1</v>
      </c>
      <c r="BP23" s="242">
        <v>0</v>
      </c>
    </row>
    <row r="24" spans="1:68" ht="12.75">
      <c r="A24" s="243">
        <v>6</v>
      </c>
      <c r="B24" s="244" t="s">
        <v>135</v>
      </c>
      <c r="C24" s="245" t="s">
        <v>136</v>
      </c>
      <c r="D24" s="246" t="s">
        <v>134</v>
      </c>
      <c r="E24" s="247">
        <v>33.6207</v>
      </c>
      <c r="F24" s="439"/>
      <c r="G24" s="248">
        <f>E24*F24</f>
        <v>0</v>
      </c>
      <c r="H24" s="249">
        <v>0</v>
      </c>
      <c r="I24" s="250">
        <f>E24*H24</f>
        <v>0</v>
      </c>
      <c r="J24" s="249">
        <v>0</v>
      </c>
      <c r="K24" s="250">
        <f>E24*J24</f>
        <v>0</v>
      </c>
      <c r="AN24" s="215">
        <v>1</v>
      </c>
      <c r="AO24" s="215">
        <f>IF(AN24=1,G24,0)</f>
        <v>0</v>
      </c>
      <c r="AP24" s="215">
        <f>IF(AN24=2,G24,0)</f>
        <v>0</v>
      </c>
      <c r="AQ24" s="215">
        <f>IF(AN24=3,G24,0)</f>
        <v>0</v>
      </c>
      <c r="AR24" s="215">
        <f>IF(AN24=4,G24,0)</f>
        <v>0</v>
      </c>
      <c r="AS24" s="215">
        <f>IF(AN24=5,G24,0)</f>
        <v>0</v>
      </c>
      <c r="BO24" s="242">
        <v>1</v>
      </c>
      <c r="BP24" s="242">
        <v>1</v>
      </c>
    </row>
    <row r="25" spans="1:11" ht="12.75">
      <c r="A25" s="251"/>
      <c r="B25" s="260"/>
      <c r="C25" s="504"/>
      <c r="D25" s="504"/>
      <c r="E25" s="504"/>
      <c r="F25" s="504"/>
      <c r="G25" s="504"/>
      <c r="I25" s="257"/>
      <c r="K25" s="257"/>
    </row>
    <row r="26" spans="1:11" ht="12.75" customHeight="1">
      <c r="A26" s="251"/>
      <c r="B26" s="252"/>
      <c r="C26" s="503" t="s">
        <v>144</v>
      </c>
      <c r="D26" s="503"/>
      <c r="E26" s="253">
        <v>0</v>
      </c>
      <c r="F26" s="254"/>
      <c r="G26" s="255"/>
      <c r="H26" s="256"/>
      <c r="I26" s="257"/>
      <c r="J26" s="258"/>
      <c r="K26" s="257"/>
    </row>
    <row r="27" spans="1:11" ht="12.75" customHeight="1">
      <c r="A27" s="251"/>
      <c r="B27" s="252"/>
      <c r="C27" s="503" t="s">
        <v>1981</v>
      </c>
      <c r="D27" s="503"/>
      <c r="E27" s="253">
        <v>3.36</v>
      </c>
      <c r="F27" s="254"/>
      <c r="G27" s="255"/>
      <c r="H27" s="256"/>
      <c r="I27" s="257"/>
      <c r="J27" s="258"/>
      <c r="K27" s="257"/>
    </row>
    <row r="28" spans="1:11" ht="12.75" customHeight="1">
      <c r="A28" s="251"/>
      <c r="B28" s="252"/>
      <c r="C28" s="503" t="s">
        <v>1982</v>
      </c>
      <c r="D28" s="503"/>
      <c r="E28" s="253">
        <v>12.87</v>
      </c>
      <c r="F28" s="254"/>
      <c r="G28" s="255"/>
      <c r="H28" s="256"/>
      <c r="I28" s="257"/>
      <c r="J28" s="258"/>
      <c r="K28" s="257"/>
    </row>
    <row r="29" spans="1:11" ht="12.75" customHeight="1">
      <c r="A29" s="251"/>
      <c r="B29" s="252"/>
      <c r="C29" s="503" t="s">
        <v>1983</v>
      </c>
      <c r="D29" s="503"/>
      <c r="E29" s="253">
        <v>0</v>
      </c>
      <c r="F29" s="254"/>
      <c r="G29" s="255"/>
      <c r="H29" s="256"/>
      <c r="I29" s="257"/>
      <c r="J29" s="258"/>
      <c r="K29" s="257"/>
    </row>
    <row r="30" spans="1:11" ht="12.75" customHeight="1">
      <c r="A30" s="251"/>
      <c r="B30" s="252"/>
      <c r="C30" s="503" t="s">
        <v>1984</v>
      </c>
      <c r="D30" s="503"/>
      <c r="E30" s="253">
        <v>3.3626</v>
      </c>
      <c r="F30" s="254"/>
      <c r="G30" s="255"/>
      <c r="H30" s="256"/>
      <c r="I30" s="257"/>
      <c r="J30" s="258"/>
      <c r="K30" s="257"/>
    </row>
    <row r="31" spans="1:11" ht="12.75" customHeight="1">
      <c r="A31" s="251"/>
      <c r="B31" s="252"/>
      <c r="C31" s="503" t="s">
        <v>1985</v>
      </c>
      <c r="D31" s="503"/>
      <c r="E31" s="253">
        <v>0.5069</v>
      </c>
      <c r="F31" s="254"/>
      <c r="G31" s="255"/>
      <c r="H31" s="256"/>
      <c r="I31" s="257"/>
      <c r="J31" s="258"/>
      <c r="K31" s="257"/>
    </row>
    <row r="32" spans="1:11" ht="12.75" customHeight="1">
      <c r="A32" s="251"/>
      <c r="B32" s="252"/>
      <c r="C32" s="503" t="s">
        <v>1986</v>
      </c>
      <c r="D32" s="503"/>
      <c r="E32" s="253">
        <v>4.95</v>
      </c>
      <c r="F32" s="254"/>
      <c r="G32" s="255"/>
      <c r="H32" s="256"/>
      <c r="I32" s="257"/>
      <c r="J32" s="258"/>
      <c r="K32" s="257"/>
    </row>
    <row r="33" spans="1:11" ht="12.75" customHeight="1">
      <c r="A33" s="251"/>
      <c r="B33" s="252"/>
      <c r="C33" s="503" t="s">
        <v>1987</v>
      </c>
      <c r="D33" s="503"/>
      <c r="E33" s="253">
        <v>1.74</v>
      </c>
      <c r="F33" s="254"/>
      <c r="G33" s="255"/>
      <c r="H33" s="256"/>
      <c r="I33" s="257"/>
      <c r="J33" s="258"/>
      <c r="K33" s="257"/>
    </row>
    <row r="34" spans="1:11" ht="12.75" customHeight="1">
      <c r="A34" s="251"/>
      <c r="B34" s="252"/>
      <c r="C34" s="503" t="s">
        <v>1988</v>
      </c>
      <c r="D34" s="503"/>
      <c r="E34" s="253">
        <v>1.3936</v>
      </c>
      <c r="F34" s="254"/>
      <c r="G34" s="255"/>
      <c r="H34" s="256"/>
      <c r="I34" s="257"/>
      <c r="J34" s="258"/>
      <c r="K34" s="257"/>
    </row>
    <row r="35" spans="1:11" ht="13.15" customHeight="1">
      <c r="A35" s="251"/>
      <c r="B35" s="252"/>
      <c r="C35" s="503" t="s">
        <v>1989</v>
      </c>
      <c r="D35" s="503"/>
      <c r="E35" s="253">
        <v>5.4376</v>
      </c>
      <c r="F35" s="254"/>
      <c r="G35" s="255"/>
      <c r="H35" s="256"/>
      <c r="I35" s="257"/>
      <c r="J35" s="258"/>
      <c r="K35" s="257"/>
    </row>
    <row r="36" spans="1:68" ht="12.75">
      <c r="A36" s="243">
        <v>7</v>
      </c>
      <c r="B36" s="244" t="s">
        <v>147</v>
      </c>
      <c r="C36" s="245" t="s">
        <v>148</v>
      </c>
      <c r="D36" s="246" t="s">
        <v>134</v>
      </c>
      <c r="E36" s="247">
        <v>36.62</v>
      </c>
      <c r="F36" s="439"/>
      <c r="G36" s="248">
        <f>E36*F36</f>
        <v>0</v>
      </c>
      <c r="H36" s="249">
        <v>0</v>
      </c>
      <c r="I36" s="250">
        <f>E36*H36</f>
        <v>0</v>
      </c>
      <c r="J36" s="249">
        <v>0</v>
      </c>
      <c r="K36" s="250">
        <f>E36*J36</f>
        <v>0</v>
      </c>
      <c r="AN36" s="215">
        <v>1</v>
      </c>
      <c r="AO36" s="215">
        <f>IF(AN36=1,G36,0)</f>
        <v>0</v>
      </c>
      <c r="AP36" s="215">
        <f>IF(AN36=2,G36,0)</f>
        <v>0</v>
      </c>
      <c r="AQ36" s="215">
        <f>IF(AN36=3,G36,0)</f>
        <v>0</v>
      </c>
      <c r="AR36" s="215">
        <f>IF(AN36=4,G36,0)</f>
        <v>0</v>
      </c>
      <c r="AS36" s="215">
        <f>IF(AN36=5,G36,0)</f>
        <v>0</v>
      </c>
      <c r="BO36" s="242">
        <v>1</v>
      </c>
      <c r="BP36" s="242">
        <v>1</v>
      </c>
    </row>
    <row r="37" spans="1:11" ht="13.15" customHeight="1">
      <c r="A37" s="251"/>
      <c r="B37" s="252"/>
      <c r="C37" s="503" t="s">
        <v>1990</v>
      </c>
      <c r="D37" s="503"/>
      <c r="E37" s="253">
        <v>36.62</v>
      </c>
      <c r="F37" s="254"/>
      <c r="G37" s="255"/>
      <c r="H37" s="256"/>
      <c r="I37" s="257"/>
      <c r="J37" s="258"/>
      <c r="K37" s="257"/>
    </row>
    <row r="38" spans="1:68" ht="12.75">
      <c r="A38" s="243">
        <v>8</v>
      </c>
      <c r="B38" s="244" t="s">
        <v>149</v>
      </c>
      <c r="C38" s="245" t="s">
        <v>150</v>
      </c>
      <c r="D38" s="246" t="s">
        <v>134</v>
      </c>
      <c r="E38" s="247">
        <v>30.62</v>
      </c>
      <c r="F38" s="439"/>
      <c r="G38" s="248">
        <f>E38*F38</f>
        <v>0</v>
      </c>
      <c r="H38" s="249">
        <v>0</v>
      </c>
      <c r="I38" s="250">
        <f>E38*H38</f>
        <v>0</v>
      </c>
      <c r="J38" s="249">
        <v>0</v>
      </c>
      <c r="K38" s="250">
        <f>E38*J38</f>
        <v>0</v>
      </c>
      <c r="AN38" s="215">
        <v>1</v>
      </c>
      <c r="AO38" s="215">
        <f>IF(AN38=1,G38,0)</f>
        <v>0</v>
      </c>
      <c r="AP38" s="215">
        <f>IF(AN38=2,G38,0)</f>
        <v>0</v>
      </c>
      <c r="AQ38" s="215">
        <f>IF(AN38=3,G38,0)</f>
        <v>0</v>
      </c>
      <c r="AR38" s="215">
        <f>IF(AN38=4,G38,0)</f>
        <v>0</v>
      </c>
      <c r="AS38" s="215">
        <f>IF(AN38=5,G38,0)</f>
        <v>0</v>
      </c>
      <c r="BO38" s="242">
        <v>1</v>
      </c>
      <c r="BP38" s="242">
        <v>1</v>
      </c>
    </row>
    <row r="39" spans="1:68" ht="12.75">
      <c r="A39" s="243">
        <v>9</v>
      </c>
      <c r="B39" s="244" t="s">
        <v>152</v>
      </c>
      <c r="C39" s="245" t="s">
        <v>153</v>
      </c>
      <c r="D39" s="246" t="s">
        <v>134</v>
      </c>
      <c r="E39" s="247">
        <v>39.62</v>
      </c>
      <c r="F39" s="439"/>
      <c r="G39" s="248">
        <f>E39*F39</f>
        <v>0</v>
      </c>
      <c r="H39" s="249">
        <v>0</v>
      </c>
      <c r="I39" s="250">
        <f>E39*H39</f>
        <v>0</v>
      </c>
      <c r="J39" s="249">
        <v>0</v>
      </c>
      <c r="K39" s="250">
        <f>E39*J39</f>
        <v>0</v>
      </c>
      <c r="AN39" s="215">
        <v>1</v>
      </c>
      <c r="AO39" s="215">
        <f>IF(AN39=1,G39,0)</f>
        <v>0</v>
      </c>
      <c r="AP39" s="215">
        <f>IF(AN39=2,G39,0)</f>
        <v>0</v>
      </c>
      <c r="AQ39" s="215">
        <f>IF(AN39=3,G39,0)</f>
        <v>0</v>
      </c>
      <c r="AR39" s="215">
        <f>IF(AN39=4,G39,0)</f>
        <v>0</v>
      </c>
      <c r="AS39" s="215">
        <f>IF(AN39=5,G39,0)</f>
        <v>0</v>
      </c>
      <c r="BO39" s="242">
        <v>1</v>
      </c>
      <c r="BP39" s="242">
        <v>1</v>
      </c>
    </row>
    <row r="40" spans="1:11" ht="12.75" customHeight="1">
      <c r="A40" s="251"/>
      <c r="B40" s="252"/>
      <c r="C40" s="503" t="s">
        <v>1991</v>
      </c>
      <c r="D40" s="503"/>
      <c r="E40" s="253">
        <v>39.62</v>
      </c>
      <c r="F40" s="254"/>
      <c r="G40" s="255"/>
      <c r="H40" s="256"/>
      <c r="I40" s="257"/>
      <c r="J40" s="258"/>
      <c r="K40" s="257"/>
    </row>
    <row r="41" spans="1:68" ht="12.75">
      <c r="A41" s="243">
        <v>10</v>
      </c>
      <c r="B41" s="244" t="s">
        <v>155</v>
      </c>
      <c r="C41" s="245" t="s">
        <v>156</v>
      </c>
      <c r="D41" s="246" t="s">
        <v>123</v>
      </c>
      <c r="E41" s="247">
        <v>37.3884</v>
      </c>
      <c r="F41" s="439"/>
      <c r="G41" s="248">
        <f>E41*F41</f>
        <v>0</v>
      </c>
      <c r="H41" s="249">
        <v>0</v>
      </c>
      <c r="I41" s="250">
        <f>E41*H41</f>
        <v>0</v>
      </c>
      <c r="J41" s="249">
        <v>0</v>
      </c>
      <c r="K41" s="250">
        <f>E41*J41</f>
        <v>0</v>
      </c>
      <c r="AN41" s="215">
        <v>1</v>
      </c>
      <c r="AO41" s="215">
        <f>IF(AN41=1,G41,0)</f>
        <v>0</v>
      </c>
      <c r="AP41" s="215">
        <f>IF(AN41=2,G41,0)</f>
        <v>0</v>
      </c>
      <c r="AQ41" s="215">
        <f>IF(AN41=3,G41,0)</f>
        <v>0</v>
      </c>
      <c r="AR41" s="215">
        <f>IF(AN41=4,G41,0)</f>
        <v>0</v>
      </c>
      <c r="AS41" s="215">
        <f>IF(AN41=5,G41,0)</f>
        <v>0</v>
      </c>
      <c r="BO41" s="242">
        <v>1</v>
      </c>
      <c r="BP41" s="242">
        <v>1</v>
      </c>
    </row>
    <row r="42" spans="1:11" ht="12.75" customHeight="1">
      <c r="A42" s="251"/>
      <c r="B42" s="252"/>
      <c r="C42" s="503" t="s">
        <v>1992</v>
      </c>
      <c r="D42" s="503"/>
      <c r="E42" s="253">
        <v>0</v>
      </c>
      <c r="F42" s="254"/>
      <c r="G42" s="255"/>
      <c r="H42" s="256"/>
      <c r="I42" s="257"/>
      <c r="J42" s="258"/>
      <c r="K42" s="257"/>
    </row>
    <row r="43" spans="1:11" ht="12.75" customHeight="1">
      <c r="A43" s="251"/>
      <c r="B43" s="252"/>
      <c r="C43" s="503" t="s">
        <v>1993</v>
      </c>
      <c r="D43" s="503"/>
      <c r="E43" s="253">
        <v>0</v>
      </c>
      <c r="F43" s="254"/>
      <c r="G43" s="255"/>
      <c r="H43" s="256"/>
      <c r="I43" s="257"/>
      <c r="J43" s="258"/>
      <c r="K43" s="257"/>
    </row>
    <row r="44" spans="1:11" ht="12.75" customHeight="1">
      <c r="A44" s="251"/>
      <c r="B44" s="252"/>
      <c r="C44" s="503" t="s">
        <v>1994</v>
      </c>
      <c r="D44" s="503"/>
      <c r="E44" s="253">
        <v>26.007</v>
      </c>
      <c r="F44" s="254"/>
      <c r="G44" s="255"/>
      <c r="H44" s="256"/>
      <c r="I44" s="257"/>
      <c r="J44" s="258"/>
      <c r="K44" s="257"/>
    </row>
    <row r="45" spans="1:11" ht="12.75" customHeight="1">
      <c r="A45" s="251"/>
      <c r="B45" s="252"/>
      <c r="C45" s="503" t="s">
        <v>1995</v>
      </c>
      <c r="D45" s="503"/>
      <c r="E45" s="253">
        <v>1.644</v>
      </c>
      <c r="F45" s="254"/>
      <c r="G45" s="255"/>
      <c r="H45" s="256"/>
      <c r="I45" s="257"/>
      <c r="J45" s="258"/>
      <c r="K45" s="257"/>
    </row>
    <row r="46" spans="1:11" ht="12.75" customHeight="1">
      <c r="A46" s="251"/>
      <c r="B46" s="252"/>
      <c r="C46" s="503" t="s">
        <v>1996</v>
      </c>
      <c r="D46" s="503"/>
      <c r="E46" s="253">
        <v>9.7374</v>
      </c>
      <c r="F46" s="254"/>
      <c r="G46" s="255"/>
      <c r="H46" s="256"/>
      <c r="I46" s="257"/>
      <c r="J46" s="258"/>
      <c r="K46" s="257"/>
    </row>
    <row r="47" spans="1:68" ht="12.75">
      <c r="A47" s="243">
        <v>11</v>
      </c>
      <c r="B47" s="244" t="s">
        <v>158</v>
      </c>
      <c r="C47" s="245" t="s">
        <v>159</v>
      </c>
      <c r="D47" s="246" t="s">
        <v>134</v>
      </c>
      <c r="E47" s="247">
        <v>36.6207</v>
      </c>
      <c r="F47" s="439"/>
      <c r="G47" s="248">
        <f>E47*F47</f>
        <v>0</v>
      </c>
      <c r="H47" s="249">
        <v>0</v>
      </c>
      <c r="I47" s="250">
        <f>E47*H47</f>
        <v>0</v>
      </c>
      <c r="J47" s="249">
        <v>0</v>
      </c>
      <c r="K47" s="250">
        <f>E47*J47</f>
        <v>0</v>
      </c>
      <c r="AN47" s="215">
        <v>1</v>
      </c>
      <c r="AO47" s="215">
        <f>IF(AN47=1,G47,0)</f>
        <v>0</v>
      </c>
      <c r="AP47" s="215">
        <f>IF(AN47=2,G47,0)</f>
        <v>0</v>
      </c>
      <c r="AQ47" s="215">
        <f>IF(AN47=3,G47,0)</f>
        <v>0</v>
      </c>
      <c r="AR47" s="215">
        <f>IF(AN47=4,G47,0)</f>
        <v>0</v>
      </c>
      <c r="AS47" s="215">
        <f>IF(AN47=5,G47,0)</f>
        <v>0</v>
      </c>
      <c r="BO47" s="242">
        <v>1</v>
      </c>
      <c r="BP47" s="242">
        <v>1</v>
      </c>
    </row>
    <row r="48" spans="1:11" ht="12.75" customHeight="1">
      <c r="A48" s="251"/>
      <c r="B48" s="252"/>
      <c r="C48" s="503" t="s">
        <v>144</v>
      </c>
      <c r="D48" s="503"/>
      <c r="E48" s="253">
        <v>0</v>
      </c>
      <c r="F48" s="254"/>
      <c r="G48" s="255"/>
      <c r="H48" s="256"/>
      <c r="I48" s="257"/>
      <c r="J48" s="258"/>
      <c r="K48" s="257"/>
    </row>
    <row r="49" spans="1:11" ht="12.75" customHeight="1">
      <c r="A49" s="251"/>
      <c r="B49" s="252"/>
      <c r="C49" s="503" t="s">
        <v>1981</v>
      </c>
      <c r="D49" s="503"/>
      <c r="E49" s="253">
        <v>3.36</v>
      </c>
      <c r="F49" s="254"/>
      <c r="G49" s="255"/>
      <c r="H49" s="256"/>
      <c r="I49" s="257"/>
      <c r="J49" s="258"/>
      <c r="K49" s="257"/>
    </row>
    <row r="50" spans="1:11" ht="12.75" customHeight="1">
      <c r="A50" s="251"/>
      <c r="B50" s="252"/>
      <c r="C50" s="503" t="s">
        <v>1982</v>
      </c>
      <c r="D50" s="503"/>
      <c r="E50" s="253">
        <v>12.87</v>
      </c>
      <c r="F50" s="254"/>
      <c r="G50" s="255"/>
      <c r="H50" s="256"/>
      <c r="I50" s="257"/>
      <c r="J50" s="258"/>
      <c r="K50" s="257"/>
    </row>
    <row r="51" spans="1:11" ht="12.75" customHeight="1">
      <c r="A51" s="251"/>
      <c r="B51" s="252"/>
      <c r="C51" s="503" t="s">
        <v>1983</v>
      </c>
      <c r="D51" s="503"/>
      <c r="E51" s="253">
        <v>0</v>
      </c>
      <c r="F51" s="254"/>
      <c r="G51" s="255"/>
      <c r="H51" s="256"/>
      <c r="I51" s="257"/>
      <c r="J51" s="258"/>
      <c r="K51" s="257"/>
    </row>
    <row r="52" spans="1:11" ht="12.75" customHeight="1">
      <c r="A52" s="251"/>
      <c r="B52" s="252"/>
      <c r="C52" s="503" t="s">
        <v>1984</v>
      </c>
      <c r="D52" s="503"/>
      <c r="E52" s="253">
        <v>3.3626</v>
      </c>
      <c r="F52" s="254"/>
      <c r="G52" s="255"/>
      <c r="H52" s="256"/>
      <c r="I52" s="257"/>
      <c r="J52" s="258"/>
      <c r="K52" s="257"/>
    </row>
    <row r="53" spans="1:11" ht="12.75" customHeight="1">
      <c r="A53" s="251"/>
      <c r="B53" s="252"/>
      <c r="C53" s="503" t="s">
        <v>1985</v>
      </c>
      <c r="D53" s="503"/>
      <c r="E53" s="253">
        <v>0.5069</v>
      </c>
      <c r="F53" s="254"/>
      <c r="G53" s="255"/>
      <c r="H53" s="256"/>
      <c r="I53" s="257"/>
      <c r="J53" s="258"/>
      <c r="K53" s="257"/>
    </row>
    <row r="54" spans="1:11" ht="12.75" customHeight="1">
      <c r="A54" s="251"/>
      <c r="B54" s="252"/>
      <c r="C54" s="503" t="s">
        <v>1986</v>
      </c>
      <c r="D54" s="503"/>
      <c r="E54" s="253">
        <v>4.95</v>
      </c>
      <c r="F54" s="254"/>
      <c r="G54" s="255"/>
      <c r="H54" s="256"/>
      <c r="I54" s="257"/>
      <c r="J54" s="258"/>
      <c r="K54" s="257"/>
    </row>
    <row r="55" spans="1:11" ht="12.75" customHeight="1">
      <c r="A55" s="251"/>
      <c r="B55" s="252"/>
      <c r="C55" s="503" t="s">
        <v>1987</v>
      </c>
      <c r="D55" s="503"/>
      <c r="E55" s="253">
        <v>1.74</v>
      </c>
      <c r="F55" s="254"/>
      <c r="G55" s="255"/>
      <c r="H55" s="256"/>
      <c r="I55" s="257"/>
      <c r="J55" s="258"/>
      <c r="K55" s="257"/>
    </row>
    <row r="56" spans="1:11" ht="12.75" customHeight="1">
      <c r="A56" s="251"/>
      <c r="B56" s="252"/>
      <c r="C56" s="503" t="s">
        <v>1988</v>
      </c>
      <c r="D56" s="503"/>
      <c r="E56" s="253">
        <v>1.3936</v>
      </c>
      <c r="F56" s="254"/>
      <c r="G56" s="255"/>
      <c r="H56" s="256"/>
      <c r="I56" s="257"/>
      <c r="J56" s="258"/>
      <c r="K56" s="257"/>
    </row>
    <row r="57" spans="1:11" ht="12.75" customHeight="1">
      <c r="A57" s="251"/>
      <c r="B57" s="252"/>
      <c r="C57" s="503" t="s">
        <v>1989</v>
      </c>
      <c r="D57" s="503"/>
      <c r="E57" s="253">
        <v>5.4376</v>
      </c>
      <c r="F57" s="254"/>
      <c r="G57" s="255"/>
      <c r="H57" s="256"/>
      <c r="I57" s="257"/>
      <c r="J57" s="258"/>
      <c r="K57" s="257"/>
    </row>
    <row r="58" spans="1:11" ht="12.75" customHeight="1">
      <c r="A58" s="251"/>
      <c r="B58" s="252"/>
      <c r="C58" s="503" t="s">
        <v>1997</v>
      </c>
      <c r="D58" s="503"/>
      <c r="E58" s="253">
        <v>3</v>
      </c>
      <c r="F58" s="254"/>
      <c r="G58" s="255"/>
      <c r="H58" s="256"/>
      <c r="I58" s="257"/>
      <c r="J58" s="258"/>
      <c r="K58" s="257"/>
    </row>
    <row r="59" spans="1:68" ht="12.75">
      <c r="A59" s="243">
        <v>12</v>
      </c>
      <c r="B59" s="244" t="s">
        <v>1998</v>
      </c>
      <c r="C59" s="245" t="s">
        <v>1999</v>
      </c>
      <c r="D59" s="246" t="s">
        <v>123</v>
      </c>
      <c r="E59" s="247">
        <v>118.848</v>
      </c>
      <c r="F59" s="439"/>
      <c r="G59" s="248">
        <f>E59*F59</f>
        <v>0</v>
      </c>
      <c r="H59" s="249">
        <v>0</v>
      </c>
      <c r="I59" s="250">
        <f>E59*H59</f>
        <v>0</v>
      </c>
      <c r="J59" s="249">
        <v>0</v>
      </c>
      <c r="K59" s="250">
        <f>E59*J59</f>
        <v>0</v>
      </c>
      <c r="AN59" s="215">
        <v>1</v>
      </c>
      <c r="AO59" s="215">
        <f>IF(AN59=1,G59,0)</f>
        <v>0</v>
      </c>
      <c r="AP59" s="215">
        <f>IF(AN59=2,G59,0)</f>
        <v>0</v>
      </c>
      <c r="AQ59" s="215">
        <f>IF(AN59=3,G59,0)</f>
        <v>0</v>
      </c>
      <c r="AR59" s="215">
        <f>IF(AN59=4,G59,0)</f>
        <v>0</v>
      </c>
      <c r="AS59" s="215">
        <f>IF(AN59=5,G59,0)</f>
        <v>0</v>
      </c>
      <c r="BO59" s="242">
        <v>1</v>
      </c>
      <c r="BP59" s="242">
        <v>1</v>
      </c>
    </row>
    <row r="60" spans="1:11" ht="12.75" customHeight="1">
      <c r="A60" s="251"/>
      <c r="B60" s="252"/>
      <c r="C60" s="503" t="s">
        <v>2000</v>
      </c>
      <c r="D60" s="503"/>
      <c r="E60" s="253">
        <v>118.848</v>
      </c>
      <c r="F60" s="254"/>
      <c r="G60" s="255"/>
      <c r="H60" s="256"/>
      <c r="I60" s="257"/>
      <c r="J60" s="258"/>
      <c r="K60" s="257"/>
    </row>
    <row r="61" spans="1:68" ht="12.75">
      <c r="A61" s="243">
        <v>13</v>
      </c>
      <c r="B61" s="244" t="s">
        <v>2001</v>
      </c>
      <c r="C61" s="245" t="s">
        <v>2002</v>
      </c>
      <c r="D61" s="246" t="s">
        <v>123</v>
      </c>
      <c r="E61" s="247">
        <v>118.848</v>
      </c>
      <c r="F61" s="439"/>
      <c r="G61" s="248">
        <f>E61*F61</f>
        <v>0</v>
      </c>
      <c r="H61" s="249">
        <v>0</v>
      </c>
      <c r="I61" s="250">
        <f>E61*H61</f>
        <v>0</v>
      </c>
      <c r="J61" s="249">
        <v>0</v>
      </c>
      <c r="K61" s="250">
        <f>E61*J61</f>
        <v>0</v>
      </c>
      <c r="AN61" s="215">
        <v>1</v>
      </c>
      <c r="AO61" s="215">
        <f>IF(AN61=1,G61,0)</f>
        <v>0</v>
      </c>
      <c r="AP61" s="215">
        <f>IF(AN61=2,G61,0)</f>
        <v>0</v>
      </c>
      <c r="AQ61" s="215">
        <f>IF(AN61=3,G61,0)</f>
        <v>0</v>
      </c>
      <c r="AR61" s="215">
        <f>IF(AN61=4,G61,0)</f>
        <v>0</v>
      </c>
      <c r="AS61" s="215">
        <f>IF(AN61=5,G61,0)</f>
        <v>0</v>
      </c>
      <c r="BO61" s="242">
        <v>1</v>
      </c>
      <c r="BP61" s="242">
        <v>0</v>
      </c>
    </row>
    <row r="62" spans="1:11" ht="12.75" customHeight="1">
      <c r="A62" s="251"/>
      <c r="B62" s="252"/>
      <c r="C62" s="503" t="s">
        <v>2000</v>
      </c>
      <c r="D62" s="503"/>
      <c r="E62" s="253">
        <v>118.848</v>
      </c>
      <c r="F62" s="254"/>
      <c r="G62" s="255"/>
      <c r="H62" s="256"/>
      <c r="I62" s="257"/>
      <c r="J62" s="258"/>
      <c r="K62" s="257"/>
    </row>
    <row r="63" spans="1:68" ht="12.75">
      <c r="A63" s="243">
        <v>14</v>
      </c>
      <c r="B63" s="244" t="s">
        <v>2003</v>
      </c>
      <c r="C63" s="245" t="s">
        <v>2004</v>
      </c>
      <c r="D63" s="246" t="s">
        <v>123</v>
      </c>
      <c r="E63" s="247">
        <v>118.848</v>
      </c>
      <c r="F63" s="439"/>
      <c r="G63" s="248">
        <f>E63*F63</f>
        <v>0</v>
      </c>
      <c r="H63" s="249">
        <v>0</v>
      </c>
      <c r="I63" s="250">
        <f>E63*H63</f>
        <v>0</v>
      </c>
      <c r="J63" s="249">
        <v>0</v>
      </c>
      <c r="K63" s="250">
        <f>E63*J63</f>
        <v>0</v>
      </c>
      <c r="AN63" s="215">
        <v>1</v>
      </c>
      <c r="AO63" s="215">
        <f>IF(AN63=1,G63,0)</f>
        <v>0</v>
      </c>
      <c r="AP63" s="215">
        <f>IF(AN63=2,G63,0)</f>
        <v>0</v>
      </c>
      <c r="AQ63" s="215">
        <f>IF(AN63=3,G63,0)</f>
        <v>0</v>
      </c>
      <c r="AR63" s="215">
        <f>IF(AN63=4,G63,0)</f>
        <v>0</v>
      </c>
      <c r="AS63" s="215">
        <f>IF(AN63=5,G63,0)</f>
        <v>0</v>
      </c>
      <c r="BO63" s="242">
        <v>1</v>
      </c>
      <c r="BP63" s="242">
        <v>1</v>
      </c>
    </row>
    <row r="64" spans="1:11" ht="12.75" customHeight="1">
      <c r="A64" s="251"/>
      <c r="B64" s="252"/>
      <c r="C64" s="503" t="s">
        <v>2000</v>
      </c>
      <c r="D64" s="503"/>
      <c r="E64" s="253">
        <v>118.848</v>
      </c>
      <c r="F64" s="254"/>
      <c r="G64" s="255"/>
      <c r="H64" s="256"/>
      <c r="I64" s="257"/>
      <c r="J64" s="258"/>
      <c r="K64" s="257"/>
    </row>
    <row r="65" spans="1:68" ht="12.75">
      <c r="A65" s="243">
        <v>15</v>
      </c>
      <c r="B65" s="244" t="s">
        <v>2005</v>
      </c>
      <c r="C65" s="245" t="s">
        <v>2006</v>
      </c>
      <c r="D65" s="246" t="s">
        <v>123</v>
      </c>
      <c r="E65" s="247">
        <v>118.848</v>
      </c>
      <c r="F65" s="439"/>
      <c r="G65" s="248">
        <f>E65*F65</f>
        <v>0</v>
      </c>
      <c r="H65" s="249">
        <v>0</v>
      </c>
      <c r="I65" s="250">
        <f>E65*H65</f>
        <v>0</v>
      </c>
      <c r="J65" s="249">
        <v>0</v>
      </c>
      <c r="K65" s="250">
        <f>E65*J65</f>
        <v>0</v>
      </c>
      <c r="AN65" s="215">
        <v>1</v>
      </c>
      <c r="AO65" s="215">
        <f>IF(AN65=1,G65,0)</f>
        <v>0</v>
      </c>
      <c r="AP65" s="215">
        <f>IF(AN65=2,G65,0)</f>
        <v>0</v>
      </c>
      <c r="AQ65" s="215">
        <f>IF(AN65=3,G65,0)</f>
        <v>0</v>
      </c>
      <c r="AR65" s="215">
        <f>IF(AN65=4,G65,0)</f>
        <v>0</v>
      </c>
      <c r="AS65" s="215">
        <f>IF(AN65=5,G65,0)</f>
        <v>0</v>
      </c>
      <c r="BO65" s="242">
        <v>1</v>
      </c>
      <c r="BP65" s="242">
        <v>1</v>
      </c>
    </row>
    <row r="66" spans="1:11" ht="12.75" customHeight="1">
      <c r="A66" s="251"/>
      <c r="B66" s="252"/>
      <c r="C66" s="503" t="s">
        <v>2000</v>
      </c>
      <c r="D66" s="503"/>
      <c r="E66" s="253">
        <v>118.848</v>
      </c>
      <c r="F66" s="254"/>
      <c r="G66" s="255"/>
      <c r="H66" s="256"/>
      <c r="I66" s="257"/>
      <c r="J66" s="258"/>
      <c r="K66" s="257"/>
    </row>
    <row r="67" spans="1:68" ht="12.75">
      <c r="A67" s="243">
        <v>16</v>
      </c>
      <c r="B67" s="244" t="s">
        <v>2007</v>
      </c>
      <c r="C67" s="245" t="s">
        <v>2008</v>
      </c>
      <c r="D67" s="246" t="s">
        <v>134</v>
      </c>
      <c r="E67" s="247">
        <v>23.7696</v>
      </c>
      <c r="F67" s="439"/>
      <c r="G67" s="248">
        <f>E67*F67</f>
        <v>0</v>
      </c>
      <c r="H67" s="249">
        <v>0</v>
      </c>
      <c r="I67" s="250">
        <f>E67*H67</f>
        <v>0</v>
      </c>
      <c r="J67" s="249">
        <v>0</v>
      </c>
      <c r="K67" s="250">
        <f>E67*J67</f>
        <v>0</v>
      </c>
      <c r="AN67" s="215">
        <v>1</v>
      </c>
      <c r="AO67" s="215">
        <f>IF(AN67=1,G67,0)</f>
        <v>0</v>
      </c>
      <c r="AP67" s="215">
        <f>IF(AN67=2,G67,0)</f>
        <v>0</v>
      </c>
      <c r="AQ67" s="215">
        <f>IF(AN67=3,G67,0)</f>
        <v>0</v>
      </c>
      <c r="AR67" s="215">
        <f>IF(AN67=4,G67,0)</f>
        <v>0</v>
      </c>
      <c r="AS67" s="215">
        <f>IF(AN67=5,G67,0)</f>
        <v>0</v>
      </c>
      <c r="BO67" s="242">
        <v>1</v>
      </c>
      <c r="BP67" s="242">
        <v>0</v>
      </c>
    </row>
    <row r="68" spans="1:11" ht="12.75" customHeight="1">
      <c r="A68" s="251"/>
      <c r="B68" s="252"/>
      <c r="C68" s="503" t="s">
        <v>2009</v>
      </c>
      <c r="D68" s="503"/>
      <c r="E68" s="253">
        <v>23.7696</v>
      </c>
      <c r="F68" s="254"/>
      <c r="G68" s="255"/>
      <c r="H68" s="256"/>
      <c r="I68" s="257"/>
      <c r="J68" s="249">
        <v>0</v>
      </c>
      <c r="K68" s="257"/>
    </row>
    <row r="69" spans="1:68" ht="12.75">
      <c r="A69" s="243">
        <v>17</v>
      </c>
      <c r="B69" s="244" t="s">
        <v>169</v>
      </c>
      <c r="C69" s="245" t="s">
        <v>170</v>
      </c>
      <c r="D69" s="246" t="s">
        <v>134</v>
      </c>
      <c r="E69" s="247">
        <v>30.62</v>
      </c>
      <c r="F69" s="439"/>
      <c r="G69" s="248">
        <f>E69*F69</f>
        <v>0</v>
      </c>
      <c r="H69" s="249">
        <v>0</v>
      </c>
      <c r="I69" s="250">
        <f>E69*H69</f>
        <v>0</v>
      </c>
      <c r="K69" s="250">
        <f>E69*J68</f>
        <v>0</v>
      </c>
      <c r="AN69" s="215">
        <v>1</v>
      </c>
      <c r="AO69" s="215">
        <f>IF(AN69=1,G69,0)</f>
        <v>0</v>
      </c>
      <c r="AP69" s="215">
        <f>IF(AN69=2,G69,0)</f>
        <v>0</v>
      </c>
      <c r="AQ69" s="215">
        <f>IF(AN69=3,G69,0)</f>
        <v>0</v>
      </c>
      <c r="AR69" s="215">
        <f>IF(AN69=4,G69,0)</f>
        <v>0</v>
      </c>
      <c r="AS69" s="215">
        <f>IF(AN69=5,G69,0)</f>
        <v>0</v>
      </c>
      <c r="BO69" s="242">
        <v>1</v>
      </c>
      <c r="BP69" s="242">
        <v>1</v>
      </c>
    </row>
    <row r="70" spans="1:68" ht="12.75">
      <c r="A70" s="243">
        <v>18</v>
      </c>
      <c r="B70" s="244" t="s">
        <v>2010</v>
      </c>
      <c r="C70" s="245" t="s">
        <v>2011</v>
      </c>
      <c r="D70" s="246" t="s">
        <v>2012</v>
      </c>
      <c r="E70" s="247">
        <v>1.7827</v>
      </c>
      <c r="F70" s="439"/>
      <c r="G70" s="248">
        <f>E70*F70</f>
        <v>0</v>
      </c>
      <c r="H70" s="249">
        <v>0.001</v>
      </c>
      <c r="I70" s="250">
        <f>E70*H70</f>
        <v>0.0017827</v>
      </c>
      <c r="J70" s="249"/>
      <c r="K70" s="250">
        <f>E70*J70</f>
        <v>0</v>
      </c>
      <c r="AN70" s="215">
        <v>1</v>
      </c>
      <c r="AO70" s="215">
        <f>IF(AN70=1,G70,0)</f>
        <v>0</v>
      </c>
      <c r="AP70" s="215">
        <f>IF(AN70=2,G70,0)</f>
        <v>0</v>
      </c>
      <c r="AQ70" s="215">
        <f>IF(AN70=3,G70,0)</f>
        <v>0</v>
      </c>
      <c r="AR70" s="215">
        <f>IF(AN70=4,G70,0)</f>
        <v>0</v>
      </c>
      <c r="AS70" s="215">
        <f>IF(AN70=5,G70,0)</f>
        <v>0</v>
      </c>
      <c r="BO70" s="242">
        <v>3</v>
      </c>
      <c r="BP70" s="242">
        <v>1</v>
      </c>
    </row>
    <row r="71" spans="1:11" ht="12.75" customHeight="1">
      <c r="A71" s="251"/>
      <c r="B71" s="252"/>
      <c r="C71" s="503" t="s">
        <v>2013</v>
      </c>
      <c r="D71" s="503"/>
      <c r="E71" s="253">
        <v>1.7827</v>
      </c>
      <c r="F71" s="254"/>
      <c r="G71" s="255"/>
      <c r="H71" s="256"/>
      <c r="I71" s="257"/>
      <c r="J71" s="258"/>
      <c r="K71" s="257"/>
    </row>
    <row r="72" spans="1:68" ht="12.75">
      <c r="A72" s="243">
        <v>19</v>
      </c>
      <c r="B72" s="244" t="s">
        <v>2014</v>
      </c>
      <c r="C72" s="245" t="s">
        <v>2015</v>
      </c>
      <c r="D72" s="246" t="s">
        <v>134</v>
      </c>
      <c r="E72" s="247">
        <v>17.8272</v>
      </c>
      <c r="F72" s="439"/>
      <c r="G72" s="248">
        <f>E72*F72</f>
        <v>0</v>
      </c>
      <c r="H72" s="249">
        <v>1.67</v>
      </c>
      <c r="I72" s="250">
        <f>E72*H72</f>
        <v>29.771424</v>
      </c>
      <c r="J72" s="249"/>
      <c r="K72" s="250">
        <f>E72*J72</f>
        <v>0</v>
      </c>
      <c r="AN72" s="215">
        <v>1</v>
      </c>
      <c r="AO72" s="215">
        <f>IF(AN72=1,G72,0)</f>
        <v>0</v>
      </c>
      <c r="AP72" s="215">
        <f>IF(AN72=2,G72,0)</f>
        <v>0</v>
      </c>
      <c r="AQ72" s="215">
        <f>IF(AN72=3,G72,0)</f>
        <v>0</v>
      </c>
      <c r="AR72" s="215">
        <f>IF(AN72=4,G72,0)</f>
        <v>0</v>
      </c>
      <c r="AS72" s="215">
        <f>IF(AN72=5,G72,0)</f>
        <v>0</v>
      </c>
      <c r="BO72" s="242">
        <v>3</v>
      </c>
      <c r="BP72" s="242">
        <v>1</v>
      </c>
    </row>
    <row r="73" spans="1:11" ht="12.75" customHeight="1">
      <c r="A73" s="251"/>
      <c r="B73" s="252"/>
      <c r="C73" s="503" t="s">
        <v>2016</v>
      </c>
      <c r="D73" s="503"/>
      <c r="E73" s="253">
        <v>17.8272</v>
      </c>
      <c r="F73" s="254"/>
      <c r="G73" s="255"/>
      <c r="H73" s="256"/>
      <c r="I73" s="257"/>
      <c r="J73" s="258"/>
      <c r="K73" s="257"/>
    </row>
    <row r="74" spans="1:45" ht="12.75">
      <c r="A74" s="263"/>
      <c r="B74" s="264" t="s">
        <v>177</v>
      </c>
      <c r="C74" s="265" t="s">
        <v>178</v>
      </c>
      <c r="D74" s="266"/>
      <c r="E74" s="267"/>
      <c r="F74" s="268"/>
      <c r="G74" s="269">
        <f>SUM(G7:G73)</f>
        <v>0</v>
      </c>
      <c r="H74" s="270"/>
      <c r="I74" s="271">
        <f>SUM(I7:I73)</f>
        <v>29.7732067</v>
      </c>
      <c r="J74" s="270"/>
      <c r="K74" s="271">
        <f>SUM(K7:K73)</f>
        <v>-22.994604000000002</v>
      </c>
      <c r="AO74" s="272">
        <f>SUM(AO7:AO73)</f>
        <v>0</v>
      </c>
      <c r="AP74" s="272">
        <f>SUM(AP7:AP73)</f>
        <v>0</v>
      </c>
      <c r="AQ74" s="272">
        <f>SUM(AQ7:AQ73)</f>
        <v>0</v>
      </c>
      <c r="AR74" s="272">
        <f>SUM(AR7:AR73)</f>
        <v>0</v>
      </c>
      <c r="AS74" s="272">
        <f>SUM(AS7:AS73)</f>
        <v>0</v>
      </c>
    </row>
    <row r="75" spans="1:11" ht="12.75">
      <c r="A75" s="232" t="s">
        <v>118</v>
      </c>
      <c r="B75" s="233" t="s">
        <v>179</v>
      </c>
      <c r="C75" s="234" t="s">
        <v>180</v>
      </c>
      <c r="D75" s="235"/>
      <c r="E75" s="236"/>
      <c r="F75" s="236"/>
      <c r="G75" s="237"/>
      <c r="H75" s="238"/>
      <c r="I75" s="239"/>
      <c r="J75" s="240"/>
      <c r="K75" s="241"/>
    </row>
    <row r="76" spans="1:68" ht="12.75">
      <c r="A76" s="243">
        <v>20</v>
      </c>
      <c r="B76" s="244" t="s">
        <v>195</v>
      </c>
      <c r="C76" s="245" t="s">
        <v>196</v>
      </c>
      <c r="D76" s="246" t="s">
        <v>123</v>
      </c>
      <c r="E76" s="247">
        <v>148.5018</v>
      </c>
      <c r="F76" s="439"/>
      <c r="G76" s="248">
        <f>E76*F76</f>
        <v>0</v>
      </c>
      <c r="H76" s="249">
        <v>0</v>
      </c>
      <c r="I76" s="250">
        <f>E76*H76</f>
        <v>0</v>
      </c>
      <c r="J76" s="249">
        <v>0</v>
      </c>
      <c r="K76" s="250">
        <f>E76*J76</f>
        <v>0</v>
      </c>
      <c r="AN76" s="215">
        <v>1</v>
      </c>
      <c r="AO76" s="215">
        <f>IF(AN76=1,G76,0)</f>
        <v>0</v>
      </c>
      <c r="AP76" s="215">
        <f>IF(AN76=2,G76,0)</f>
        <v>0</v>
      </c>
      <c r="AQ76" s="215">
        <f>IF(AN76=3,G76,0)</f>
        <v>0</v>
      </c>
      <c r="AR76" s="215">
        <f>IF(AN76=4,G76,0)</f>
        <v>0</v>
      </c>
      <c r="AS76" s="215">
        <f>IF(AN76=5,G76,0)</f>
        <v>0</v>
      </c>
      <c r="BO76" s="242">
        <v>1</v>
      </c>
      <c r="BP76" s="242">
        <v>1</v>
      </c>
    </row>
    <row r="77" spans="1:11" ht="12.75" customHeight="1">
      <c r="A77" s="251"/>
      <c r="B77" s="252"/>
      <c r="C77" s="503" t="s">
        <v>2017</v>
      </c>
      <c r="D77" s="503"/>
      <c r="E77" s="253">
        <v>148.5018</v>
      </c>
      <c r="F77" s="254"/>
      <c r="G77" s="255"/>
      <c r="H77" s="256"/>
      <c r="I77" s="257"/>
      <c r="J77" s="258"/>
      <c r="K77" s="257"/>
    </row>
    <row r="78" spans="1:68" ht="12.75">
      <c r="A78" s="243">
        <v>21</v>
      </c>
      <c r="B78" s="244" t="s">
        <v>2018</v>
      </c>
      <c r="C78" s="245" t="s">
        <v>2019</v>
      </c>
      <c r="D78" s="246" t="s">
        <v>2020</v>
      </c>
      <c r="E78" s="247">
        <v>1</v>
      </c>
      <c r="F78" s="439"/>
      <c r="G78" s="248">
        <f>E78*F78</f>
        <v>0</v>
      </c>
      <c r="H78" s="249">
        <v>0</v>
      </c>
      <c r="I78" s="250">
        <f>E78*H78</f>
        <v>0</v>
      </c>
      <c r="J78" s="249">
        <v>0</v>
      </c>
      <c r="K78" s="250">
        <f>E78*J78</f>
        <v>0</v>
      </c>
      <c r="AN78" s="215">
        <v>1</v>
      </c>
      <c r="AO78" s="215">
        <f>IF(AN78=1,G78,0)</f>
        <v>0</v>
      </c>
      <c r="AP78" s="215">
        <f>IF(AN78=2,G78,0)</f>
        <v>0</v>
      </c>
      <c r="AQ78" s="215">
        <f>IF(AN78=3,G78,0)</f>
        <v>0</v>
      </c>
      <c r="AR78" s="215">
        <f>IF(AN78=4,G78,0)</f>
        <v>0</v>
      </c>
      <c r="AS78" s="215">
        <f>IF(AN78=5,G78,0)</f>
        <v>0</v>
      </c>
      <c r="BO78" s="242">
        <v>1</v>
      </c>
      <c r="BP78" s="242">
        <v>1</v>
      </c>
    </row>
    <row r="79" spans="1:11" ht="12.75" customHeight="1">
      <c r="A79" s="251"/>
      <c r="B79" s="252"/>
      <c r="C79" s="503" t="s">
        <v>2021</v>
      </c>
      <c r="D79" s="503"/>
      <c r="E79" s="253">
        <v>1</v>
      </c>
      <c r="F79" s="254"/>
      <c r="G79" s="255"/>
      <c r="H79" s="256"/>
      <c r="I79" s="257"/>
      <c r="J79" s="258"/>
      <c r="K79" s="257"/>
    </row>
    <row r="80" spans="1:68" ht="12.75">
      <c r="A80" s="243">
        <v>22</v>
      </c>
      <c r="B80" s="244" t="s">
        <v>198</v>
      </c>
      <c r="C80" s="245" t="s">
        <v>199</v>
      </c>
      <c r="D80" s="246" t="s">
        <v>200</v>
      </c>
      <c r="E80" s="247">
        <v>2</v>
      </c>
      <c r="F80" s="439"/>
      <c r="G80" s="248">
        <f>E80*F80</f>
        <v>0</v>
      </c>
      <c r="H80" s="249">
        <v>0</v>
      </c>
      <c r="I80" s="250">
        <f>E80*H80</f>
        <v>0</v>
      </c>
      <c r="J80" s="249">
        <v>0</v>
      </c>
      <c r="K80" s="250">
        <f>E80*J80</f>
        <v>0</v>
      </c>
      <c r="AN80" s="215">
        <v>1</v>
      </c>
      <c r="AO80" s="215">
        <f>IF(AN80=1,G80,0)</f>
        <v>0</v>
      </c>
      <c r="AP80" s="215">
        <f>IF(AN80=2,G80,0)</f>
        <v>0</v>
      </c>
      <c r="AQ80" s="215">
        <f>IF(AN80=3,G80,0)</f>
        <v>0</v>
      </c>
      <c r="AR80" s="215">
        <f>IF(AN80=4,G80,0)</f>
        <v>0</v>
      </c>
      <c r="AS80" s="215">
        <f>IF(AN80=5,G80,0)</f>
        <v>0</v>
      </c>
      <c r="BO80" s="242">
        <v>1</v>
      </c>
      <c r="BP80" s="242">
        <v>1</v>
      </c>
    </row>
    <row r="81" spans="1:11" ht="12.75" customHeight="1">
      <c r="A81" s="251"/>
      <c r="B81" s="252"/>
      <c r="C81" s="503" t="s">
        <v>2022</v>
      </c>
      <c r="D81" s="503"/>
      <c r="E81" s="253">
        <v>2</v>
      </c>
      <c r="F81" s="254"/>
      <c r="G81" s="255"/>
      <c r="H81" s="256"/>
      <c r="I81" s="257"/>
      <c r="J81" s="258"/>
      <c r="K81" s="257"/>
    </row>
    <row r="82" spans="1:68" ht="12.75">
      <c r="A82" s="243">
        <v>23</v>
      </c>
      <c r="B82" s="244" t="s">
        <v>2023</v>
      </c>
      <c r="C82" s="245" t="s">
        <v>2024</v>
      </c>
      <c r="D82" s="246" t="s">
        <v>123</v>
      </c>
      <c r="E82" s="247">
        <v>170.752</v>
      </c>
      <c r="F82" s="439"/>
      <c r="G82" s="248">
        <f>E82*F82</f>
        <v>0</v>
      </c>
      <c r="H82" s="249">
        <v>0</v>
      </c>
      <c r="I82" s="250">
        <f>E82*H82</f>
        <v>0</v>
      </c>
      <c r="J82" s="249">
        <v>0</v>
      </c>
      <c r="K82" s="250">
        <f>E82*J82</f>
        <v>0</v>
      </c>
      <c r="AN82" s="215">
        <v>1</v>
      </c>
      <c r="AO82" s="215">
        <f>IF(AN82=1,G82,0)</f>
        <v>0</v>
      </c>
      <c r="AP82" s="215">
        <f>IF(AN82=2,G82,0)</f>
        <v>0</v>
      </c>
      <c r="AQ82" s="215">
        <f>IF(AN82=3,G82,0)</f>
        <v>0</v>
      </c>
      <c r="AR82" s="215">
        <f>IF(AN82=4,G82,0)</f>
        <v>0</v>
      </c>
      <c r="AS82" s="215">
        <f>IF(AN82=5,G82,0)</f>
        <v>0</v>
      </c>
      <c r="BO82" s="242">
        <v>1</v>
      </c>
      <c r="BP82" s="242">
        <v>1</v>
      </c>
    </row>
    <row r="83" spans="1:11" ht="12.75" customHeight="1">
      <c r="A83" s="251"/>
      <c r="B83" s="252"/>
      <c r="C83" s="503" t="s">
        <v>2025</v>
      </c>
      <c r="D83" s="503"/>
      <c r="E83" s="253">
        <v>170.752</v>
      </c>
      <c r="F83" s="254"/>
      <c r="G83" s="255"/>
      <c r="H83" s="256"/>
      <c r="I83" s="257"/>
      <c r="J83" s="258"/>
      <c r="K83" s="257"/>
    </row>
    <row r="84" spans="1:45" ht="12.75">
      <c r="A84" s="263"/>
      <c r="B84" s="264" t="s">
        <v>177</v>
      </c>
      <c r="C84" s="265" t="s">
        <v>206</v>
      </c>
      <c r="D84" s="266"/>
      <c r="E84" s="267"/>
      <c r="F84" s="268"/>
      <c r="G84" s="269">
        <f>SUM(G75:G83)</f>
        <v>0</v>
      </c>
      <c r="H84" s="270"/>
      <c r="I84" s="271">
        <f>SUM(I75:I83)</f>
        <v>0</v>
      </c>
      <c r="J84" s="270"/>
      <c r="K84" s="271">
        <f>SUM(K75:K83)</f>
        <v>0</v>
      </c>
      <c r="AO84" s="272">
        <f>SUM(AO75:AO83)</f>
        <v>0</v>
      </c>
      <c r="AP84" s="272">
        <f>SUM(AP75:AP83)</f>
        <v>0</v>
      </c>
      <c r="AQ84" s="272">
        <f>SUM(AQ75:AQ83)</f>
        <v>0</v>
      </c>
      <c r="AR84" s="272">
        <f>SUM(AR75:AR83)</f>
        <v>0</v>
      </c>
      <c r="AS84" s="272">
        <f>SUM(AS75:AS83)</f>
        <v>0</v>
      </c>
    </row>
    <row r="85" spans="1:11" ht="12.75">
      <c r="A85" s="232" t="s">
        <v>118</v>
      </c>
      <c r="B85" s="233" t="s">
        <v>207</v>
      </c>
      <c r="C85" s="234" t="s">
        <v>208</v>
      </c>
      <c r="D85" s="235"/>
      <c r="E85" s="236"/>
      <c r="F85" s="236"/>
      <c r="G85" s="237"/>
      <c r="H85" s="238"/>
      <c r="I85" s="239"/>
      <c r="J85" s="240"/>
      <c r="K85" s="241"/>
    </row>
    <row r="86" spans="1:68" ht="12.75">
      <c r="A86" s="243">
        <v>24</v>
      </c>
      <c r="B86" s="244" t="s">
        <v>209</v>
      </c>
      <c r="C86" s="245" t="s">
        <v>2026</v>
      </c>
      <c r="D86" s="246" t="s">
        <v>123</v>
      </c>
      <c r="E86" s="247">
        <v>502.7075</v>
      </c>
      <c r="F86" s="439"/>
      <c r="G86" s="248">
        <f>E86*F86</f>
        <v>0</v>
      </c>
      <c r="H86" s="249">
        <v>2E-05</v>
      </c>
      <c r="I86" s="250">
        <f>E86*H86</f>
        <v>0.010054150000000001</v>
      </c>
      <c r="J86" s="249">
        <v>0</v>
      </c>
      <c r="K86" s="250">
        <f>E86*J86</f>
        <v>0</v>
      </c>
      <c r="AN86" s="215">
        <v>1</v>
      </c>
      <c r="AO86" s="215">
        <f>IF(AN86=1,G86,0)</f>
        <v>0</v>
      </c>
      <c r="AP86" s="215">
        <f>IF(AN86=2,G86,0)</f>
        <v>0</v>
      </c>
      <c r="AQ86" s="215">
        <f>IF(AN86=3,G86,0)</f>
        <v>0</v>
      </c>
      <c r="AR86" s="215">
        <f>IF(AN86=4,G86,0)</f>
        <v>0</v>
      </c>
      <c r="AS86" s="215">
        <f>IF(AN86=5,G86,0)</f>
        <v>0</v>
      </c>
      <c r="BO86" s="242">
        <v>1</v>
      </c>
      <c r="BP86" s="242">
        <v>1</v>
      </c>
    </row>
    <row r="87" spans="1:11" ht="12.75" customHeight="1">
      <c r="A87" s="251"/>
      <c r="B87" s="252"/>
      <c r="C87" s="503" t="s">
        <v>2027</v>
      </c>
      <c r="D87" s="503"/>
      <c r="E87" s="253">
        <v>235.4832</v>
      </c>
      <c r="F87" s="254"/>
      <c r="G87" s="255"/>
      <c r="H87" s="256"/>
      <c r="I87" s="257"/>
      <c r="J87" s="258"/>
      <c r="K87" s="257"/>
    </row>
    <row r="88" spans="1:11" ht="12.75" customHeight="1">
      <c r="A88" s="251"/>
      <c r="B88" s="252"/>
      <c r="C88" s="503" t="s">
        <v>2028</v>
      </c>
      <c r="D88" s="503"/>
      <c r="E88" s="253">
        <v>40.56</v>
      </c>
      <c r="F88" s="254"/>
      <c r="G88" s="255"/>
      <c r="H88" s="256"/>
      <c r="I88" s="257"/>
      <c r="J88" s="258"/>
      <c r="K88" s="257"/>
    </row>
    <row r="89" spans="1:11" ht="12.75" customHeight="1">
      <c r="A89" s="251"/>
      <c r="B89" s="252"/>
      <c r="C89" s="503" t="s">
        <v>2029</v>
      </c>
      <c r="D89" s="503"/>
      <c r="E89" s="253">
        <v>75.6672</v>
      </c>
      <c r="F89" s="254"/>
      <c r="G89" s="255"/>
      <c r="H89" s="256"/>
      <c r="I89" s="257"/>
      <c r="J89" s="258"/>
      <c r="K89" s="257"/>
    </row>
    <row r="90" spans="1:11" ht="12.75" customHeight="1">
      <c r="A90" s="251"/>
      <c r="B90" s="252"/>
      <c r="C90" s="503" t="s">
        <v>2030</v>
      </c>
      <c r="D90" s="503"/>
      <c r="E90" s="253">
        <v>49.888</v>
      </c>
      <c r="F90" s="254"/>
      <c r="G90" s="255"/>
      <c r="H90" s="256"/>
      <c r="I90" s="257"/>
      <c r="J90" s="258"/>
      <c r="K90" s="257"/>
    </row>
    <row r="91" spans="1:11" ht="12.75" customHeight="1">
      <c r="A91" s="251"/>
      <c r="B91" s="252"/>
      <c r="C91" s="503" t="s">
        <v>2031</v>
      </c>
      <c r="D91" s="503"/>
      <c r="E91" s="253">
        <v>101.1091</v>
      </c>
      <c r="F91" s="254"/>
      <c r="G91" s="255"/>
      <c r="H91" s="256"/>
      <c r="I91" s="257"/>
      <c r="J91" s="258"/>
      <c r="K91" s="257"/>
    </row>
    <row r="92" spans="1:68" ht="12.75">
      <c r="A92" s="243">
        <v>25</v>
      </c>
      <c r="B92" s="244" t="s">
        <v>217</v>
      </c>
      <c r="C92" s="245" t="s">
        <v>218</v>
      </c>
      <c r="D92" s="246" t="s">
        <v>205</v>
      </c>
      <c r="E92" s="247">
        <v>2.8</v>
      </c>
      <c r="F92" s="439"/>
      <c r="G92" s="248">
        <f>E92*F92</f>
        <v>0</v>
      </c>
      <c r="H92" s="249">
        <v>0.0227</v>
      </c>
      <c r="I92" s="250">
        <f>E92*H92</f>
        <v>0.06356</v>
      </c>
      <c r="J92" s="249">
        <v>0</v>
      </c>
      <c r="K92" s="250">
        <f>E92*J92</f>
        <v>0</v>
      </c>
      <c r="AN92" s="215">
        <v>1</v>
      </c>
      <c r="AO92" s="215">
        <f>IF(AN92=1,G92,0)</f>
        <v>0</v>
      </c>
      <c r="AP92" s="215">
        <f>IF(AN92=2,G92,0)</f>
        <v>0</v>
      </c>
      <c r="AQ92" s="215">
        <f>IF(AN92=3,G92,0)</f>
        <v>0</v>
      </c>
      <c r="AR92" s="215">
        <f>IF(AN92=4,G92,0)</f>
        <v>0</v>
      </c>
      <c r="AS92" s="215">
        <f>IF(AN92=5,G92,0)</f>
        <v>0</v>
      </c>
      <c r="BO92" s="242">
        <v>1</v>
      </c>
      <c r="BP92" s="242">
        <v>0</v>
      </c>
    </row>
    <row r="93" spans="1:11" ht="12.75" customHeight="1">
      <c r="A93" s="251"/>
      <c r="B93" s="260"/>
      <c r="C93" s="504" t="s">
        <v>2032</v>
      </c>
      <c r="D93" s="504"/>
      <c r="E93" s="504"/>
      <c r="F93" s="504"/>
      <c r="G93" s="504"/>
      <c r="I93" s="257"/>
      <c r="K93" s="257"/>
    </row>
    <row r="94" spans="1:11" ht="12.75" customHeight="1">
      <c r="A94" s="251"/>
      <c r="B94" s="260"/>
      <c r="C94" s="504" t="s">
        <v>2033</v>
      </c>
      <c r="D94" s="504"/>
      <c r="E94" s="504"/>
      <c r="F94" s="504"/>
      <c r="G94" s="504"/>
      <c r="I94" s="257"/>
      <c r="K94" s="257"/>
    </row>
    <row r="95" spans="1:45" ht="12.75">
      <c r="A95" s="263"/>
      <c r="B95" s="264" t="s">
        <v>177</v>
      </c>
      <c r="C95" s="265" t="s">
        <v>220</v>
      </c>
      <c r="D95" s="266"/>
      <c r="E95" s="267"/>
      <c r="F95" s="268"/>
      <c r="G95" s="269">
        <f>SUM(G85:G94)</f>
        <v>0</v>
      </c>
      <c r="H95" s="270"/>
      <c r="I95" s="271">
        <f>SUM(I85:I94)</f>
        <v>0.07361415</v>
      </c>
      <c r="J95" s="270"/>
      <c r="K95" s="271">
        <f>SUM(K85:K94)</f>
        <v>0</v>
      </c>
      <c r="AO95" s="272">
        <f>SUM(AO85:AO94)</f>
        <v>0</v>
      </c>
      <c r="AP95" s="272">
        <f>SUM(AP85:AP94)</f>
        <v>0</v>
      </c>
      <c r="AQ95" s="272">
        <f>SUM(AQ85:AQ94)</f>
        <v>0</v>
      </c>
      <c r="AR95" s="272">
        <f>SUM(AR85:AR94)</f>
        <v>0</v>
      </c>
      <c r="AS95" s="272">
        <f>SUM(AS85:AS94)</f>
        <v>0</v>
      </c>
    </row>
    <row r="96" spans="1:11" ht="12.75">
      <c r="A96" s="232" t="s">
        <v>118</v>
      </c>
      <c r="B96" s="233" t="s">
        <v>221</v>
      </c>
      <c r="C96" s="234" t="s">
        <v>222</v>
      </c>
      <c r="D96" s="235"/>
      <c r="E96" s="236"/>
      <c r="F96" s="236"/>
      <c r="G96" s="237"/>
      <c r="H96" s="238"/>
      <c r="I96" s="239"/>
      <c r="J96" s="240"/>
      <c r="K96" s="241"/>
    </row>
    <row r="97" spans="1:68" ht="12.75">
      <c r="A97" s="243">
        <v>26</v>
      </c>
      <c r="B97" s="244" t="s">
        <v>2034</v>
      </c>
      <c r="C97" s="245" t="s">
        <v>2035</v>
      </c>
      <c r="D97" s="246" t="s">
        <v>205</v>
      </c>
      <c r="E97" s="247">
        <v>1.8</v>
      </c>
      <c r="F97" s="439"/>
      <c r="G97" s="248">
        <f>E97*F97</f>
        <v>0</v>
      </c>
      <c r="H97" s="249">
        <v>0</v>
      </c>
      <c r="I97" s="250">
        <f>E97*H97</f>
        <v>0</v>
      </c>
      <c r="J97" s="249">
        <v>0</v>
      </c>
      <c r="K97" s="250">
        <f>E97*J97</f>
        <v>0</v>
      </c>
      <c r="AN97" s="215">
        <v>1</v>
      </c>
      <c r="AO97" s="215">
        <f>IF(AN97=1,G97,0)</f>
        <v>0</v>
      </c>
      <c r="AP97" s="215">
        <f>IF(AN97=2,G97,0)</f>
        <v>0</v>
      </c>
      <c r="AQ97" s="215">
        <f>IF(AN97=3,G97,0)</f>
        <v>0</v>
      </c>
      <c r="AR97" s="215">
        <f>IF(AN97=4,G97,0)</f>
        <v>0</v>
      </c>
      <c r="AS97" s="215">
        <f>IF(AN97=5,G97,0)</f>
        <v>0</v>
      </c>
      <c r="BO97" s="242">
        <v>1</v>
      </c>
      <c r="BP97" s="242">
        <v>1</v>
      </c>
    </row>
    <row r="98" spans="1:11" ht="12.75" customHeight="1">
      <c r="A98" s="251"/>
      <c r="B98" s="252"/>
      <c r="C98" s="503" t="s">
        <v>2036</v>
      </c>
      <c r="D98" s="503"/>
      <c r="E98" s="253">
        <v>1.8</v>
      </c>
      <c r="F98" s="254"/>
      <c r="G98" s="255"/>
      <c r="H98" s="256"/>
      <c r="I98" s="257"/>
      <c r="J98" s="258"/>
      <c r="K98" s="257"/>
    </row>
    <row r="99" spans="1:68" ht="12.75">
      <c r="A99" s="243">
        <v>27</v>
      </c>
      <c r="B99" s="244" t="s">
        <v>2037</v>
      </c>
      <c r="C99" s="245" t="s">
        <v>2038</v>
      </c>
      <c r="D99" s="246" t="s">
        <v>134</v>
      </c>
      <c r="E99" s="247">
        <v>0.189</v>
      </c>
      <c r="F99" s="439"/>
      <c r="G99" s="248">
        <f>E99*F99</f>
        <v>0</v>
      </c>
      <c r="H99" s="249">
        <v>0.54942</v>
      </c>
      <c r="I99" s="250">
        <f>E99*H99</f>
        <v>0.10384038000000001</v>
      </c>
      <c r="J99" s="249">
        <v>0</v>
      </c>
      <c r="K99" s="250">
        <f>E99*J99</f>
        <v>0</v>
      </c>
      <c r="AN99" s="215">
        <v>1</v>
      </c>
      <c r="AO99" s="215">
        <f>IF(AN99=1,G99,0)</f>
        <v>0</v>
      </c>
      <c r="AP99" s="215">
        <f>IF(AN99=2,G99,0)</f>
        <v>0</v>
      </c>
      <c r="AQ99" s="215">
        <f>IF(AN99=3,G99,0)</f>
        <v>0</v>
      </c>
      <c r="AR99" s="215">
        <f>IF(AN99=4,G99,0)</f>
        <v>0</v>
      </c>
      <c r="AS99" s="215">
        <f>IF(AN99=5,G99,0)</f>
        <v>0</v>
      </c>
      <c r="BO99" s="242">
        <v>1</v>
      </c>
      <c r="BP99" s="242">
        <v>1</v>
      </c>
    </row>
    <row r="100" spans="1:11" ht="12.75" customHeight="1">
      <c r="A100" s="251"/>
      <c r="B100" s="252"/>
      <c r="C100" s="503" t="s">
        <v>2039</v>
      </c>
      <c r="D100" s="503"/>
      <c r="E100" s="253">
        <v>0.189</v>
      </c>
      <c r="F100" s="254"/>
      <c r="G100" s="255"/>
      <c r="H100" s="256"/>
      <c r="I100" s="257"/>
      <c r="J100" s="258"/>
      <c r="K100" s="257"/>
    </row>
    <row r="101" spans="1:68" ht="12.75">
      <c r="A101" s="243">
        <v>28</v>
      </c>
      <c r="B101" s="244" t="s">
        <v>226</v>
      </c>
      <c r="C101" s="245" t="s">
        <v>2040</v>
      </c>
      <c r="D101" s="246" t="s">
        <v>123</v>
      </c>
      <c r="E101" s="247">
        <v>64.4</v>
      </c>
      <c r="F101" s="439"/>
      <c r="G101" s="248">
        <f>E101*F101</f>
        <v>0</v>
      </c>
      <c r="H101" s="249">
        <v>0.24951</v>
      </c>
      <c r="I101" s="250">
        <f>E101*H101</f>
        <v>16.068444000000003</v>
      </c>
      <c r="J101" s="249">
        <v>0</v>
      </c>
      <c r="K101" s="250">
        <f>E101*J101</f>
        <v>0</v>
      </c>
      <c r="AN101" s="215">
        <v>1</v>
      </c>
      <c r="AO101" s="215">
        <f>IF(AN101=1,G101,0)</f>
        <v>0</v>
      </c>
      <c r="AP101" s="215">
        <f>IF(AN101=2,G101,0)</f>
        <v>0</v>
      </c>
      <c r="AQ101" s="215">
        <f>IF(AN101=3,G101,0)</f>
        <v>0</v>
      </c>
      <c r="AR101" s="215">
        <f>IF(AN101=4,G101,0)</f>
        <v>0</v>
      </c>
      <c r="AS101" s="215">
        <f>IF(AN101=5,G101,0)</f>
        <v>0</v>
      </c>
      <c r="BO101" s="242">
        <v>1</v>
      </c>
      <c r="BP101" s="242">
        <v>1</v>
      </c>
    </row>
    <row r="102" spans="1:11" ht="12.75" customHeight="1">
      <c r="A102" s="251"/>
      <c r="B102" s="252"/>
      <c r="C102" s="503" t="s">
        <v>2041</v>
      </c>
      <c r="D102" s="503"/>
      <c r="E102" s="253">
        <v>32.67</v>
      </c>
      <c r="F102" s="254"/>
      <c r="G102" s="255"/>
      <c r="H102" s="256"/>
      <c r="I102" s="257"/>
      <c r="J102" s="258"/>
      <c r="K102" s="257"/>
    </row>
    <row r="103" spans="1:11" ht="12.75" customHeight="1">
      <c r="A103" s="251"/>
      <c r="B103" s="252"/>
      <c r="C103" s="503" t="s">
        <v>2042</v>
      </c>
      <c r="D103" s="503"/>
      <c r="E103" s="253">
        <v>31.73</v>
      </c>
      <c r="F103" s="254"/>
      <c r="G103" s="255"/>
      <c r="H103" s="256"/>
      <c r="I103" s="257"/>
      <c r="J103" s="258"/>
      <c r="K103" s="257"/>
    </row>
    <row r="104" spans="1:68" ht="22.5">
      <c r="A104" s="243">
        <v>29</v>
      </c>
      <c r="B104" s="244" t="s">
        <v>2043</v>
      </c>
      <c r="C104" s="245" t="s">
        <v>2044</v>
      </c>
      <c r="D104" s="246" t="s">
        <v>134</v>
      </c>
      <c r="E104" s="247">
        <v>0.0261</v>
      </c>
      <c r="F104" s="439"/>
      <c r="G104" s="248">
        <f>E104*F104</f>
        <v>0</v>
      </c>
      <c r="H104" s="249">
        <v>1.6358</v>
      </c>
      <c r="I104" s="250">
        <f>E104*H104</f>
        <v>0.042694380000000004</v>
      </c>
      <c r="J104" s="249">
        <v>0</v>
      </c>
      <c r="K104" s="250">
        <f>E104*J104</f>
        <v>0</v>
      </c>
      <c r="AN104" s="215">
        <v>1</v>
      </c>
      <c r="AO104" s="215">
        <f>IF(AN104=1,G104,0)</f>
        <v>0</v>
      </c>
      <c r="AP104" s="215">
        <f>IF(AN104=2,G104,0)</f>
        <v>0</v>
      </c>
      <c r="AQ104" s="215">
        <f>IF(AN104=3,G104,0)</f>
        <v>0</v>
      </c>
      <c r="AR104" s="215">
        <f>IF(AN104=4,G104,0)</f>
        <v>0</v>
      </c>
      <c r="AS104" s="215">
        <f>IF(AN104=5,G104,0)</f>
        <v>0</v>
      </c>
      <c r="BO104" s="242">
        <v>1</v>
      </c>
      <c r="BP104" s="242">
        <v>1</v>
      </c>
    </row>
    <row r="105" spans="1:11" ht="12.75" customHeight="1">
      <c r="A105" s="251"/>
      <c r="B105" s="252"/>
      <c r="C105" s="503" t="s">
        <v>2045</v>
      </c>
      <c r="D105" s="503"/>
      <c r="E105" s="253">
        <v>0.0261</v>
      </c>
      <c r="F105" s="254"/>
      <c r="G105" s="255"/>
      <c r="H105" s="256"/>
      <c r="I105" s="257"/>
      <c r="J105" s="258"/>
      <c r="K105" s="257"/>
    </row>
    <row r="106" spans="1:68" ht="12.75">
      <c r="A106" s="243">
        <v>30</v>
      </c>
      <c r="B106" s="244" t="s">
        <v>2046</v>
      </c>
      <c r="C106" s="245" t="s">
        <v>2047</v>
      </c>
      <c r="D106" s="246" t="s">
        <v>1386</v>
      </c>
      <c r="E106" s="247">
        <v>1</v>
      </c>
      <c r="F106" s="439"/>
      <c r="G106" s="248">
        <f>E106*F106</f>
        <v>0</v>
      </c>
      <c r="H106" s="249">
        <v>2.0165</v>
      </c>
      <c r="I106" s="250">
        <f>E106*H106</f>
        <v>2.0165</v>
      </c>
      <c r="J106" s="249">
        <v>0</v>
      </c>
      <c r="K106" s="250">
        <f>E106*J106</f>
        <v>0</v>
      </c>
      <c r="AN106" s="215">
        <v>1</v>
      </c>
      <c r="AO106" s="215">
        <f>IF(AN106=1,G106,0)</f>
        <v>0</v>
      </c>
      <c r="AP106" s="215">
        <f>IF(AN106=2,G106,0)</f>
        <v>0</v>
      </c>
      <c r="AQ106" s="215">
        <f>IF(AN106=3,G106,0)</f>
        <v>0</v>
      </c>
      <c r="AR106" s="215">
        <f>IF(AN106=4,G106,0)</f>
        <v>0</v>
      </c>
      <c r="AS106" s="215">
        <f>IF(AN106=5,G106,0)</f>
        <v>0</v>
      </c>
      <c r="BO106" s="242">
        <v>1</v>
      </c>
      <c r="BP106" s="242">
        <v>1</v>
      </c>
    </row>
    <row r="107" spans="1:45" ht="12.75">
      <c r="A107" s="263"/>
      <c r="B107" s="264" t="s">
        <v>177</v>
      </c>
      <c r="C107" s="265" t="s">
        <v>236</v>
      </c>
      <c r="D107" s="266"/>
      <c r="E107" s="267"/>
      <c r="F107" s="268"/>
      <c r="G107" s="269">
        <f>SUM(G96:G106)</f>
        <v>0</v>
      </c>
      <c r="H107" s="270"/>
      <c r="I107" s="271">
        <f>SUM(I96:I106)</f>
        <v>18.231478760000005</v>
      </c>
      <c r="J107" s="270"/>
      <c r="K107" s="271">
        <f>SUM(K96:K106)</f>
        <v>0</v>
      </c>
      <c r="AO107" s="272">
        <f>SUM(AO96:AO106)</f>
        <v>0</v>
      </c>
      <c r="AP107" s="272">
        <f>SUM(AP96:AP106)</f>
        <v>0</v>
      </c>
      <c r="AQ107" s="272">
        <f>SUM(AQ96:AQ106)</f>
        <v>0</v>
      </c>
      <c r="AR107" s="272">
        <f>SUM(AR96:AR106)</f>
        <v>0</v>
      </c>
      <c r="AS107" s="272">
        <f>SUM(AS96:AS106)</f>
        <v>0</v>
      </c>
    </row>
    <row r="108" spans="1:11" ht="12.75">
      <c r="A108" s="232" t="s">
        <v>118</v>
      </c>
      <c r="B108" s="233" t="s">
        <v>251</v>
      </c>
      <c r="C108" s="234" t="s">
        <v>252</v>
      </c>
      <c r="D108" s="235"/>
      <c r="E108" s="236"/>
      <c r="F108" s="236"/>
      <c r="G108" s="237"/>
      <c r="H108" s="238"/>
      <c r="I108" s="239"/>
      <c r="J108" s="240"/>
      <c r="K108" s="241"/>
    </row>
    <row r="109" spans="1:68" ht="12.75">
      <c r="A109" s="243">
        <v>31</v>
      </c>
      <c r="B109" s="244" t="s">
        <v>2048</v>
      </c>
      <c r="C109" s="245" t="s">
        <v>2049</v>
      </c>
      <c r="D109" s="246" t="s">
        <v>123</v>
      </c>
      <c r="E109" s="247">
        <v>18.7884</v>
      </c>
      <c r="F109" s="439"/>
      <c r="G109" s="248">
        <f>E109*F109</f>
        <v>0</v>
      </c>
      <c r="H109" s="249">
        <v>0</v>
      </c>
      <c r="I109" s="250">
        <f>E109*H109</f>
        <v>0</v>
      </c>
      <c r="J109" s="249">
        <v>0</v>
      </c>
      <c r="K109" s="250">
        <f>E109*J109</f>
        <v>0</v>
      </c>
      <c r="AN109" s="215">
        <v>1</v>
      </c>
      <c r="AO109" s="215">
        <f>IF(AN109=1,G109,0)</f>
        <v>0</v>
      </c>
      <c r="AP109" s="215">
        <f>IF(AN109=2,G109,0)</f>
        <v>0</v>
      </c>
      <c r="AQ109" s="215">
        <f>IF(AN109=3,G109,0)</f>
        <v>0</v>
      </c>
      <c r="AR109" s="215">
        <f>IF(AN109=4,G109,0)</f>
        <v>0</v>
      </c>
      <c r="AS109" s="215">
        <f>IF(AN109=5,G109,0)</f>
        <v>0</v>
      </c>
      <c r="BO109" s="242">
        <v>1</v>
      </c>
      <c r="BP109" s="242">
        <v>1</v>
      </c>
    </row>
    <row r="110" spans="1:11" ht="12.75" customHeight="1">
      <c r="A110" s="251"/>
      <c r="B110" s="252"/>
      <c r="C110" s="503" t="s">
        <v>144</v>
      </c>
      <c r="D110" s="503"/>
      <c r="E110" s="253">
        <v>0</v>
      </c>
      <c r="F110" s="254"/>
      <c r="G110" s="255"/>
      <c r="H110" s="256"/>
      <c r="I110" s="257"/>
      <c r="J110" s="258"/>
      <c r="K110" s="257"/>
    </row>
    <row r="111" spans="1:11" ht="12.75" customHeight="1">
      <c r="A111" s="251"/>
      <c r="B111" s="252"/>
      <c r="C111" s="503" t="s">
        <v>1975</v>
      </c>
      <c r="D111" s="503"/>
      <c r="E111" s="253">
        <v>0</v>
      </c>
      <c r="F111" s="254"/>
      <c r="G111" s="255"/>
      <c r="H111" s="256"/>
      <c r="I111" s="257"/>
      <c r="J111" s="258"/>
      <c r="K111" s="257"/>
    </row>
    <row r="112" spans="1:11" ht="12.75" customHeight="1">
      <c r="A112" s="251"/>
      <c r="B112" s="252"/>
      <c r="C112" s="503" t="s">
        <v>1976</v>
      </c>
      <c r="D112" s="503"/>
      <c r="E112" s="253">
        <v>11.2088</v>
      </c>
      <c r="F112" s="254"/>
      <c r="G112" s="255"/>
      <c r="H112" s="256"/>
      <c r="I112" s="257"/>
      <c r="J112" s="258"/>
      <c r="K112" s="257"/>
    </row>
    <row r="113" spans="1:11" ht="12.75" customHeight="1">
      <c r="A113" s="251"/>
      <c r="B113" s="252"/>
      <c r="C113" s="503" t="s">
        <v>1977</v>
      </c>
      <c r="D113" s="503"/>
      <c r="E113" s="253">
        <v>1.6896</v>
      </c>
      <c r="F113" s="254"/>
      <c r="G113" s="255"/>
      <c r="H113" s="256"/>
      <c r="I113" s="257"/>
      <c r="J113" s="258"/>
      <c r="K113" s="257"/>
    </row>
    <row r="114" spans="1:11" ht="12.75" customHeight="1">
      <c r="A114" s="251"/>
      <c r="B114" s="252"/>
      <c r="C114" s="503" t="s">
        <v>1978</v>
      </c>
      <c r="D114" s="503"/>
      <c r="E114" s="253">
        <v>5.89</v>
      </c>
      <c r="F114" s="254"/>
      <c r="G114" s="255"/>
      <c r="H114" s="256"/>
      <c r="I114" s="257"/>
      <c r="J114" s="258"/>
      <c r="K114" s="257"/>
    </row>
    <row r="115" spans="1:68" ht="12.75">
      <c r="A115" s="243">
        <v>32</v>
      </c>
      <c r="B115" s="244" t="s">
        <v>2050</v>
      </c>
      <c r="C115" s="245" t="s">
        <v>2051</v>
      </c>
      <c r="D115" s="246" t="s">
        <v>123</v>
      </c>
      <c r="E115" s="247">
        <v>43.3884</v>
      </c>
      <c r="F115" s="439"/>
      <c r="G115" s="248">
        <f>E115*F115</f>
        <v>0</v>
      </c>
      <c r="H115" s="249">
        <v>0.15765</v>
      </c>
      <c r="I115" s="250">
        <f>E115*H115</f>
        <v>6.8401812600000005</v>
      </c>
      <c r="J115" s="249">
        <v>0</v>
      </c>
      <c r="K115" s="250">
        <f>E115*J115</f>
        <v>0</v>
      </c>
      <c r="AN115" s="215">
        <v>1</v>
      </c>
      <c r="AO115" s="215">
        <f>IF(AN115=1,G115,0)</f>
        <v>0</v>
      </c>
      <c r="AP115" s="215">
        <f>IF(AN115=2,G115,0)</f>
        <v>0</v>
      </c>
      <c r="AQ115" s="215">
        <f>IF(AN115=3,G115,0)</f>
        <v>0</v>
      </c>
      <c r="AR115" s="215">
        <f>IF(AN115=4,G115,0)</f>
        <v>0</v>
      </c>
      <c r="AS115" s="215">
        <f>IF(AN115=5,G115,0)</f>
        <v>0</v>
      </c>
      <c r="BO115" s="242">
        <v>1</v>
      </c>
      <c r="BP115" s="242">
        <v>1</v>
      </c>
    </row>
    <row r="116" spans="1:11" ht="12.75" customHeight="1">
      <c r="A116" s="251"/>
      <c r="B116" s="252"/>
      <c r="C116" s="503" t="s">
        <v>1992</v>
      </c>
      <c r="D116" s="503"/>
      <c r="E116" s="253">
        <v>0</v>
      </c>
      <c r="F116" s="254"/>
      <c r="G116" s="255"/>
      <c r="H116" s="256"/>
      <c r="I116" s="257"/>
      <c r="J116" s="258"/>
      <c r="K116" s="257"/>
    </row>
    <row r="117" spans="1:11" ht="12.75" customHeight="1">
      <c r="A117" s="251"/>
      <c r="B117" s="252"/>
      <c r="C117" s="503" t="s">
        <v>1993</v>
      </c>
      <c r="D117" s="503"/>
      <c r="E117" s="253">
        <v>0</v>
      </c>
      <c r="F117" s="254"/>
      <c r="G117" s="255"/>
      <c r="H117" s="256"/>
      <c r="I117" s="257"/>
      <c r="J117" s="258"/>
      <c r="K117" s="257"/>
    </row>
    <row r="118" spans="1:11" ht="12.75" customHeight="1">
      <c r="A118" s="251"/>
      <c r="B118" s="252"/>
      <c r="C118" s="503" t="s">
        <v>1994</v>
      </c>
      <c r="D118" s="503"/>
      <c r="E118" s="253">
        <v>26.007</v>
      </c>
      <c r="F118" s="254"/>
      <c r="G118" s="255"/>
      <c r="H118" s="256"/>
      <c r="I118" s="257"/>
      <c r="J118" s="258"/>
      <c r="K118" s="257"/>
    </row>
    <row r="119" spans="1:11" ht="12.75" customHeight="1">
      <c r="A119" s="251"/>
      <c r="B119" s="252"/>
      <c r="C119" s="503" t="s">
        <v>2052</v>
      </c>
      <c r="D119" s="503"/>
      <c r="E119" s="253">
        <v>6</v>
      </c>
      <c r="F119" s="254"/>
      <c r="G119" s="255"/>
      <c r="H119" s="256"/>
      <c r="I119" s="257"/>
      <c r="J119" s="258"/>
      <c r="K119" s="257"/>
    </row>
    <row r="120" spans="1:11" ht="12.75" customHeight="1">
      <c r="A120" s="251"/>
      <c r="B120" s="252"/>
      <c r="C120" s="503" t="s">
        <v>1995</v>
      </c>
      <c r="D120" s="503"/>
      <c r="E120" s="253">
        <v>1.644</v>
      </c>
      <c r="F120" s="254"/>
      <c r="G120" s="255"/>
      <c r="H120" s="256"/>
      <c r="I120" s="257"/>
      <c r="J120" s="258"/>
      <c r="K120" s="257"/>
    </row>
    <row r="121" spans="1:11" ht="12.75" customHeight="1">
      <c r="A121" s="251"/>
      <c r="B121" s="252"/>
      <c r="C121" s="503" t="s">
        <v>1996</v>
      </c>
      <c r="D121" s="503"/>
      <c r="E121" s="253">
        <v>9.7374</v>
      </c>
      <c r="F121" s="254"/>
      <c r="G121" s="255"/>
      <c r="H121" s="256"/>
      <c r="I121" s="257"/>
      <c r="J121" s="258"/>
      <c r="K121" s="257"/>
    </row>
    <row r="122" spans="1:45" ht="12.75">
      <c r="A122" s="263"/>
      <c r="B122" s="264" t="s">
        <v>177</v>
      </c>
      <c r="C122" s="265" t="s">
        <v>258</v>
      </c>
      <c r="D122" s="266"/>
      <c r="E122" s="267"/>
      <c r="F122" s="268"/>
      <c r="G122" s="269">
        <f>SUM(G108:G121)</f>
        <v>0</v>
      </c>
      <c r="H122" s="270"/>
      <c r="I122" s="271">
        <f>SUM(I108:I121)</f>
        <v>6.8401812600000005</v>
      </c>
      <c r="J122" s="270"/>
      <c r="K122" s="271">
        <f>SUM(K108:K121)</f>
        <v>0</v>
      </c>
      <c r="AO122" s="272">
        <f>SUM(AO108:AO121)</f>
        <v>0</v>
      </c>
      <c r="AP122" s="272">
        <f>SUM(AP108:AP121)</f>
        <v>0</v>
      </c>
      <c r="AQ122" s="272">
        <f>SUM(AQ108:AQ121)</f>
        <v>0</v>
      </c>
      <c r="AR122" s="272">
        <f>SUM(AR108:AR121)</f>
        <v>0</v>
      </c>
      <c r="AS122" s="272">
        <f>SUM(AS108:AS121)</f>
        <v>0</v>
      </c>
    </row>
    <row r="123" spans="1:11" ht="12.75">
      <c r="A123" s="232" t="s">
        <v>118</v>
      </c>
      <c r="B123" s="233" t="s">
        <v>259</v>
      </c>
      <c r="C123" s="234" t="s">
        <v>260</v>
      </c>
      <c r="D123" s="235"/>
      <c r="E123" s="236"/>
      <c r="F123" s="236"/>
      <c r="G123" s="237"/>
      <c r="H123" s="238"/>
      <c r="I123" s="239"/>
      <c r="J123" s="240"/>
      <c r="K123" s="241"/>
    </row>
    <row r="124" spans="1:68" ht="12.75">
      <c r="A124" s="243">
        <v>33</v>
      </c>
      <c r="B124" s="244" t="s">
        <v>261</v>
      </c>
      <c r="C124" s="245" t="s">
        <v>262</v>
      </c>
      <c r="D124" s="246" t="s">
        <v>123</v>
      </c>
      <c r="E124" s="247">
        <v>10.926</v>
      </c>
      <c r="F124" s="439"/>
      <c r="G124" s="248">
        <f>E124*F124</f>
        <v>0</v>
      </c>
      <c r="H124" s="249">
        <v>0.003</v>
      </c>
      <c r="I124" s="250">
        <f>E124*H124</f>
        <v>0.032778</v>
      </c>
      <c r="J124" s="249">
        <v>0</v>
      </c>
      <c r="K124" s="250">
        <f>E124*J124</f>
        <v>0</v>
      </c>
      <c r="AN124" s="215">
        <v>1</v>
      </c>
      <c r="AO124" s="215">
        <f>IF(AN124=1,G124,0)</f>
        <v>0</v>
      </c>
      <c r="AP124" s="215">
        <f>IF(AN124=2,G124,0)</f>
        <v>0</v>
      </c>
      <c r="AQ124" s="215">
        <f>IF(AN124=3,G124,0)</f>
        <v>0</v>
      </c>
      <c r="AR124" s="215">
        <f>IF(AN124=4,G124,0)</f>
        <v>0</v>
      </c>
      <c r="AS124" s="215">
        <f>IF(AN124=5,G124,0)</f>
        <v>0</v>
      </c>
      <c r="BO124" s="242">
        <v>1</v>
      </c>
      <c r="BP124" s="242">
        <v>1</v>
      </c>
    </row>
    <row r="125" spans="1:11" ht="12.75" customHeight="1">
      <c r="A125" s="251"/>
      <c r="B125" s="252"/>
      <c r="C125" s="503" t="s">
        <v>2053</v>
      </c>
      <c r="D125" s="503"/>
      <c r="E125" s="253">
        <v>0</v>
      </c>
      <c r="F125" s="254"/>
      <c r="G125" s="255"/>
      <c r="H125" s="256"/>
      <c r="I125" s="257"/>
      <c r="J125" s="258"/>
      <c r="K125" s="257"/>
    </row>
    <row r="126" spans="1:11" ht="12.75" customHeight="1">
      <c r="A126" s="251"/>
      <c r="B126" s="252"/>
      <c r="C126" s="503" t="s">
        <v>2054</v>
      </c>
      <c r="D126" s="503"/>
      <c r="E126" s="253">
        <v>3.696</v>
      </c>
      <c r="F126" s="254"/>
      <c r="G126" s="255"/>
      <c r="H126" s="256"/>
      <c r="I126" s="257"/>
      <c r="J126" s="258"/>
      <c r="K126" s="257"/>
    </row>
    <row r="127" spans="1:11" ht="12.75" customHeight="1">
      <c r="A127" s="251"/>
      <c r="B127" s="252"/>
      <c r="C127" s="503" t="s">
        <v>2055</v>
      </c>
      <c r="D127" s="503"/>
      <c r="E127" s="253">
        <v>2.604</v>
      </c>
      <c r="F127" s="254"/>
      <c r="G127" s="255"/>
      <c r="H127" s="256"/>
      <c r="I127" s="257"/>
      <c r="J127" s="258"/>
      <c r="K127" s="257"/>
    </row>
    <row r="128" spans="1:11" ht="12.75" customHeight="1">
      <c r="A128" s="251"/>
      <c r="B128" s="252"/>
      <c r="C128" s="503" t="s">
        <v>2056</v>
      </c>
      <c r="D128" s="503"/>
      <c r="E128" s="253">
        <v>1.98</v>
      </c>
      <c r="F128" s="254"/>
      <c r="G128" s="255"/>
      <c r="H128" s="256"/>
      <c r="I128" s="257"/>
      <c r="J128" s="258"/>
      <c r="K128" s="257"/>
    </row>
    <row r="129" spans="1:11" ht="12.75" customHeight="1">
      <c r="A129" s="251"/>
      <c r="B129" s="252"/>
      <c r="C129" s="503" t="s">
        <v>2057</v>
      </c>
      <c r="D129" s="503"/>
      <c r="E129" s="253">
        <v>1.764</v>
      </c>
      <c r="F129" s="254"/>
      <c r="G129" s="255"/>
      <c r="H129" s="256"/>
      <c r="I129" s="257"/>
      <c r="J129" s="258"/>
      <c r="K129" s="257"/>
    </row>
    <row r="130" spans="1:11" ht="12.75" customHeight="1">
      <c r="A130" s="251"/>
      <c r="B130" s="252"/>
      <c r="C130" s="503" t="s">
        <v>2058</v>
      </c>
      <c r="D130" s="503"/>
      <c r="E130" s="253">
        <v>0.882</v>
      </c>
      <c r="F130" s="254"/>
      <c r="G130" s="255"/>
      <c r="H130" s="256"/>
      <c r="I130" s="257"/>
      <c r="J130" s="258"/>
      <c r="K130" s="257"/>
    </row>
    <row r="131" spans="1:68" ht="12.75">
      <c r="A131" s="243">
        <v>34</v>
      </c>
      <c r="B131" s="244" t="s">
        <v>272</v>
      </c>
      <c r="C131" s="245" t="s">
        <v>273</v>
      </c>
      <c r="D131" s="246" t="s">
        <v>123</v>
      </c>
      <c r="E131" s="247">
        <v>97.5997</v>
      </c>
      <c r="F131" s="439"/>
      <c r="G131" s="248">
        <f>E131*F131</f>
        <v>0</v>
      </c>
      <c r="H131" s="249">
        <v>8E-05</v>
      </c>
      <c r="I131" s="250">
        <f>E131*H131</f>
        <v>0.007807976</v>
      </c>
      <c r="J131" s="249">
        <v>0</v>
      </c>
      <c r="K131" s="250">
        <f>E131*J131</f>
        <v>0</v>
      </c>
      <c r="AN131" s="215">
        <v>1</v>
      </c>
      <c r="AO131" s="215">
        <f>IF(AN131=1,G131,0)</f>
        <v>0</v>
      </c>
      <c r="AP131" s="215">
        <f>IF(AN131=2,G131,0)</f>
        <v>0</v>
      </c>
      <c r="AQ131" s="215">
        <f>IF(AN131=3,G131,0)</f>
        <v>0</v>
      </c>
      <c r="AR131" s="215">
        <f>IF(AN131=4,G131,0)</f>
        <v>0</v>
      </c>
      <c r="AS131" s="215">
        <f>IF(AN131=5,G131,0)</f>
        <v>0</v>
      </c>
      <c r="BO131" s="242">
        <v>1</v>
      </c>
      <c r="BP131" s="242">
        <v>1</v>
      </c>
    </row>
    <row r="132" spans="1:11" ht="12.75" customHeight="1">
      <c r="A132" s="251"/>
      <c r="B132" s="252"/>
      <c r="C132" s="503" t="s">
        <v>2059</v>
      </c>
      <c r="D132" s="503"/>
      <c r="E132" s="253">
        <v>41.28</v>
      </c>
      <c r="F132" s="254"/>
      <c r="G132" s="255"/>
      <c r="H132" s="256"/>
      <c r="I132" s="257"/>
      <c r="J132" s="258"/>
      <c r="K132" s="257"/>
    </row>
    <row r="133" spans="1:11" ht="12.75" customHeight="1">
      <c r="A133" s="251"/>
      <c r="B133" s="252"/>
      <c r="C133" s="503" t="s">
        <v>2060</v>
      </c>
      <c r="D133" s="503"/>
      <c r="E133" s="253">
        <v>7.02</v>
      </c>
      <c r="F133" s="254"/>
      <c r="G133" s="255"/>
      <c r="H133" s="256"/>
      <c r="I133" s="257"/>
      <c r="J133" s="258"/>
      <c r="K133" s="257"/>
    </row>
    <row r="134" spans="1:11" ht="12.75" customHeight="1">
      <c r="A134" s="251"/>
      <c r="B134" s="252"/>
      <c r="C134" s="503" t="s">
        <v>2061</v>
      </c>
      <c r="D134" s="503"/>
      <c r="E134" s="253">
        <v>1.518</v>
      </c>
      <c r="F134" s="254"/>
      <c r="G134" s="255"/>
      <c r="H134" s="256"/>
      <c r="I134" s="257"/>
      <c r="J134" s="258"/>
      <c r="K134" s="257"/>
    </row>
    <row r="135" spans="1:11" ht="12.75" customHeight="1">
      <c r="A135" s="251"/>
      <c r="B135" s="252"/>
      <c r="C135" s="503" t="s">
        <v>2062</v>
      </c>
      <c r="D135" s="503"/>
      <c r="E135" s="253">
        <v>11.6733</v>
      </c>
      <c r="F135" s="254"/>
      <c r="G135" s="255"/>
      <c r="H135" s="256"/>
      <c r="I135" s="257"/>
      <c r="J135" s="258"/>
      <c r="K135" s="257"/>
    </row>
    <row r="136" spans="1:11" ht="12.75" customHeight="1">
      <c r="A136" s="251"/>
      <c r="B136" s="252"/>
      <c r="C136" s="503" t="s">
        <v>2063</v>
      </c>
      <c r="D136" s="503"/>
      <c r="E136" s="253">
        <v>9.69</v>
      </c>
      <c r="F136" s="254"/>
      <c r="G136" s="255"/>
      <c r="H136" s="256"/>
      <c r="I136" s="257"/>
      <c r="J136" s="258"/>
      <c r="K136" s="257"/>
    </row>
    <row r="137" spans="1:11" ht="12.75" customHeight="1">
      <c r="A137" s="251"/>
      <c r="B137" s="252"/>
      <c r="C137" s="503" t="s">
        <v>2064</v>
      </c>
      <c r="D137" s="503"/>
      <c r="E137" s="253">
        <v>7.9056</v>
      </c>
      <c r="F137" s="254"/>
      <c r="G137" s="255"/>
      <c r="H137" s="256"/>
      <c r="I137" s="257"/>
      <c r="J137" s="258"/>
      <c r="K137" s="257"/>
    </row>
    <row r="138" spans="1:11" ht="12.75" customHeight="1">
      <c r="A138" s="251"/>
      <c r="B138" s="252"/>
      <c r="C138" s="503" t="s">
        <v>2065</v>
      </c>
      <c r="D138" s="503"/>
      <c r="E138" s="253">
        <v>3.9528</v>
      </c>
      <c r="F138" s="254"/>
      <c r="G138" s="255"/>
      <c r="H138" s="256"/>
      <c r="I138" s="257"/>
      <c r="J138" s="258"/>
      <c r="K138" s="257"/>
    </row>
    <row r="139" spans="1:11" ht="12.75" customHeight="1">
      <c r="A139" s="251"/>
      <c r="B139" s="252"/>
      <c r="C139" s="503" t="s">
        <v>2066</v>
      </c>
      <c r="D139" s="503"/>
      <c r="E139" s="253">
        <v>14.56</v>
      </c>
      <c r="F139" s="254"/>
      <c r="G139" s="255"/>
      <c r="H139" s="256"/>
      <c r="I139" s="257"/>
      <c r="J139" s="258"/>
      <c r="K139" s="257"/>
    </row>
    <row r="140" spans="1:68" ht="12.75">
      <c r="A140" s="243">
        <v>35</v>
      </c>
      <c r="B140" s="244" t="s">
        <v>2067</v>
      </c>
      <c r="C140" s="245" t="s">
        <v>2068</v>
      </c>
      <c r="D140" s="246" t="s">
        <v>123</v>
      </c>
      <c r="E140" s="247">
        <v>2.04</v>
      </c>
      <c r="F140" s="439"/>
      <c r="G140" s="248">
        <f>E140*F140</f>
        <v>0</v>
      </c>
      <c r="H140" s="249">
        <v>0.04414</v>
      </c>
      <c r="I140" s="250">
        <f>E140*H140</f>
        <v>0.0900456</v>
      </c>
      <c r="J140" s="249">
        <v>0</v>
      </c>
      <c r="K140" s="250">
        <f>E140*J140</f>
        <v>0</v>
      </c>
      <c r="AN140" s="215">
        <v>1</v>
      </c>
      <c r="AO140" s="215">
        <f>IF(AN140=1,G140,0)</f>
        <v>0</v>
      </c>
      <c r="AP140" s="215">
        <f>IF(AN140=2,G140,0)</f>
        <v>0</v>
      </c>
      <c r="AQ140" s="215">
        <f>IF(AN140=3,G140,0)</f>
        <v>0</v>
      </c>
      <c r="AR140" s="215">
        <f>IF(AN140=4,G140,0)</f>
        <v>0</v>
      </c>
      <c r="AS140" s="215">
        <f>IF(AN140=5,G140,0)</f>
        <v>0</v>
      </c>
      <c r="BO140" s="242">
        <v>1</v>
      </c>
      <c r="BP140" s="242">
        <v>1</v>
      </c>
    </row>
    <row r="141" spans="1:11" ht="12.75" customHeight="1">
      <c r="A141" s="251"/>
      <c r="B141" s="252"/>
      <c r="C141" s="503" t="s">
        <v>2053</v>
      </c>
      <c r="D141" s="503"/>
      <c r="E141" s="253">
        <v>0</v>
      </c>
      <c r="F141" s="254"/>
      <c r="G141" s="255"/>
      <c r="H141" s="256"/>
      <c r="I141" s="257"/>
      <c r="J141" s="258"/>
      <c r="K141" s="257"/>
    </row>
    <row r="142" spans="1:11" ht="12.75" customHeight="1">
      <c r="A142" s="251"/>
      <c r="B142" s="252"/>
      <c r="C142" s="503" t="s">
        <v>2069</v>
      </c>
      <c r="D142" s="503"/>
      <c r="E142" s="253">
        <v>1.47</v>
      </c>
      <c r="F142" s="254"/>
      <c r="G142" s="255"/>
      <c r="H142" s="256"/>
      <c r="I142" s="257"/>
      <c r="J142" s="258"/>
      <c r="K142" s="257"/>
    </row>
    <row r="143" spans="1:11" ht="12.75" customHeight="1">
      <c r="A143" s="251"/>
      <c r="B143" s="252"/>
      <c r="C143" s="503" t="s">
        <v>2070</v>
      </c>
      <c r="D143" s="503"/>
      <c r="E143" s="253">
        <v>0.57</v>
      </c>
      <c r="F143" s="254"/>
      <c r="G143" s="255"/>
      <c r="H143" s="256"/>
      <c r="I143" s="257"/>
      <c r="J143" s="258"/>
      <c r="K143" s="257"/>
    </row>
    <row r="144" spans="1:68" ht="12.75">
      <c r="A144" s="243">
        <v>36</v>
      </c>
      <c r="B144" s="244" t="s">
        <v>2071</v>
      </c>
      <c r="C144" s="245" t="s">
        <v>2072</v>
      </c>
      <c r="D144" s="246" t="s">
        <v>123</v>
      </c>
      <c r="E144" s="247">
        <v>38.462</v>
      </c>
      <c r="F144" s="439"/>
      <c r="G144" s="248">
        <f>E144*F144</f>
        <v>0</v>
      </c>
      <c r="H144" s="249">
        <v>0.04766</v>
      </c>
      <c r="I144" s="250">
        <f>E144*H144</f>
        <v>1.8330989200000003</v>
      </c>
      <c r="J144" s="249">
        <v>0</v>
      </c>
      <c r="K144" s="250">
        <f>E144*J144</f>
        <v>0</v>
      </c>
      <c r="AN144" s="215">
        <v>1</v>
      </c>
      <c r="AO144" s="215">
        <f>IF(AN144=1,G144,0)</f>
        <v>0</v>
      </c>
      <c r="AP144" s="215">
        <f>IF(AN144=2,G144,0)</f>
        <v>0</v>
      </c>
      <c r="AQ144" s="215">
        <f>IF(AN144=3,G144,0)</f>
        <v>0</v>
      </c>
      <c r="AR144" s="215">
        <f>IF(AN144=4,G144,0)</f>
        <v>0</v>
      </c>
      <c r="AS144" s="215">
        <f>IF(AN144=5,G144,0)</f>
        <v>0</v>
      </c>
      <c r="BO144" s="242">
        <v>1</v>
      </c>
      <c r="BP144" s="242">
        <v>0</v>
      </c>
    </row>
    <row r="145" spans="1:11" ht="12.75" customHeight="1">
      <c r="A145" s="251"/>
      <c r="B145" s="252"/>
      <c r="C145" s="503" t="s">
        <v>2073</v>
      </c>
      <c r="D145" s="503"/>
      <c r="E145" s="253">
        <v>5.856</v>
      </c>
      <c r="F145" s="254"/>
      <c r="G145" s="255"/>
      <c r="H145" s="256"/>
      <c r="I145" s="257"/>
      <c r="J145" s="258"/>
      <c r="K145" s="257"/>
    </row>
    <row r="146" spans="1:11" ht="12.75" customHeight="1">
      <c r="A146" s="251"/>
      <c r="B146" s="252"/>
      <c r="C146" s="503" t="s">
        <v>2074</v>
      </c>
      <c r="D146" s="503"/>
      <c r="E146" s="253">
        <v>4.08</v>
      </c>
      <c r="F146" s="254"/>
      <c r="G146" s="255"/>
      <c r="H146" s="256"/>
      <c r="I146" s="257"/>
      <c r="J146" s="258"/>
      <c r="K146" s="257"/>
    </row>
    <row r="147" spans="1:11" ht="12.75" customHeight="1">
      <c r="A147" s="251"/>
      <c r="B147" s="252"/>
      <c r="C147" s="503" t="s">
        <v>2075</v>
      </c>
      <c r="D147" s="503"/>
      <c r="E147" s="253">
        <v>5.344</v>
      </c>
      <c r="F147" s="254"/>
      <c r="G147" s="255"/>
      <c r="H147" s="256"/>
      <c r="I147" s="257"/>
      <c r="J147" s="258"/>
      <c r="K147" s="257"/>
    </row>
    <row r="148" spans="1:11" ht="12.75" customHeight="1">
      <c r="A148" s="251"/>
      <c r="B148" s="252"/>
      <c r="C148" s="503" t="s">
        <v>2076</v>
      </c>
      <c r="D148" s="503"/>
      <c r="E148" s="253">
        <v>0.88</v>
      </c>
      <c r="F148" s="254"/>
      <c r="G148" s="255"/>
      <c r="H148" s="256"/>
      <c r="I148" s="257"/>
      <c r="J148" s="258"/>
      <c r="K148" s="257"/>
    </row>
    <row r="149" spans="1:11" ht="12.75" customHeight="1">
      <c r="A149" s="251"/>
      <c r="B149" s="252"/>
      <c r="C149" s="503" t="s">
        <v>2077</v>
      </c>
      <c r="D149" s="503"/>
      <c r="E149" s="253">
        <v>3.12</v>
      </c>
      <c r="F149" s="254"/>
      <c r="G149" s="255"/>
      <c r="H149" s="256"/>
      <c r="I149" s="257"/>
      <c r="J149" s="258"/>
      <c r="K149" s="257"/>
    </row>
    <row r="150" spans="1:11" ht="12.75" customHeight="1">
      <c r="A150" s="251"/>
      <c r="B150" s="252"/>
      <c r="C150" s="503" t="s">
        <v>2078</v>
      </c>
      <c r="D150" s="503"/>
      <c r="E150" s="253">
        <v>8.256</v>
      </c>
      <c r="F150" s="254"/>
      <c r="G150" s="255"/>
      <c r="H150" s="256"/>
      <c r="I150" s="257"/>
      <c r="J150" s="258"/>
      <c r="K150" s="257"/>
    </row>
    <row r="151" spans="1:11" ht="12.75" customHeight="1">
      <c r="A151" s="251"/>
      <c r="B151" s="252"/>
      <c r="C151" s="503" t="s">
        <v>2053</v>
      </c>
      <c r="D151" s="503"/>
      <c r="E151" s="253">
        <v>0</v>
      </c>
      <c r="F151" s="254"/>
      <c r="G151" s="255"/>
      <c r="H151" s="256"/>
      <c r="I151" s="257"/>
      <c r="J151" s="258"/>
      <c r="K151" s="257"/>
    </row>
    <row r="152" spans="1:11" ht="12.75" customHeight="1">
      <c r="A152" s="251"/>
      <c r="B152" s="252"/>
      <c r="C152" s="503" t="s">
        <v>2054</v>
      </c>
      <c r="D152" s="503"/>
      <c r="E152" s="253">
        <v>3.696</v>
      </c>
      <c r="F152" s="254"/>
      <c r="G152" s="255"/>
      <c r="H152" s="256"/>
      <c r="I152" s="257"/>
      <c r="J152" s="258"/>
      <c r="K152" s="257"/>
    </row>
    <row r="153" spans="1:11" ht="12.75" customHeight="1">
      <c r="A153" s="251"/>
      <c r="B153" s="252"/>
      <c r="C153" s="503" t="s">
        <v>2055</v>
      </c>
      <c r="D153" s="503"/>
      <c r="E153" s="253">
        <v>2.604</v>
      </c>
      <c r="F153" s="254"/>
      <c r="G153" s="255"/>
      <c r="H153" s="256"/>
      <c r="I153" s="257"/>
      <c r="J153" s="258"/>
      <c r="K153" s="257"/>
    </row>
    <row r="154" spans="1:11" ht="12.75" customHeight="1">
      <c r="A154" s="251"/>
      <c r="B154" s="252"/>
      <c r="C154" s="503" t="s">
        <v>2056</v>
      </c>
      <c r="D154" s="503"/>
      <c r="E154" s="253">
        <v>1.98</v>
      </c>
      <c r="F154" s="254"/>
      <c r="G154" s="255"/>
      <c r="H154" s="256"/>
      <c r="I154" s="257"/>
      <c r="J154" s="258"/>
      <c r="K154" s="257"/>
    </row>
    <row r="155" spans="1:11" ht="12.75" customHeight="1">
      <c r="A155" s="251"/>
      <c r="B155" s="252"/>
      <c r="C155" s="503" t="s">
        <v>2057</v>
      </c>
      <c r="D155" s="503"/>
      <c r="E155" s="253">
        <v>1.764</v>
      </c>
      <c r="F155" s="254"/>
      <c r="G155" s="255"/>
      <c r="H155" s="256"/>
      <c r="I155" s="257"/>
      <c r="J155" s="258"/>
      <c r="K155" s="257"/>
    </row>
    <row r="156" spans="1:11" ht="12.75" customHeight="1">
      <c r="A156" s="251"/>
      <c r="B156" s="252"/>
      <c r="C156" s="503" t="s">
        <v>2058</v>
      </c>
      <c r="D156" s="503"/>
      <c r="E156" s="253">
        <v>0.882</v>
      </c>
      <c r="F156" s="254"/>
      <c r="G156" s="255"/>
      <c r="H156" s="256"/>
      <c r="I156" s="257"/>
      <c r="J156" s="258"/>
      <c r="K156" s="257"/>
    </row>
    <row r="157" spans="1:68" ht="22.5">
      <c r="A157" s="243">
        <v>37</v>
      </c>
      <c r="B157" s="244" t="s">
        <v>338</v>
      </c>
      <c r="C157" s="245" t="s">
        <v>339</v>
      </c>
      <c r="D157" s="246" t="s">
        <v>123</v>
      </c>
      <c r="E157" s="247">
        <v>64.985</v>
      </c>
      <c r="F157" s="439"/>
      <c r="G157" s="248">
        <f>E157*F157</f>
        <v>0</v>
      </c>
      <c r="H157" s="249">
        <v>0.03371</v>
      </c>
      <c r="I157" s="250">
        <f>E157*H157</f>
        <v>2.19064435</v>
      </c>
      <c r="J157" s="249">
        <v>0</v>
      </c>
      <c r="K157" s="250">
        <f>E157*J157</f>
        <v>0</v>
      </c>
      <c r="AN157" s="215">
        <v>1</v>
      </c>
      <c r="AO157" s="215">
        <f>IF(AN157=1,G157,0)</f>
        <v>0</v>
      </c>
      <c r="AP157" s="215">
        <f>IF(AN157=2,G157,0)</f>
        <v>0</v>
      </c>
      <c r="AQ157" s="215">
        <f>IF(AN157=3,G157,0)</f>
        <v>0</v>
      </c>
      <c r="AR157" s="215">
        <f>IF(AN157=4,G157,0)</f>
        <v>0</v>
      </c>
      <c r="AS157" s="215">
        <f>IF(AN157=5,G157,0)</f>
        <v>0</v>
      </c>
      <c r="BO157" s="242">
        <v>1</v>
      </c>
      <c r="BP157" s="242">
        <v>1</v>
      </c>
    </row>
    <row r="158" spans="1:11" ht="12.75" customHeight="1">
      <c r="A158" s="251"/>
      <c r="B158" s="252"/>
      <c r="C158" s="505" t="s">
        <v>174</v>
      </c>
      <c r="D158" s="505"/>
      <c r="E158" s="262">
        <v>0</v>
      </c>
      <c r="F158" s="254"/>
      <c r="G158" s="255"/>
      <c r="H158" s="256"/>
      <c r="I158" s="257"/>
      <c r="J158" s="258"/>
      <c r="K158" s="257"/>
    </row>
    <row r="159" spans="1:11" ht="12.75" customHeight="1">
      <c r="A159" s="251"/>
      <c r="B159" s="252"/>
      <c r="C159" s="424" t="s">
        <v>3156</v>
      </c>
      <c r="D159" s="424"/>
      <c r="E159" s="262"/>
      <c r="F159" s="254"/>
      <c r="G159" s="255"/>
      <c r="H159" s="256"/>
      <c r="I159" s="257"/>
      <c r="J159" s="258"/>
      <c r="K159" s="257"/>
    </row>
    <row r="160" spans="1:11" ht="12.75" customHeight="1">
      <c r="A160" s="251"/>
      <c r="B160" s="252"/>
      <c r="C160" s="424" t="s">
        <v>3157</v>
      </c>
      <c r="D160" s="424"/>
      <c r="E160" s="262"/>
      <c r="F160" s="254"/>
      <c r="G160" s="255"/>
      <c r="H160" s="256"/>
      <c r="I160" s="257"/>
      <c r="J160" s="258"/>
      <c r="K160" s="257"/>
    </row>
    <row r="161" spans="1:11" ht="12.75" customHeight="1">
      <c r="A161" s="251"/>
      <c r="B161" s="252"/>
      <c r="C161" s="505" t="s">
        <v>2079</v>
      </c>
      <c r="D161" s="505"/>
      <c r="E161" s="262">
        <v>18.99</v>
      </c>
      <c r="F161" s="254"/>
      <c r="G161" s="255"/>
      <c r="H161" s="256"/>
      <c r="I161" s="257"/>
      <c r="J161" s="258"/>
      <c r="K161" s="257"/>
    </row>
    <row r="162" spans="1:11" ht="12.75" customHeight="1">
      <c r="A162" s="251"/>
      <c r="B162" s="252"/>
      <c r="C162" s="505" t="s">
        <v>2080</v>
      </c>
      <c r="D162" s="505"/>
      <c r="E162" s="262">
        <v>6.62</v>
      </c>
      <c r="F162" s="254"/>
      <c r="G162" s="255"/>
      <c r="H162" s="256"/>
      <c r="I162" s="257"/>
      <c r="J162" s="258"/>
      <c r="K162" s="257"/>
    </row>
    <row r="163" spans="1:11" ht="12.75" customHeight="1">
      <c r="A163" s="251"/>
      <c r="B163" s="252"/>
      <c r="C163" s="505" t="s">
        <v>2081</v>
      </c>
      <c r="D163" s="505"/>
      <c r="E163" s="262">
        <v>17.4</v>
      </c>
      <c r="F163" s="254"/>
      <c r="G163" s="255"/>
      <c r="H163" s="256"/>
      <c r="I163" s="257"/>
      <c r="J163" s="258"/>
      <c r="K163" s="257"/>
    </row>
    <row r="164" spans="1:11" ht="12.75" customHeight="1">
      <c r="A164" s="251"/>
      <c r="B164" s="252"/>
      <c r="C164" s="505" t="s">
        <v>2082</v>
      </c>
      <c r="D164" s="505"/>
      <c r="E164" s="262">
        <v>11.1</v>
      </c>
      <c r="F164" s="254"/>
      <c r="G164" s="255"/>
      <c r="H164" s="256"/>
      <c r="I164" s="257"/>
      <c r="J164" s="258"/>
      <c r="K164" s="257"/>
    </row>
    <row r="165" spans="1:11" ht="12.75" customHeight="1">
      <c r="A165" s="251"/>
      <c r="B165" s="252"/>
      <c r="C165" s="505" t="s">
        <v>2083</v>
      </c>
      <c r="D165" s="505"/>
      <c r="E165" s="262">
        <v>42.32</v>
      </c>
      <c r="F165" s="254"/>
      <c r="G165" s="255"/>
      <c r="H165" s="256"/>
      <c r="I165" s="257"/>
      <c r="J165" s="258"/>
      <c r="K165" s="257"/>
    </row>
    <row r="166" spans="1:11" ht="12.75" customHeight="1">
      <c r="A166" s="251"/>
      <c r="B166" s="252"/>
      <c r="C166" s="505" t="s">
        <v>2084</v>
      </c>
      <c r="D166" s="505"/>
      <c r="E166" s="262">
        <v>16.5</v>
      </c>
      <c r="F166" s="254"/>
      <c r="G166" s="255"/>
      <c r="H166" s="256"/>
      <c r="I166" s="257"/>
      <c r="J166" s="258"/>
      <c r="K166" s="257"/>
    </row>
    <row r="167" spans="1:11" ht="12.75" customHeight="1">
      <c r="A167" s="251"/>
      <c r="B167" s="252"/>
      <c r="C167" s="505" t="s">
        <v>2085</v>
      </c>
      <c r="D167" s="505"/>
      <c r="E167" s="262">
        <v>11.36</v>
      </c>
      <c r="F167" s="254"/>
      <c r="G167" s="255"/>
      <c r="H167" s="256"/>
      <c r="I167" s="257"/>
      <c r="J167" s="258"/>
      <c r="K167" s="257"/>
    </row>
    <row r="168" spans="1:11" ht="12.75" customHeight="1">
      <c r="A168" s="251"/>
      <c r="B168" s="252"/>
      <c r="C168" s="505" t="s">
        <v>2086</v>
      </c>
      <c r="D168" s="505"/>
      <c r="E168" s="262">
        <v>5.68</v>
      </c>
      <c r="F168" s="254"/>
      <c r="G168" s="255"/>
      <c r="H168" s="256"/>
      <c r="I168" s="257"/>
      <c r="J168" s="258"/>
      <c r="K168" s="257"/>
    </row>
    <row r="169" spans="1:11" ht="12.75" customHeight="1">
      <c r="A169" s="251"/>
      <c r="B169" s="252"/>
      <c r="C169" s="505" t="s">
        <v>175</v>
      </c>
      <c r="D169" s="505"/>
      <c r="E169" s="262">
        <v>129.97</v>
      </c>
      <c r="F169" s="254"/>
      <c r="G169" s="255"/>
      <c r="H169" s="256"/>
      <c r="I169" s="257"/>
      <c r="J169" s="258"/>
      <c r="K169" s="257"/>
    </row>
    <row r="170" spans="1:11" ht="12.75" customHeight="1">
      <c r="A170" s="251"/>
      <c r="B170" s="252"/>
      <c r="C170" s="503" t="s">
        <v>2087</v>
      </c>
      <c r="D170" s="503"/>
      <c r="E170" s="253">
        <v>64.985</v>
      </c>
      <c r="F170" s="254"/>
      <c r="G170" s="255"/>
      <c r="H170" s="256"/>
      <c r="I170" s="257"/>
      <c r="J170" s="258"/>
      <c r="K170" s="257"/>
    </row>
    <row r="171" spans="1:68" ht="22.5">
      <c r="A171" s="243">
        <v>38</v>
      </c>
      <c r="B171" s="244" t="s">
        <v>414</v>
      </c>
      <c r="C171" s="245" t="s">
        <v>415</v>
      </c>
      <c r="D171" s="246" t="s">
        <v>123</v>
      </c>
      <c r="E171" s="247">
        <v>53.468</v>
      </c>
      <c r="F171" s="439"/>
      <c r="G171" s="248">
        <f>E171*F171</f>
        <v>0</v>
      </c>
      <c r="H171" s="249">
        <v>0.00367</v>
      </c>
      <c r="I171" s="250">
        <f>E171*H171</f>
        <v>0.19622756000000002</v>
      </c>
      <c r="J171" s="249">
        <v>0</v>
      </c>
      <c r="K171" s="250">
        <f>E171*J171</f>
        <v>0</v>
      </c>
      <c r="AN171" s="215">
        <v>1</v>
      </c>
      <c r="AO171" s="215">
        <f>IF(AN171=1,G171,0)</f>
        <v>0</v>
      </c>
      <c r="AP171" s="215">
        <f>IF(AN171=2,G171,0)</f>
        <v>0</v>
      </c>
      <c r="AQ171" s="215">
        <f>IF(AN171=3,G171,0)</f>
        <v>0</v>
      </c>
      <c r="AR171" s="215">
        <f>IF(AN171=4,G171,0)</f>
        <v>0</v>
      </c>
      <c r="AS171" s="215">
        <f>IF(AN171=5,G171,0)</f>
        <v>0</v>
      </c>
      <c r="BO171" s="242">
        <v>1</v>
      </c>
      <c r="BP171" s="242">
        <v>1</v>
      </c>
    </row>
    <row r="172" spans="1:11" ht="12.75" customHeight="1">
      <c r="A172" s="251"/>
      <c r="B172" s="252"/>
      <c r="C172" s="503" t="s">
        <v>2073</v>
      </c>
      <c r="D172" s="503"/>
      <c r="E172" s="253">
        <v>5.856</v>
      </c>
      <c r="F172" s="254"/>
      <c r="G172" s="255"/>
      <c r="H172" s="256"/>
      <c r="I172" s="257"/>
      <c r="J172" s="258"/>
      <c r="K172" s="257"/>
    </row>
    <row r="173" spans="1:11" ht="12.75" customHeight="1">
      <c r="A173" s="251"/>
      <c r="B173" s="252"/>
      <c r="C173" s="503" t="s">
        <v>2074</v>
      </c>
      <c r="D173" s="503"/>
      <c r="E173" s="253">
        <v>4.08</v>
      </c>
      <c r="F173" s="254"/>
      <c r="G173" s="255"/>
      <c r="H173" s="256"/>
      <c r="I173" s="257"/>
      <c r="J173" s="258"/>
      <c r="K173" s="257"/>
    </row>
    <row r="174" spans="1:11" ht="12.75" customHeight="1">
      <c r="A174" s="251"/>
      <c r="B174" s="252"/>
      <c r="C174" s="503" t="s">
        <v>2075</v>
      </c>
      <c r="D174" s="503"/>
      <c r="E174" s="253">
        <v>5.344</v>
      </c>
      <c r="F174" s="254"/>
      <c r="G174" s="255"/>
      <c r="H174" s="256"/>
      <c r="I174" s="257"/>
      <c r="J174" s="258"/>
      <c r="K174" s="257"/>
    </row>
    <row r="175" spans="1:11" ht="12.75" customHeight="1">
      <c r="A175" s="251"/>
      <c r="B175" s="252"/>
      <c r="C175" s="503" t="s">
        <v>2076</v>
      </c>
      <c r="D175" s="503"/>
      <c r="E175" s="253">
        <v>0.88</v>
      </c>
      <c r="F175" s="254"/>
      <c r="G175" s="255"/>
      <c r="H175" s="256"/>
      <c r="I175" s="257"/>
      <c r="J175" s="258"/>
      <c r="K175" s="257"/>
    </row>
    <row r="176" spans="1:11" ht="12.75" customHeight="1">
      <c r="A176" s="251"/>
      <c r="B176" s="252"/>
      <c r="C176" s="503" t="s">
        <v>2077</v>
      </c>
      <c r="D176" s="503"/>
      <c r="E176" s="253">
        <v>3.12</v>
      </c>
      <c r="F176" s="254"/>
      <c r="G176" s="255"/>
      <c r="H176" s="256"/>
      <c r="I176" s="257"/>
      <c r="J176" s="258"/>
      <c r="K176" s="257"/>
    </row>
    <row r="177" spans="1:11" ht="12.75" customHeight="1">
      <c r="A177" s="251"/>
      <c r="B177" s="252"/>
      <c r="C177" s="503" t="s">
        <v>2078</v>
      </c>
      <c r="D177" s="503"/>
      <c r="E177" s="253">
        <v>8.256</v>
      </c>
      <c r="F177" s="254"/>
      <c r="G177" s="255"/>
      <c r="H177" s="256"/>
      <c r="I177" s="257"/>
      <c r="J177" s="258"/>
      <c r="K177" s="257"/>
    </row>
    <row r="178" spans="1:11" ht="12.75" customHeight="1">
      <c r="A178" s="251"/>
      <c r="B178" s="252"/>
      <c r="C178" s="503" t="s">
        <v>2053</v>
      </c>
      <c r="D178" s="503"/>
      <c r="E178" s="253">
        <v>0</v>
      </c>
      <c r="F178" s="254"/>
      <c r="G178" s="255"/>
      <c r="H178" s="256"/>
      <c r="I178" s="257"/>
      <c r="J178" s="258"/>
      <c r="K178" s="257"/>
    </row>
    <row r="179" spans="1:11" ht="12.75" customHeight="1">
      <c r="A179" s="251"/>
      <c r="B179" s="252"/>
      <c r="C179" s="503" t="s">
        <v>2088</v>
      </c>
      <c r="D179" s="503"/>
      <c r="E179" s="253">
        <v>7.392</v>
      </c>
      <c r="F179" s="254"/>
      <c r="G179" s="255"/>
      <c r="H179" s="256"/>
      <c r="I179" s="257"/>
      <c r="J179" s="258"/>
      <c r="K179" s="257"/>
    </row>
    <row r="180" spans="1:11" ht="12.75" customHeight="1">
      <c r="A180" s="251"/>
      <c r="B180" s="252"/>
      <c r="C180" s="503" t="s">
        <v>2089</v>
      </c>
      <c r="D180" s="503"/>
      <c r="E180" s="253">
        <v>5.208</v>
      </c>
      <c r="F180" s="254"/>
      <c r="G180" s="255"/>
      <c r="H180" s="256"/>
      <c r="I180" s="257"/>
      <c r="J180" s="258"/>
      <c r="K180" s="257"/>
    </row>
    <row r="181" spans="1:11" ht="12.75" customHeight="1">
      <c r="A181" s="251"/>
      <c r="B181" s="252"/>
      <c r="C181" s="503" t="s">
        <v>2090</v>
      </c>
      <c r="D181" s="503"/>
      <c r="E181" s="253">
        <v>3.96</v>
      </c>
      <c r="F181" s="254"/>
      <c r="G181" s="255"/>
      <c r="H181" s="256"/>
      <c r="I181" s="257"/>
      <c r="J181" s="258"/>
      <c r="K181" s="257"/>
    </row>
    <row r="182" spans="1:11" ht="12.75" customHeight="1">
      <c r="A182" s="251"/>
      <c r="B182" s="252"/>
      <c r="C182" s="503" t="s">
        <v>2091</v>
      </c>
      <c r="D182" s="503"/>
      <c r="E182" s="253">
        <v>3.528</v>
      </c>
      <c r="F182" s="254"/>
      <c r="G182" s="255"/>
      <c r="H182" s="256"/>
      <c r="I182" s="257"/>
      <c r="J182" s="258"/>
      <c r="K182" s="257"/>
    </row>
    <row r="183" spans="1:11" ht="12.75" customHeight="1">
      <c r="A183" s="251"/>
      <c r="B183" s="252"/>
      <c r="C183" s="503" t="s">
        <v>2092</v>
      </c>
      <c r="D183" s="503"/>
      <c r="E183" s="253">
        <v>1.764</v>
      </c>
      <c r="F183" s="254"/>
      <c r="G183" s="255"/>
      <c r="H183" s="256"/>
      <c r="I183" s="257"/>
      <c r="J183" s="258"/>
      <c r="K183" s="257"/>
    </row>
    <row r="184" spans="1:11" ht="12.75" customHeight="1">
      <c r="A184" s="251"/>
      <c r="B184" s="252"/>
      <c r="C184" s="503" t="s">
        <v>2093</v>
      </c>
      <c r="D184" s="503"/>
      <c r="E184" s="253">
        <v>2.94</v>
      </c>
      <c r="F184" s="254"/>
      <c r="G184" s="255"/>
      <c r="H184" s="256"/>
      <c r="I184" s="257"/>
      <c r="J184" s="258"/>
      <c r="K184" s="257"/>
    </row>
    <row r="185" spans="1:11" ht="12.75" customHeight="1">
      <c r="A185" s="251"/>
      <c r="B185" s="252"/>
      <c r="C185" s="503" t="s">
        <v>2094</v>
      </c>
      <c r="D185" s="503"/>
      <c r="E185" s="253">
        <v>1.14</v>
      </c>
      <c r="F185" s="254"/>
      <c r="G185" s="255"/>
      <c r="H185" s="256"/>
      <c r="I185" s="257"/>
      <c r="J185" s="258"/>
      <c r="K185" s="257"/>
    </row>
    <row r="186" spans="1:45" ht="12.75">
      <c r="A186" s="263"/>
      <c r="B186" s="264" t="s">
        <v>177</v>
      </c>
      <c r="C186" s="265" t="s">
        <v>416</v>
      </c>
      <c r="D186" s="266"/>
      <c r="E186" s="267"/>
      <c r="F186" s="268"/>
      <c r="G186" s="269">
        <f>SUM(G123:G185)</f>
        <v>0</v>
      </c>
      <c r="H186" s="270"/>
      <c r="I186" s="271">
        <f>SUM(I123:I185)</f>
        <v>4.350602406</v>
      </c>
      <c r="J186" s="270"/>
      <c r="K186" s="271">
        <f>SUM(K123:K185)</f>
        <v>0</v>
      </c>
      <c r="AO186" s="272">
        <f>SUM(AO123:AO185)</f>
        <v>0</v>
      </c>
      <c r="AP186" s="272">
        <f>SUM(AP123:AP185)</f>
        <v>0</v>
      </c>
      <c r="AQ186" s="272">
        <f>SUM(AQ123:AQ185)</f>
        <v>0</v>
      </c>
      <c r="AR186" s="272">
        <f>SUM(AR123:AR185)</f>
        <v>0</v>
      </c>
      <c r="AS186" s="272">
        <f>SUM(AS123:AS185)</f>
        <v>0</v>
      </c>
    </row>
    <row r="187" spans="1:11" ht="12.75">
      <c r="A187" s="232" t="s">
        <v>118</v>
      </c>
      <c r="B187" s="233" t="s">
        <v>417</v>
      </c>
      <c r="C187" s="234" t="s">
        <v>418</v>
      </c>
      <c r="D187" s="235"/>
      <c r="E187" s="236"/>
      <c r="F187" s="236"/>
      <c r="G187" s="237"/>
      <c r="H187" s="238"/>
      <c r="I187" s="239"/>
      <c r="J187" s="240"/>
      <c r="K187" s="241"/>
    </row>
    <row r="188" spans="1:68" ht="12.75">
      <c r="A188" s="243">
        <v>39</v>
      </c>
      <c r="B188" s="244" t="s">
        <v>2095</v>
      </c>
      <c r="C188" s="245" t="s">
        <v>2096</v>
      </c>
      <c r="D188" s="246" t="s">
        <v>123</v>
      </c>
      <c r="E188" s="247">
        <v>2.7</v>
      </c>
      <c r="F188" s="439"/>
      <c r="G188" s="248">
        <f>E188*F188</f>
        <v>0</v>
      </c>
      <c r="H188" s="249">
        <v>0.00021</v>
      </c>
      <c r="I188" s="250">
        <f>E188*H188</f>
        <v>0.000567</v>
      </c>
      <c r="J188" s="249">
        <v>0</v>
      </c>
      <c r="K188" s="250">
        <f>E188*J188</f>
        <v>0</v>
      </c>
      <c r="AN188" s="215">
        <v>1</v>
      </c>
      <c r="AO188" s="215">
        <f>IF(AN188=1,G188,0)</f>
        <v>0</v>
      </c>
      <c r="AP188" s="215">
        <f>IF(AN188=2,G188,0)</f>
        <v>0</v>
      </c>
      <c r="AQ188" s="215">
        <f>IF(AN188=3,G188,0)</f>
        <v>0</v>
      </c>
      <c r="AR188" s="215">
        <f>IF(AN188=4,G188,0)</f>
        <v>0</v>
      </c>
      <c r="AS188" s="215">
        <f>IF(AN188=5,G188,0)</f>
        <v>0</v>
      </c>
      <c r="BO188" s="242">
        <v>1</v>
      </c>
      <c r="BP188" s="242">
        <v>1</v>
      </c>
    </row>
    <row r="189" spans="1:11" ht="12.75" customHeight="1">
      <c r="A189" s="251"/>
      <c r="B189" s="252"/>
      <c r="C189" s="503" t="s">
        <v>2097</v>
      </c>
      <c r="D189" s="503"/>
      <c r="E189" s="253">
        <v>2.7</v>
      </c>
      <c r="F189" s="254"/>
      <c r="G189" s="255"/>
      <c r="H189" s="256"/>
      <c r="I189" s="257"/>
      <c r="J189" s="258"/>
      <c r="K189" s="257"/>
    </row>
    <row r="190" spans="1:68" ht="12.75">
      <c r="A190" s="243">
        <v>40</v>
      </c>
      <c r="B190" s="244" t="s">
        <v>419</v>
      </c>
      <c r="C190" s="245" t="s">
        <v>420</v>
      </c>
      <c r="D190" s="246" t="s">
        <v>123</v>
      </c>
      <c r="E190" s="247">
        <v>97.5997</v>
      </c>
      <c r="F190" s="439"/>
      <c r="G190" s="248">
        <f>E190*F190</f>
        <v>0</v>
      </c>
      <c r="H190" s="249">
        <v>4E-05</v>
      </c>
      <c r="I190" s="250">
        <f>E190*H190</f>
        <v>0.003903988</v>
      </c>
      <c r="J190" s="249">
        <v>0</v>
      </c>
      <c r="K190" s="250">
        <f>E190*J190</f>
        <v>0</v>
      </c>
      <c r="AN190" s="215">
        <v>1</v>
      </c>
      <c r="AO190" s="215">
        <f>IF(AN190=1,G190,0)</f>
        <v>0</v>
      </c>
      <c r="AP190" s="215">
        <f>IF(AN190=2,G190,0)</f>
        <v>0</v>
      </c>
      <c r="AQ190" s="215">
        <f>IF(AN190=3,G190,0)</f>
        <v>0</v>
      </c>
      <c r="AR190" s="215">
        <f>IF(AN190=4,G190,0)</f>
        <v>0</v>
      </c>
      <c r="AS190" s="215">
        <f>IF(AN190=5,G190,0)</f>
        <v>0</v>
      </c>
      <c r="BO190" s="242">
        <v>1</v>
      </c>
      <c r="BP190" s="242">
        <v>1</v>
      </c>
    </row>
    <row r="191" spans="1:11" ht="12.75" customHeight="1">
      <c r="A191" s="251"/>
      <c r="B191" s="252"/>
      <c r="C191" s="503" t="s">
        <v>2059</v>
      </c>
      <c r="D191" s="503"/>
      <c r="E191" s="253">
        <v>41.28</v>
      </c>
      <c r="F191" s="254"/>
      <c r="G191" s="255"/>
      <c r="H191" s="256"/>
      <c r="I191" s="257"/>
      <c r="J191" s="258"/>
      <c r="K191" s="257"/>
    </row>
    <row r="192" spans="1:11" ht="12.75" customHeight="1">
      <c r="A192" s="251"/>
      <c r="B192" s="252"/>
      <c r="C192" s="503" t="s">
        <v>2060</v>
      </c>
      <c r="D192" s="503"/>
      <c r="E192" s="253">
        <v>7.02</v>
      </c>
      <c r="F192" s="254"/>
      <c r="G192" s="255"/>
      <c r="H192" s="256"/>
      <c r="I192" s="257"/>
      <c r="J192" s="258"/>
      <c r="K192" s="257"/>
    </row>
    <row r="193" spans="1:11" ht="12.75" customHeight="1">
      <c r="A193" s="251"/>
      <c r="B193" s="252"/>
      <c r="C193" s="503" t="s">
        <v>2061</v>
      </c>
      <c r="D193" s="503"/>
      <c r="E193" s="253">
        <v>1.518</v>
      </c>
      <c r="F193" s="254"/>
      <c r="G193" s="255"/>
      <c r="H193" s="256"/>
      <c r="I193" s="257"/>
      <c r="J193" s="258"/>
      <c r="K193" s="257"/>
    </row>
    <row r="194" spans="1:11" ht="12.75" customHeight="1">
      <c r="A194" s="251"/>
      <c r="B194" s="252"/>
      <c r="C194" s="503" t="s">
        <v>2062</v>
      </c>
      <c r="D194" s="503"/>
      <c r="E194" s="253">
        <v>11.6733</v>
      </c>
      <c r="F194" s="254"/>
      <c r="G194" s="255"/>
      <c r="H194" s="256"/>
      <c r="I194" s="257"/>
      <c r="J194" s="258"/>
      <c r="K194" s="257"/>
    </row>
    <row r="195" spans="1:11" ht="12.75" customHeight="1">
      <c r="A195" s="251"/>
      <c r="B195" s="252"/>
      <c r="C195" s="503" t="s">
        <v>2063</v>
      </c>
      <c r="D195" s="503"/>
      <c r="E195" s="253">
        <v>9.69</v>
      </c>
      <c r="F195" s="254"/>
      <c r="G195" s="255"/>
      <c r="H195" s="256"/>
      <c r="I195" s="257"/>
      <c r="J195" s="258"/>
      <c r="K195" s="257"/>
    </row>
    <row r="196" spans="1:11" ht="12.75" customHeight="1">
      <c r="A196" s="251"/>
      <c r="B196" s="252"/>
      <c r="C196" s="503" t="s">
        <v>2064</v>
      </c>
      <c r="D196" s="503"/>
      <c r="E196" s="253">
        <v>7.9056</v>
      </c>
      <c r="F196" s="254"/>
      <c r="G196" s="255"/>
      <c r="H196" s="256"/>
      <c r="I196" s="257"/>
      <c r="J196" s="258"/>
      <c r="K196" s="257"/>
    </row>
    <row r="197" spans="1:11" ht="12.75" customHeight="1">
      <c r="A197" s="251"/>
      <c r="B197" s="252"/>
      <c r="C197" s="503" t="s">
        <v>2065</v>
      </c>
      <c r="D197" s="503"/>
      <c r="E197" s="253">
        <v>3.9528</v>
      </c>
      <c r="F197" s="254"/>
      <c r="G197" s="255"/>
      <c r="H197" s="256"/>
      <c r="I197" s="257"/>
      <c r="J197" s="258"/>
      <c r="K197" s="257"/>
    </row>
    <row r="198" spans="1:11" ht="12.75" customHeight="1">
      <c r="A198" s="251"/>
      <c r="B198" s="252"/>
      <c r="C198" s="503" t="s">
        <v>2066</v>
      </c>
      <c r="D198" s="503"/>
      <c r="E198" s="253">
        <v>14.56</v>
      </c>
      <c r="F198" s="254"/>
      <c r="G198" s="255"/>
      <c r="H198" s="256"/>
      <c r="I198" s="257"/>
      <c r="J198" s="258"/>
      <c r="K198" s="257"/>
    </row>
    <row r="199" spans="1:68" ht="22.5">
      <c r="A199" s="243">
        <v>41</v>
      </c>
      <c r="B199" s="244" t="s">
        <v>2098</v>
      </c>
      <c r="C199" s="245" t="s">
        <v>2099</v>
      </c>
      <c r="D199" s="246" t="s">
        <v>123</v>
      </c>
      <c r="E199" s="247">
        <v>193.3868</v>
      </c>
      <c r="F199" s="439"/>
      <c r="G199" s="248">
        <f>E199*F199</f>
        <v>0</v>
      </c>
      <c r="H199" s="249">
        <v>0.01408</v>
      </c>
      <c r="I199" s="250">
        <f>E199*H199</f>
        <v>2.722886144</v>
      </c>
      <c r="J199" s="249">
        <v>0</v>
      </c>
      <c r="K199" s="250">
        <f>E199*J199</f>
        <v>0</v>
      </c>
      <c r="AN199" s="215">
        <v>1</v>
      </c>
      <c r="AO199" s="215">
        <f>IF(AN199=1,G199,0)</f>
        <v>0</v>
      </c>
      <c r="AP199" s="215">
        <f>IF(AN199=2,G199,0)</f>
        <v>0</v>
      </c>
      <c r="AQ199" s="215">
        <f>IF(AN199=3,G199,0)</f>
        <v>0</v>
      </c>
      <c r="AR199" s="215">
        <f>IF(AN199=4,G199,0)</f>
        <v>0</v>
      </c>
      <c r="AS199" s="215">
        <f>IF(AN199=5,G199,0)</f>
        <v>0</v>
      </c>
      <c r="BO199" s="242">
        <v>1</v>
      </c>
      <c r="BP199" s="242">
        <v>1</v>
      </c>
    </row>
    <row r="200" spans="1:11" ht="12.75" customHeight="1">
      <c r="A200" s="251"/>
      <c r="B200" s="260"/>
      <c r="C200" s="504" t="s">
        <v>2100</v>
      </c>
      <c r="D200" s="504"/>
      <c r="E200" s="504"/>
      <c r="F200" s="504"/>
      <c r="G200" s="504"/>
      <c r="I200" s="257"/>
      <c r="K200" s="257"/>
    </row>
    <row r="201" spans="1:11" ht="12.75" customHeight="1">
      <c r="A201" s="251"/>
      <c r="B201" s="252"/>
      <c r="C201" s="503" t="s">
        <v>2101</v>
      </c>
      <c r="D201" s="503"/>
      <c r="E201" s="253">
        <v>153.56</v>
      </c>
      <c r="F201" s="254"/>
      <c r="G201" s="255"/>
      <c r="H201" s="256"/>
      <c r="I201" s="257"/>
      <c r="J201" s="258"/>
      <c r="K201" s="257"/>
    </row>
    <row r="202" spans="1:11" ht="12.75" customHeight="1">
      <c r="A202" s="251"/>
      <c r="B202" s="252"/>
      <c r="C202" s="503" t="s">
        <v>2102</v>
      </c>
      <c r="D202" s="503"/>
      <c r="E202" s="253">
        <v>39.8268</v>
      </c>
      <c r="F202" s="254"/>
      <c r="G202" s="255"/>
      <c r="H202" s="256"/>
      <c r="I202" s="257"/>
      <c r="J202" s="258"/>
      <c r="K202" s="257"/>
    </row>
    <row r="203" spans="1:68" ht="22.5">
      <c r="A203" s="243">
        <v>42</v>
      </c>
      <c r="B203" s="244" t="s">
        <v>447</v>
      </c>
      <c r="C203" s="245" t="s">
        <v>448</v>
      </c>
      <c r="D203" s="246" t="s">
        <v>123</v>
      </c>
      <c r="E203" s="247">
        <v>46.4845</v>
      </c>
      <c r="F203" s="439"/>
      <c r="G203" s="248">
        <f>E203*F203</f>
        <v>0</v>
      </c>
      <c r="H203" s="249">
        <v>0.01927</v>
      </c>
      <c r="I203" s="250">
        <f>E203*H203</f>
        <v>0.8957563149999999</v>
      </c>
      <c r="J203" s="249">
        <v>0</v>
      </c>
      <c r="K203" s="250">
        <f>E203*J203</f>
        <v>0</v>
      </c>
      <c r="AN203" s="215">
        <v>1</v>
      </c>
      <c r="AO203" s="215">
        <f>IF(AN203=1,G203,0)</f>
        <v>0</v>
      </c>
      <c r="AP203" s="215">
        <f>IF(AN203=2,G203,0)</f>
        <v>0</v>
      </c>
      <c r="AQ203" s="215">
        <f>IF(AN203=3,G203,0)</f>
        <v>0</v>
      </c>
      <c r="AR203" s="215">
        <f>IF(AN203=4,G203,0)</f>
        <v>0</v>
      </c>
      <c r="AS203" s="215">
        <f>IF(AN203=5,G203,0)</f>
        <v>0</v>
      </c>
      <c r="BO203" s="242">
        <v>1</v>
      </c>
      <c r="BP203" s="242">
        <v>1</v>
      </c>
    </row>
    <row r="204" spans="1:11" ht="12.75" customHeight="1">
      <c r="A204" s="251"/>
      <c r="B204" s="260"/>
      <c r="C204" s="504" t="s">
        <v>449</v>
      </c>
      <c r="D204" s="504"/>
      <c r="E204" s="504"/>
      <c r="F204" s="504"/>
      <c r="G204" s="504"/>
      <c r="I204" s="257"/>
      <c r="K204" s="257"/>
    </row>
    <row r="205" spans="1:11" ht="12.75" customHeight="1">
      <c r="A205" s="251"/>
      <c r="B205" s="260"/>
      <c r="C205" s="504" t="s">
        <v>450</v>
      </c>
      <c r="D205" s="504"/>
      <c r="E205" s="504"/>
      <c r="F205" s="504"/>
      <c r="G205" s="504"/>
      <c r="I205" s="257"/>
      <c r="K205" s="257"/>
    </row>
    <row r="206" spans="1:11" ht="12.75" customHeight="1">
      <c r="A206" s="251"/>
      <c r="B206" s="252"/>
      <c r="C206" s="503" t="s">
        <v>2103</v>
      </c>
      <c r="D206" s="503"/>
      <c r="E206" s="253">
        <v>30</v>
      </c>
      <c r="F206" s="254"/>
      <c r="G206" s="255"/>
      <c r="H206" s="256"/>
      <c r="I206" s="257"/>
      <c r="J206" s="258"/>
      <c r="K206" s="257"/>
    </row>
    <row r="207" spans="1:11" ht="12.75" customHeight="1">
      <c r="A207" s="251"/>
      <c r="B207" s="252"/>
      <c r="C207" s="503" t="s">
        <v>2104</v>
      </c>
      <c r="D207" s="503"/>
      <c r="E207" s="253">
        <v>1.37</v>
      </c>
      <c r="F207" s="254"/>
      <c r="G207" s="255"/>
      <c r="H207" s="256"/>
      <c r="I207" s="257"/>
      <c r="J207" s="258"/>
      <c r="K207" s="257"/>
    </row>
    <row r="208" spans="1:11" ht="12.75" customHeight="1">
      <c r="A208" s="251"/>
      <c r="B208" s="252"/>
      <c r="C208" s="503" t="s">
        <v>2105</v>
      </c>
      <c r="D208" s="503"/>
      <c r="E208" s="253">
        <v>15.1145</v>
      </c>
      <c r="F208" s="254"/>
      <c r="G208" s="255"/>
      <c r="H208" s="256"/>
      <c r="I208" s="257"/>
      <c r="J208" s="258"/>
      <c r="K208" s="257"/>
    </row>
    <row r="209" spans="1:68" ht="12.75">
      <c r="A209" s="243">
        <v>43</v>
      </c>
      <c r="B209" s="244" t="s">
        <v>2106</v>
      </c>
      <c r="C209" s="245" t="s">
        <v>2107</v>
      </c>
      <c r="D209" s="246" t="s">
        <v>123</v>
      </c>
      <c r="E209" s="247">
        <v>17.21</v>
      </c>
      <c r="F209" s="439"/>
      <c r="G209" s="248">
        <f>E209*F209</f>
        <v>0</v>
      </c>
      <c r="H209" s="249">
        <v>0.00894</v>
      </c>
      <c r="I209" s="250">
        <f>E209*H209</f>
        <v>0.1538574</v>
      </c>
      <c r="J209" s="249">
        <v>0</v>
      </c>
      <c r="K209" s="250">
        <f>E209*J209</f>
        <v>0</v>
      </c>
      <c r="AN209" s="215">
        <v>1</v>
      </c>
      <c r="AO209" s="215">
        <f>IF(AN209=1,G209,0)</f>
        <v>0</v>
      </c>
      <c r="AP209" s="215">
        <f>IF(AN209=2,G209,0)</f>
        <v>0</v>
      </c>
      <c r="AQ209" s="215">
        <f>IF(AN209=3,G209,0)</f>
        <v>0</v>
      </c>
      <c r="AR209" s="215">
        <f>IF(AN209=4,G209,0)</f>
        <v>0</v>
      </c>
      <c r="AS209" s="215">
        <f>IF(AN209=5,G209,0)</f>
        <v>0</v>
      </c>
      <c r="BO209" s="242">
        <v>1</v>
      </c>
      <c r="BP209" s="242">
        <v>1</v>
      </c>
    </row>
    <row r="210" spans="1:11" ht="12.75" customHeight="1">
      <c r="A210" s="251"/>
      <c r="B210" s="252"/>
      <c r="C210" s="503" t="s">
        <v>2108</v>
      </c>
      <c r="D210" s="503"/>
      <c r="E210" s="253">
        <v>0</v>
      </c>
      <c r="F210" s="254"/>
      <c r="G210" s="255"/>
      <c r="H210" s="256"/>
      <c r="I210" s="257"/>
      <c r="J210" s="258"/>
      <c r="K210" s="257"/>
    </row>
    <row r="211" spans="1:11" ht="12.75" customHeight="1">
      <c r="A211" s="251"/>
      <c r="B211" s="252"/>
      <c r="C211" s="503" t="s">
        <v>2109</v>
      </c>
      <c r="D211" s="503"/>
      <c r="E211" s="253">
        <v>5.16</v>
      </c>
      <c r="F211" s="254"/>
      <c r="G211" s="255"/>
      <c r="H211" s="256"/>
      <c r="I211" s="257"/>
      <c r="J211" s="258"/>
      <c r="K211" s="257"/>
    </row>
    <row r="212" spans="1:11" ht="12.75" customHeight="1">
      <c r="A212" s="251"/>
      <c r="B212" s="252"/>
      <c r="C212" s="503" t="s">
        <v>2110</v>
      </c>
      <c r="D212" s="503"/>
      <c r="E212" s="253">
        <v>1.95</v>
      </c>
      <c r="F212" s="254"/>
      <c r="G212" s="255"/>
      <c r="H212" s="256"/>
      <c r="I212" s="257"/>
      <c r="J212" s="258"/>
      <c r="K212" s="257"/>
    </row>
    <row r="213" spans="1:11" ht="12.75" customHeight="1">
      <c r="A213" s="251"/>
      <c r="B213" s="252"/>
      <c r="C213" s="503" t="s">
        <v>2111</v>
      </c>
      <c r="D213" s="503"/>
      <c r="E213" s="253">
        <v>0.55</v>
      </c>
      <c r="F213" s="254"/>
      <c r="G213" s="255"/>
      <c r="H213" s="256"/>
      <c r="I213" s="257"/>
      <c r="J213" s="258"/>
      <c r="K213" s="257"/>
    </row>
    <row r="214" spans="1:11" ht="12.75" customHeight="1">
      <c r="A214" s="251"/>
      <c r="B214" s="252"/>
      <c r="C214" s="503" t="s">
        <v>2112</v>
      </c>
      <c r="D214" s="503"/>
      <c r="E214" s="253">
        <v>3.34</v>
      </c>
      <c r="F214" s="254"/>
      <c r="G214" s="255"/>
      <c r="H214" s="256"/>
      <c r="I214" s="257"/>
      <c r="J214" s="258"/>
      <c r="K214" s="257"/>
    </row>
    <row r="215" spans="1:11" ht="12.75" customHeight="1">
      <c r="A215" s="251"/>
      <c r="B215" s="252"/>
      <c r="C215" s="503" t="s">
        <v>2113</v>
      </c>
      <c r="D215" s="503"/>
      <c r="E215" s="253">
        <v>2.55</v>
      </c>
      <c r="F215" s="254"/>
      <c r="G215" s="255"/>
      <c r="H215" s="256"/>
      <c r="I215" s="257"/>
      <c r="J215" s="258"/>
      <c r="K215" s="257"/>
    </row>
    <row r="216" spans="1:11" ht="12.75" customHeight="1">
      <c r="A216" s="251"/>
      <c r="B216" s="252"/>
      <c r="C216" s="503" t="s">
        <v>2114</v>
      </c>
      <c r="D216" s="503"/>
      <c r="E216" s="253">
        <v>2.44</v>
      </c>
      <c r="F216" s="254"/>
      <c r="G216" s="255"/>
      <c r="H216" s="256"/>
      <c r="I216" s="257"/>
      <c r="J216" s="258"/>
      <c r="K216" s="257"/>
    </row>
    <row r="217" spans="1:11" ht="12.75" customHeight="1">
      <c r="A217" s="251"/>
      <c r="B217" s="252"/>
      <c r="C217" s="503" t="s">
        <v>2115</v>
      </c>
      <c r="D217" s="503"/>
      <c r="E217" s="253">
        <v>1.22</v>
      </c>
      <c r="F217" s="254"/>
      <c r="G217" s="255"/>
      <c r="H217" s="256"/>
      <c r="I217" s="257"/>
      <c r="J217" s="258"/>
      <c r="K217" s="257"/>
    </row>
    <row r="218" spans="1:68" ht="22.5">
      <c r="A218" s="243">
        <v>44</v>
      </c>
      <c r="B218" s="244" t="s">
        <v>2116</v>
      </c>
      <c r="C218" s="245" t="s">
        <v>2117</v>
      </c>
      <c r="D218" s="246" t="s">
        <v>123</v>
      </c>
      <c r="E218" s="247">
        <v>75.3558</v>
      </c>
      <c r="F218" s="439"/>
      <c r="G218" s="248">
        <f>E218*F218</f>
        <v>0</v>
      </c>
      <c r="H218" s="249">
        <v>0.03324</v>
      </c>
      <c r="I218" s="250">
        <f>E218*H218</f>
        <v>2.504826792</v>
      </c>
      <c r="J218" s="249">
        <v>0</v>
      </c>
      <c r="K218" s="250">
        <f>E218*J218</f>
        <v>0</v>
      </c>
      <c r="AN218" s="215">
        <v>1</v>
      </c>
      <c r="AO218" s="215">
        <f>IF(AN218=1,G218,0)</f>
        <v>0</v>
      </c>
      <c r="AP218" s="215">
        <f>IF(AN218=2,G218,0)</f>
        <v>0</v>
      </c>
      <c r="AQ218" s="215">
        <f>IF(AN218=3,G218,0)</f>
        <v>0</v>
      </c>
      <c r="AR218" s="215">
        <f>IF(AN218=4,G218,0)</f>
        <v>0</v>
      </c>
      <c r="AS218" s="215">
        <f>IF(AN218=5,G218,0)</f>
        <v>0</v>
      </c>
      <c r="BO218" s="242">
        <v>1</v>
      </c>
      <c r="BP218" s="242">
        <v>1</v>
      </c>
    </row>
    <row r="219" spans="1:11" ht="12.75" customHeight="1">
      <c r="A219" s="251"/>
      <c r="B219" s="260"/>
      <c r="C219" s="504" t="s">
        <v>2118</v>
      </c>
      <c r="D219" s="504"/>
      <c r="E219" s="504"/>
      <c r="F219" s="504"/>
      <c r="G219" s="504"/>
      <c r="I219" s="257"/>
      <c r="K219" s="257"/>
    </row>
    <row r="220" spans="1:11" ht="12.75" customHeight="1">
      <c r="A220" s="251"/>
      <c r="B220" s="260"/>
      <c r="C220" s="504" t="s">
        <v>450</v>
      </c>
      <c r="D220" s="504"/>
      <c r="E220" s="504"/>
      <c r="F220" s="504"/>
      <c r="G220" s="504"/>
      <c r="I220" s="257"/>
      <c r="K220" s="257"/>
    </row>
    <row r="221" spans="1:11" ht="12.75" customHeight="1">
      <c r="A221" s="251"/>
      <c r="B221" s="252"/>
      <c r="C221" s="503" t="s">
        <v>2119</v>
      </c>
      <c r="D221" s="503"/>
      <c r="E221" s="253">
        <v>49.64</v>
      </c>
      <c r="F221" s="254"/>
      <c r="G221" s="255"/>
      <c r="H221" s="256"/>
      <c r="I221" s="257"/>
      <c r="J221" s="258"/>
      <c r="K221" s="257"/>
    </row>
    <row r="222" spans="1:11" ht="12.75" customHeight="1">
      <c r="A222" s="251"/>
      <c r="B222" s="252"/>
      <c r="C222" s="503" t="s">
        <v>2120</v>
      </c>
      <c r="D222" s="503"/>
      <c r="E222" s="253">
        <v>23.5786</v>
      </c>
      <c r="F222" s="254"/>
      <c r="G222" s="255"/>
      <c r="H222" s="256"/>
      <c r="I222" s="257"/>
      <c r="J222" s="258"/>
      <c r="K222" s="257"/>
    </row>
    <row r="223" spans="1:11" ht="12.75" customHeight="1">
      <c r="A223" s="251"/>
      <c r="B223" s="252"/>
      <c r="C223" s="503" t="s">
        <v>2121</v>
      </c>
      <c r="D223" s="503"/>
      <c r="E223" s="253">
        <v>2.1372</v>
      </c>
      <c r="F223" s="254"/>
      <c r="G223" s="255"/>
      <c r="H223" s="256"/>
      <c r="I223" s="257"/>
      <c r="J223" s="258"/>
      <c r="K223" s="257"/>
    </row>
    <row r="224" spans="1:68" ht="22.5">
      <c r="A224" s="243">
        <v>45</v>
      </c>
      <c r="B224" s="244" t="s">
        <v>510</v>
      </c>
      <c r="C224" s="245" t="s">
        <v>2122</v>
      </c>
      <c r="D224" s="246" t="s">
        <v>123</v>
      </c>
      <c r="E224" s="247">
        <v>263.8929</v>
      </c>
      <c r="F224" s="439"/>
      <c r="G224" s="248">
        <f>E224*F224</f>
        <v>0</v>
      </c>
      <c r="H224" s="249">
        <v>0.03324</v>
      </c>
      <c r="I224" s="250">
        <f>E224*H224</f>
        <v>8.771799996</v>
      </c>
      <c r="J224" s="249">
        <v>0</v>
      </c>
      <c r="K224" s="250">
        <f>E224*J224</f>
        <v>0</v>
      </c>
      <c r="AN224" s="215">
        <v>1</v>
      </c>
      <c r="AO224" s="215">
        <f>IF(AN224=1,G224,0)</f>
        <v>0</v>
      </c>
      <c r="AP224" s="215">
        <f>IF(AN224=2,G224,0)</f>
        <v>0</v>
      </c>
      <c r="AQ224" s="215">
        <f>IF(AN224=3,G224,0)</f>
        <v>0</v>
      </c>
      <c r="AR224" s="215">
        <f>IF(AN224=4,G224,0)</f>
        <v>0</v>
      </c>
      <c r="AS224" s="215">
        <f>IF(AN224=5,G224,0)</f>
        <v>0</v>
      </c>
      <c r="BO224" s="242">
        <v>1</v>
      </c>
      <c r="BP224" s="242">
        <v>1</v>
      </c>
    </row>
    <row r="225" spans="1:11" ht="12.75" customHeight="1">
      <c r="A225" s="251"/>
      <c r="B225" s="252"/>
      <c r="C225" s="503" t="s">
        <v>2123</v>
      </c>
      <c r="D225" s="503"/>
      <c r="E225" s="253">
        <v>18.87</v>
      </c>
      <c r="F225" s="254"/>
      <c r="G225" s="255"/>
      <c r="H225" s="256"/>
      <c r="I225" s="257"/>
      <c r="J225" s="258"/>
      <c r="K225" s="257"/>
    </row>
    <row r="226" spans="1:11" ht="12.75" customHeight="1">
      <c r="A226" s="251"/>
      <c r="B226" s="252"/>
      <c r="C226" s="503" t="s">
        <v>2124</v>
      </c>
      <c r="D226" s="503"/>
      <c r="E226" s="253">
        <v>8.5652</v>
      </c>
      <c r="F226" s="254"/>
      <c r="G226" s="255"/>
      <c r="H226" s="256"/>
      <c r="I226" s="257"/>
      <c r="J226" s="258"/>
      <c r="K226" s="257"/>
    </row>
    <row r="227" spans="1:11" ht="12.75" customHeight="1">
      <c r="A227" s="251"/>
      <c r="B227" s="252"/>
      <c r="C227" s="503" t="s">
        <v>2125</v>
      </c>
      <c r="D227" s="503"/>
      <c r="E227" s="253">
        <v>99.2487</v>
      </c>
      <c r="F227" s="254"/>
      <c r="G227" s="255"/>
      <c r="H227" s="256"/>
      <c r="I227" s="257"/>
      <c r="J227" s="258"/>
      <c r="K227" s="257"/>
    </row>
    <row r="228" spans="1:11" ht="12.75" customHeight="1">
      <c r="A228" s="251"/>
      <c r="B228" s="252"/>
      <c r="C228" s="503" t="s">
        <v>2126</v>
      </c>
      <c r="D228" s="503"/>
      <c r="E228" s="253">
        <v>7.4274</v>
      </c>
      <c r="F228" s="254"/>
      <c r="G228" s="255"/>
      <c r="H228" s="256"/>
      <c r="I228" s="257"/>
      <c r="J228" s="258"/>
      <c r="K228" s="257"/>
    </row>
    <row r="229" spans="1:11" ht="12.75" customHeight="1">
      <c r="A229" s="251"/>
      <c r="B229" s="252"/>
      <c r="C229" s="503" t="s">
        <v>2127</v>
      </c>
      <c r="D229" s="503"/>
      <c r="E229" s="253">
        <v>38.6749</v>
      </c>
      <c r="F229" s="254"/>
      <c r="G229" s="255"/>
      <c r="H229" s="256"/>
      <c r="I229" s="257"/>
      <c r="J229" s="258"/>
      <c r="K229" s="257"/>
    </row>
    <row r="230" spans="1:11" ht="12.75" customHeight="1">
      <c r="A230" s="251"/>
      <c r="B230" s="252"/>
      <c r="C230" s="503" t="s">
        <v>2128</v>
      </c>
      <c r="D230" s="503"/>
      <c r="E230" s="253">
        <v>19.8053</v>
      </c>
      <c r="F230" s="254"/>
      <c r="G230" s="255"/>
      <c r="H230" s="256"/>
      <c r="I230" s="257"/>
      <c r="J230" s="258"/>
      <c r="K230" s="257"/>
    </row>
    <row r="231" spans="1:11" ht="12.75" customHeight="1">
      <c r="A231" s="251"/>
      <c r="B231" s="252"/>
      <c r="C231" s="503" t="s">
        <v>2129</v>
      </c>
      <c r="D231" s="503"/>
      <c r="E231" s="253">
        <v>40.97</v>
      </c>
      <c r="F231" s="254"/>
      <c r="G231" s="255"/>
      <c r="H231" s="256"/>
      <c r="I231" s="257"/>
      <c r="J231" s="258"/>
      <c r="K231" s="257"/>
    </row>
    <row r="232" spans="1:11" ht="12.75" customHeight="1">
      <c r="A232" s="251"/>
      <c r="B232" s="252"/>
      <c r="C232" s="503" t="s">
        <v>2130</v>
      </c>
      <c r="D232" s="503"/>
      <c r="E232" s="253">
        <v>2.5208</v>
      </c>
      <c r="F232" s="254"/>
      <c r="G232" s="255"/>
      <c r="H232" s="256"/>
      <c r="I232" s="257"/>
      <c r="J232" s="258"/>
      <c r="K232" s="257"/>
    </row>
    <row r="233" spans="1:11" ht="12.75" customHeight="1">
      <c r="A233" s="251"/>
      <c r="B233" s="252"/>
      <c r="C233" s="503" t="s">
        <v>2131</v>
      </c>
      <c r="D233" s="503"/>
      <c r="E233" s="253">
        <v>27.8107</v>
      </c>
      <c r="F233" s="254"/>
      <c r="G233" s="255"/>
      <c r="H233" s="256"/>
      <c r="I233" s="257"/>
      <c r="J233" s="258"/>
      <c r="K233" s="257"/>
    </row>
    <row r="234" spans="1:68" ht="12.75">
      <c r="A234" s="243">
        <v>46</v>
      </c>
      <c r="B234" s="244" t="s">
        <v>2132</v>
      </c>
      <c r="C234" s="245" t="s">
        <v>2133</v>
      </c>
      <c r="D234" s="246" t="s">
        <v>123</v>
      </c>
      <c r="E234" s="247">
        <v>120.486</v>
      </c>
      <c r="F234" s="439"/>
      <c r="G234" s="248">
        <f>E234*F234</f>
        <v>0</v>
      </c>
      <c r="H234" s="249">
        <v>0.04817</v>
      </c>
      <c r="I234" s="250">
        <f>E234*H234</f>
        <v>5.80381062</v>
      </c>
      <c r="J234" s="249">
        <v>0</v>
      </c>
      <c r="K234" s="250">
        <f>E234*J234</f>
        <v>0</v>
      </c>
      <c r="AN234" s="215">
        <v>1</v>
      </c>
      <c r="AO234" s="215">
        <f>IF(AN234=1,G234,0)</f>
        <v>0</v>
      </c>
      <c r="AP234" s="215">
        <f>IF(AN234=2,G234,0)</f>
        <v>0</v>
      </c>
      <c r="AQ234" s="215">
        <f>IF(AN234=3,G234,0)</f>
        <v>0</v>
      </c>
      <c r="AR234" s="215">
        <f>IF(AN234=4,G234,0)</f>
        <v>0</v>
      </c>
      <c r="AS234" s="215">
        <f>IF(AN234=5,G234,0)</f>
        <v>0</v>
      </c>
      <c r="BO234" s="242">
        <v>1</v>
      </c>
      <c r="BP234" s="242">
        <v>1</v>
      </c>
    </row>
    <row r="235" spans="1:11" ht="12.75" customHeight="1">
      <c r="A235" s="251"/>
      <c r="B235" s="252"/>
      <c r="C235" s="503" t="s">
        <v>2097</v>
      </c>
      <c r="D235" s="503"/>
      <c r="E235" s="253">
        <v>2.7</v>
      </c>
      <c r="F235" s="254"/>
      <c r="G235" s="255"/>
      <c r="H235" s="256"/>
      <c r="I235" s="257"/>
      <c r="J235" s="258"/>
      <c r="K235" s="257"/>
    </row>
    <row r="236" spans="1:11" ht="12.75" customHeight="1">
      <c r="A236" s="251"/>
      <c r="B236" s="252"/>
      <c r="C236" s="503" t="s">
        <v>2103</v>
      </c>
      <c r="D236" s="503"/>
      <c r="E236" s="253">
        <v>30</v>
      </c>
      <c r="F236" s="254"/>
      <c r="G236" s="255"/>
      <c r="H236" s="256"/>
      <c r="I236" s="257"/>
      <c r="J236" s="258"/>
      <c r="K236" s="257"/>
    </row>
    <row r="237" spans="1:11" ht="12.75" customHeight="1">
      <c r="A237" s="251"/>
      <c r="B237" s="252"/>
      <c r="C237" s="503" t="s">
        <v>2104</v>
      </c>
      <c r="D237" s="503"/>
      <c r="E237" s="253">
        <v>1.37</v>
      </c>
      <c r="F237" s="254"/>
      <c r="G237" s="255"/>
      <c r="H237" s="256"/>
      <c r="I237" s="257"/>
      <c r="J237" s="258"/>
      <c r="K237" s="257"/>
    </row>
    <row r="238" spans="1:11" ht="12.75" customHeight="1">
      <c r="A238" s="251"/>
      <c r="B238" s="252"/>
      <c r="C238" s="503" t="s">
        <v>2105</v>
      </c>
      <c r="D238" s="503"/>
      <c r="E238" s="253">
        <v>15.1145</v>
      </c>
      <c r="F238" s="254"/>
      <c r="G238" s="255"/>
      <c r="H238" s="256"/>
      <c r="I238" s="257"/>
      <c r="J238" s="258"/>
      <c r="K238" s="257"/>
    </row>
    <row r="239" spans="1:11" ht="12.75" customHeight="1">
      <c r="A239" s="251"/>
      <c r="B239" s="252"/>
      <c r="C239" s="503" t="s">
        <v>2129</v>
      </c>
      <c r="D239" s="503"/>
      <c r="E239" s="253">
        <v>40.97</v>
      </c>
      <c r="F239" s="254"/>
      <c r="G239" s="255"/>
      <c r="H239" s="256"/>
      <c r="I239" s="257"/>
      <c r="J239" s="258"/>
      <c r="K239" s="257"/>
    </row>
    <row r="240" spans="1:11" ht="12.75" customHeight="1">
      <c r="A240" s="251"/>
      <c r="B240" s="252"/>
      <c r="C240" s="503" t="s">
        <v>2130</v>
      </c>
      <c r="D240" s="503"/>
      <c r="E240" s="253">
        <v>2.5208</v>
      </c>
      <c r="F240" s="254"/>
      <c r="G240" s="255"/>
      <c r="H240" s="256"/>
      <c r="I240" s="257"/>
      <c r="J240" s="258"/>
      <c r="K240" s="257"/>
    </row>
    <row r="241" spans="1:11" ht="12.75" customHeight="1">
      <c r="A241" s="251"/>
      <c r="B241" s="252"/>
      <c r="C241" s="503" t="s">
        <v>2131</v>
      </c>
      <c r="D241" s="503"/>
      <c r="E241" s="253">
        <v>27.8107</v>
      </c>
      <c r="F241" s="254"/>
      <c r="G241" s="255"/>
      <c r="H241" s="256"/>
      <c r="I241" s="257"/>
      <c r="J241" s="258"/>
      <c r="K241" s="257"/>
    </row>
    <row r="242" spans="1:68" ht="12.75">
      <c r="A242" s="243">
        <v>47</v>
      </c>
      <c r="B242" s="244" t="s">
        <v>2134</v>
      </c>
      <c r="C242" s="245" t="s">
        <v>2135</v>
      </c>
      <c r="D242" s="246" t="s">
        <v>123</v>
      </c>
      <c r="E242" s="247">
        <v>399.0578</v>
      </c>
      <c r="F242" s="439"/>
      <c r="G242" s="248">
        <f>E242*F242</f>
        <v>0</v>
      </c>
      <c r="H242" s="249">
        <v>0.0266</v>
      </c>
      <c r="I242" s="250">
        <f>E242*H242</f>
        <v>10.614937479999998</v>
      </c>
      <c r="J242" s="249">
        <v>0</v>
      </c>
      <c r="K242" s="250">
        <f>E242*J242</f>
        <v>0</v>
      </c>
      <c r="AN242" s="215">
        <v>1</v>
      </c>
      <c r="AO242" s="215">
        <f>IF(AN242=1,G242,0)</f>
        <v>0</v>
      </c>
      <c r="AP242" s="215">
        <f>IF(AN242=2,G242,0)</f>
        <v>0</v>
      </c>
      <c r="AQ242" s="215">
        <f>IF(AN242=3,G242,0)</f>
        <v>0</v>
      </c>
      <c r="AR242" s="215">
        <f>IF(AN242=4,G242,0)</f>
        <v>0</v>
      </c>
      <c r="AS242" s="215">
        <f>IF(AN242=5,G242,0)</f>
        <v>0</v>
      </c>
      <c r="BO242" s="242">
        <v>1</v>
      </c>
      <c r="BP242" s="242">
        <v>1</v>
      </c>
    </row>
    <row r="243" spans="1:11" ht="12.75" customHeight="1">
      <c r="A243" s="251"/>
      <c r="B243" s="252"/>
      <c r="C243" s="503" t="s">
        <v>2136</v>
      </c>
      <c r="D243" s="503"/>
      <c r="E243" s="253">
        <v>115.4844</v>
      </c>
      <c r="F243" s="254"/>
      <c r="G243" s="255"/>
      <c r="H243" s="256"/>
      <c r="I243" s="257"/>
      <c r="J243" s="258"/>
      <c r="K243" s="257"/>
    </row>
    <row r="244" spans="1:11" ht="12.75" customHeight="1">
      <c r="A244" s="251"/>
      <c r="B244" s="252"/>
      <c r="C244" s="503" t="s">
        <v>2137</v>
      </c>
      <c r="D244" s="503"/>
      <c r="E244" s="253">
        <v>33.2022</v>
      </c>
      <c r="F244" s="254"/>
      <c r="G244" s="255"/>
      <c r="H244" s="256"/>
      <c r="I244" s="257"/>
      <c r="J244" s="258"/>
      <c r="K244" s="257"/>
    </row>
    <row r="245" spans="1:11" ht="12.75" customHeight="1">
      <c r="A245" s="251"/>
      <c r="B245" s="252"/>
      <c r="C245" s="503" t="s">
        <v>2138</v>
      </c>
      <c r="D245" s="503"/>
      <c r="E245" s="253">
        <v>61.7097</v>
      </c>
      <c r="F245" s="254"/>
      <c r="G245" s="255"/>
      <c r="H245" s="256"/>
      <c r="I245" s="257"/>
      <c r="J245" s="258"/>
      <c r="K245" s="257"/>
    </row>
    <row r="246" spans="1:11" ht="12.75" customHeight="1">
      <c r="A246" s="251"/>
      <c r="B246" s="252"/>
      <c r="C246" s="503" t="s">
        <v>2139</v>
      </c>
      <c r="D246" s="503"/>
      <c r="E246" s="253">
        <v>21.142</v>
      </c>
      <c r="F246" s="254"/>
      <c r="G246" s="255"/>
      <c r="H246" s="256"/>
      <c r="I246" s="257"/>
      <c r="J246" s="258"/>
      <c r="K246" s="257"/>
    </row>
    <row r="247" spans="1:11" ht="12.75" customHeight="1">
      <c r="A247" s="251"/>
      <c r="B247" s="252"/>
      <c r="C247" s="503" t="s">
        <v>2140</v>
      </c>
      <c r="D247" s="503"/>
      <c r="E247" s="253">
        <v>109.0553</v>
      </c>
      <c r="F247" s="254"/>
      <c r="G247" s="255"/>
      <c r="H247" s="256"/>
      <c r="I247" s="257"/>
      <c r="J247" s="258"/>
      <c r="K247" s="257"/>
    </row>
    <row r="248" spans="1:11" ht="12.75" customHeight="1">
      <c r="A248" s="251"/>
      <c r="B248" s="252"/>
      <c r="C248" s="503" t="s">
        <v>2141</v>
      </c>
      <c r="D248" s="503"/>
      <c r="E248" s="253">
        <v>58.4642</v>
      </c>
      <c r="F248" s="254"/>
      <c r="G248" s="255"/>
      <c r="H248" s="256"/>
      <c r="I248" s="257"/>
      <c r="J248" s="258"/>
      <c r="K248" s="257"/>
    </row>
    <row r="249" spans="1:68" ht="12.75">
      <c r="A249" s="243">
        <v>48</v>
      </c>
      <c r="B249" s="244" t="s">
        <v>2142</v>
      </c>
      <c r="C249" s="245" t="s">
        <v>2143</v>
      </c>
      <c r="D249" s="246" t="s">
        <v>123</v>
      </c>
      <c r="E249" s="247">
        <v>2.7</v>
      </c>
      <c r="F249" s="439"/>
      <c r="G249" s="248">
        <f>E249*F249</f>
        <v>0</v>
      </c>
      <c r="H249" s="249">
        <v>0.00598</v>
      </c>
      <c r="I249" s="250">
        <f>E249*H249</f>
        <v>0.016146</v>
      </c>
      <c r="J249" s="249">
        <v>0</v>
      </c>
      <c r="K249" s="250">
        <f>E249*J249</f>
        <v>0</v>
      </c>
      <c r="AN249" s="215">
        <v>1</v>
      </c>
      <c r="AO249" s="215">
        <f>IF(AN249=1,G249,0)</f>
        <v>0</v>
      </c>
      <c r="AP249" s="215">
        <f>IF(AN249=2,G249,0)</f>
        <v>0</v>
      </c>
      <c r="AQ249" s="215">
        <f>IF(AN249=3,G249,0)</f>
        <v>0</v>
      </c>
      <c r="AR249" s="215">
        <f>IF(AN249=4,G249,0)</f>
        <v>0</v>
      </c>
      <c r="AS249" s="215">
        <f>IF(AN249=5,G249,0)</f>
        <v>0</v>
      </c>
      <c r="BO249" s="242">
        <v>1</v>
      </c>
      <c r="BP249" s="242">
        <v>1</v>
      </c>
    </row>
    <row r="250" spans="1:11" ht="12.75" customHeight="1">
      <c r="A250" s="251"/>
      <c r="B250" s="252"/>
      <c r="C250" s="503" t="s">
        <v>2097</v>
      </c>
      <c r="D250" s="503"/>
      <c r="E250" s="253">
        <v>2.7</v>
      </c>
      <c r="F250" s="254"/>
      <c r="G250" s="255"/>
      <c r="H250" s="256"/>
      <c r="I250" s="257"/>
      <c r="J250" s="258"/>
      <c r="K250" s="257"/>
    </row>
    <row r="251" spans="1:68" ht="12.75">
      <c r="A251" s="243">
        <v>49</v>
      </c>
      <c r="B251" s="244" t="s">
        <v>612</v>
      </c>
      <c r="C251" s="245" t="s">
        <v>613</v>
      </c>
      <c r="D251" s="246" t="s">
        <v>123</v>
      </c>
      <c r="E251" s="247">
        <v>2.7</v>
      </c>
      <c r="F251" s="439"/>
      <c r="G251" s="248">
        <f>E251*F251</f>
        <v>0</v>
      </c>
      <c r="H251" s="249">
        <v>0.00242</v>
      </c>
      <c r="I251" s="250">
        <f>E251*H251</f>
        <v>0.006534</v>
      </c>
      <c r="J251" s="249">
        <v>0</v>
      </c>
      <c r="K251" s="250">
        <f>E251*J251</f>
        <v>0</v>
      </c>
      <c r="AN251" s="215">
        <v>1</v>
      </c>
      <c r="AO251" s="215">
        <f>IF(AN251=1,G251,0)</f>
        <v>0</v>
      </c>
      <c r="AP251" s="215">
        <f>IF(AN251=2,G251,0)</f>
        <v>0</v>
      </c>
      <c r="AQ251" s="215">
        <f>IF(AN251=3,G251,0)</f>
        <v>0</v>
      </c>
      <c r="AR251" s="215">
        <f>IF(AN251=4,G251,0)</f>
        <v>0</v>
      </c>
      <c r="AS251" s="215">
        <f>IF(AN251=5,G251,0)</f>
        <v>0</v>
      </c>
      <c r="BO251" s="242">
        <v>1</v>
      </c>
      <c r="BP251" s="242">
        <v>1</v>
      </c>
    </row>
    <row r="252" spans="1:11" ht="12.75" customHeight="1">
      <c r="A252" s="251"/>
      <c r="B252" s="252"/>
      <c r="C252" s="503" t="s">
        <v>2097</v>
      </c>
      <c r="D252" s="503"/>
      <c r="E252" s="253">
        <v>2.7</v>
      </c>
      <c r="F252" s="254"/>
      <c r="G252" s="255"/>
      <c r="H252" s="256"/>
      <c r="I252" s="257"/>
      <c r="J252" s="258"/>
      <c r="K252" s="257"/>
    </row>
    <row r="253" spans="1:68" ht="22.5">
      <c r="A253" s="243">
        <v>50</v>
      </c>
      <c r="B253" s="244" t="s">
        <v>617</v>
      </c>
      <c r="C253" s="245" t="s">
        <v>415</v>
      </c>
      <c r="D253" s="246" t="s">
        <v>123</v>
      </c>
      <c r="E253" s="247">
        <v>2.7</v>
      </c>
      <c r="F253" s="439"/>
      <c r="G253" s="248">
        <f>E253*F253</f>
        <v>0</v>
      </c>
      <c r="H253" s="249">
        <v>0.00367</v>
      </c>
      <c r="I253" s="250">
        <f>E253*H253</f>
        <v>0.009909000000000001</v>
      </c>
      <c r="J253" s="249">
        <v>0</v>
      </c>
      <c r="K253" s="250">
        <f>E253*J253</f>
        <v>0</v>
      </c>
      <c r="AN253" s="215">
        <v>1</v>
      </c>
      <c r="AO253" s="215">
        <f>IF(AN253=1,G253,0)</f>
        <v>0</v>
      </c>
      <c r="AP253" s="215">
        <f>IF(AN253=2,G253,0)</f>
        <v>0</v>
      </c>
      <c r="AQ253" s="215">
        <f>IF(AN253=3,G253,0)</f>
        <v>0</v>
      </c>
      <c r="AR253" s="215">
        <f>IF(AN253=4,G253,0)</f>
        <v>0</v>
      </c>
      <c r="AS253" s="215">
        <f>IF(AN253=5,G253,0)</f>
        <v>0</v>
      </c>
      <c r="BO253" s="242">
        <v>1</v>
      </c>
      <c r="BP253" s="242">
        <v>1</v>
      </c>
    </row>
    <row r="254" spans="1:11" ht="12.75" customHeight="1">
      <c r="A254" s="251"/>
      <c r="B254" s="252"/>
      <c r="C254" s="503" t="s">
        <v>2097</v>
      </c>
      <c r="D254" s="503"/>
      <c r="E254" s="253">
        <v>2.7</v>
      </c>
      <c r="F254" s="254"/>
      <c r="G254" s="255"/>
      <c r="H254" s="256"/>
      <c r="I254" s="257"/>
      <c r="J254" s="258"/>
      <c r="K254" s="257"/>
    </row>
    <row r="255" spans="1:68" ht="12.75">
      <c r="A255" s="243">
        <v>51</v>
      </c>
      <c r="B255" s="244" t="s">
        <v>2144</v>
      </c>
      <c r="C255" s="245" t="s">
        <v>2145</v>
      </c>
      <c r="D255" s="246" t="s">
        <v>205</v>
      </c>
      <c r="E255" s="247">
        <v>128.97</v>
      </c>
      <c r="F255" s="439"/>
      <c r="G255" s="248">
        <f>E255*F255</f>
        <v>0</v>
      </c>
      <c r="H255" s="249">
        <v>0</v>
      </c>
      <c r="I255" s="250">
        <f>E255*H255</f>
        <v>0</v>
      </c>
      <c r="J255" s="249">
        <v>0</v>
      </c>
      <c r="K255" s="250">
        <f>E255*J255</f>
        <v>0</v>
      </c>
      <c r="AN255" s="215">
        <v>1</v>
      </c>
      <c r="AO255" s="215">
        <f>IF(AN255=1,G255,0)</f>
        <v>0</v>
      </c>
      <c r="AP255" s="215">
        <f>IF(AN255=2,G255,0)</f>
        <v>0</v>
      </c>
      <c r="AQ255" s="215">
        <f>IF(AN255=3,G255,0)</f>
        <v>0</v>
      </c>
      <c r="AR255" s="215">
        <f>IF(AN255=4,G255,0)</f>
        <v>0</v>
      </c>
      <c r="AS255" s="215">
        <f>IF(AN255=5,G255,0)</f>
        <v>0</v>
      </c>
      <c r="BO255" s="242">
        <v>1</v>
      </c>
      <c r="BP255" s="242">
        <v>1</v>
      </c>
    </row>
    <row r="256" spans="1:11" ht="12.75" customHeight="1">
      <c r="A256" s="251"/>
      <c r="B256" s="252"/>
      <c r="C256" s="503" t="s">
        <v>2146</v>
      </c>
      <c r="D256" s="503"/>
      <c r="E256" s="253">
        <v>0</v>
      </c>
      <c r="F256" s="254"/>
      <c r="G256" s="255"/>
      <c r="H256" s="256"/>
      <c r="I256" s="257"/>
      <c r="J256" s="258"/>
      <c r="K256" s="257"/>
    </row>
    <row r="257" spans="1:11" ht="12.75" customHeight="1">
      <c r="A257" s="251"/>
      <c r="B257" s="252"/>
      <c r="C257" s="503" t="s">
        <v>2147</v>
      </c>
      <c r="D257" s="503"/>
      <c r="E257" s="253">
        <v>42.32</v>
      </c>
      <c r="F257" s="254"/>
      <c r="G257" s="255"/>
      <c r="H257" s="256"/>
      <c r="I257" s="257"/>
      <c r="J257" s="258"/>
      <c r="K257" s="257"/>
    </row>
    <row r="258" spans="1:11" ht="12.75" customHeight="1">
      <c r="A258" s="251"/>
      <c r="B258" s="252"/>
      <c r="C258" s="503" t="s">
        <v>2148</v>
      </c>
      <c r="D258" s="503"/>
      <c r="E258" s="253">
        <v>11.1</v>
      </c>
      <c r="F258" s="254"/>
      <c r="G258" s="255"/>
      <c r="H258" s="256"/>
      <c r="I258" s="257"/>
      <c r="J258" s="258"/>
      <c r="K258" s="257"/>
    </row>
    <row r="259" spans="1:11" ht="12.75" customHeight="1">
      <c r="A259" s="251"/>
      <c r="B259" s="252"/>
      <c r="C259" s="503" t="s">
        <v>2149</v>
      </c>
      <c r="D259" s="503"/>
      <c r="E259" s="253">
        <v>6.62</v>
      </c>
      <c r="F259" s="254"/>
      <c r="G259" s="255"/>
      <c r="H259" s="256"/>
      <c r="I259" s="257"/>
      <c r="J259" s="258"/>
      <c r="K259" s="257"/>
    </row>
    <row r="260" spans="1:11" ht="12.75" customHeight="1">
      <c r="A260" s="251"/>
      <c r="B260" s="252"/>
      <c r="C260" s="503" t="s">
        <v>2150</v>
      </c>
      <c r="D260" s="503"/>
      <c r="E260" s="253">
        <v>18.99</v>
      </c>
      <c r="F260" s="254"/>
      <c r="G260" s="255"/>
      <c r="H260" s="256"/>
      <c r="I260" s="257"/>
      <c r="J260" s="258"/>
      <c r="K260" s="257"/>
    </row>
    <row r="261" spans="1:11" ht="12.75" customHeight="1">
      <c r="A261" s="251"/>
      <c r="B261" s="252"/>
      <c r="C261" s="503" t="s">
        <v>2151</v>
      </c>
      <c r="D261" s="503"/>
      <c r="E261" s="253">
        <v>16.5</v>
      </c>
      <c r="F261" s="254"/>
      <c r="G261" s="255"/>
      <c r="H261" s="256"/>
      <c r="I261" s="257"/>
      <c r="J261" s="258"/>
      <c r="K261" s="257"/>
    </row>
    <row r="262" spans="1:11" ht="12.75" customHeight="1">
      <c r="A262" s="251"/>
      <c r="B262" s="252"/>
      <c r="C262" s="503" t="s">
        <v>2152</v>
      </c>
      <c r="D262" s="503"/>
      <c r="E262" s="253">
        <v>11.36</v>
      </c>
      <c r="F262" s="254"/>
      <c r="G262" s="255"/>
      <c r="H262" s="256"/>
      <c r="I262" s="257"/>
      <c r="J262" s="258"/>
      <c r="K262" s="257"/>
    </row>
    <row r="263" spans="1:11" ht="12.75" customHeight="1">
      <c r="A263" s="251"/>
      <c r="B263" s="252"/>
      <c r="C263" s="503" t="s">
        <v>2153</v>
      </c>
      <c r="D263" s="503"/>
      <c r="E263" s="253">
        <v>5.68</v>
      </c>
      <c r="F263" s="254"/>
      <c r="G263" s="255"/>
      <c r="H263" s="256"/>
      <c r="I263" s="257"/>
      <c r="J263" s="258"/>
      <c r="K263" s="257"/>
    </row>
    <row r="264" spans="1:11" ht="12.75" customHeight="1">
      <c r="A264" s="251"/>
      <c r="B264" s="252"/>
      <c r="C264" s="503" t="s">
        <v>2154</v>
      </c>
      <c r="D264" s="503"/>
      <c r="E264" s="253">
        <v>16.4</v>
      </c>
      <c r="F264" s="254"/>
      <c r="G264" s="255"/>
      <c r="H264" s="256"/>
      <c r="I264" s="257"/>
      <c r="J264" s="258"/>
      <c r="K264" s="257"/>
    </row>
    <row r="265" spans="1:68" ht="12.75">
      <c r="A265" s="243">
        <v>52</v>
      </c>
      <c r="B265" s="244" t="s">
        <v>664</v>
      </c>
      <c r="C265" s="245" t="s">
        <v>665</v>
      </c>
      <c r="D265" s="246" t="s">
        <v>123</v>
      </c>
      <c r="E265" s="247">
        <v>580</v>
      </c>
      <c r="F265" s="439"/>
      <c r="G265" s="248">
        <f>E265*F265</f>
        <v>0</v>
      </c>
      <c r="H265" s="249">
        <v>0</v>
      </c>
      <c r="I265" s="250">
        <f>E265*H265</f>
        <v>0</v>
      </c>
      <c r="J265" s="249">
        <v>0</v>
      </c>
      <c r="K265" s="250">
        <f>E265*J265</f>
        <v>0</v>
      </c>
      <c r="AN265" s="215">
        <v>1</v>
      </c>
      <c r="AO265" s="215">
        <f>IF(AN265=1,G265,0)</f>
        <v>0</v>
      </c>
      <c r="AP265" s="215">
        <f>IF(AN265=2,G265,0)</f>
        <v>0</v>
      </c>
      <c r="AQ265" s="215">
        <f>IF(AN265=3,G265,0)</f>
        <v>0</v>
      </c>
      <c r="AR265" s="215">
        <f>IF(AN265=4,G265,0)</f>
        <v>0</v>
      </c>
      <c r="AS265" s="215">
        <f>IF(AN265=5,G265,0)</f>
        <v>0</v>
      </c>
      <c r="BO265" s="242">
        <v>1</v>
      </c>
      <c r="BP265" s="242">
        <v>1</v>
      </c>
    </row>
    <row r="266" spans="1:45" ht="12.75">
      <c r="A266" s="263"/>
      <c r="B266" s="264" t="s">
        <v>177</v>
      </c>
      <c r="C266" s="265" t="s">
        <v>673</v>
      </c>
      <c r="D266" s="266"/>
      <c r="E266" s="267"/>
      <c r="F266" s="268"/>
      <c r="G266" s="269">
        <f>SUM(G187:G265)</f>
        <v>0</v>
      </c>
      <c r="H266" s="270"/>
      <c r="I266" s="271">
        <f>SUM(I187:I265)</f>
        <v>31.504934734999996</v>
      </c>
      <c r="J266" s="270"/>
      <c r="K266" s="271">
        <f>SUM(K187:K265)</f>
        <v>0</v>
      </c>
      <c r="AO266" s="272">
        <f>SUM(AO187:AO265)</f>
        <v>0</v>
      </c>
      <c r="AP266" s="272">
        <f>SUM(AP187:AP265)</f>
        <v>0</v>
      </c>
      <c r="AQ266" s="272">
        <f>SUM(AQ187:AQ265)</f>
        <v>0</v>
      </c>
      <c r="AR266" s="272">
        <f>SUM(AR187:AR265)</f>
        <v>0</v>
      </c>
      <c r="AS266" s="272">
        <f>SUM(AS187:AS265)</f>
        <v>0</v>
      </c>
    </row>
    <row r="267" spans="1:11" ht="12.75">
      <c r="A267" s="232" t="s">
        <v>118</v>
      </c>
      <c r="B267" s="233" t="s">
        <v>674</v>
      </c>
      <c r="C267" s="234" t="s">
        <v>675</v>
      </c>
      <c r="D267" s="235"/>
      <c r="E267" s="236"/>
      <c r="F267" s="236"/>
      <c r="G267" s="237"/>
      <c r="H267" s="238"/>
      <c r="I267" s="239"/>
      <c r="J267" s="240"/>
      <c r="K267" s="241"/>
    </row>
    <row r="268" spans="1:68" ht="12.75">
      <c r="A268" s="243">
        <v>53</v>
      </c>
      <c r="B268" s="244" t="s">
        <v>676</v>
      </c>
      <c r="C268" s="245" t="s">
        <v>677</v>
      </c>
      <c r="D268" s="246" t="s">
        <v>134</v>
      </c>
      <c r="E268" s="247">
        <v>5.8579</v>
      </c>
      <c r="F268" s="439"/>
      <c r="G268" s="248">
        <f>E268*F268</f>
        <v>0</v>
      </c>
      <c r="H268" s="249">
        <v>2.525</v>
      </c>
      <c r="I268" s="250">
        <f>E268*H268</f>
        <v>14.791197499999999</v>
      </c>
      <c r="J268" s="249">
        <v>0</v>
      </c>
      <c r="K268" s="250">
        <f>E268*J268</f>
        <v>0</v>
      </c>
      <c r="AN268" s="215">
        <v>1</v>
      </c>
      <c r="AO268" s="215">
        <f>IF(AN268=1,G268,0)</f>
        <v>0</v>
      </c>
      <c r="AP268" s="215">
        <f>IF(AN268=2,G268,0)</f>
        <v>0</v>
      </c>
      <c r="AQ268" s="215">
        <f>IF(AN268=3,G268,0)</f>
        <v>0</v>
      </c>
      <c r="AR268" s="215">
        <f>IF(AN268=4,G268,0)</f>
        <v>0</v>
      </c>
      <c r="AS268" s="215">
        <f>IF(AN268=5,G268,0)</f>
        <v>0</v>
      </c>
      <c r="BO268" s="242">
        <v>1</v>
      </c>
      <c r="BP268" s="242">
        <v>1</v>
      </c>
    </row>
    <row r="269" spans="1:11" ht="12.75" customHeight="1">
      <c r="A269" s="251"/>
      <c r="B269" s="252"/>
      <c r="C269" s="503" t="s">
        <v>1992</v>
      </c>
      <c r="D269" s="503"/>
      <c r="E269" s="253">
        <v>0</v>
      </c>
      <c r="F269" s="254"/>
      <c r="G269" s="255"/>
      <c r="H269" s="256"/>
      <c r="I269" s="257"/>
      <c r="J269" s="258"/>
      <c r="K269" s="257"/>
    </row>
    <row r="270" spans="1:11" ht="12.75" customHeight="1">
      <c r="A270" s="251"/>
      <c r="B270" s="252"/>
      <c r="C270" s="503" t="s">
        <v>1993</v>
      </c>
      <c r="D270" s="503"/>
      <c r="E270" s="253">
        <v>0</v>
      </c>
      <c r="F270" s="254"/>
      <c r="G270" s="255"/>
      <c r="H270" s="256"/>
      <c r="I270" s="257"/>
      <c r="J270" s="258"/>
      <c r="K270" s="257"/>
    </row>
    <row r="271" spans="1:11" ht="12.75" customHeight="1">
      <c r="A271" s="251"/>
      <c r="B271" s="252"/>
      <c r="C271" s="505" t="s">
        <v>174</v>
      </c>
      <c r="D271" s="505"/>
      <c r="E271" s="262">
        <v>0</v>
      </c>
      <c r="F271" s="254"/>
      <c r="G271" s="255"/>
      <c r="H271" s="256"/>
      <c r="I271" s="257"/>
      <c r="J271" s="258"/>
      <c r="K271" s="257"/>
    </row>
    <row r="272" spans="1:11" ht="12.75" customHeight="1">
      <c r="A272" s="251"/>
      <c r="B272" s="252"/>
      <c r="C272" s="505" t="s">
        <v>1994</v>
      </c>
      <c r="D272" s="505"/>
      <c r="E272" s="262">
        <v>26.007</v>
      </c>
      <c r="F272" s="254"/>
      <c r="G272" s="255"/>
      <c r="H272" s="256"/>
      <c r="I272" s="257"/>
      <c r="J272" s="258"/>
      <c r="K272" s="257"/>
    </row>
    <row r="273" spans="1:11" ht="12.75" customHeight="1">
      <c r="A273" s="251"/>
      <c r="B273" s="252"/>
      <c r="C273" s="505" t="s">
        <v>2155</v>
      </c>
      <c r="D273" s="505"/>
      <c r="E273" s="262">
        <v>7.2</v>
      </c>
      <c r="F273" s="254"/>
      <c r="G273" s="255"/>
      <c r="H273" s="256"/>
      <c r="I273" s="257"/>
      <c r="J273" s="258"/>
      <c r="K273" s="257"/>
    </row>
    <row r="274" spans="1:11" ht="12.75" customHeight="1">
      <c r="A274" s="251"/>
      <c r="B274" s="252"/>
      <c r="C274" s="505" t="s">
        <v>1995</v>
      </c>
      <c r="D274" s="505"/>
      <c r="E274" s="262">
        <v>1.644</v>
      </c>
      <c r="F274" s="254"/>
      <c r="G274" s="255"/>
      <c r="H274" s="256"/>
      <c r="I274" s="257"/>
      <c r="J274" s="258"/>
      <c r="K274" s="257"/>
    </row>
    <row r="275" spans="1:11" ht="12.75" customHeight="1">
      <c r="A275" s="251"/>
      <c r="B275" s="252"/>
      <c r="C275" s="505" t="s">
        <v>1996</v>
      </c>
      <c r="D275" s="505"/>
      <c r="E275" s="262">
        <v>9.7374</v>
      </c>
      <c r="F275" s="254"/>
      <c r="G275" s="255"/>
      <c r="H275" s="256"/>
      <c r="I275" s="257"/>
      <c r="J275" s="258"/>
      <c r="K275" s="257"/>
    </row>
    <row r="276" spans="1:11" ht="12.75" customHeight="1">
      <c r="A276" s="251"/>
      <c r="B276" s="252"/>
      <c r="C276" s="505" t="s">
        <v>175</v>
      </c>
      <c r="D276" s="505"/>
      <c r="E276" s="262">
        <v>44.5884</v>
      </c>
      <c r="F276" s="254"/>
      <c r="G276" s="255"/>
      <c r="H276" s="256"/>
      <c r="I276" s="257"/>
      <c r="J276" s="258"/>
      <c r="K276" s="257"/>
    </row>
    <row r="277" spans="1:11" ht="12.75" customHeight="1">
      <c r="A277" s="251"/>
      <c r="B277" s="252"/>
      <c r="C277" s="503" t="s">
        <v>2156</v>
      </c>
      <c r="D277" s="503"/>
      <c r="E277" s="253">
        <v>4.4588</v>
      </c>
      <c r="F277" s="254"/>
      <c r="G277" s="255"/>
      <c r="H277" s="256"/>
      <c r="I277" s="257"/>
      <c r="J277" s="258"/>
      <c r="K277" s="257"/>
    </row>
    <row r="278" spans="1:11" ht="12.75" customHeight="1">
      <c r="A278" s="251"/>
      <c r="B278" s="252"/>
      <c r="C278" s="503" t="s">
        <v>1992</v>
      </c>
      <c r="D278" s="503"/>
      <c r="E278" s="253">
        <v>0</v>
      </c>
      <c r="F278" s="254"/>
      <c r="G278" s="255"/>
      <c r="H278" s="256"/>
      <c r="I278" s="257"/>
      <c r="J278" s="258"/>
      <c r="K278" s="257"/>
    </row>
    <row r="279" spans="1:11" ht="12.75" customHeight="1">
      <c r="A279" s="251"/>
      <c r="B279" s="252"/>
      <c r="C279" s="503" t="s">
        <v>2157</v>
      </c>
      <c r="D279" s="503"/>
      <c r="E279" s="253">
        <v>1.399</v>
      </c>
      <c r="F279" s="254"/>
      <c r="G279" s="255"/>
      <c r="H279" s="256"/>
      <c r="I279" s="257"/>
      <c r="J279" s="258"/>
      <c r="K279" s="257"/>
    </row>
    <row r="280" spans="1:68" ht="12.75">
      <c r="A280" s="243">
        <v>54</v>
      </c>
      <c r="B280" s="244" t="s">
        <v>684</v>
      </c>
      <c r="C280" s="245" t="s">
        <v>685</v>
      </c>
      <c r="D280" s="246" t="s">
        <v>134</v>
      </c>
      <c r="E280" s="247">
        <v>5.8579</v>
      </c>
      <c r="F280" s="439"/>
      <c r="G280" s="248">
        <f>E280*F280</f>
        <v>0</v>
      </c>
      <c r="H280" s="249">
        <v>0</v>
      </c>
      <c r="I280" s="250">
        <f>E280*H280</f>
        <v>0</v>
      </c>
      <c r="J280" s="249">
        <v>0</v>
      </c>
      <c r="K280" s="250">
        <f>E280*J280</f>
        <v>0</v>
      </c>
      <c r="AN280" s="215">
        <v>1</v>
      </c>
      <c r="AO280" s="215">
        <f>IF(AN280=1,G280,0)</f>
        <v>0</v>
      </c>
      <c r="AP280" s="215">
        <f>IF(AN280=2,G280,0)</f>
        <v>0</v>
      </c>
      <c r="AQ280" s="215">
        <f>IF(AN280=3,G280,0)</f>
        <v>0</v>
      </c>
      <c r="AR280" s="215">
        <f>IF(AN280=4,G280,0)</f>
        <v>0</v>
      </c>
      <c r="AS280" s="215">
        <f>IF(AN280=5,G280,0)</f>
        <v>0</v>
      </c>
      <c r="BO280" s="242">
        <v>1</v>
      </c>
      <c r="BP280" s="242">
        <v>1</v>
      </c>
    </row>
    <row r="281" spans="1:11" ht="12.75" customHeight="1">
      <c r="A281" s="251"/>
      <c r="B281" s="252"/>
      <c r="C281" s="503" t="s">
        <v>1992</v>
      </c>
      <c r="D281" s="503"/>
      <c r="E281" s="253">
        <v>0</v>
      </c>
      <c r="F281" s="254"/>
      <c r="G281" s="255"/>
      <c r="H281" s="256"/>
      <c r="I281" s="257"/>
      <c r="J281" s="258"/>
      <c r="K281" s="257"/>
    </row>
    <row r="282" spans="1:11" ht="12.75" customHeight="1">
      <c r="A282" s="251"/>
      <c r="B282" s="252"/>
      <c r="C282" s="503" t="s">
        <v>1993</v>
      </c>
      <c r="D282" s="503"/>
      <c r="E282" s="253">
        <v>0</v>
      </c>
      <c r="F282" s="254"/>
      <c r="G282" s="255"/>
      <c r="H282" s="256"/>
      <c r="I282" s="257"/>
      <c r="J282" s="258"/>
      <c r="K282" s="257"/>
    </row>
    <row r="283" spans="1:11" ht="12.75" customHeight="1">
      <c r="A283" s="251"/>
      <c r="B283" s="252"/>
      <c r="C283" s="505" t="s">
        <v>174</v>
      </c>
      <c r="D283" s="505"/>
      <c r="E283" s="262">
        <v>0</v>
      </c>
      <c r="F283" s="254"/>
      <c r="G283" s="255"/>
      <c r="H283" s="256"/>
      <c r="I283" s="257"/>
      <c r="J283" s="258"/>
      <c r="K283" s="257"/>
    </row>
    <row r="284" spans="1:11" ht="12.75" customHeight="1">
      <c r="A284" s="251"/>
      <c r="B284" s="252"/>
      <c r="C284" s="505" t="s">
        <v>1994</v>
      </c>
      <c r="D284" s="505"/>
      <c r="E284" s="262">
        <v>26.007</v>
      </c>
      <c r="F284" s="254"/>
      <c r="G284" s="255"/>
      <c r="H284" s="256"/>
      <c r="I284" s="257"/>
      <c r="J284" s="258"/>
      <c r="K284" s="257"/>
    </row>
    <row r="285" spans="1:11" ht="12.75" customHeight="1">
      <c r="A285" s="251"/>
      <c r="B285" s="252"/>
      <c r="C285" s="505" t="s">
        <v>2155</v>
      </c>
      <c r="D285" s="505"/>
      <c r="E285" s="262">
        <v>7.2</v>
      </c>
      <c r="F285" s="254"/>
      <c r="G285" s="255"/>
      <c r="H285" s="256"/>
      <c r="I285" s="257"/>
      <c r="J285" s="258"/>
      <c r="K285" s="257"/>
    </row>
    <row r="286" spans="1:11" ht="12.75" customHeight="1">
      <c r="A286" s="251"/>
      <c r="B286" s="252"/>
      <c r="C286" s="505" t="s">
        <v>1995</v>
      </c>
      <c r="D286" s="505"/>
      <c r="E286" s="262">
        <v>1.644</v>
      </c>
      <c r="F286" s="254"/>
      <c r="G286" s="255"/>
      <c r="H286" s="256"/>
      <c r="I286" s="257"/>
      <c r="J286" s="258"/>
      <c r="K286" s="257"/>
    </row>
    <row r="287" spans="1:11" ht="12.75" customHeight="1">
      <c r="A287" s="251"/>
      <c r="B287" s="252"/>
      <c r="C287" s="505" t="s">
        <v>1996</v>
      </c>
      <c r="D287" s="505"/>
      <c r="E287" s="262">
        <v>9.7374</v>
      </c>
      <c r="F287" s="254"/>
      <c r="G287" s="255"/>
      <c r="H287" s="256"/>
      <c r="I287" s="257"/>
      <c r="J287" s="258"/>
      <c r="K287" s="257"/>
    </row>
    <row r="288" spans="1:11" ht="12.75" customHeight="1">
      <c r="A288" s="251"/>
      <c r="B288" s="252"/>
      <c r="C288" s="505" t="s">
        <v>175</v>
      </c>
      <c r="D288" s="505"/>
      <c r="E288" s="262">
        <v>44.5884</v>
      </c>
      <c r="F288" s="254"/>
      <c r="G288" s="255"/>
      <c r="H288" s="256"/>
      <c r="I288" s="257"/>
      <c r="J288" s="258"/>
      <c r="K288" s="257"/>
    </row>
    <row r="289" spans="1:11" ht="12.75" customHeight="1">
      <c r="A289" s="251"/>
      <c r="B289" s="252"/>
      <c r="C289" s="503" t="s">
        <v>2156</v>
      </c>
      <c r="D289" s="503"/>
      <c r="E289" s="253">
        <v>4.4588</v>
      </c>
      <c r="F289" s="254"/>
      <c r="G289" s="255"/>
      <c r="H289" s="256"/>
      <c r="I289" s="257"/>
      <c r="J289" s="258"/>
      <c r="K289" s="257"/>
    </row>
    <row r="290" spans="1:11" ht="12.75" customHeight="1">
      <c r="A290" s="251"/>
      <c r="B290" s="252"/>
      <c r="C290" s="503" t="s">
        <v>1992</v>
      </c>
      <c r="D290" s="503"/>
      <c r="E290" s="253">
        <v>0</v>
      </c>
      <c r="F290" s="254"/>
      <c r="G290" s="255"/>
      <c r="H290" s="256"/>
      <c r="I290" s="257"/>
      <c r="J290" s="258"/>
      <c r="K290" s="257"/>
    </row>
    <row r="291" spans="1:11" ht="12.75" customHeight="1">
      <c r="A291" s="251"/>
      <c r="B291" s="252"/>
      <c r="C291" s="503" t="s">
        <v>2157</v>
      </c>
      <c r="D291" s="503"/>
      <c r="E291" s="253">
        <v>1.399</v>
      </c>
      <c r="F291" s="254"/>
      <c r="G291" s="255"/>
      <c r="H291" s="256"/>
      <c r="I291" s="257"/>
      <c r="J291" s="258"/>
      <c r="K291" s="257"/>
    </row>
    <row r="292" spans="1:68" ht="12.75">
      <c r="A292" s="243">
        <v>55</v>
      </c>
      <c r="B292" s="244" t="s">
        <v>686</v>
      </c>
      <c r="C292" s="245" t="s">
        <v>687</v>
      </c>
      <c r="D292" s="246" t="s">
        <v>134</v>
      </c>
      <c r="E292" s="247">
        <v>5.8579</v>
      </c>
      <c r="F292" s="439"/>
      <c r="G292" s="248">
        <f>E292*F292</f>
        <v>0</v>
      </c>
      <c r="H292" s="249">
        <v>0</v>
      </c>
      <c r="I292" s="250">
        <f>E292*H292</f>
        <v>0</v>
      </c>
      <c r="J292" s="249">
        <v>0</v>
      </c>
      <c r="K292" s="250">
        <f>E292*J292</f>
        <v>0</v>
      </c>
      <c r="AN292" s="215">
        <v>1</v>
      </c>
      <c r="AO292" s="215">
        <f>IF(AN292=1,G292,0)</f>
        <v>0</v>
      </c>
      <c r="AP292" s="215">
        <f>IF(AN292=2,G292,0)</f>
        <v>0</v>
      </c>
      <c r="AQ292" s="215">
        <f>IF(AN292=3,G292,0)</f>
        <v>0</v>
      </c>
      <c r="AR292" s="215">
        <f>IF(AN292=4,G292,0)</f>
        <v>0</v>
      </c>
      <c r="AS292" s="215">
        <f>IF(AN292=5,G292,0)</f>
        <v>0</v>
      </c>
      <c r="BO292" s="242">
        <v>1</v>
      </c>
      <c r="BP292" s="242">
        <v>1</v>
      </c>
    </row>
    <row r="293" spans="1:11" ht="12.75" customHeight="1">
      <c r="A293" s="251"/>
      <c r="B293" s="252"/>
      <c r="C293" s="503" t="s">
        <v>1992</v>
      </c>
      <c r="D293" s="503"/>
      <c r="E293" s="253">
        <v>0</v>
      </c>
      <c r="F293" s="254"/>
      <c r="G293" s="255"/>
      <c r="H293" s="256"/>
      <c r="I293" s="257"/>
      <c r="J293" s="258"/>
      <c r="K293" s="257"/>
    </row>
    <row r="294" spans="1:11" ht="12.75" customHeight="1">
      <c r="A294" s="251"/>
      <c r="B294" s="252"/>
      <c r="C294" s="503" t="s">
        <v>1993</v>
      </c>
      <c r="D294" s="503"/>
      <c r="E294" s="253">
        <v>0</v>
      </c>
      <c r="F294" s="254"/>
      <c r="G294" s="255"/>
      <c r="H294" s="256"/>
      <c r="I294" s="257"/>
      <c r="J294" s="258"/>
      <c r="K294" s="257"/>
    </row>
    <row r="295" spans="1:11" ht="12.75" customHeight="1">
      <c r="A295" s="251"/>
      <c r="B295" s="252"/>
      <c r="C295" s="505" t="s">
        <v>174</v>
      </c>
      <c r="D295" s="505"/>
      <c r="E295" s="262">
        <v>0</v>
      </c>
      <c r="F295" s="254"/>
      <c r="G295" s="255"/>
      <c r="H295" s="256"/>
      <c r="I295" s="257"/>
      <c r="J295" s="258"/>
      <c r="K295" s="257"/>
    </row>
    <row r="296" spans="1:11" ht="12.75" customHeight="1">
      <c r="A296" s="251"/>
      <c r="B296" s="252"/>
      <c r="C296" s="505" t="s">
        <v>1994</v>
      </c>
      <c r="D296" s="505"/>
      <c r="E296" s="262">
        <v>26.007</v>
      </c>
      <c r="F296" s="254"/>
      <c r="G296" s="255"/>
      <c r="H296" s="256"/>
      <c r="I296" s="257"/>
      <c r="J296" s="258"/>
      <c r="K296" s="257"/>
    </row>
    <row r="297" spans="1:11" ht="12.75" customHeight="1">
      <c r="A297" s="251"/>
      <c r="B297" s="252"/>
      <c r="C297" s="505" t="s">
        <v>2155</v>
      </c>
      <c r="D297" s="505"/>
      <c r="E297" s="262">
        <v>7.2</v>
      </c>
      <c r="F297" s="254"/>
      <c r="G297" s="255"/>
      <c r="H297" s="256"/>
      <c r="I297" s="257"/>
      <c r="J297" s="258"/>
      <c r="K297" s="257"/>
    </row>
    <row r="298" spans="1:11" ht="12.75" customHeight="1">
      <c r="A298" s="251"/>
      <c r="B298" s="252"/>
      <c r="C298" s="505" t="s">
        <v>1995</v>
      </c>
      <c r="D298" s="505"/>
      <c r="E298" s="262">
        <v>1.644</v>
      </c>
      <c r="F298" s="254"/>
      <c r="G298" s="255"/>
      <c r="H298" s="256"/>
      <c r="I298" s="257"/>
      <c r="J298" s="258"/>
      <c r="K298" s="257"/>
    </row>
    <row r="299" spans="1:11" ht="12.75" customHeight="1">
      <c r="A299" s="251"/>
      <c r="B299" s="252"/>
      <c r="C299" s="505" t="s">
        <v>1996</v>
      </c>
      <c r="D299" s="505"/>
      <c r="E299" s="262">
        <v>9.7374</v>
      </c>
      <c r="F299" s="254"/>
      <c r="G299" s="255"/>
      <c r="H299" s="256"/>
      <c r="I299" s="257"/>
      <c r="J299" s="258"/>
      <c r="K299" s="257"/>
    </row>
    <row r="300" spans="1:11" ht="12.75" customHeight="1">
      <c r="A300" s="251"/>
      <c r="B300" s="252"/>
      <c r="C300" s="505" t="s">
        <v>175</v>
      </c>
      <c r="D300" s="505"/>
      <c r="E300" s="262">
        <v>44.5884</v>
      </c>
      <c r="F300" s="254"/>
      <c r="G300" s="255"/>
      <c r="H300" s="256"/>
      <c r="I300" s="257"/>
      <c r="J300" s="258"/>
      <c r="K300" s="257"/>
    </row>
    <row r="301" spans="1:11" ht="12.75" customHeight="1">
      <c r="A301" s="251"/>
      <c r="B301" s="252"/>
      <c r="C301" s="503" t="s">
        <v>2156</v>
      </c>
      <c r="D301" s="503"/>
      <c r="E301" s="253">
        <v>4.4588</v>
      </c>
      <c r="F301" s="254"/>
      <c r="G301" s="255"/>
      <c r="H301" s="256"/>
      <c r="I301" s="257"/>
      <c r="J301" s="258"/>
      <c r="K301" s="257"/>
    </row>
    <row r="302" spans="1:11" ht="12.75" customHeight="1">
      <c r="A302" s="251"/>
      <c r="B302" s="252"/>
      <c r="C302" s="503" t="s">
        <v>1992</v>
      </c>
      <c r="D302" s="503"/>
      <c r="E302" s="253">
        <v>0</v>
      </c>
      <c r="F302" s="254"/>
      <c r="G302" s="255"/>
      <c r="H302" s="256"/>
      <c r="I302" s="257"/>
      <c r="J302" s="258"/>
      <c r="K302" s="257"/>
    </row>
    <row r="303" spans="1:11" ht="12.75" customHeight="1">
      <c r="A303" s="251"/>
      <c r="B303" s="252"/>
      <c r="C303" s="503" t="s">
        <v>2157</v>
      </c>
      <c r="D303" s="503"/>
      <c r="E303" s="253">
        <v>1.399</v>
      </c>
      <c r="F303" s="254"/>
      <c r="G303" s="255"/>
      <c r="H303" s="256"/>
      <c r="I303" s="257"/>
      <c r="J303" s="258"/>
      <c r="K303" s="257"/>
    </row>
    <row r="304" spans="1:68" ht="22.5">
      <c r="A304" s="243">
        <v>56</v>
      </c>
      <c r="B304" s="244" t="s">
        <v>688</v>
      </c>
      <c r="C304" s="245" t="s">
        <v>689</v>
      </c>
      <c r="D304" s="246" t="s">
        <v>173</v>
      </c>
      <c r="E304" s="247">
        <v>0.178</v>
      </c>
      <c r="F304" s="439"/>
      <c r="G304" s="248">
        <f>E304*F304</f>
        <v>0</v>
      </c>
      <c r="H304" s="249">
        <v>1.06625</v>
      </c>
      <c r="I304" s="250">
        <f>E304*H304</f>
        <v>0.18979249999999998</v>
      </c>
      <c r="J304" s="249">
        <v>0</v>
      </c>
      <c r="K304" s="250">
        <f>E304*J304</f>
        <v>0</v>
      </c>
      <c r="AN304" s="215">
        <v>1</v>
      </c>
      <c r="AO304" s="215">
        <f>IF(AN304=1,G304,0)</f>
        <v>0</v>
      </c>
      <c r="AP304" s="215">
        <f>IF(AN304=2,G304,0)</f>
        <v>0</v>
      </c>
      <c r="AQ304" s="215">
        <f>IF(AN304=3,G304,0)</f>
        <v>0</v>
      </c>
      <c r="AR304" s="215">
        <f>IF(AN304=4,G304,0)</f>
        <v>0</v>
      </c>
      <c r="AS304" s="215">
        <f>IF(AN304=5,G304,0)</f>
        <v>0</v>
      </c>
      <c r="BO304" s="242">
        <v>1</v>
      </c>
      <c r="BP304" s="242">
        <v>1</v>
      </c>
    </row>
    <row r="305" spans="1:11" ht="12.75" customHeight="1">
      <c r="A305" s="251"/>
      <c r="B305" s="252"/>
      <c r="C305" s="503" t="s">
        <v>1992</v>
      </c>
      <c r="D305" s="503"/>
      <c r="E305" s="253">
        <v>0</v>
      </c>
      <c r="F305" s="254"/>
      <c r="G305" s="255"/>
      <c r="H305" s="256"/>
      <c r="I305" s="257"/>
      <c r="J305" s="258"/>
      <c r="K305" s="257"/>
    </row>
    <row r="306" spans="1:11" ht="12.75" customHeight="1">
      <c r="A306" s="251"/>
      <c r="B306" s="252"/>
      <c r="C306" s="503" t="s">
        <v>1993</v>
      </c>
      <c r="D306" s="503"/>
      <c r="E306" s="253">
        <v>0</v>
      </c>
      <c r="F306" s="254"/>
      <c r="G306" s="255"/>
      <c r="H306" s="256"/>
      <c r="I306" s="257"/>
      <c r="J306" s="258"/>
      <c r="K306" s="257"/>
    </row>
    <row r="307" spans="1:11" ht="12.75" customHeight="1">
      <c r="A307" s="251"/>
      <c r="B307" s="252"/>
      <c r="C307" s="505" t="s">
        <v>174</v>
      </c>
      <c r="D307" s="505"/>
      <c r="E307" s="262">
        <v>0</v>
      </c>
      <c r="F307" s="254"/>
      <c r="G307" s="255"/>
      <c r="H307" s="256"/>
      <c r="I307" s="257"/>
      <c r="J307" s="258"/>
      <c r="K307" s="257"/>
    </row>
    <row r="308" spans="1:11" ht="12.75" customHeight="1">
      <c r="A308" s="251"/>
      <c r="B308" s="252"/>
      <c r="C308" s="505" t="s">
        <v>1994</v>
      </c>
      <c r="D308" s="505"/>
      <c r="E308" s="262">
        <v>26.007</v>
      </c>
      <c r="F308" s="254"/>
      <c r="G308" s="255"/>
      <c r="H308" s="256"/>
      <c r="I308" s="257"/>
      <c r="J308" s="258"/>
      <c r="K308" s="257"/>
    </row>
    <row r="309" spans="1:11" ht="12.75" customHeight="1">
      <c r="A309" s="251"/>
      <c r="B309" s="252"/>
      <c r="C309" s="505" t="s">
        <v>2155</v>
      </c>
      <c r="D309" s="505"/>
      <c r="E309" s="262">
        <v>7.2</v>
      </c>
      <c r="F309" s="254"/>
      <c r="G309" s="255"/>
      <c r="H309" s="256"/>
      <c r="I309" s="257"/>
      <c r="J309" s="258"/>
      <c r="K309" s="257"/>
    </row>
    <row r="310" spans="1:11" ht="12.75" customHeight="1">
      <c r="A310" s="251"/>
      <c r="B310" s="252"/>
      <c r="C310" s="505" t="s">
        <v>1995</v>
      </c>
      <c r="D310" s="505"/>
      <c r="E310" s="262">
        <v>1.644</v>
      </c>
      <c r="F310" s="254"/>
      <c r="G310" s="255"/>
      <c r="H310" s="256"/>
      <c r="I310" s="257"/>
      <c r="J310" s="258"/>
      <c r="K310" s="257"/>
    </row>
    <row r="311" spans="1:11" ht="12.75" customHeight="1">
      <c r="A311" s="251"/>
      <c r="B311" s="252"/>
      <c r="C311" s="505" t="s">
        <v>1996</v>
      </c>
      <c r="D311" s="505"/>
      <c r="E311" s="262">
        <v>9.7374</v>
      </c>
      <c r="F311" s="254"/>
      <c r="G311" s="255"/>
      <c r="H311" s="256"/>
      <c r="I311" s="257"/>
      <c r="J311" s="258"/>
      <c r="K311" s="257"/>
    </row>
    <row r="312" spans="1:11" ht="12.75" customHeight="1">
      <c r="A312" s="251"/>
      <c r="B312" s="252"/>
      <c r="C312" s="505" t="s">
        <v>175</v>
      </c>
      <c r="D312" s="505"/>
      <c r="E312" s="262">
        <v>44.5884</v>
      </c>
      <c r="F312" s="254"/>
      <c r="G312" s="255"/>
      <c r="H312" s="256"/>
      <c r="I312" s="257"/>
      <c r="J312" s="258"/>
      <c r="K312" s="257"/>
    </row>
    <row r="313" spans="1:11" ht="12.75" customHeight="1">
      <c r="A313" s="251"/>
      <c r="B313" s="252"/>
      <c r="C313" s="503" t="s">
        <v>2158</v>
      </c>
      <c r="D313" s="503"/>
      <c r="E313" s="253">
        <v>0.1472</v>
      </c>
      <c r="F313" s="254"/>
      <c r="G313" s="255"/>
      <c r="H313" s="256"/>
      <c r="I313" s="257"/>
      <c r="J313" s="258"/>
      <c r="K313" s="257"/>
    </row>
    <row r="314" spans="1:11" ht="12.75" customHeight="1">
      <c r="A314" s="251"/>
      <c r="B314" s="252"/>
      <c r="C314" s="503" t="s">
        <v>1992</v>
      </c>
      <c r="D314" s="503"/>
      <c r="E314" s="253">
        <v>0</v>
      </c>
      <c r="F314" s="254"/>
      <c r="G314" s="255"/>
      <c r="H314" s="256"/>
      <c r="I314" s="257"/>
      <c r="J314" s="258"/>
      <c r="K314" s="257"/>
    </row>
    <row r="315" spans="1:11" ht="12.75" customHeight="1">
      <c r="A315" s="251"/>
      <c r="B315" s="252"/>
      <c r="C315" s="503" t="s">
        <v>2159</v>
      </c>
      <c r="D315" s="503"/>
      <c r="E315" s="253">
        <v>0.0308</v>
      </c>
      <c r="F315" s="254"/>
      <c r="G315" s="255"/>
      <c r="H315" s="256"/>
      <c r="I315" s="257"/>
      <c r="J315" s="258"/>
      <c r="K315" s="257"/>
    </row>
    <row r="316" spans="1:68" ht="12.75">
      <c r="A316" s="243">
        <v>57</v>
      </c>
      <c r="B316" s="244" t="s">
        <v>692</v>
      </c>
      <c r="C316" s="245" t="s">
        <v>2160</v>
      </c>
      <c r="D316" s="246" t="s">
        <v>123</v>
      </c>
      <c r="E316" s="247">
        <v>399.8831</v>
      </c>
      <c r="F316" s="439"/>
      <c r="G316" s="248">
        <f>E316*F316</f>
        <v>0</v>
      </c>
      <c r="H316" s="249">
        <v>0.01815</v>
      </c>
      <c r="I316" s="250">
        <f>E316*H316</f>
        <v>7.257878265</v>
      </c>
      <c r="J316" s="249">
        <v>0</v>
      </c>
      <c r="K316" s="250">
        <f>E316*J316</f>
        <v>0</v>
      </c>
      <c r="AN316" s="215">
        <v>1</v>
      </c>
      <c r="AO316" s="215">
        <f>IF(AN316=1,G316,0)</f>
        <v>0</v>
      </c>
      <c r="AP316" s="215">
        <f>IF(AN316=2,G316,0)</f>
        <v>0</v>
      </c>
      <c r="AQ316" s="215">
        <f>IF(AN316=3,G316,0)</f>
        <v>0</v>
      </c>
      <c r="AR316" s="215">
        <f>IF(AN316=4,G316,0)</f>
        <v>0</v>
      </c>
      <c r="AS316" s="215">
        <f>IF(AN316=5,G316,0)</f>
        <v>0</v>
      </c>
      <c r="BO316" s="242">
        <v>1</v>
      </c>
      <c r="BP316" s="242">
        <v>1</v>
      </c>
    </row>
    <row r="317" spans="1:11" ht="12.75" customHeight="1">
      <c r="A317" s="251"/>
      <c r="B317" s="252"/>
      <c r="C317" s="503" t="s">
        <v>2161</v>
      </c>
      <c r="D317" s="503"/>
      <c r="E317" s="253">
        <v>235.4832</v>
      </c>
      <c r="F317" s="254"/>
      <c r="G317" s="255"/>
      <c r="H317" s="256"/>
      <c r="I317" s="257"/>
      <c r="J317" s="258"/>
      <c r="K317" s="257"/>
    </row>
    <row r="318" spans="1:11" ht="12.75" customHeight="1">
      <c r="A318" s="251"/>
      <c r="B318" s="252"/>
      <c r="C318" s="503" t="s">
        <v>2162</v>
      </c>
      <c r="D318" s="503"/>
      <c r="E318" s="253">
        <v>104.7307</v>
      </c>
      <c r="F318" s="254"/>
      <c r="G318" s="255"/>
      <c r="H318" s="256"/>
      <c r="I318" s="257"/>
      <c r="J318" s="258"/>
      <c r="K318" s="257"/>
    </row>
    <row r="319" spans="1:11" ht="12.75" customHeight="1">
      <c r="A319" s="251"/>
      <c r="B319" s="252"/>
      <c r="C319" s="503" t="s">
        <v>2163</v>
      </c>
      <c r="D319" s="503"/>
      <c r="E319" s="253">
        <v>88.6084</v>
      </c>
      <c r="F319" s="254"/>
      <c r="G319" s="255"/>
      <c r="H319" s="256"/>
      <c r="I319" s="257"/>
      <c r="J319" s="258"/>
      <c r="K319" s="257"/>
    </row>
    <row r="320" spans="1:11" ht="12.75" customHeight="1">
      <c r="A320" s="251"/>
      <c r="B320" s="252"/>
      <c r="C320" s="503" t="s">
        <v>2164</v>
      </c>
      <c r="D320" s="503"/>
      <c r="E320" s="253">
        <v>-28.9392</v>
      </c>
      <c r="F320" s="254"/>
      <c r="G320" s="255"/>
      <c r="H320" s="256"/>
      <c r="I320" s="257"/>
      <c r="J320" s="258"/>
      <c r="K320" s="257"/>
    </row>
    <row r="321" spans="1:68" ht="12.75">
      <c r="A321" s="243">
        <v>58</v>
      </c>
      <c r="B321" s="244" t="s">
        <v>2165</v>
      </c>
      <c r="C321" s="245" t="s">
        <v>2166</v>
      </c>
      <c r="D321" s="246" t="s">
        <v>123</v>
      </c>
      <c r="E321" s="247">
        <v>32.2</v>
      </c>
      <c r="F321" s="439"/>
      <c r="G321" s="248">
        <f>E321*F321</f>
        <v>0</v>
      </c>
      <c r="H321" s="249">
        <v>0.04984</v>
      </c>
      <c r="I321" s="250">
        <f>E321*H321</f>
        <v>1.6048480000000003</v>
      </c>
      <c r="J321" s="249">
        <v>0</v>
      </c>
      <c r="K321" s="250">
        <f>E321*J321</f>
        <v>0</v>
      </c>
      <c r="AN321" s="215">
        <v>1</v>
      </c>
      <c r="AO321" s="215">
        <f>IF(AN321=1,G321,0)</f>
        <v>0</v>
      </c>
      <c r="AP321" s="215">
        <f>IF(AN321=2,G321,0)</f>
        <v>0</v>
      </c>
      <c r="AQ321" s="215">
        <f>IF(AN321=3,G321,0)</f>
        <v>0</v>
      </c>
      <c r="AR321" s="215">
        <f>IF(AN321=4,G321,0)</f>
        <v>0</v>
      </c>
      <c r="AS321" s="215">
        <f>IF(AN321=5,G321,0)</f>
        <v>0</v>
      </c>
      <c r="BO321" s="242">
        <v>1</v>
      </c>
      <c r="BP321" s="242">
        <v>1</v>
      </c>
    </row>
    <row r="322" spans="1:11" ht="12.75" customHeight="1">
      <c r="A322" s="251"/>
      <c r="B322" s="252"/>
      <c r="C322" s="503" t="s">
        <v>2167</v>
      </c>
      <c r="D322" s="503"/>
      <c r="E322" s="253">
        <v>16.335</v>
      </c>
      <c r="F322" s="254"/>
      <c r="G322" s="255"/>
      <c r="H322" s="256"/>
      <c r="I322" s="257"/>
      <c r="J322" s="258"/>
      <c r="K322" s="257"/>
    </row>
    <row r="323" spans="1:11" ht="12.75" customHeight="1">
      <c r="A323" s="251"/>
      <c r="B323" s="252"/>
      <c r="C323" s="503" t="s">
        <v>2168</v>
      </c>
      <c r="D323" s="503"/>
      <c r="E323" s="253">
        <v>15.865</v>
      </c>
      <c r="F323" s="254"/>
      <c r="G323" s="255"/>
      <c r="H323" s="256"/>
      <c r="I323" s="257"/>
      <c r="J323" s="258"/>
      <c r="K323" s="257"/>
    </row>
    <row r="324" spans="1:68" ht="12.75">
      <c r="A324" s="243">
        <v>59</v>
      </c>
      <c r="B324" s="244" t="s">
        <v>2169</v>
      </c>
      <c r="C324" s="245" t="s">
        <v>2170</v>
      </c>
      <c r="D324" s="246" t="s">
        <v>123</v>
      </c>
      <c r="E324" s="247">
        <v>17.21</v>
      </c>
      <c r="F324" s="439"/>
      <c r="G324" s="248">
        <f>E324*F324</f>
        <v>0</v>
      </c>
      <c r="H324" s="249">
        <v>0.08772</v>
      </c>
      <c r="I324" s="250">
        <f>E324*H324</f>
        <v>1.5096612000000003</v>
      </c>
      <c r="J324" s="249">
        <v>0</v>
      </c>
      <c r="K324" s="250">
        <f>E324*J324</f>
        <v>0</v>
      </c>
      <c r="AN324" s="215">
        <v>1</v>
      </c>
      <c r="AO324" s="215">
        <f>IF(AN324=1,G324,0)</f>
        <v>0</v>
      </c>
      <c r="AP324" s="215">
        <f>IF(AN324=2,G324,0)</f>
        <v>0</v>
      </c>
      <c r="AQ324" s="215">
        <f>IF(AN324=3,G324,0)</f>
        <v>0</v>
      </c>
      <c r="AR324" s="215">
        <f>IF(AN324=4,G324,0)</f>
        <v>0</v>
      </c>
      <c r="AS324" s="215">
        <f>IF(AN324=5,G324,0)</f>
        <v>0</v>
      </c>
      <c r="BO324" s="242">
        <v>1</v>
      </c>
      <c r="BP324" s="242">
        <v>1</v>
      </c>
    </row>
    <row r="325" spans="1:11" ht="12.75" customHeight="1">
      <c r="A325" s="251"/>
      <c r="B325" s="252"/>
      <c r="C325" s="503" t="s">
        <v>2171</v>
      </c>
      <c r="D325" s="503"/>
      <c r="E325" s="253">
        <v>0</v>
      </c>
      <c r="F325" s="254"/>
      <c r="G325" s="255"/>
      <c r="H325" s="256"/>
      <c r="I325" s="257"/>
      <c r="J325" s="258"/>
      <c r="K325" s="257"/>
    </row>
    <row r="326" spans="1:11" ht="12.75" customHeight="1">
      <c r="A326" s="251"/>
      <c r="B326" s="252"/>
      <c r="C326" s="503" t="s">
        <v>2109</v>
      </c>
      <c r="D326" s="503"/>
      <c r="E326" s="253">
        <v>5.16</v>
      </c>
      <c r="F326" s="254"/>
      <c r="G326" s="255"/>
      <c r="H326" s="256"/>
      <c r="I326" s="257"/>
      <c r="J326" s="258"/>
      <c r="K326" s="257"/>
    </row>
    <row r="327" spans="1:11" ht="12.75" customHeight="1">
      <c r="A327" s="251"/>
      <c r="B327" s="252"/>
      <c r="C327" s="503" t="s">
        <v>2110</v>
      </c>
      <c r="D327" s="503"/>
      <c r="E327" s="253">
        <v>1.95</v>
      </c>
      <c r="F327" s="254"/>
      <c r="G327" s="255"/>
      <c r="H327" s="256"/>
      <c r="I327" s="257"/>
      <c r="J327" s="258"/>
      <c r="K327" s="257"/>
    </row>
    <row r="328" spans="1:11" ht="12.75" customHeight="1">
      <c r="A328" s="251"/>
      <c r="B328" s="252"/>
      <c r="C328" s="503" t="s">
        <v>2111</v>
      </c>
      <c r="D328" s="503"/>
      <c r="E328" s="253">
        <v>0.55</v>
      </c>
      <c r="F328" s="254"/>
      <c r="G328" s="255"/>
      <c r="H328" s="256"/>
      <c r="I328" s="257"/>
      <c r="J328" s="258"/>
      <c r="K328" s="257"/>
    </row>
    <row r="329" spans="1:11" ht="12.75" customHeight="1">
      <c r="A329" s="251"/>
      <c r="B329" s="252"/>
      <c r="C329" s="503" t="s">
        <v>2112</v>
      </c>
      <c r="D329" s="503"/>
      <c r="E329" s="253">
        <v>3.34</v>
      </c>
      <c r="F329" s="254"/>
      <c r="G329" s="255"/>
      <c r="H329" s="256"/>
      <c r="I329" s="257"/>
      <c r="J329" s="258"/>
      <c r="K329" s="257"/>
    </row>
    <row r="330" spans="1:11" ht="12.75" customHeight="1">
      <c r="A330" s="251"/>
      <c r="B330" s="252"/>
      <c r="C330" s="503" t="s">
        <v>2113</v>
      </c>
      <c r="D330" s="503"/>
      <c r="E330" s="253">
        <v>2.55</v>
      </c>
      <c r="F330" s="254"/>
      <c r="G330" s="255"/>
      <c r="H330" s="256"/>
      <c r="I330" s="257"/>
      <c r="J330" s="258"/>
      <c r="K330" s="257"/>
    </row>
    <row r="331" spans="1:11" ht="12.75" customHeight="1">
      <c r="A331" s="251"/>
      <c r="B331" s="252"/>
      <c r="C331" s="503" t="s">
        <v>2114</v>
      </c>
      <c r="D331" s="503"/>
      <c r="E331" s="253">
        <v>2.44</v>
      </c>
      <c r="F331" s="254"/>
      <c r="G331" s="255"/>
      <c r="H331" s="256"/>
      <c r="I331" s="257"/>
      <c r="J331" s="258"/>
      <c r="K331" s="257"/>
    </row>
    <row r="332" spans="1:11" ht="12.75" customHeight="1">
      <c r="A332" s="251"/>
      <c r="B332" s="252"/>
      <c r="C332" s="503" t="s">
        <v>2115</v>
      </c>
      <c r="D332" s="503"/>
      <c r="E332" s="253">
        <v>1.22</v>
      </c>
      <c r="F332" s="254"/>
      <c r="G332" s="255"/>
      <c r="H332" s="256"/>
      <c r="I332" s="257"/>
      <c r="J332" s="258"/>
      <c r="K332" s="257"/>
    </row>
    <row r="333" spans="1:68" ht="22.5">
      <c r="A333" s="243">
        <v>60</v>
      </c>
      <c r="B333" s="244" t="s">
        <v>701</v>
      </c>
      <c r="C333" s="245" t="s">
        <v>702</v>
      </c>
      <c r="D333" s="246" t="s">
        <v>123</v>
      </c>
      <c r="E333" s="247">
        <v>37.157</v>
      </c>
      <c r="F333" s="439"/>
      <c r="G333" s="248">
        <f>E333*F333</f>
        <v>0</v>
      </c>
      <c r="H333" s="249">
        <v>0.12582</v>
      </c>
      <c r="I333" s="250">
        <f>E333*H333</f>
        <v>4.675093739999999</v>
      </c>
      <c r="J333" s="249">
        <v>0</v>
      </c>
      <c r="K333" s="250">
        <f>E333*J333</f>
        <v>0</v>
      </c>
      <c r="AN333" s="215">
        <v>1</v>
      </c>
      <c r="AO333" s="215">
        <f>IF(AN333=1,G333,0)</f>
        <v>0</v>
      </c>
      <c r="AP333" s="215">
        <f>IF(AN333=2,G333,0)</f>
        <v>0</v>
      </c>
      <c r="AQ333" s="215">
        <f>IF(AN333=3,G333,0)</f>
        <v>0</v>
      </c>
      <c r="AR333" s="215">
        <f>IF(AN333=4,G333,0)</f>
        <v>0</v>
      </c>
      <c r="AS333" s="215">
        <f>IF(AN333=5,G333,0)</f>
        <v>0</v>
      </c>
      <c r="BO333" s="242">
        <v>1</v>
      </c>
      <c r="BP333" s="242">
        <v>0</v>
      </c>
    </row>
    <row r="334" spans="1:11" ht="12.75">
      <c r="A334" s="251"/>
      <c r="B334" s="260"/>
      <c r="C334" s="504"/>
      <c r="D334" s="504"/>
      <c r="E334" s="504"/>
      <c r="F334" s="504"/>
      <c r="G334" s="504"/>
      <c r="I334" s="257"/>
      <c r="K334" s="257"/>
    </row>
    <row r="335" spans="1:11" ht="12.75" customHeight="1">
      <c r="A335" s="251"/>
      <c r="B335" s="260"/>
      <c r="C335" s="504" t="s">
        <v>703</v>
      </c>
      <c r="D335" s="504"/>
      <c r="E335" s="504"/>
      <c r="F335" s="504"/>
      <c r="G335" s="504"/>
      <c r="I335" s="257"/>
      <c r="K335" s="257"/>
    </row>
    <row r="336" spans="1:11" ht="12.75" customHeight="1">
      <c r="A336" s="251"/>
      <c r="B336" s="252"/>
      <c r="C336" s="503" t="s">
        <v>1992</v>
      </c>
      <c r="D336" s="503"/>
      <c r="E336" s="253">
        <v>0</v>
      </c>
      <c r="F336" s="254"/>
      <c r="G336" s="255"/>
      <c r="H336" s="256"/>
      <c r="I336" s="257"/>
      <c r="J336" s="258"/>
      <c r="K336" s="257"/>
    </row>
    <row r="337" spans="1:11" ht="12.75" customHeight="1">
      <c r="A337" s="251"/>
      <c r="B337" s="252"/>
      <c r="C337" s="503" t="s">
        <v>1993</v>
      </c>
      <c r="D337" s="503"/>
      <c r="E337" s="253">
        <v>0</v>
      </c>
      <c r="F337" s="254"/>
      <c r="G337" s="255"/>
      <c r="H337" s="256"/>
      <c r="I337" s="257"/>
      <c r="J337" s="258"/>
      <c r="K337" s="257"/>
    </row>
    <row r="338" spans="1:11" ht="12.75" customHeight="1">
      <c r="A338" s="251"/>
      <c r="B338" s="252"/>
      <c r="C338" s="503" t="s">
        <v>2172</v>
      </c>
      <c r="D338" s="503"/>
      <c r="E338" s="253">
        <v>21.6725</v>
      </c>
      <c r="F338" s="254"/>
      <c r="G338" s="255"/>
      <c r="H338" s="256"/>
      <c r="I338" s="257"/>
      <c r="J338" s="258"/>
      <c r="K338" s="257"/>
    </row>
    <row r="339" spans="1:11" ht="12.75" customHeight="1">
      <c r="A339" s="251"/>
      <c r="B339" s="252"/>
      <c r="C339" s="503" t="s">
        <v>2173</v>
      </c>
      <c r="D339" s="503"/>
      <c r="E339" s="253">
        <v>6</v>
      </c>
      <c r="F339" s="254"/>
      <c r="G339" s="255"/>
      <c r="H339" s="256"/>
      <c r="I339" s="257"/>
      <c r="J339" s="258"/>
      <c r="K339" s="257"/>
    </row>
    <row r="340" spans="1:11" ht="12.75" customHeight="1">
      <c r="A340" s="251"/>
      <c r="B340" s="252"/>
      <c r="C340" s="503" t="s">
        <v>2174</v>
      </c>
      <c r="D340" s="503"/>
      <c r="E340" s="253">
        <v>1.37</v>
      </c>
      <c r="F340" s="254"/>
      <c r="G340" s="255"/>
      <c r="H340" s="256"/>
      <c r="I340" s="257"/>
      <c r="J340" s="258"/>
      <c r="K340" s="257"/>
    </row>
    <row r="341" spans="1:11" ht="12.75" customHeight="1">
      <c r="A341" s="251"/>
      <c r="B341" s="252"/>
      <c r="C341" s="503" t="s">
        <v>2175</v>
      </c>
      <c r="D341" s="503"/>
      <c r="E341" s="253">
        <v>8.1145</v>
      </c>
      <c r="F341" s="254"/>
      <c r="G341" s="255"/>
      <c r="H341" s="256"/>
      <c r="I341" s="257"/>
      <c r="J341" s="258"/>
      <c r="K341" s="257"/>
    </row>
    <row r="342" spans="1:45" ht="12.75">
      <c r="A342" s="263"/>
      <c r="B342" s="264" t="s">
        <v>177</v>
      </c>
      <c r="C342" s="265" t="s">
        <v>705</v>
      </c>
      <c r="D342" s="266"/>
      <c r="E342" s="267"/>
      <c r="F342" s="268"/>
      <c r="G342" s="269">
        <f>SUM(G267:G341)</f>
        <v>0</v>
      </c>
      <c r="H342" s="270"/>
      <c r="I342" s="271">
        <f>SUM(I267:I341)</f>
        <v>30.028471205000002</v>
      </c>
      <c r="J342" s="270"/>
      <c r="K342" s="271">
        <f>SUM(K267:K341)</f>
        <v>0</v>
      </c>
      <c r="AO342" s="272">
        <f>SUM(AO267:AO341)</f>
        <v>0</v>
      </c>
      <c r="AP342" s="272">
        <f>SUM(AP267:AP341)</f>
        <v>0</v>
      </c>
      <c r="AQ342" s="272">
        <f>SUM(AQ267:AQ341)</f>
        <v>0</v>
      </c>
      <c r="AR342" s="272">
        <f>SUM(AR267:AR341)</f>
        <v>0</v>
      </c>
      <c r="AS342" s="272">
        <f>SUM(AS267:AS341)</f>
        <v>0</v>
      </c>
    </row>
    <row r="343" spans="1:11" ht="12.75">
      <c r="A343" s="232" t="s">
        <v>118</v>
      </c>
      <c r="B343" s="233" t="s">
        <v>706</v>
      </c>
      <c r="C343" s="234" t="s">
        <v>707</v>
      </c>
      <c r="D343" s="235"/>
      <c r="E343" s="236"/>
      <c r="F343" s="236"/>
      <c r="G343" s="237"/>
      <c r="H343" s="238"/>
      <c r="I343" s="239"/>
      <c r="J343" s="240"/>
      <c r="K343" s="241"/>
    </row>
    <row r="344" spans="1:68" ht="12.75">
      <c r="A344" s="243">
        <v>61</v>
      </c>
      <c r="B344" s="244" t="s">
        <v>715</v>
      </c>
      <c r="C344" s="245" t="s">
        <v>716</v>
      </c>
      <c r="D344" s="246" t="s">
        <v>200</v>
      </c>
      <c r="E344" s="247">
        <v>3</v>
      </c>
      <c r="F344" s="439"/>
      <c r="G344" s="248">
        <f>E344*F344</f>
        <v>0</v>
      </c>
      <c r="H344" s="249">
        <v>0.05034</v>
      </c>
      <c r="I344" s="250">
        <f>E344*H344</f>
        <v>0.15102000000000002</v>
      </c>
      <c r="J344" s="249">
        <v>0</v>
      </c>
      <c r="K344" s="250">
        <f>E344*J344</f>
        <v>0</v>
      </c>
      <c r="AN344" s="215">
        <v>1</v>
      </c>
      <c r="AO344" s="215">
        <f>IF(AN344=1,G344,0)</f>
        <v>0</v>
      </c>
      <c r="AP344" s="215">
        <f>IF(AN344=2,G344,0)</f>
        <v>0</v>
      </c>
      <c r="AQ344" s="215">
        <f>IF(AN344=3,G344,0)</f>
        <v>0</v>
      </c>
      <c r="AR344" s="215">
        <f>IF(AN344=4,G344,0)</f>
        <v>0</v>
      </c>
      <c r="AS344" s="215">
        <f>IF(AN344=5,G344,0)</f>
        <v>0</v>
      </c>
      <c r="BO344" s="242">
        <v>1</v>
      </c>
      <c r="BP344" s="242">
        <v>1</v>
      </c>
    </row>
    <row r="345" spans="1:11" ht="12.75" customHeight="1">
      <c r="A345" s="251"/>
      <c r="B345" s="252"/>
      <c r="C345" s="503" t="s">
        <v>2176</v>
      </c>
      <c r="D345" s="503"/>
      <c r="E345" s="253">
        <v>2</v>
      </c>
      <c r="F345" s="254"/>
      <c r="G345" s="255"/>
      <c r="H345" s="256"/>
      <c r="I345" s="257"/>
      <c r="J345" s="258"/>
      <c r="K345" s="257"/>
    </row>
    <row r="346" spans="1:11" ht="12.75" customHeight="1">
      <c r="A346" s="251"/>
      <c r="B346" s="252"/>
      <c r="C346" s="503" t="s">
        <v>2177</v>
      </c>
      <c r="D346" s="503"/>
      <c r="E346" s="253">
        <v>1</v>
      </c>
      <c r="F346" s="254"/>
      <c r="G346" s="255"/>
      <c r="H346" s="256"/>
      <c r="I346" s="257"/>
      <c r="J346" s="258"/>
      <c r="K346" s="257"/>
    </row>
    <row r="347" spans="1:45" ht="12.75">
      <c r="A347" s="263"/>
      <c r="B347" s="264" t="s">
        <v>177</v>
      </c>
      <c r="C347" s="265" t="s">
        <v>734</v>
      </c>
      <c r="D347" s="266"/>
      <c r="E347" s="267"/>
      <c r="F347" s="268"/>
      <c r="G347" s="269">
        <f>SUM(G343:G346)</f>
        <v>0</v>
      </c>
      <c r="H347" s="270"/>
      <c r="I347" s="271">
        <f>SUM(I343:I346)</f>
        <v>0.15102000000000002</v>
      </c>
      <c r="J347" s="270"/>
      <c r="K347" s="271">
        <f>SUM(K343:K346)</f>
        <v>0</v>
      </c>
      <c r="AO347" s="272">
        <f>SUM(AO343:AO346)</f>
        <v>0</v>
      </c>
      <c r="AP347" s="272">
        <f>SUM(AP343:AP346)</f>
        <v>0</v>
      </c>
      <c r="AQ347" s="272">
        <f>SUM(AQ343:AQ346)</f>
        <v>0</v>
      </c>
      <c r="AR347" s="272">
        <f>SUM(AR343:AR346)</f>
        <v>0</v>
      </c>
      <c r="AS347" s="272">
        <f>SUM(AS343:AS346)</f>
        <v>0</v>
      </c>
    </row>
    <row r="348" spans="1:11" ht="12.75">
      <c r="A348" s="232" t="s">
        <v>118</v>
      </c>
      <c r="B348" s="233" t="s">
        <v>2178</v>
      </c>
      <c r="C348" s="234" t="s">
        <v>2179</v>
      </c>
      <c r="D348" s="235"/>
      <c r="E348" s="236"/>
      <c r="F348" s="236"/>
      <c r="G348" s="237"/>
      <c r="H348" s="238"/>
      <c r="I348" s="239"/>
      <c r="J348" s="240"/>
      <c r="K348" s="241"/>
    </row>
    <row r="349" spans="1:68" ht="12.75">
      <c r="A349" s="243">
        <v>62</v>
      </c>
      <c r="B349" s="244" t="s">
        <v>2180</v>
      </c>
      <c r="C349" s="245" t="s">
        <v>2181</v>
      </c>
      <c r="D349" s="246" t="s">
        <v>205</v>
      </c>
      <c r="E349" s="247">
        <v>25.433</v>
      </c>
      <c r="F349" s="439"/>
      <c r="G349" s="248">
        <f>E349*F349</f>
        <v>0</v>
      </c>
      <c r="H349" s="249">
        <v>0</v>
      </c>
      <c r="I349" s="250">
        <f>E349*H349</f>
        <v>0</v>
      </c>
      <c r="J349" s="249">
        <v>0</v>
      </c>
      <c r="K349" s="250">
        <f>E349*J349</f>
        <v>0</v>
      </c>
      <c r="AN349" s="215">
        <v>1</v>
      </c>
      <c r="AO349" s="215">
        <f>IF(AN349=1,G349,0)</f>
        <v>0</v>
      </c>
      <c r="AP349" s="215">
        <f>IF(AN349=2,G349,0)</f>
        <v>0</v>
      </c>
      <c r="AQ349" s="215">
        <f>IF(AN349=3,G349,0)</f>
        <v>0</v>
      </c>
      <c r="AR349" s="215">
        <f>IF(AN349=4,G349,0)</f>
        <v>0</v>
      </c>
      <c r="AS349" s="215">
        <f>IF(AN349=5,G349,0)</f>
        <v>0</v>
      </c>
      <c r="BO349" s="242">
        <v>1</v>
      </c>
      <c r="BP349" s="242">
        <v>1</v>
      </c>
    </row>
    <row r="350" spans="1:11" ht="12.75" customHeight="1">
      <c r="A350" s="251"/>
      <c r="B350" s="252"/>
      <c r="C350" s="503" t="s">
        <v>144</v>
      </c>
      <c r="D350" s="503"/>
      <c r="E350" s="253">
        <v>0</v>
      </c>
      <c r="F350" s="254"/>
      <c r="G350" s="255"/>
      <c r="H350" s="256"/>
      <c r="I350" s="257"/>
      <c r="J350" s="258"/>
      <c r="K350" s="257"/>
    </row>
    <row r="351" spans="1:11" ht="12.75" customHeight="1">
      <c r="A351" s="251"/>
      <c r="B351" s="252"/>
      <c r="C351" s="503" t="s">
        <v>1975</v>
      </c>
      <c r="D351" s="503"/>
      <c r="E351" s="253">
        <v>0</v>
      </c>
      <c r="F351" s="254"/>
      <c r="G351" s="255"/>
      <c r="H351" s="256"/>
      <c r="I351" s="257"/>
      <c r="J351" s="258"/>
      <c r="K351" s="257"/>
    </row>
    <row r="352" spans="1:11" ht="12.75" customHeight="1">
      <c r="A352" s="251"/>
      <c r="B352" s="252"/>
      <c r="C352" s="503" t="s">
        <v>2182</v>
      </c>
      <c r="D352" s="503"/>
      <c r="E352" s="253">
        <v>25.433</v>
      </c>
      <c r="F352" s="254"/>
      <c r="G352" s="255"/>
      <c r="H352" s="256"/>
      <c r="I352" s="257"/>
      <c r="J352" s="258"/>
      <c r="K352" s="257"/>
    </row>
    <row r="353" spans="1:45" ht="12.75">
      <c r="A353" s="263"/>
      <c r="B353" s="264" t="s">
        <v>177</v>
      </c>
      <c r="C353" s="265" t="s">
        <v>2183</v>
      </c>
      <c r="D353" s="266"/>
      <c r="E353" s="267"/>
      <c r="F353" s="268"/>
      <c r="G353" s="269">
        <f>SUM(G348:G352)</f>
        <v>0</v>
      </c>
      <c r="H353" s="270"/>
      <c r="I353" s="271">
        <f>SUM(I348:I352)</f>
        <v>0</v>
      </c>
      <c r="J353" s="270"/>
      <c r="K353" s="271">
        <f>SUM(K348:K352)</f>
        <v>0</v>
      </c>
      <c r="AO353" s="272">
        <f>SUM(AO348:AO352)</f>
        <v>0</v>
      </c>
      <c r="AP353" s="272">
        <f>SUM(AP348:AP352)</f>
        <v>0</v>
      </c>
      <c r="AQ353" s="272">
        <f>SUM(AQ348:AQ352)</f>
        <v>0</v>
      </c>
      <c r="AR353" s="272">
        <f>SUM(AR348:AR352)</f>
        <v>0</v>
      </c>
      <c r="AS353" s="272">
        <f>SUM(AS348:AS352)</f>
        <v>0</v>
      </c>
    </row>
    <row r="354" spans="1:11" ht="12.75">
      <c r="A354" s="232" t="s">
        <v>118</v>
      </c>
      <c r="B354" s="233" t="s">
        <v>735</v>
      </c>
      <c r="C354" s="234" t="s">
        <v>736</v>
      </c>
      <c r="D354" s="235"/>
      <c r="E354" s="236"/>
      <c r="F354" s="236"/>
      <c r="G354" s="237"/>
      <c r="H354" s="238"/>
      <c r="I354" s="239"/>
      <c r="J354" s="240"/>
      <c r="K354" s="241"/>
    </row>
    <row r="355" spans="1:68" ht="12.75">
      <c r="A355" s="243">
        <v>63</v>
      </c>
      <c r="B355" s="244" t="s">
        <v>2184</v>
      </c>
      <c r="C355" s="245" t="s">
        <v>2185</v>
      </c>
      <c r="D355" s="246" t="s">
        <v>123</v>
      </c>
      <c r="E355" s="247">
        <v>678.6378</v>
      </c>
      <c r="F355" s="439"/>
      <c r="G355" s="248">
        <f>E355*F355</f>
        <v>0</v>
      </c>
      <c r="H355" s="249">
        <v>0.01838</v>
      </c>
      <c r="I355" s="250">
        <f>E355*H355</f>
        <v>12.473362763999999</v>
      </c>
      <c r="J355" s="249">
        <v>0</v>
      </c>
      <c r="K355" s="250">
        <f>E355*J355</f>
        <v>0</v>
      </c>
      <c r="AN355" s="215">
        <v>1</v>
      </c>
      <c r="AO355" s="215">
        <f>IF(AN355=1,G355,0)</f>
        <v>0</v>
      </c>
      <c r="AP355" s="215">
        <f>IF(AN355=2,G355,0)</f>
        <v>0</v>
      </c>
      <c r="AQ355" s="215">
        <f>IF(AN355=3,G355,0)</f>
        <v>0</v>
      </c>
      <c r="AR355" s="215">
        <f>IF(AN355=4,G355,0)</f>
        <v>0</v>
      </c>
      <c r="AS355" s="215">
        <f>IF(AN355=5,G355,0)</f>
        <v>0</v>
      </c>
      <c r="BO355" s="242">
        <v>1</v>
      </c>
      <c r="BP355" s="242">
        <v>1</v>
      </c>
    </row>
    <row r="356" spans="1:11" ht="12.75" customHeight="1">
      <c r="A356" s="251"/>
      <c r="B356" s="252"/>
      <c r="C356" s="503" t="s">
        <v>2186</v>
      </c>
      <c r="D356" s="503"/>
      <c r="E356" s="253">
        <v>92.58</v>
      </c>
      <c r="F356" s="254"/>
      <c r="G356" s="255"/>
      <c r="H356" s="256"/>
      <c r="I356" s="257"/>
      <c r="J356" s="258"/>
      <c r="K356" s="257"/>
    </row>
    <row r="357" spans="1:11" ht="12.75" customHeight="1">
      <c r="A357" s="251"/>
      <c r="B357" s="252"/>
      <c r="C357" s="503" t="s">
        <v>2187</v>
      </c>
      <c r="D357" s="503"/>
      <c r="E357" s="253">
        <v>9.03</v>
      </c>
      <c r="F357" s="254"/>
      <c r="G357" s="255"/>
      <c r="H357" s="256"/>
      <c r="I357" s="257"/>
      <c r="J357" s="258"/>
      <c r="K357" s="257"/>
    </row>
    <row r="358" spans="1:11" ht="12.75" customHeight="1">
      <c r="A358" s="251"/>
      <c r="B358" s="252"/>
      <c r="C358" s="503" t="s">
        <v>2188</v>
      </c>
      <c r="D358" s="503"/>
      <c r="E358" s="253">
        <v>217.301</v>
      </c>
      <c r="F358" s="254"/>
      <c r="G358" s="255"/>
      <c r="H358" s="256"/>
      <c r="I358" s="257"/>
      <c r="J358" s="258"/>
      <c r="K358" s="257"/>
    </row>
    <row r="359" spans="1:11" ht="12.75" customHeight="1">
      <c r="A359" s="251"/>
      <c r="B359" s="252"/>
      <c r="C359" s="503" t="s">
        <v>2189</v>
      </c>
      <c r="D359" s="503"/>
      <c r="E359" s="253">
        <v>141.4275</v>
      </c>
      <c r="F359" s="254"/>
      <c r="G359" s="255"/>
      <c r="H359" s="256"/>
      <c r="I359" s="257"/>
      <c r="J359" s="258"/>
      <c r="K359" s="257"/>
    </row>
    <row r="360" spans="1:11" ht="12.75" customHeight="1">
      <c r="A360" s="251"/>
      <c r="B360" s="252"/>
      <c r="C360" s="503" t="s">
        <v>2190</v>
      </c>
      <c r="D360" s="503"/>
      <c r="E360" s="253">
        <v>58.139</v>
      </c>
      <c r="F360" s="254"/>
      <c r="G360" s="255"/>
      <c r="H360" s="256"/>
      <c r="I360" s="257"/>
      <c r="J360" s="258"/>
      <c r="K360" s="257"/>
    </row>
    <row r="361" spans="1:11" ht="12.75" customHeight="1">
      <c r="A361" s="251"/>
      <c r="B361" s="252"/>
      <c r="C361" s="503" t="s">
        <v>2191</v>
      </c>
      <c r="D361" s="503"/>
      <c r="E361" s="253">
        <v>102.5955</v>
      </c>
      <c r="F361" s="254"/>
      <c r="G361" s="255"/>
      <c r="H361" s="256"/>
      <c r="I361" s="257"/>
      <c r="J361" s="258"/>
      <c r="K361" s="257"/>
    </row>
    <row r="362" spans="1:11" ht="12.75" customHeight="1">
      <c r="A362" s="251"/>
      <c r="B362" s="252"/>
      <c r="C362" s="503" t="s">
        <v>2192</v>
      </c>
      <c r="D362" s="503"/>
      <c r="E362" s="253">
        <v>57.5648</v>
      </c>
      <c r="F362" s="254"/>
      <c r="G362" s="255"/>
      <c r="H362" s="256"/>
      <c r="I362" s="257"/>
      <c r="J362" s="258"/>
      <c r="K362" s="257"/>
    </row>
    <row r="363" spans="1:68" ht="12.75">
      <c r="A363" s="243">
        <v>64</v>
      </c>
      <c r="B363" s="244" t="s">
        <v>2193</v>
      </c>
      <c r="C363" s="245" t="s">
        <v>2194</v>
      </c>
      <c r="D363" s="246" t="s">
        <v>123</v>
      </c>
      <c r="E363" s="247">
        <v>1357.28</v>
      </c>
      <c r="F363" s="439"/>
      <c r="G363" s="248">
        <f>E363*F363</f>
        <v>0</v>
      </c>
      <c r="H363" s="249">
        <v>0.0008</v>
      </c>
      <c r="I363" s="250">
        <f>E363*H363</f>
        <v>1.0858240000000001</v>
      </c>
      <c r="J363" s="249">
        <v>0</v>
      </c>
      <c r="K363" s="250">
        <f>E363*J363</f>
        <v>0</v>
      </c>
      <c r="AN363" s="215">
        <v>1</v>
      </c>
      <c r="AO363" s="215">
        <f>IF(AN363=1,G363,0)</f>
        <v>0</v>
      </c>
      <c r="AP363" s="215">
        <f>IF(AN363=2,G363,0)</f>
        <v>0</v>
      </c>
      <c r="AQ363" s="215">
        <f>IF(AN363=3,G363,0)</f>
        <v>0</v>
      </c>
      <c r="AR363" s="215">
        <f>IF(AN363=4,G363,0)</f>
        <v>0</v>
      </c>
      <c r="AS363" s="215">
        <f>IF(AN363=5,G363,0)</f>
        <v>0</v>
      </c>
      <c r="BO363" s="242">
        <v>1</v>
      </c>
      <c r="BP363" s="242">
        <v>1</v>
      </c>
    </row>
    <row r="364" spans="1:11" ht="12.75" customHeight="1">
      <c r="A364" s="251"/>
      <c r="B364" s="252"/>
      <c r="C364" s="503" t="s">
        <v>2195</v>
      </c>
      <c r="D364" s="503"/>
      <c r="E364" s="253">
        <v>1357.28</v>
      </c>
      <c r="F364" s="254"/>
      <c r="G364" s="255"/>
      <c r="H364" s="256"/>
      <c r="I364" s="257"/>
      <c r="J364" s="258"/>
      <c r="K364" s="257"/>
    </row>
    <row r="365" spans="1:68" ht="12.75">
      <c r="A365" s="243">
        <v>65</v>
      </c>
      <c r="B365" s="244" t="s">
        <v>2196</v>
      </c>
      <c r="C365" s="245" t="s">
        <v>2197</v>
      </c>
      <c r="D365" s="246" t="s">
        <v>123</v>
      </c>
      <c r="E365" s="247">
        <v>678.64</v>
      </c>
      <c r="F365" s="439"/>
      <c r="G365" s="248">
        <f>E365*F365</f>
        <v>0</v>
      </c>
      <c r="H365" s="249">
        <v>0</v>
      </c>
      <c r="I365" s="250">
        <f>E365*H365</f>
        <v>0</v>
      </c>
      <c r="J365" s="249">
        <v>0</v>
      </c>
      <c r="K365" s="250">
        <f>E365*J365</f>
        <v>0</v>
      </c>
      <c r="AN365" s="215">
        <v>1</v>
      </c>
      <c r="AO365" s="215">
        <f>IF(AN365=1,G365,0)</f>
        <v>0</v>
      </c>
      <c r="AP365" s="215">
        <f>IF(AN365=2,G365,0)</f>
        <v>0</v>
      </c>
      <c r="AQ365" s="215">
        <f>IF(AN365=3,G365,0)</f>
        <v>0</v>
      </c>
      <c r="AR365" s="215">
        <f>IF(AN365=4,G365,0)</f>
        <v>0</v>
      </c>
      <c r="AS365" s="215">
        <f>IF(AN365=5,G365,0)</f>
        <v>0</v>
      </c>
      <c r="BO365" s="242">
        <v>1</v>
      </c>
      <c r="BP365" s="242">
        <v>1</v>
      </c>
    </row>
    <row r="366" spans="1:68" ht="12.75">
      <c r="A366" s="243">
        <v>66</v>
      </c>
      <c r="B366" s="244" t="s">
        <v>753</v>
      </c>
      <c r="C366" s="245" t="s">
        <v>754</v>
      </c>
      <c r="D366" s="246" t="s">
        <v>123</v>
      </c>
      <c r="E366" s="247">
        <v>100</v>
      </c>
      <c r="F366" s="439"/>
      <c r="G366" s="248">
        <f>E366*F366</f>
        <v>0</v>
      </c>
      <c r="H366" s="249">
        <v>0.00158</v>
      </c>
      <c r="I366" s="250">
        <f>E366*H366</f>
        <v>0.158</v>
      </c>
      <c r="J366" s="249">
        <v>0</v>
      </c>
      <c r="K366" s="250">
        <f>E366*J366</f>
        <v>0</v>
      </c>
      <c r="AN366" s="215">
        <v>1</v>
      </c>
      <c r="AO366" s="215">
        <f>IF(AN366=1,G366,0)</f>
        <v>0</v>
      </c>
      <c r="AP366" s="215">
        <f>IF(AN366=2,G366,0)</f>
        <v>0</v>
      </c>
      <c r="AQ366" s="215">
        <f>IF(AN366=3,G366,0)</f>
        <v>0</v>
      </c>
      <c r="AR366" s="215">
        <f>IF(AN366=4,G366,0)</f>
        <v>0</v>
      </c>
      <c r="AS366" s="215">
        <f>IF(AN366=5,G366,0)</f>
        <v>0</v>
      </c>
      <c r="BO366" s="242">
        <v>1</v>
      </c>
      <c r="BP366" s="242">
        <v>1</v>
      </c>
    </row>
    <row r="367" spans="1:68" ht="12.75">
      <c r="A367" s="243">
        <v>67</v>
      </c>
      <c r="B367" s="244" t="s">
        <v>756</v>
      </c>
      <c r="C367" s="245" t="s">
        <v>757</v>
      </c>
      <c r="D367" s="246" t="s">
        <v>123</v>
      </c>
      <c r="E367" s="247">
        <v>678.6378</v>
      </c>
      <c r="F367" s="439"/>
      <c r="G367" s="248">
        <f>E367*F367</f>
        <v>0</v>
      </c>
      <c r="H367" s="249">
        <v>0</v>
      </c>
      <c r="I367" s="250">
        <f>E367*H367</f>
        <v>0</v>
      </c>
      <c r="J367" s="249">
        <v>0</v>
      </c>
      <c r="K367" s="250">
        <f>E367*J367</f>
        <v>0</v>
      </c>
      <c r="AN367" s="215">
        <v>1</v>
      </c>
      <c r="AO367" s="215">
        <f>IF(AN367=1,G367,0)</f>
        <v>0</v>
      </c>
      <c r="AP367" s="215">
        <f>IF(AN367=2,G367,0)</f>
        <v>0</v>
      </c>
      <c r="AQ367" s="215">
        <f>IF(AN367=3,G367,0)</f>
        <v>0</v>
      </c>
      <c r="AR367" s="215">
        <f>IF(AN367=4,G367,0)</f>
        <v>0</v>
      </c>
      <c r="AS367" s="215">
        <f>IF(AN367=5,G367,0)</f>
        <v>0</v>
      </c>
      <c r="BO367" s="242">
        <v>1</v>
      </c>
      <c r="BP367" s="242">
        <v>1</v>
      </c>
    </row>
    <row r="368" spans="1:11" ht="12.75" customHeight="1">
      <c r="A368" s="251"/>
      <c r="B368" s="252"/>
      <c r="C368" s="503" t="s">
        <v>2186</v>
      </c>
      <c r="D368" s="503"/>
      <c r="E368" s="253">
        <v>92.58</v>
      </c>
      <c r="F368" s="254"/>
      <c r="G368" s="255"/>
      <c r="H368" s="256"/>
      <c r="I368" s="257"/>
      <c r="J368" s="258"/>
      <c r="K368" s="257"/>
    </row>
    <row r="369" spans="1:11" ht="12.75" customHeight="1">
      <c r="A369" s="251"/>
      <c r="B369" s="252"/>
      <c r="C369" s="503" t="s">
        <v>2187</v>
      </c>
      <c r="D369" s="503"/>
      <c r="E369" s="253">
        <v>9.03</v>
      </c>
      <c r="F369" s="254"/>
      <c r="G369" s="255"/>
      <c r="H369" s="256"/>
      <c r="I369" s="257"/>
      <c r="J369" s="258"/>
      <c r="K369" s="257"/>
    </row>
    <row r="370" spans="1:11" ht="12.75" customHeight="1">
      <c r="A370" s="251"/>
      <c r="B370" s="252"/>
      <c r="C370" s="503" t="s">
        <v>2188</v>
      </c>
      <c r="D370" s="503"/>
      <c r="E370" s="253">
        <v>217.301</v>
      </c>
      <c r="F370" s="254"/>
      <c r="G370" s="255"/>
      <c r="H370" s="256"/>
      <c r="I370" s="257"/>
      <c r="J370" s="258"/>
      <c r="K370" s="257"/>
    </row>
    <row r="371" spans="1:11" ht="12.75" customHeight="1">
      <c r="A371" s="251"/>
      <c r="B371" s="252"/>
      <c r="C371" s="503" t="s">
        <v>2189</v>
      </c>
      <c r="D371" s="503"/>
      <c r="E371" s="253">
        <v>141.4275</v>
      </c>
      <c r="F371" s="254"/>
      <c r="G371" s="255"/>
      <c r="H371" s="256"/>
      <c r="I371" s="257"/>
      <c r="J371" s="258"/>
      <c r="K371" s="257"/>
    </row>
    <row r="372" spans="1:11" ht="12.75" customHeight="1">
      <c r="A372" s="251"/>
      <c r="B372" s="252"/>
      <c r="C372" s="503" t="s">
        <v>2190</v>
      </c>
      <c r="D372" s="503"/>
      <c r="E372" s="253">
        <v>58.139</v>
      </c>
      <c r="F372" s="254"/>
      <c r="G372" s="255"/>
      <c r="H372" s="256"/>
      <c r="I372" s="257"/>
      <c r="J372" s="258"/>
      <c r="K372" s="257"/>
    </row>
    <row r="373" spans="1:11" ht="12.75" customHeight="1">
      <c r="A373" s="251"/>
      <c r="B373" s="252"/>
      <c r="C373" s="503" t="s">
        <v>2191</v>
      </c>
      <c r="D373" s="503"/>
      <c r="E373" s="253">
        <v>102.5955</v>
      </c>
      <c r="F373" s="254"/>
      <c r="G373" s="255"/>
      <c r="H373" s="256"/>
      <c r="I373" s="257"/>
      <c r="J373" s="258"/>
      <c r="K373" s="257"/>
    </row>
    <row r="374" spans="1:11" ht="12.75" customHeight="1">
      <c r="A374" s="251"/>
      <c r="B374" s="252"/>
      <c r="C374" s="503" t="s">
        <v>2192</v>
      </c>
      <c r="D374" s="503"/>
      <c r="E374" s="253">
        <v>57.5648</v>
      </c>
      <c r="F374" s="254"/>
      <c r="G374" s="255"/>
      <c r="H374" s="256"/>
      <c r="I374" s="257"/>
      <c r="J374" s="258"/>
      <c r="K374" s="257"/>
    </row>
    <row r="375" spans="1:68" ht="12.75">
      <c r="A375" s="243">
        <v>68</v>
      </c>
      <c r="B375" s="244" t="s">
        <v>758</v>
      </c>
      <c r="C375" s="245" t="s">
        <v>759</v>
      </c>
      <c r="D375" s="246" t="s">
        <v>123</v>
      </c>
      <c r="E375" s="247">
        <v>1357.28</v>
      </c>
      <c r="F375" s="439"/>
      <c r="G375" s="248">
        <f>E375*F375</f>
        <v>0</v>
      </c>
      <c r="H375" s="249">
        <v>0</v>
      </c>
      <c r="I375" s="250">
        <f>E375*H375</f>
        <v>0</v>
      </c>
      <c r="J375" s="249">
        <v>0</v>
      </c>
      <c r="K375" s="250">
        <f>E375*J375</f>
        <v>0</v>
      </c>
      <c r="AN375" s="215">
        <v>1</v>
      </c>
      <c r="AO375" s="215">
        <f>IF(AN375=1,G375,0)</f>
        <v>0</v>
      </c>
      <c r="AP375" s="215">
        <f>IF(AN375=2,G375,0)</f>
        <v>0</v>
      </c>
      <c r="AQ375" s="215">
        <f>IF(AN375=3,G375,0)</f>
        <v>0</v>
      </c>
      <c r="AR375" s="215">
        <f>IF(AN375=4,G375,0)</f>
        <v>0</v>
      </c>
      <c r="AS375" s="215">
        <f>IF(AN375=5,G375,0)</f>
        <v>0</v>
      </c>
      <c r="BO375" s="242">
        <v>1</v>
      </c>
      <c r="BP375" s="242">
        <v>1</v>
      </c>
    </row>
    <row r="376" spans="1:11" ht="12.75" customHeight="1">
      <c r="A376" s="251"/>
      <c r="B376" s="252"/>
      <c r="C376" s="503" t="s">
        <v>2195</v>
      </c>
      <c r="D376" s="503"/>
      <c r="E376" s="253">
        <v>1357.28</v>
      </c>
      <c r="F376" s="254"/>
      <c r="G376" s="255"/>
      <c r="H376" s="256"/>
      <c r="I376" s="257"/>
      <c r="J376" s="258"/>
      <c r="K376" s="257"/>
    </row>
    <row r="377" spans="1:68" ht="12.75">
      <c r="A377" s="243">
        <v>69</v>
      </c>
      <c r="B377" s="244" t="s">
        <v>760</v>
      </c>
      <c r="C377" s="245" t="s">
        <v>761</v>
      </c>
      <c r="D377" s="246" t="s">
        <v>123</v>
      </c>
      <c r="E377" s="247">
        <v>678.64</v>
      </c>
      <c r="F377" s="439"/>
      <c r="G377" s="248">
        <f>E377*F377</f>
        <v>0</v>
      </c>
      <c r="H377" s="249">
        <v>0</v>
      </c>
      <c r="I377" s="250">
        <f>E377*H377</f>
        <v>0</v>
      </c>
      <c r="J377" s="249">
        <v>0</v>
      </c>
      <c r="K377" s="250">
        <f>E377*J377</f>
        <v>0</v>
      </c>
      <c r="AN377" s="215">
        <v>1</v>
      </c>
      <c r="AO377" s="215">
        <f>IF(AN377=1,G377,0)</f>
        <v>0</v>
      </c>
      <c r="AP377" s="215">
        <f>IF(AN377=2,G377,0)</f>
        <v>0</v>
      </c>
      <c r="AQ377" s="215">
        <f>IF(AN377=3,G377,0)</f>
        <v>0</v>
      </c>
      <c r="AR377" s="215">
        <f>IF(AN377=4,G377,0)</f>
        <v>0</v>
      </c>
      <c r="AS377" s="215">
        <f>IF(AN377=5,G377,0)</f>
        <v>0</v>
      </c>
      <c r="BO377" s="242">
        <v>1</v>
      </c>
      <c r="BP377" s="242">
        <v>1</v>
      </c>
    </row>
    <row r="378" spans="1:45" ht="12.75">
      <c r="A378" s="263"/>
      <c r="B378" s="264" t="s">
        <v>177</v>
      </c>
      <c r="C378" s="265" t="s">
        <v>770</v>
      </c>
      <c r="D378" s="266"/>
      <c r="E378" s="267"/>
      <c r="F378" s="268"/>
      <c r="G378" s="269">
        <f>SUM(G354:G377)</f>
        <v>0</v>
      </c>
      <c r="H378" s="270"/>
      <c r="I378" s="271">
        <f>SUM(I354:I377)</f>
        <v>13.717186764</v>
      </c>
      <c r="J378" s="270"/>
      <c r="K378" s="271">
        <f>SUM(K354:K377)</f>
        <v>0</v>
      </c>
      <c r="AO378" s="272">
        <f>SUM(AO354:AO377)</f>
        <v>0</v>
      </c>
      <c r="AP378" s="272">
        <f>SUM(AP354:AP377)</f>
        <v>0</v>
      </c>
      <c r="AQ378" s="272">
        <f>SUM(AQ354:AQ377)</f>
        <v>0</v>
      </c>
      <c r="AR378" s="272">
        <f>SUM(AR354:AR377)</f>
        <v>0</v>
      </c>
      <c r="AS378" s="272">
        <f>SUM(AS354:AS377)</f>
        <v>0</v>
      </c>
    </row>
    <row r="379" spans="1:11" ht="12.75">
      <c r="A379" s="232" t="s">
        <v>118</v>
      </c>
      <c r="B379" s="233" t="s">
        <v>771</v>
      </c>
      <c r="C379" s="234" t="s">
        <v>772</v>
      </c>
      <c r="D379" s="235"/>
      <c r="E379" s="236"/>
      <c r="F379" s="236"/>
      <c r="G379" s="237"/>
      <c r="H379" s="238"/>
      <c r="I379" s="239"/>
      <c r="J379" s="240"/>
      <c r="K379" s="241"/>
    </row>
    <row r="380" spans="1:68" ht="12.75">
      <c r="A380" s="243">
        <v>70</v>
      </c>
      <c r="B380" s="244" t="s">
        <v>773</v>
      </c>
      <c r="C380" s="245" t="s">
        <v>774</v>
      </c>
      <c r="D380" s="246" t="s">
        <v>123</v>
      </c>
      <c r="E380" s="247">
        <v>100</v>
      </c>
      <c r="F380" s="439"/>
      <c r="G380" s="248">
        <f>E380*F380</f>
        <v>0</v>
      </c>
      <c r="H380" s="249">
        <v>0.0005</v>
      </c>
      <c r="I380" s="250">
        <f>E380*H380</f>
        <v>0.05</v>
      </c>
      <c r="J380" s="249">
        <v>0</v>
      </c>
      <c r="K380" s="250">
        <f>E380*J380</f>
        <v>0</v>
      </c>
      <c r="AN380" s="215">
        <v>1</v>
      </c>
      <c r="AO380" s="215">
        <f>IF(AN380=1,G380,0)</f>
        <v>0</v>
      </c>
      <c r="AP380" s="215">
        <f>IF(AN380=2,G380,0)</f>
        <v>0</v>
      </c>
      <c r="AQ380" s="215">
        <f>IF(AN380=3,G380,0)</f>
        <v>0</v>
      </c>
      <c r="AR380" s="215">
        <f>IF(AN380=4,G380,0)</f>
        <v>0</v>
      </c>
      <c r="AS380" s="215">
        <f>IF(AN380=5,G380,0)</f>
        <v>0</v>
      </c>
      <c r="BO380" s="242">
        <v>1</v>
      </c>
      <c r="BP380" s="242">
        <v>1</v>
      </c>
    </row>
    <row r="381" spans="1:11" ht="12.75" customHeight="1">
      <c r="A381" s="251"/>
      <c r="B381" s="252"/>
      <c r="C381" s="503" t="s">
        <v>2198</v>
      </c>
      <c r="D381" s="503"/>
      <c r="E381" s="253">
        <v>100</v>
      </c>
      <c r="F381" s="254"/>
      <c r="G381" s="255"/>
      <c r="H381" s="256"/>
      <c r="I381" s="257"/>
      <c r="J381" s="258"/>
      <c r="K381" s="257"/>
    </row>
    <row r="382" spans="1:68" ht="12.75">
      <c r="A382" s="243">
        <v>71</v>
      </c>
      <c r="B382" s="244" t="s">
        <v>777</v>
      </c>
      <c r="C382" s="245" t="s">
        <v>778</v>
      </c>
      <c r="D382" s="246" t="s">
        <v>123</v>
      </c>
      <c r="E382" s="247">
        <v>97.5997</v>
      </c>
      <c r="F382" s="439"/>
      <c r="G382" s="248">
        <f>E382*F382</f>
        <v>0</v>
      </c>
      <c r="H382" s="249">
        <v>3E-05</v>
      </c>
      <c r="I382" s="250">
        <f>E382*H382</f>
        <v>0.002927991</v>
      </c>
      <c r="J382" s="249">
        <v>0</v>
      </c>
      <c r="K382" s="250">
        <f>E382*J382</f>
        <v>0</v>
      </c>
      <c r="AN382" s="215">
        <v>1</v>
      </c>
      <c r="AO382" s="215">
        <f>IF(AN382=1,G382,0)</f>
        <v>0</v>
      </c>
      <c r="AP382" s="215">
        <f>IF(AN382=2,G382,0)</f>
        <v>0</v>
      </c>
      <c r="AQ382" s="215">
        <f>IF(AN382=3,G382,0)</f>
        <v>0</v>
      </c>
      <c r="AR382" s="215">
        <f>IF(AN382=4,G382,0)</f>
        <v>0</v>
      </c>
      <c r="AS382" s="215">
        <f>IF(AN382=5,G382,0)</f>
        <v>0</v>
      </c>
      <c r="BO382" s="242">
        <v>1</v>
      </c>
      <c r="BP382" s="242">
        <v>0</v>
      </c>
    </row>
    <row r="383" spans="1:11" ht="12.75" customHeight="1">
      <c r="A383" s="251"/>
      <c r="B383" s="252"/>
      <c r="C383" s="503" t="s">
        <v>2059</v>
      </c>
      <c r="D383" s="503"/>
      <c r="E383" s="253">
        <v>41.28</v>
      </c>
      <c r="F383" s="254"/>
      <c r="G383" s="255"/>
      <c r="H383" s="256"/>
      <c r="I383" s="257"/>
      <c r="J383" s="258"/>
      <c r="K383" s="257"/>
    </row>
    <row r="384" spans="1:11" ht="12.75" customHeight="1">
      <c r="A384" s="251"/>
      <c r="B384" s="252"/>
      <c r="C384" s="503" t="s">
        <v>2060</v>
      </c>
      <c r="D384" s="503"/>
      <c r="E384" s="253">
        <v>7.02</v>
      </c>
      <c r="F384" s="254"/>
      <c r="G384" s="255"/>
      <c r="H384" s="256"/>
      <c r="I384" s="257"/>
      <c r="J384" s="258"/>
      <c r="K384" s="257"/>
    </row>
    <row r="385" spans="1:11" ht="12.75" customHeight="1">
      <c r="A385" s="251"/>
      <c r="B385" s="252"/>
      <c r="C385" s="503" t="s">
        <v>2061</v>
      </c>
      <c r="D385" s="503"/>
      <c r="E385" s="253">
        <v>1.518</v>
      </c>
      <c r="F385" s="254"/>
      <c r="G385" s="255"/>
      <c r="H385" s="256"/>
      <c r="I385" s="257"/>
      <c r="J385" s="258"/>
      <c r="K385" s="257"/>
    </row>
    <row r="386" spans="1:11" ht="12.75" customHeight="1">
      <c r="A386" s="251"/>
      <c r="B386" s="252"/>
      <c r="C386" s="503" t="s">
        <v>2062</v>
      </c>
      <c r="D386" s="503"/>
      <c r="E386" s="253">
        <v>11.6733</v>
      </c>
      <c r="F386" s="254"/>
      <c r="G386" s="255"/>
      <c r="H386" s="256"/>
      <c r="I386" s="257"/>
      <c r="J386" s="258"/>
      <c r="K386" s="257"/>
    </row>
    <row r="387" spans="1:11" ht="12.75" customHeight="1">
      <c r="A387" s="251"/>
      <c r="B387" s="252"/>
      <c r="C387" s="503" t="s">
        <v>2063</v>
      </c>
      <c r="D387" s="503"/>
      <c r="E387" s="253">
        <v>9.69</v>
      </c>
      <c r="F387" s="254"/>
      <c r="G387" s="255"/>
      <c r="H387" s="256"/>
      <c r="I387" s="257"/>
      <c r="J387" s="258"/>
      <c r="K387" s="257"/>
    </row>
    <row r="388" spans="1:11" ht="12.75" customHeight="1">
      <c r="A388" s="251"/>
      <c r="B388" s="252"/>
      <c r="C388" s="503" t="s">
        <v>2064</v>
      </c>
      <c r="D388" s="503"/>
      <c r="E388" s="253">
        <v>7.9056</v>
      </c>
      <c r="F388" s="254"/>
      <c r="G388" s="255"/>
      <c r="H388" s="256"/>
      <c r="I388" s="257"/>
      <c r="J388" s="258"/>
      <c r="K388" s="257"/>
    </row>
    <row r="389" spans="1:11" ht="12.75" customHeight="1">
      <c r="A389" s="251"/>
      <c r="B389" s="252"/>
      <c r="C389" s="503" t="s">
        <v>2065</v>
      </c>
      <c r="D389" s="503"/>
      <c r="E389" s="253">
        <v>3.9528</v>
      </c>
      <c r="F389" s="254"/>
      <c r="G389" s="255"/>
      <c r="H389" s="256"/>
      <c r="I389" s="257"/>
      <c r="J389" s="258"/>
      <c r="K389" s="257"/>
    </row>
    <row r="390" spans="1:11" ht="12.75" customHeight="1">
      <c r="A390" s="251"/>
      <c r="B390" s="252"/>
      <c r="C390" s="503" t="s">
        <v>2066</v>
      </c>
      <c r="D390" s="503"/>
      <c r="E390" s="253">
        <v>14.56</v>
      </c>
      <c r="F390" s="254"/>
      <c r="G390" s="255"/>
      <c r="H390" s="256"/>
      <c r="I390" s="257"/>
      <c r="J390" s="258"/>
      <c r="K390" s="257"/>
    </row>
    <row r="391" spans="1:68" ht="12.75">
      <c r="A391" s="243">
        <v>72</v>
      </c>
      <c r="B391" s="244" t="s">
        <v>780</v>
      </c>
      <c r="C391" s="245" t="s">
        <v>781</v>
      </c>
      <c r="D391" s="246" t="s">
        <v>123</v>
      </c>
      <c r="E391" s="247">
        <v>200</v>
      </c>
      <c r="F391" s="439"/>
      <c r="G391" s="248">
        <f>E391*F391</f>
        <v>0</v>
      </c>
      <c r="H391" s="249">
        <v>4E-05</v>
      </c>
      <c r="I391" s="250">
        <f>E391*H391</f>
        <v>0.008</v>
      </c>
      <c r="J391" s="249">
        <v>0</v>
      </c>
      <c r="K391" s="250">
        <f>E391*J391</f>
        <v>0</v>
      </c>
      <c r="AN391" s="215">
        <v>1</v>
      </c>
      <c r="AO391" s="215">
        <f>IF(AN391=1,G391,0)</f>
        <v>0</v>
      </c>
      <c r="AP391" s="215">
        <f>IF(AN391=2,G391,0)</f>
        <v>0</v>
      </c>
      <c r="AQ391" s="215">
        <f>IF(AN391=3,G391,0)</f>
        <v>0</v>
      </c>
      <c r="AR391" s="215">
        <f>IF(AN391=4,G391,0)</f>
        <v>0</v>
      </c>
      <c r="AS391" s="215">
        <f>IF(AN391=5,G391,0)</f>
        <v>0</v>
      </c>
      <c r="BO391" s="242">
        <v>1</v>
      </c>
      <c r="BP391" s="242">
        <v>1</v>
      </c>
    </row>
    <row r="392" spans="1:68" ht="12.75">
      <c r="A392" s="243">
        <v>73</v>
      </c>
      <c r="B392" s="244" t="s">
        <v>783</v>
      </c>
      <c r="C392" s="245" t="s">
        <v>784</v>
      </c>
      <c r="D392" s="246" t="s">
        <v>123</v>
      </c>
      <c r="E392" s="247">
        <v>400</v>
      </c>
      <c r="F392" s="439"/>
      <c r="G392" s="248">
        <f>E392*F392</f>
        <v>0</v>
      </c>
      <c r="H392" s="249">
        <v>0</v>
      </c>
      <c r="I392" s="250">
        <f>E392*H392</f>
        <v>0</v>
      </c>
      <c r="J392" s="249">
        <v>0</v>
      </c>
      <c r="K392" s="250">
        <f>E392*J392</f>
        <v>0</v>
      </c>
      <c r="AN392" s="215">
        <v>1</v>
      </c>
      <c r="AO392" s="215">
        <f>IF(AN392=1,G392,0)</f>
        <v>0</v>
      </c>
      <c r="AP392" s="215">
        <f>IF(AN392=2,G392,0)</f>
        <v>0</v>
      </c>
      <c r="AQ392" s="215">
        <f>IF(AN392=3,G392,0)</f>
        <v>0</v>
      </c>
      <c r="AR392" s="215">
        <f>IF(AN392=4,G392,0)</f>
        <v>0</v>
      </c>
      <c r="AS392" s="215">
        <f>IF(AN392=5,G392,0)</f>
        <v>0</v>
      </c>
      <c r="BO392" s="242">
        <v>1</v>
      </c>
      <c r="BP392" s="242">
        <v>1</v>
      </c>
    </row>
    <row r="393" spans="1:68" ht="12.75">
      <c r="A393" s="243">
        <v>74</v>
      </c>
      <c r="B393" s="244" t="s">
        <v>2199</v>
      </c>
      <c r="C393" s="245" t="s">
        <v>2200</v>
      </c>
      <c r="D393" s="246" t="s">
        <v>123</v>
      </c>
      <c r="E393" s="247">
        <v>502.7075</v>
      </c>
      <c r="F393" s="439"/>
      <c r="G393" s="248">
        <f>E393*F393</f>
        <v>0</v>
      </c>
      <c r="H393" s="249">
        <v>0</v>
      </c>
      <c r="I393" s="250">
        <f>E393*H393</f>
        <v>0</v>
      </c>
      <c r="J393" s="249">
        <v>0</v>
      </c>
      <c r="K393" s="250">
        <f>E393*J393</f>
        <v>0</v>
      </c>
      <c r="AN393" s="215">
        <v>1</v>
      </c>
      <c r="AO393" s="215">
        <f>IF(AN393=1,G393,0)</f>
        <v>0</v>
      </c>
      <c r="AP393" s="215">
        <f>IF(AN393=2,G393,0)</f>
        <v>0</v>
      </c>
      <c r="AQ393" s="215">
        <f>IF(AN393=3,G393,0)</f>
        <v>0</v>
      </c>
      <c r="AR393" s="215">
        <f>IF(AN393=4,G393,0)</f>
        <v>0</v>
      </c>
      <c r="AS393" s="215">
        <f>IF(AN393=5,G393,0)</f>
        <v>0</v>
      </c>
      <c r="BO393" s="242">
        <v>1</v>
      </c>
      <c r="BP393" s="242">
        <v>1</v>
      </c>
    </row>
    <row r="394" spans="1:11" ht="12.75" customHeight="1">
      <c r="A394" s="251"/>
      <c r="B394" s="252"/>
      <c r="C394" s="503" t="s">
        <v>2201</v>
      </c>
      <c r="D394" s="503"/>
      <c r="E394" s="253">
        <v>0</v>
      </c>
      <c r="F394" s="254"/>
      <c r="G394" s="255"/>
      <c r="H394" s="256"/>
      <c r="I394" s="257"/>
      <c r="J394" s="258"/>
      <c r="K394" s="257"/>
    </row>
    <row r="395" spans="1:11" ht="12.75" customHeight="1">
      <c r="A395" s="251"/>
      <c r="B395" s="252"/>
      <c r="C395" s="503" t="s">
        <v>2027</v>
      </c>
      <c r="D395" s="503"/>
      <c r="E395" s="253">
        <v>235.4832</v>
      </c>
      <c r="F395" s="254"/>
      <c r="G395" s="255"/>
      <c r="H395" s="256"/>
      <c r="I395" s="257"/>
      <c r="J395" s="258"/>
      <c r="K395" s="257"/>
    </row>
    <row r="396" spans="1:11" ht="12.75" customHeight="1">
      <c r="A396" s="251"/>
      <c r="B396" s="252"/>
      <c r="C396" s="503" t="s">
        <v>2028</v>
      </c>
      <c r="D396" s="503"/>
      <c r="E396" s="253">
        <v>40.56</v>
      </c>
      <c r="F396" s="254"/>
      <c r="G396" s="255"/>
      <c r="H396" s="256"/>
      <c r="I396" s="257"/>
      <c r="J396" s="258"/>
      <c r="K396" s="257"/>
    </row>
    <row r="397" spans="1:11" ht="12.75" customHeight="1">
      <c r="A397" s="251"/>
      <c r="B397" s="252"/>
      <c r="C397" s="503" t="s">
        <v>2029</v>
      </c>
      <c r="D397" s="503"/>
      <c r="E397" s="253">
        <v>75.6672</v>
      </c>
      <c r="F397" s="254"/>
      <c r="G397" s="255"/>
      <c r="H397" s="256"/>
      <c r="I397" s="257"/>
      <c r="J397" s="258"/>
      <c r="K397" s="257"/>
    </row>
    <row r="398" spans="1:11" ht="12.75" customHeight="1">
      <c r="A398" s="251"/>
      <c r="B398" s="252"/>
      <c r="C398" s="503" t="s">
        <v>2030</v>
      </c>
      <c r="D398" s="503"/>
      <c r="E398" s="253">
        <v>49.888</v>
      </c>
      <c r="F398" s="254"/>
      <c r="G398" s="255"/>
      <c r="H398" s="256"/>
      <c r="I398" s="257"/>
      <c r="J398" s="258"/>
      <c r="K398" s="257"/>
    </row>
    <row r="399" spans="1:11" ht="12.75" customHeight="1">
      <c r="A399" s="251"/>
      <c r="B399" s="252"/>
      <c r="C399" s="503" t="s">
        <v>2031</v>
      </c>
      <c r="D399" s="503"/>
      <c r="E399" s="253">
        <v>101.1091</v>
      </c>
      <c r="F399" s="254"/>
      <c r="G399" s="255"/>
      <c r="H399" s="256"/>
      <c r="I399" s="257"/>
      <c r="J399" s="258"/>
      <c r="K399" s="257"/>
    </row>
    <row r="400" spans="1:45" ht="12.75">
      <c r="A400" s="263"/>
      <c r="B400" s="264" t="s">
        <v>177</v>
      </c>
      <c r="C400" s="265" t="s">
        <v>797</v>
      </c>
      <c r="D400" s="266"/>
      <c r="E400" s="267"/>
      <c r="F400" s="268"/>
      <c r="G400" s="269">
        <f>SUM(G379:G399)</f>
        <v>0</v>
      </c>
      <c r="H400" s="270"/>
      <c r="I400" s="271">
        <f>SUM(I379:I399)</f>
        <v>0.060927991</v>
      </c>
      <c r="J400" s="270"/>
      <c r="K400" s="271">
        <f>SUM(K379:K399)</f>
        <v>0</v>
      </c>
      <c r="AO400" s="272">
        <f>SUM(AO379:AO399)</f>
        <v>0</v>
      </c>
      <c r="AP400" s="272">
        <f>SUM(AP379:AP399)</f>
        <v>0</v>
      </c>
      <c r="AQ400" s="272">
        <f>SUM(AQ379:AQ399)</f>
        <v>0</v>
      </c>
      <c r="AR400" s="272">
        <f>SUM(AR379:AR399)</f>
        <v>0</v>
      </c>
      <c r="AS400" s="272">
        <f>SUM(AS379:AS399)</f>
        <v>0</v>
      </c>
    </row>
    <row r="401" spans="1:11" ht="12.75">
      <c r="A401" s="232" t="s">
        <v>118</v>
      </c>
      <c r="B401" s="233" t="s">
        <v>798</v>
      </c>
      <c r="C401" s="234" t="s">
        <v>799</v>
      </c>
      <c r="D401" s="235"/>
      <c r="E401" s="236"/>
      <c r="F401" s="236"/>
      <c r="G401" s="237"/>
      <c r="H401" s="238"/>
      <c r="I401" s="239"/>
      <c r="J401" s="240"/>
      <c r="K401" s="241"/>
    </row>
    <row r="402" spans="1:68" ht="12.75">
      <c r="A402" s="243">
        <v>75</v>
      </c>
      <c r="B402" s="244" t="s">
        <v>2202</v>
      </c>
      <c r="C402" s="245" t="s">
        <v>2203</v>
      </c>
      <c r="D402" s="246" t="s">
        <v>134</v>
      </c>
      <c r="E402" s="247">
        <v>1.215</v>
      </c>
      <c r="F402" s="439"/>
      <c r="G402" s="248">
        <f>E402*F402</f>
        <v>0</v>
      </c>
      <c r="H402" s="249">
        <v>0</v>
      </c>
      <c r="I402" s="250">
        <f>E402*H402</f>
        <v>0</v>
      </c>
      <c r="J402" s="249">
        <v>-1.594</v>
      </c>
      <c r="K402" s="250">
        <f>E402*J402</f>
        <v>-1.9367100000000002</v>
      </c>
      <c r="AN402" s="215">
        <v>1</v>
      </c>
      <c r="AO402" s="215">
        <f>IF(AN402=1,G402,0)</f>
        <v>0</v>
      </c>
      <c r="AP402" s="215">
        <f>IF(AN402=2,G402,0)</f>
        <v>0</v>
      </c>
      <c r="AQ402" s="215">
        <f>IF(AN402=3,G402,0)</f>
        <v>0</v>
      </c>
      <c r="AR402" s="215">
        <f>IF(AN402=4,G402,0)</f>
        <v>0</v>
      </c>
      <c r="AS402" s="215">
        <f>IF(AN402=5,G402,0)</f>
        <v>0</v>
      </c>
      <c r="BO402" s="242">
        <v>1</v>
      </c>
      <c r="BP402" s="242">
        <v>1</v>
      </c>
    </row>
    <row r="403" spans="1:11" ht="12.75" customHeight="1">
      <c r="A403" s="251"/>
      <c r="B403" s="252"/>
      <c r="C403" s="503" t="s">
        <v>2204</v>
      </c>
      <c r="D403" s="503"/>
      <c r="E403" s="253">
        <v>0.972</v>
      </c>
      <c r="F403" s="254"/>
      <c r="G403" s="255"/>
      <c r="H403" s="256"/>
      <c r="I403" s="257"/>
      <c r="J403" s="258"/>
      <c r="K403" s="257"/>
    </row>
    <row r="404" spans="1:11" ht="12.75" customHeight="1">
      <c r="A404" s="251"/>
      <c r="B404" s="252"/>
      <c r="C404" s="503" t="s">
        <v>2205</v>
      </c>
      <c r="D404" s="503"/>
      <c r="E404" s="253">
        <v>0.243</v>
      </c>
      <c r="F404" s="254"/>
      <c r="G404" s="255"/>
      <c r="H404" s="256"/>
      <c r="I404" s="257"/>
      <c r="J404" s="258"/>
      <c r="K404" s="257"/>
    </row>
    <row r="405" spans="1:68" ht="12.75">
      <c r="A405" s="243">
        <v>76</v>
      </c>
      <c r="B405" s="244" t="s">
        <v>2206</v>
      </c>
      <c r="C405" s="245" t="s">
        <v>2207</v>
      </c>
      <c r="D405" s="246" t="s">
        <v>123</v>
      </c>
      <c r="E405" s="247">
        <v>101.1091</v>
      </c>
      <c r="F405" s="439"/>
      <c r="G405" s="248">
        <f>E405*F405</f>
        <v>0</v>
      </c>
      <c r="H405" s="249">
        <v>0</v>
      </c>
      <c r="I405" s="250">
        <f>E405*H405</f>
        <v>0</v>
      </c>
      <c r="J405" s="249">
        <v>-0.272</v>
      </c>
      <c r="K405" s="250">
        <f>E405*J405</f>
        <v>-27.5016752</v>
      </c>
      <c r="AN405" s="215">
        <v>1</v>
      </c>
      <c r="AO405" s="215">
        <f>IF(AN405=1,G405,0)</f>
        <v>0</v>
      </c>
      <c r="AP405" s="215">
        <f>IF(AN405=2,G405,0)</f>
        <v>0</v>
      </c>
      <c r="AQ405" s="215">
        <f>IF(AN405=3,G405,0)</f>
        <v>0</v>
      </c>
      <c r="AR405" s="215">
        <f>IF(AN405=4,G405,0)</f>
        <v>0</v>
      </c>
      <c r="AS405" s="215">
        <f>IF(AN405=5,G405,0)</f>
        <v>0</v>
      </c>
      <c r="BO405" s="242">
        <v>1</v>
      </c>
      <c r="BP405" s="242">
        <v>1</v>
      </c>
    </row>
    <row r="406" spans="1:11" ht="12.75" customHeight="1">
      <c r="A406" s="251"/>
      <c r="B406" s="252"/>
      <c r="C406" s="503" t="s">
        <v>2208</v>
      </c>
      <c r="D406" s="503"/>
      <c r="E406" s="253">
        <v>0</v>
      </c>
      <c r="F406" s="254"/>
      <c r="G406" s="255"/>
      <c r="H406" s="256"/>
      <c r="I406" s="257"/>
      <c r="J406" s="258"/>
      <c r="K406" s="257"/>
    </row>
    <row r="407" spans="1:11" ht="12.75" customHeight="1">
      <c r="A407" s="251"/>
      <c r="B407" s="252"/>
      <c r="C407" s="503" t="s">
        <v>2209</v>
      </c>
      <c r="D407" s="503"/>
      <c r="E407" s="253">
        <v>101.1091</v>
      </c>
      <c r="F407" s="254"/>
      <c r="G407" s="255"/>
      <c r="H407" s="256"/>
      <c r="I407" s="257"/>
      <c r="J407" s="258"/>
      <c r="K407" s="257"/>
    </row>
    <row r="408" spans="1:68" ht="12.75">
      <c r="A408" s="243">
        <v>77</v>
      </c>
      <c r="B408" s="244" t="s">
        <v>2210</v>
      </c>
      <c r="C408" s="245" t="s">
        <v>2211</v>
      </c>
      <c r="D408" s="246" t="s">
        <v>134</v>
      </c>
      <c r="E408" s="247">
        <v>0.0304</v>
      </c>
      <c r="F408" s="439"/>
      <c r="G408" s="248">
        <f>E408*F408</f>
        <v>0</v>
      </c>
      <c r="H408" s="249">
        <v>0</v>
      </c>
      <c r="I408" s="250">
        <f>E408*H408</f>
        <v>0</v>
      </c>
      <c r="J408" s="249">
        <v>-2.2</v>
      </c>
      <c r="K408" s="250">
        <f>E408*J408</f>
        <v>-0.06688000000000001</v>
      </c>
      <c r="AN408" s="215">
        <v>1</v>
      </c>
      <c r="AO408" s="215">
        <f>IF(AN408=1,G408,0)</f>
        <v>0</v>
      </c>
      <c r="AP408" s="215">
        <f>IF(AN408=2,G408,0)</f>
        <v>0</v>
      </c>
      <c r="AQ408" s="215">
        <f>IF(AN408=3,G408,0)</f>
        <v>0</v>
      </c>
      <c r="AR408" s="215">
        <f>IF(AN408=4,G408,0)</f>
        <v>0</v>
      </c>
      <c r="AS408" s="215">
        <f>IF(AN408=5,G408,0)</f>
        <v>0</v>
      </c>
      <c r="BO408" s="242">
        <v>1</v>
      </c>
      <c r="BP408" s="242">
        <v>1</v>
      </c>
    </row>
    <row r="409" spans="1:11" ht="12.75" customHeight="1">
      <c r="A409" s="251"/>
      <c r="B409" s="252"/>
      <c r="C409" s="503" t="s">
        <v>2212</v>
      </c>
      <c r="D409" s="503"/>
      <c r="E409" s="253">
        <v>0.0304</v>
      </c>
      <c r="F409" s="254"/>
      <c r="G409" s="255"/>
      <c r="H409" s="256"/>
      <c r="I409" s="257"/>
      <c r="J409" s="258"/>
      <c r="K409" s="257"/>
    </row>
    <row r="410" spans="1:68" ht="22.5">
      <c r="A410" s="243">
        <v>78</v>
      </c>
      <c r="B410" s="244" t="s">
        <v>2213</v>
      </c>
      <c r="C410" s="245" t="s">
        <v>2214</v>
      </c>
      <c r="D410" s="246" t="s">
        <v>134</v>
      </c>
      <c r="E410" s="247">
        <v>36.1722</v>
      </c>
      <c r="F410" s="439"/>
      <c r="G410" s="248">
        <f>E410*F410</f>
        <v>0</v>
      </c>
      <c r="H410" s="249">
        <v>0</v>
      </c>
      <c r="I410" s="250">
        <f>E410*H410</f>
        <v>0</v>
      </c>
      <c r="J410" s="249">
        <v>-2.2</v>
      </c>
      <c r="K410" s="250">
        <f>E410*J410</f>
        <v>-79.57884</v>
      </c>
      <c r="AN410" s="215">
        <v>1</v>
      </c>
      <c r="AO410" s="215">
        <f>IF(AN410=1,G410,0)</f>
        <v>0</v>
      </c>
      <c r="AP410" s="215">
        <f>IF(AN410=2,G410,0)</f>
        <v>0</v>
      </c>
      <c r="AQ410" s="215">
        <f>IF(AN410=3,G410,0)</f>
        <v>0</v>
      </c>
      <c r="AR410" s="215">
        <f>IF(AN410=4,G410,0)</f>
        <v>0</v>
      </c>
      <c r="AS410" s="215">
        <f>IF(AN410=5,G410,0)</f>
        <v>0</v>
      </c>
      <c r="BO410" s="242">
        <v>1</v>
      </c>
      <c r="BP410" s="242">
        <v>1</v>
      </c>
    </row>
    <row r="411" spans="1:11" ht="12.75" customHeight="1">
      <c r="A411" s="251"/>
      <c r="B411" s="252"/>
      <c r="C411" s="503" t="s">
        <v>2215</v>
      </c>
      <c r="D411" s="503"/>
      <c r="E411" s="253">
        <v>0</v>
      </c>
      <c r="F411" s="254"/>
      <c r="G411" s="255"/>
      <c r="H411" s="256"/>
      <c r="I411" s="257"/>
      <c r="J411" s="258"/>
      <c r="K411" s="257"/>
    </row>
    <row r="412" spans="1:11" ht="12.75" customHeight="1">
      <c r="A412" s="251"/>
      <c r="B412" s="252"/>
      <c r="C412" s="505" t="s">
        <v>174</v>
      </c>
      <c r="D412" s="505"/>
      <c r="E412" s="262">
        <v>0</v>
      </c>
      <c r="F412" s="254"/>
      <c r="G412" s="255"/>
      <c r="H412" s="256"/>
      <c r="I412" s="257"/>
      <c r="J412" s="258"/>
      <c r="K412" s="257"/>
    </row>
    <row r="413" spans="1:11" ht="12.75" customHeight="1">
      <c r="A413" s="251"/>
      <c r="B413" s="252"/>
      <c r="C413" s="505" t="s">
        <v>2216</v>
      </c>
      <c r="D413" s="505"/>
      <c r="E413" s="262">
        <v>235.4832</v>
      </c>
      <c r="F413" s="254"/>
      <c r="G413" s="255"/>
      <c r="H413" s="256"/>
      <c r="I413" s="257"/>
      <c r="J413" s="258"/>
      <c r="K413" s="257"/>
    </row>
    <row r="414" spans="1:11" ht="12.75" customHeight="1">
      <c r="A414" s="251"/>
      <c r="B414" s="252"/>
      <c r="C414" s="505" t="s">
        <v>2028</v>
      </c>
      <c r="D414" s="505"/>
      <c r="E414" s="262">
        <v>40.56</v>
      </c>
      <c r="F414" s="254"/>
      <c r="G414" s="255"/>
      <c r="H414" s="256"/>
      <c r="I414" s="257"/>
      <c r="J414" s="258"/>
      <c r="K414" s="257"/>
    </row>
    <row r="415" spans="1:11" ht="12.75" customHeight="1">
      <c r="A415" s="251"/>
      <c r="B415" s="252"/>
      <c r="C415" s="505" t="s">
        <v>2029</v>
      </c>
      <c r="D415" s="505"/>
      <c r="E415" s="262">
        <v>75.6672</v>
      </c>
      <c r="F415" s="254"/>
      <c r="G415" s="255"/>
      <c r="H415" s="256"/>
      <c r="I415" s="257"/>
      <c r="J415" s="258"/>
      <c r="K415" s="257"/>
    </row>
    <row r="416" spans="1:11" ht="12.75" customHeight="1">
      <c r="A416" s="251"/>
      <c r="B416" s="252"/>
      <c r="C416" s="505" t="s">
        <v>2030</v>
      </c>
      <c r="D416" s="505"/>
      <c r="E416" s="262">
        <v>49.888</v>
      </c>
      <c r="F416" s="254"/>
      <c r="G416" s="255"/>
      <c r="H416" s="256"/>
      <c r="I416" s="257"/>
      <c r="J416" s="258"/>
      <c r="K416" s="257"/>
    </row>
    <row r="417" spans="1:11" ht="12.75" customHeight="1">
      <c r="A417" s="251"/>
      <c r="B417" s="252"/>
      <c r="C417" s="505" t="s">
        <v>175</v>
      </c>
      <c r="D417" s="505"/>
      <c r="E417" s="262">
        <v>401.59839999999997</v>
      </c>
      <c r="F417" s="254"/>
      <c r="G417" s="255"/>
      <c r="H417" s="256"/>
      <c r="I417" s="257"/>
      <c r="J417" s="258"/>
      <c r="K417" s="257"/>
    </row>
    <row r="418" spans="1:11" ht="12.75" customHeight="1">
      <c r="A418" s="251"/>
      <c r="B418" s="252"/>
      <c r="C418" s="503" t="s">
        <v>2217</v>
      </c>
      <c r="D418" s="503"/>
      <c r="E418" s="253">
        <v>32.1279</v>
      </c>
      <c r="F418" s="254"/>
      <c r="G418" s="255"/>
      <c r="H418" s="256"/>
      <c r="I418" s="257"/>
      <c r="J418" s="258"/>
      <c r="K418" s="257"/>
    </row>
    <row r="419" spans="1:11" ht="12.75" customHeight="1">
      <c r="A419" s="251"/>
      <c r="B419" s="252"/>
      <c r="C419" s="503" t="s">
        <v>2208</v>
      </c>
      <c r="D419" s="503"/>
      <c r="E419" s="253">
        <v>0</v>
      </c>
      <c r="F419" s="254"/>
      <c r="G419" s="255"/>
      <c r="H419" s="256"/>
      <c r="I419" s="257"/>
      <c r="J419" s="258"/>
      <c r="K419" s="257"/>
    </row>
    <row r="420" spans="1:11" ht="12.75" customHeight="1">
      <c r="A420" s="251"/>
      <c r="B420" s="252"/>
      <c r="C420" s="505" t="s">
        <v>174</v>
      </c>
      <c r="D420" s="505"/>
      <c r="E420" s="262">
        <v>0</v>
      </c>
      <c r="F420" s="254"/>
      <c r="G420" s="255"/>
      <c r="H420" s="256"/>
      <c r="I420" s="257"/>
      <c r="J420" s="258"/>
      <c r="K420" s="257"/>
    </row>
    <row r="421" spans="1:11" ht="12.75" customHeight="1">
      <c r="A421" s="251"/>
      <c r="B421" s="252"/>
      <c r="C421" s="505" t="s">
        <v>2209</v>
      </c>
      <c r="D421" s="505"/>
      <c r="E421" s="262">
        <v>101.1091</v>
      </c>
      <c r="F421" s="254"/>
      <c r="G421" s="255"/>
      <c r="H421" s="256"/>
      <c r="I421" s="257"/>
      <c r="J421" s="258"/>
      <c r="K421" s="257"/>
    </row>
    <row r="422" spans="1:11" ht="12.75" customHeight="1">
      <c r="A422" s="251"/>
      <c r="B422" s="252"/>
      <c r="C422" s="505" t="s">
        <v>175</v>
      </c>
      <c r="D422" s="505"/>
      <c r="E422" s="262">
        <v>101.1091</v>
      </c>
      <c r="F422" s="254"/>
      <c r="G422" s="255"/>
      <c r="H422" s="256"/>
      <c r="I422" s="257"/>
      <c r="J422" s="258"/>
      <c r="K422" s="257"/>
    </row>
    <row r="423" spans="1:11" ht="12.75" customHeight="1">
      <c r="A423" s="251"/>
      <c r="B423" s="252"/>
      <c r="C423" s="503" t="s">
        <v>2218</v>
      </c>
      <c r="D423" s="503"/>
      <c r="E423" s="253">
        <v>4.0444</v>
      </c>
      <c r="F423" s="254"/>
      <c r="G423" s="255"/>
      <c r="H423" s="256"/>
      <c r="I423" s="257"/>
      <c r="J423" s="258"/>
      <c r="K423" s="257"/>
    </row>
    <row r="424" spans="1:68" ht="12.75">
      <c r="A424" s="243">
        <v>79</v>
      </c>
      <c r="B424" s="244" t="s">
        <v>2219</v>
      </c>
      <c r="C424" s="245" t="s">
        <v>2220</v>
      </c>
      <c r="D424" s="246" t="s">
        <v>134</v>
      </c>
      <c r="E424" s="247">
        <v>36.1722</v>
      </c>
      <c r="F424" s="439"/>
      <c r="G424" s="248">
        <f>E424*F424</f>
        <v>0</v>
      </c>
      <c r="H424" s="249">
        <v>0</v>
      </c>
      <c r="I424" s="250">
        <f>E424*H424</f>
        <v>0</v>
      </c>
      <c r="J424" s="249">
        <v>0</v>
      </c>
      <c r="K424" s="250">
        <f>E424*J424</f>
        <v>0</v>
      </c>
      <c r="AN424" s="215">
        <v>1</v>
      </c>
      <c r="AO424" s="215">
        <f>IF(AN424=1,G424,0)</f>
        <v>0</v>
      </c>
      <c r="AP424" s="215">
        <f>IF(AN424=2,G424,0)</f>
        <v>0</v>
      </c>
      <c r="AQ424" s="215">
        <f>IF(AN424=3,G424,0)</f>
        <v>0</v>
      </c>
      <c r="AR424" s="215">
        <f>IF(AN424=4,G424,0)</f>
        <v>0</v>
      </c>
      <c r="AS424" s="215">
        <f>IF(AN424=5,G424,0)</f>
        <v>0</v>
      </c>
      <c r="BO424" s="242">
        <v>1</v>
      </c>
      <c r="BP424" s="242">
        <v>1</v>
      </c>
    </row>
    <row r="425" spans="1:11" ht="12.75" customHeight="1">
      <c r="A425" s="251"/>
      <c r="B425" s="252"/>
      <c r="C425" s="503" t="s">
        <v>2215</v>
      </c>
      <c r="D425" s="503"/>
      <c r="E425" s="253">
        <v>0</v>
      </c>
      <c r="F425" s="254"/>
      <c r="G425" s="255"/>
      <c r="H425" s="256"/>
      <c r="I425" s="257"/>
      <c r="J425" s="258"/>
      <c r="K425" s="257"/>
    </row>
    <row r="426" spans="1:11" ht="12.75" customHeight="1">
      <c r="A426" s="251"/>
      <c r="B426" s="252"/>
      <c r="C426" s="505" t="s">
        <v>174</v>
      </c>
      <c r="D426" s="505"/>
      <c r="E426" s="262">
        <v>0</v>
      </c>
      <c r="F426" s="254"/>
      <c r="G426" s="255"/>
      <c r="H426" s="256"/>
      <c r="I426" s="257"/>
      <c r="J426" s="258"/>
      <c r="K426" s="257"/>
    </row>
    <row r="427" spans="1:11" ht="12.75" customHeight="1">
      <c r="A427" s="251"/>
      <c r="B427" s="252"/>
      <c r="C427" s="505" t="s">
        <v>2216</v>
      </c>
      <c r="D427" s="505"/>
      <c r="E427" s="262">
        <v>235.4832</v>
      </c>
      <c r="F427" s="254"/>
      <c r="G427" s="255"/>
      <c r="H427" s="256"/>
      <c r="I427" s="257"/>
      <c r="J427" s="258"/>
      <c r="K427" s="257"/>
    </row>
    <row r="428" spans="1:11" ht="12.75" customHeight="1">
      <c r="A428" s="251"/>
      <c r="B428" s="252"/>
      <c r="C428" s="505" t="s">
        <v>2028</v>
      </c>
      <c r="D428" s="505"/>
      <c r="E428" s="262">
        <v>40.56</v>
      </c>
      <c r="F428" s="254"/>
      <c r="G428" s="255"/>
      <c r="H428" s="256"/>
      <c r="I428" s="257"/>
      <c r="J428" s="258"/>
      <c r="K428" s="257"/>
    </row>
    <row r="429" spans="1:11" ht="12.75" customHeight="1">
      <c r="A429" s="251"/>
      <c r="B429" s="252"/>
      <c r="C429" s="505" t="s">
        <v>2029</v>
      </c>
      <c r="D429" s="505"/>
      <c r="E429" s="262">
        <v>75.6672</v>
      </c>
      <c r="F429" s="254"/>
      <c r="G429" s="255"/>
      <c r="H429" s="256"/>
      <c r="I429" s="257"/>
      <c r="J429" s="258"/>
      <c r="K429" s="257"/>
    </row>
    <row r="430" spans="1:11" ht="12.75" customHeight="1">
      <c r="A430" s="251"/>
      <c r="B430" s="252"/>
      <c r="C430" s="505" t="s">
        <v>2030</v>
      </c>
      <c r="D430" s="505"/>
      <c r="E430" s="262">
        <v>49.888</v>
      </c>
      <c r="F430" s="254"/>
      <c r="G430" s="255"/>
      <c r="H430" s="256"/>
      <c r="I430" s="257"/>
      <c r="J430" s="258"/>
      <c r="K430" s="257"/>
    </row>
    <row r="431" spans="1:11" ht="12.75" customHeight="1">
      <c r="A431" s="251"/>
      <c r="B431" s="252"/>
      <c r="C431" s="505" t="s">
        <v>175</v>
      </c>
      <c r="D431" s="505"/>
      <c r="E431" s="262">
        <v>401.59839999999997</v>
      </c>
      <c r="F431" s="254"/>
      <c r="G431" s="255"/>
      <c r="H431" s="256"/>
      <c r="I431" s="257"/>
      <c r="J431" s="258"/>
      <c r="K431" s="257"/>
    </row>
    <row r="432" spans="1:11" ht="12.75" customHeight="1">
      <c r="A432" s="251"/>
      <c r="B432" s="252"/>
      <c r="C432" s="503" t="s">
        <v>2217</v>
      </c>
      <c r="D432" s="503"/>
      <c r="E432" s="253">
        <v>32.1279</v>
      </c>
      <c r="F432" s="254"/>
      <c r="G432" s="255"/>
      <c r="H432" s="256"/>
      <c r="I432" s="257"/>
      <c r="J432" s="258"/>
      <c r="K432" s="257"/>
    </row>
    <row r="433" spans="1:11" ht="12.75" customHeight="1">
      <c r="A433" s="251"/>
      <c r="B433" s="252"/>
      <c r="C433" s="503" t="s">
        <v>2208</v>
      </c>
      <c r="D433" s="503"/>
      <c r="E433" s="253">
        <v>0</v>
      </c>
      <c r="F433" s="254"/>
      <c r="G433" s="255"/>
      <c r="H433" s="256"/>
      <c r="I433" s="257"/>
      <c r="J433" s="258"/>
      <c r="K433" s="257"/>
    </row>
    <row r="434" spans="1:11" ht="12.75" customHeight="1">
      <c r="A434" s="251"/>
      <c r="B434" s="252"/>
      <c r="C434" s="505" t="s">
        <v>174</v>
      </c>
      <c r="D434" s="505"/>
      <c r="E434" s="262">
        <v>0</v>
      </c>
      <c r="F434" s="254"/>
      <c r="G434" s="255"/>
      <c r="H434" s="256"/>
      <c r="I434" s="257"/>
      <c r="J434" s="258"/>
      <c r="K434" s="257"/>
    </row>
    <row r="435" spans="1:11" ht="12.75" customHeight="1">
      <c r="A435" s="251"/>
      <c r="B435" s="252"/>
      <c r="C435" s="505" t="s">
        <v>2209</v>
      </c>
      <c r="D435" s="505"/>
      <c r="E435" s="262">
        <v>101.1091</v>
      </c>
      <c r="F435" s="254"/>
      <c r="G435" s="255"/>
      <c r="H435" s="256"/>
      <c r="I435" s="257"/>
      <c r="J435" s="258"/>
      <c r="K435" s="257"/>
    </row>
    <row r="436" spans="1:11" ht="12.75" customHeight="1">
      <c r="A436" s="251"/>
      <c r="B436" s="252"/>
      <c r="C436" s="505" t="s">
        <v>175</v>
      </c>
      <c r="D436" s="505"/>
      <c r="E436" s="262">
        <v>101.1091</v>
      </c>
      <c r="F436" s="254"/>
      <c r="G436" s="255"/>
      <c r="H436" s="256"/>
      <c r="I436" s="257"/>
      <c r="J436" s="258"/>
      <c r="K436" s="257"/>
    </row>
    <row r="437" spans="1:11" ht="12.75" customHeight="1">
      <c r="A437" s="251"/>
      <c r="B437" s="252"/>
      <c r="C437" s="503" t="s">
        <v>2218</v>
      </c>
      <c r="D437" s="503"/>
      <c r="E437" s="253">
        <v>4.0444</v>
      </c>
      <c r="F437" s="254"/>
      <c r="G437" s="255"/>
      <c r="H437" s="256"/>
      <c r="I437" s="257"/>
      <c r="J437" s="258"/>
      <c r="K437" s="257"/>
    </row>
    <row r="438" spans="1:68" ht="12.75">
      <c r="A438" s="243">
        <v>80</v>
      </c>
      <c r="B438" s="244" t="s">
        <v>2221</v>
      </c>
      <c r="C438" s="245" t="s">
        <v>2222</v>
      </c>
      <c r="D438" s="246" t="s">
        <v>123</v>
      </c>
      <c r="E438" s="247">
        <v>1.68</v>
      </c>
      <c r="F438" s="439"/>
      <c r="G438" s="248">
        <f>E438*F438</f>
        <v>0</v>
      </c>
      <c r="H438" s="249">
        <v>0</v>
      </c>
      <c r="I438" s="250">
        <f>E438*H438</f>
        <v>0</v>
      </c>
      <c r="J438" s="249">
        <v>-0.035</v>
      </c>
      <c r="K438" s="250">
        <f>E438*J438</f>
        <v>-0.058800000000000005</v>
      </c>
      <c r="AN438" s="215">
        <v>1</v>
      </c>
      <c r="AO438" s="215">
        <f>IF(AN438=1,G438,0)</f>
        <v>0</v>
      </c>
      <c r="AP438" s="215">
        <f>IF(AN438=2,G438,0)</f>
        <v>0</v>
      </c>
      <c r="AQ438" s="215">
        <f>IF(AN438=3,G438,0)</f>
        <v>0</v>
      </c>
      <c r="AR438" s="215">
        <f>IF(AN438=4,G438,0)</f>
        <v>0</v>
      </c>
      <c r="AS438" s="215">
        <f>IF(AN438=5,G438,0)</f>
        <v>0</v>
      </c>
      <c r="BO438" s="242">
        <v>1</v>
      </c>
      <c r="BP438" s="242">
        <v>1</v>
      </c>
    </row>
    <row r="439" spans="1:11" ht="12.75" customHeight="1">
      <c r="A439" s="251"/>
      <c r="B439" s="252"/>
      <c r="C439" s="503" t="s">
        <v>144</v>
      </c>
      <c r="D439" s="503"/>
      <c r="E439" s="253">
        <v>0</v>
      </c>
      <c r="F439" s="254"/>
      <c r="G439" s="255"/>
      <c r="H439" s="256"/>
      <c r="I439" s="257"/>
      <c r="J439" s="258"/>
      <c r="K439" s="257"/>
    </row>
    <row r="440" spans="1:11" ht="12.75" customHeight="1">
      <c r="A440" s="251"/>
      <c r="B440" s="252"/>
      <c r="C440" s="503" t="s">
        <v>2223</v>
      </c>
      <c r="D440" s="503"/>
      <c r="E440" s="253">
        <v>1.68</v>
      </c>
      <c r="F440" s="254"/>
      <c r="G440" s="255"/>
      <c r="H440" s="256"/>
      <c r="I440" s="257"/>
      <c r="J440" s="258"/>
      <c r="K440" s="257"/>
    </row>
    <row r="441" spans="1:68" ht="22.5">
      <c r="A441" s="243">
        <v>81</v>
      </c>
      <c r="B441" s="244" t="s">
        <v>817</v>
      </c>
      <c r="C441" s="245" t="s">
        <v>818</v>
      </c>
      <c r="D441" s="246" t="s">
        <v>205</v>
      </c>
      <c r="E441" s="247">
        <v>44.883</v>
      </c>
      <c r="F441" s="439"/>
      <c r="G441" s="248">
        <f>E441*F441</f>
        <v>0</v>
      </c>
      <c r="H441" s="249">
        <v>0</v>
      </c>
      <c r="I441" s="250">
        <f>E441*H441</f>
        <v>0</v>
      </c>
      <c r="J441" s="249">
        <v>-0.082</v>
      </c>
      <c r="K441" s="250">
        <f>E441*J441</f>
        <v>-3.6804060000000005</v>
      </c>
      <c r="AN441" s="215">
        <v>1</v>
      </c>
      <c r="AO441" s="215">
        <f>IF(AN441=1,G441,0)</f>
        <v>0</v>
      </c>
      <c r="AP441" s="215">
        <f>IF(AN441=2,G441,0)</f>
        <v>0</v>
      </c>
      <c r="AQ441" s="215">
        <f>IF(AN441=3,G441,0)</f>
        <v>0</v>
      </c>
      <c r="AR441" s="215">
        <f>IF(AN441=4,G441,0)</f>
        <v>0</v>
      </c>
      <c r="AS441" s="215">
        <f>IF(AN441=5,G441,0)</f>
        <v>0</v>
      </c>
      <c r="BO441" s="242">
        <v>1</v>
      </c>
      <c r="BP441" s="242">
        <v>1</v>
      </c>
    </row>
    <row r="442" spans="1:11" ht="12.75" customHeight="1">
      <c r="A442" s="251"/>
      <c r="B442" s="252"/>
      <c r="C442" s="503" t="s">
        <v>144</v>
      </c>
      <c r="D442" s="503"/>
      <c r="E442" s="253">
        <v>0</v>
      </c>
      <c r="F442" s="254"/>
      <c r="G442" s="255"/>
      <c r="H442" s="256"/>
      <c r="I442" s="257"/>
      <c r="J442" s="258"/>
      <c r="K442" s="257"/>
    </row>
    <row r="443" spans="1:11" ht="12.75" customHeight="1">
      <c r="A443" s="251"/>
      <c r="B443" s="252"/>
      <c r="C443" s="503" t="s">
        <v>2224</v>
      </c>
      <c r="D443" s="503"/>
      <c r="E443" s="253">
        <v>22.883</v>
      </c>
      <c r="F443" s="254"/>
      <c r="G443" s="255"/>
      <c r="H443" s="256"/>
      <c r="I443" s="257"/>
      <c r="J443" s="258"/>
      <c r="K443" s="257"/>
    </row>
    <row r="444" spans="1:11" ht="12.75" customHeight="1">
      <c r="A444" s="251"/>
      <c r="B444" s="252"/>
      <c r="C444" s="503" t="s">
        <v>2225</v>
      </c>
      <c r="D444" s="503"/>
      <c r="E444" s="253">
        <v>22</v>
      </c>
      <c r="F444" s="254"/>
      <c r="G444" s="255"/>
      <c r="H444" s="256"/>
      <c r="I444" s="257"/>
      <c r="J444" s="258"/>
      <c r="K444" s="257"/>
    </row>
    <row r="445" spans="1:68" ht="12.75">
      <c r="A445" s="243">
        <v>82</v>
      </c>
      <c r="B445" s="244" t="s">
        <v>824</v>
      </c>
      <c r="C445" s="245" t="s">
        <v>825</v>
      </c>
      <c r="D445" s="246" t="s">
        <v>200</v>
      </c>
      <c r="E445" s="247">
        <v>148</v>
      </c>
      <c r="F445" s="439"/>
      <c r="G445" s="248">
        <f>E445*F445</f>
        <v>0</v>
      </c>
      <c r="H445" s="249">
        <v>0</v>
      </c>
      <c r="I445" s="250">
        <f>E445*H445</f>
        <v>0</v>
      </c>
      <c r="J445" s="249">
        <v>0</v>
      </c>
      <c r="K445" s="250">
        <f>E445*J445</f>
        <v>0</v>
      </c>
      <c r="AN445" s="215">
        <v>1</v>
      </c>
      <c r="AO445" s="215">
        <f>IF(AN445=1,G445,0)</f>
        <v>0</v>
      </c>
      <c r="AP445" s="215">
        <f>IF(AN445=2,G445,0)</f>
        <v>0</v>
      </c>
      <c r="AQ445" s="215">
        <f>IF(AN445=3,G445,0)</f>
        <v>0</v>
      </c>
      <c r="AR445" s="215">
        <f>IF(AN445=4,G445,0)</f>
        <v>0</v>
      </c>
      <c r="AS445" s="215">
        <f>IF(AN445=5,G445,0)</f>
        <v>0</v>
      </c>
      <c r="BO445" s="242">
        <v>1</v>
      </c>
      <c r="BP445" s="242">
        <v>1</v>
      </c>
    </row>
    <row r="446" spans="1:11" ht="12.75" customHeight="1">
      <c r="A446" s="251"/>
      <c r="B446" s="252"/>
      <c r="C446" s="503" t="s">
        <v>144</v>
      </c>
      <c r="D446" s="503"/>
      <c r="E446" s="253">
        <v>0</v>
      </c>
      <c r="F446" s="254"/>
      <c r="G446" s="255"/>
      <c r="H446" s="256"/>
      <c r="I446" s="257"/>
      <c r="J446" s="258"/>
      <c r="K446" s="257"/>
    </row>
    <row r="447" spans="1:11" ht="12.75" customHeight="1">
      <c r="A447" s="251"/>
      <c r="B447" s="252"/>
      <c r="C447" s="503" t="s">
        <v>2226</v>
      </c>
      <c r="D447" s="503"/>
      <c r="E447" s="253">
        <v>36</v>
      </c>
      <c r="F447" s="254"/>
      <c r="G447" s="255"/>
      <c r="H447" s="256"/>
      <c r="I447" s="257"/>
      <c r="J447" s="258"/>
      <c r="K447" s="257"/>
    </row>
    <row r="448" spans="1:11" ht="12.75" customHeight="1">
      <c r="A448" s="251"/>
      <c r="B448" s="252"/>
      <c r="C448" s="503" t="s">
        <v>2227</v>
      </c>
      <c r="D448" s="503"/>
      <c r="E448" s="253">
        <v>24</v>
      </c>
      <c r="F448" s="254"/>
      <c r="G448" s="255"/>
      <c r="H448" s="256"/>
      <c r="I448" s="257"/>
      <c r="J448" s="258"/>
      <c r="K448" s="257"/>
    </row>
    <row r="449" spans="1:11" ht="12.75" customHeight="1">
      <c r="A449" s="251"/>
      <c r="B449" s="252"/>
      <c r="C449" s="503" t="s">
        <v>2228</v>
      </c>
      <c r="D449" s="503"/>
      <c r="E449" s="253">
        <v>12</v>
      </c>
      <c r="F449" s="254"/>
      <c r="G449" s="255"/>
      <c r="H449" s="256"/>
      <c r="I449" s="257"/>
      <c r="J449" s="258"/>
      <c r="K449" s="257"/>
    </row>
    <row r="450" spans="1:11" ht="12.75" customHeight="1">
      <c r="A450" s="251"/>
      <c r="B450" s="252"/>
      <c r="C450" s="503" t="s">
        <v>2229</v>
      </c>
      <c r="D450" s="503"/>
      <c r="E450" s="253">
        <v>36</v>
      </c>
      <c r="F450" s="254"/>
      <c r="G450" s="255"/>
      <c r="H450" s="256"/>
      <c r="I450" s="257"/>
      <c r="J450" s="258"/>
      <c r="K450" s="257"/>
    </row>
    <row r="451" spans="1:11" ht="12.75" customHeight="1">
      <c r="A451" s="251"/>
      <c r="B451" s="252"/>
      <c r="C451" s="503" t="s">
        <v>2230</v>
      </c>
      <c r="D451" s="503"/>
      <c r="E451" s="253">
        <v>2</v>
      </c>
      <c r="F451" s="254"/>
      <c r="G451" s="255"/>
      <c r="H451" s="256"/>
      <c r="I451" s="257"/>
      <c r="J451" s="258"/>
      <c r="K451" s="257"/>
    </row>
    <row r="452" spans="1:11" ht="12.75" customHeight="1">
      <c r="A452" s="251"/>
      <c r="B452" s="252"/>
      <c r="C452" s="503" t="s">
        <v>2231</v>
      </c>
      <c r="D452" s="503"/>
      <c r="E452" s="253">
        <v>6</v>
      </c>
      <c r="F452" s="254"/>
      <c r="G452" s="255"/>
      <c r="H452" s="256"/>
      <c r="I452" s="257"/>
      <c r="J452" s="258"/>
      <c r="K452" s="257"/>
    </row>
    <row r="453" spans="1:11" ht="12.75" customHeight="1">
      <c r="A453" s="251"/>
      <c r="B453" s="252"/>
      <c r="C453" s="503" t="s">
        <v>2232</v>
      </c>
      <c r="D453" s="503"/>
      <c r="E453" s="253">
        <v>32</v>
      </c>
      <c r="F453" s="254"/>
      <c r="G453" s="255"/>
      <c r="H453" s="256"/>
      <c r="I453" s="257"/>
      <c r="J453" s="258"/>
      <c r="K453" s="257"/>
    </row>
    <row r="454" spans="1:68" ht="12.75">
      <c r="A454" s="243">
        <v>83</v>
      </c>
      <c r="B454" s="244" t="s">
        <v>929</v>
      </c>
      <c r="C454" s="245" t="s">
        <v>930</v>
      </c>
      <c r="D454" s="246" t="s">
        <v>200</v>
      </c>
      <c r="E454" s="247">
        <v>4</v>
      </c>
      <c r="F454" s="439"/>
      <c r="G454" s="248">
        <f>E454*F454</f>
        <v>0</v>
      </c>
      <c r="H454" s="249">
        <v>0</v>
      </c>
      <c r="I454" s="250">
        <f>E454*H454</f>
        <v>0</v>
      </c>
      <c r="J454" s="249">
        <v>0</v>
      </c>
      <c r="K454" s="250">
        <f>E454*J454</f>
        <v>0</v>
      </c>
      <c r="AN454" s="215">
        <v>1</v>
      </c>
      <c r="AO454" s="215">
        <f>IF(AN454=1,G454,0)</f>
        <v>0</v>
      </c>
      <c r="AP454" s="215">
        <f>IF(AN454=2,G454,0)</f>
        <v>0</v>
      </c>
      <c r="AQ454" s="215">
        <f>IF(AN454=3,G454,0)</f>
        <v>0</v>
      </c>
      <c r="AR454" s="215">
        <f>IF(AN454=4,G454,0)</f>
        <v>0</v>
      </c>
      <c r="AS454" s="215">
        <f>IF(AN454=5,G454,0)</f>
        <v>0</v>
      </c>
      <c r="BO454" s="242">
        <v>1</v>
      </c>
      <c r="BP454" s="242">
        <v>1</v>
      </c>
    </row>
    <row r="455" spans="1:11" ht="12.75" customHeight="1">
      <c r="A455" s="251"/>
      <c r="B455" s="252"/>
      <c r="C455" s="503" t="s">
        <v>144</v>
      </c>
      <c r="D455" s="503"/>
      <c r="E455" s="253">
        <v>0</v>
      </c>
      <c r="F455" s="254"/>
      <c r="G455" s="255"/>
      <c r="H455" s="256"/>
      <c r="I455" s="257"/>
      <c r="J455" s="258"/>
      <c r="K455" s="257"/>
    </row>
    <row r="456" spans="1:11" ht="12.75" customHeight="1">
      <c r="A456" s="251"/>
      <c r="B456" s="252"/>
      <c r="C456" s="503" t="s">
        <v>2233</v>
      </c>
      <c r="D456" s="503"/>
      <c r="E456" s="253">
        <v>4</v>
      </c>
      <c r="F456" s="254"/>
      <c r="G456" s="255"/>
      <c r="H456" s="256"/>
      <c r="I456" s="257"/>
      <c r="J456" s="258"/>
      <c r="K456" s="257"/>
    </row>
    <row r="457" spans="1:68" ht="12.75">
      <c r="A457" s="243">
        <v>84</v>
      </c>
      <c r="B457" s="244" t="s">
        <v>938</v>
      </c>
      <c r="C457" s="245" t="s">
        <v>2234</v>
      </c>
      <c r="D457" s="246" t="s">
        <v>123</v>
      </c>
      <c r="E457" s="247">
        <v>8.538</v>
      </c>
      <c r="F457" s="439"/>
      <c r="G457" s="248">
        <f>E457*F457</f>
        <v>0</v>
      </c>
      <c r="H457" s="249">
        <v>0.001</v>
      </c>
      <c r="I457" s="250">
        <f>E457*H457</f>
        <v>0.008538</v>
      </c>
      <c r="J457" s="249">
        <v>-0.031</v>
      </c>
      <c r="K457" s="250">
        <f>E457*J457</f>
        <v>-0.264678</v>
      </c>
      <c r="AN457" s="215">
        <v>1</v>
      </c>
      <c r="AO457" s="215">
        <f>IF(AN457=1,G457,0)</f>
        <v>0</v>
      </c>
      <c r="AP457" s="215">
        <f>IF(AN457=2,G457,0)</f>
        <v>0</v>
      </c>
      <c r="AQ457" s="215">
        <f>IF(AN457=3,G457,0)</f>
        <v>0</v>
      </c>
      <c r="AR457" s="215">
        <f>IF(AN457=4,G457,0)</f>
        <v>0</v>
      </c>
      <c r="AS457" s="215">
        <f>IF(AN457=5,G457,0)</f>
        <v>0</v>
      </c>
      <c r="BO457" s="242">
        <v>1</v>
      </c>
      <c r="BP457" s="242">
        <v>1</v>
      </c>
    </row>
    <row r="458" spans="1:11" ht="12.75" customHeight="1">
      <c r="A458" s="251"/>
      <c r="B458" s="252"/>
      <c r="C458" s="503" t="s">
        <v>144</v>
      </c>
      <c r="D458" s="503"/>
      <c r="E458" s="253">
        <v>0</v>
      </c>
      <c r="F458" s="254"/>
      <c r="G458" s="255"/>
      <c r="H458" s="256"/>
      <c r="I458" s="257"/>
      <c r="J458" s="258"/>
      <c r="K458" s="257"/>
    </row>
    <row r="459" spans="1:11" ht="12.75" customHeight="1">
      <c r="A459" s="251"/>
      <c r="B459" s="252"/>
      <c r="C459" s="503" t="s">
        <v>2061</v>
      </c>
      <c r="D459" s="503"/>
      <c r="E459" s="253">
        <v>1.518</v>
      </c>
      <c r="F459" s="254"/>
      <c r="G459" s="255"/>
      <c r="H459" s="256"/>
      <c r="I459" s="257"/>
      <c r="J459" s="258"/>
      <c r="K459" s="257"/>
    </row>
    <row r="460" spans="1:11" ht="12.75" customHeight="1">
      <c r="A460" s="251"/>
      <c r="B460" s="252"/>
      <c r="C460" s="503" t="s">
        <v>2060</v>
      </c>
      <c r="D460" s="503"/>
      <c r="E460" s="253">
        <v>7.02</v>
      </c>
      <c r="F460" s="254"/>
      <c r="G460" s="255"/>
      <c r="H460" s="256"/>
      <c r="I460" s="257"/>
      <c r="J460" s="258"/>
      <c r="K460" s="257"/>
    </row>
    <row r="461" spans="1:68" ht="12.75">
      <c r="A461" s="243">
        <v>85</v>
      </c>
      <c r="B461" s="244" t="s">
        <v>957</v>
      </c>
      <c r="C461" s="245" t="s">
        <v>958</v>
      </c>
      <c r="D461" s="246" t="s">
        <v>123</v>
      </c>
      <c r="E461" s="247">
        <v>40.0383</v>
      </c>
      <c r="F461" s="439"/>
      <c r="G461" s="248">
        <f>E461*F461</f>
        <v>0</v>
      </c>
      <c r="H461" s="249">
        <v>0.00092</v>
      </c>
      <c r="I461" s="250">
        <f>E461*H461</f>
        <v>0.036835236</v>
      </c>
      <c r="J461" s="249">
        <v>-0.054</v>
      </c>
      <c r="K461" s="250">
        <f>E461*J461</f>
        <v>-2.1620681999999998</v>
      </c>
      <c r="AN461" s="215">
        <v>1</v>
      </c>
      <c r="AO461" s="215">
        <f>IF(AN461=1,G461,0)</f>
        <v>0</v>
      </c>
      <c r="AP461" s="215">
        <f>IF(AN461=2,G461,0)</f>
        <v>0</v>
      </c>
      <c r="AQ461" s="215">
        <f>IF(AN461=3,G461,0)</f>
        <v>0</v>
      </c>
      <c r="AR461" s="215">
        <f>IF(AN461=4,G461,0)</f>
        <v>0</v>
      </c>
      <c r="AS461" s="215">
        <f>IF(AN461=5,G461,0)</f>
        <v>0</v>
      </c>
      <c r="BO461" s="242">
        <v>1</v>
      </c>
      <c r="BP461" s="242">
        <v>1</v>
      </c>
    </row>
    <row r="462" spans="1:11" ht="12.75" customHeight="1">
      <c r="A462" s="251"/>
      <c r="B462" s="252"/>
      <c r="C462" s="503" t="s">
        <v>144</v>
      </c>
      <c r="D462" s="503"/>
      <c r="E462" s="253">
        <v>0</v>
      </c>
      <c r="F462" s="254"/>
      <c r="G462" s="255"/>
      <c r="H462" s="256"/>
      <c r="I462" s="257"/>
      <c r="J462" s="258"/>
      <c r="K462" s="257"/>
    </row>
    <row r="463" spans="1:11" ht="12.75" customHeight="1">
      <c r="A463" s="251"/>
      <c r="B463" s="252"/>
      <c r="C463" s="503" t="s">
        <v>2235</v>
      </c>
      <c r="D463" s="503"/>
      <c r="E463" s="253">
        <v>16.701</v>
      </c>
      <c r="F463" s="254"/>
      <c r="G463" s="255"/>
      <c r="H463" s="256"/>
      <c r="I463" s="257"/>
      <c r="J463" s="258"/>
      <c r="K463" s="257"/>
    </row>
    <row r="464" spans="1:11" ht="12.75" customHeight="1">
      <c r="A464" s="251"/>
      <c r="B464" s="252"/>
      <c r="C464" s="503" t="s">
        <v>2236</v>
      </c>
      <c r="D464" s="503"/>
      <c r="E464" s="253">
        <v>7.776</v>
      </c>
      <c r="F464" s="254"/>
      <c r="G464" s="255"/>
      <c r="H464" s="256"/>
      <c r="I464" s="257"/>
      <c r="J464" s="258"/>
      <c r="K464" s="257"/>
    </row>
    <row r="465" spans="1:11" ht="12.75" customHeight="1">
      <c r="A465" s="251"/>
      <c r="B465" s="252"/>
      <c r="C465" s="503" t="s">
        <v>2237</v>
      </c>
      <c r="D465" s="503"/>
      <c r="E465" s="253">
        <v>3.888</v>
      </c>
      <c r="F465" s="254"/>
      <c r="G465" s="255"/>
      <c r="H465" s="256"/>
      <c r="I465" s="257"/>
      <c r="J465" s="258"/>
      <c r="K465" s="257"/>
    </row>
    <row r="466" spans="1:11" ht="12.75" customHeight="1">
      <c r="A466" s="251"/>
      <c r="B466" s="252"/>
      <c r="C466" s="503" t="s">
        <v>2238</v>
      </c>
      <c r="D466" s="503"/>
      <c r="E466" s="253">
        <v>11.6733</v>
      </c>
      <c r="F466" s="254"/>
      <c r="G466" s="255"/>
      <c r="H466" s="256"/>
      <c r="I466" s="257"/>
      <c r="J466" s="258"/>
      <c r="K466" s="257"/>
    </row>
    <row r="467" spans="1:11" ht="12.75" customHeight="1">
      <c r="A467" s="251"/>
      <c r="B467" s="252"/>
      <c r="C467" s="503" t="s">
        <v>2239</v>
      </c>
      <c r="D467" s="503"/>
      <c r="E467" s="253">
        <v>0</v>
      </c>
      <c r="F467" s="254"/>
      <c r="G467" s="255"/>
      <c r="H467" s="256"/>
      <c r="I467" s="257"/>
      <c r="J467" s="258"/>
      <c r="K467" s="257"/>
    </row>
    <row r="468" spans="1:68" ht="12.75">
      <c r="A468" s="243">
        <v>86</v>
      </c>
      <c r="B468" s="244" t="s">
        <v>1049</v>
      </c>
      <c r="C468" s="245" t="s">
        <v>1050</v>
      </c>
      <c r="D468" s="246" t="s">
        <v>123</v>
      </c>
      <c r="E468" s="247">
        <v>16.64</v>
      </c>
      <c r="F468" s="439"/>
      <c r="G468" s="248">
        <f>E468*F468</f>
        <v>0</v>
      </c>
      <c r="H468" s="249">
        <v>0.001</v>
      </c>
      <c r="I468" s="250">
        <f>E468*H468</f>
        <v>0.016640000000000002</v>
      </c>
      <c r="J468" s="249">
        <v>-0.067</v>
      </c>
      <c r="K468" s="250">
        <f>E468*J468</f>
        <v>-1.11488</v>
      </c>
      <c r="AN468" s="215">
        <v>1</v>
      </c>
      <c r="AO468" s="215">
        <f>IF(AN468=1,G468,0)</f>
        <v>0</v>
      </c>
      <c r="AP468" s="215">
        <f>IF(AN468=2,G468,0)</f>
        <v>0</v>
      </c>
      <c r="AQ468" s="215">
        <f>IF(AN468=3,G468,0)</f>
        <v>0</v>
      </c>
      <c r="AR468" s="215">
        <f>IF(AN468=4,G468,0)</f>
        <v>0</v>
      </c>
      <c r="AS468" s="215">
        <f>IF(AN468=5,G468,0)</f>
        <v>0</v>
      </c>
      <c r="BO468" s="242">
        <v>1</v>
      </c>
      <c r="BP468" s="242">
        <v>1</v>
      </c>
    </row>
    <row r="469" spans="1:11" ht="12.75" customHeight="1">
      <c r="A469" s="251"/>
      <c r="B469" s="252"/>
      <c r="C469" s="503" t="s">
        <v>2240</v>
      </c>
      <c r="D469" s="503"/>
      <c r="E469" s="253">
        <v>0</v>
      </c>
      <c r="F469" s="254"/>
      <c r="G469" s="255"/>
      <c r="H469" s="256"/>
      <c r="I469" s="257"/>
      <c r="J469" s="258"/>
      <c r="K469" s="257"/>
    </row>
    <row r="470" spans="1:11" ht="12.75" customHeight="1">
      <c r="A470" s="251"/>
      <c r="B470" s="252"/>
      <c r="C470" s="503" t="s">
        <v>2241</v>
      </c>
      <c r="D470" s="503"/>
      <c r="E470" s="253">
        <v>16.64</v>
      </c>
      <c r="F470" s="254"/>
      <c r="G470" s="255"/>
      <c r="H470" s="256"/>
      <c r="I470" s="257"/>
      <c r="J470" s="258"/>
      <c r="K470" s="257"/>
    </row>
    <row r="471" spans="1:68" ht="12.75">
      <c r="A471" s="243">
        <v>87</v>
      </c>
      <c r="B471" s="244" t="s">
        <v>2242</v>
      </c>
      <c r="C471" s="245" t="s">
        <v>2243</v>
      </c>
      <c r="D471" s="246" t="s">
        <v>123</v>
      </c>
      <c r="E471" s="247">
        <v>41.28</v>
      </c>
      <c r="F471" s="439"/>
      <c r="G471" s="248">
        <f>E471*F471</f>
        <v>0</v>
      </c>
      <c r="H471" s="249">
        <v>0.00049</v>
      </c>
      <c r="I471" s="250">
        <f>E471*H471</f>
        <v>0.0202272</v>
      </c>
      <c r="J471" s="249">
        <v>-0.015</v>
      </c>
      <c r="K471" s="250">
        <f>E471*J471</f>
        <v>-0.6192</v>
      </c>
      <c r="AN471" s="215">
        <v>1</v>
      </c>
      <c r="AO471" s="215">
        <f>IF(AN471=1,G471,0)</f>
        <v>0</v>
      </c>
      <c r="AP471" s="215">
        <f>IF(AN471=2,G471,0)</f>
        <v>0</v>
      </c>
      <c r="AQ471" s="215">
        <f>IF(AN471=3,G471,0)</f>
        <v>0</v>
      </c>
      <c r="AR471" s="215">
        <f>IF(AN471=4,G471,0)</f>
        <v>0</v>
      </c>
      <c r="AS471" s="215">
        <f>IF(AN471=5,G471,0)</f>
        <v>0</v>
      </c>
      <c r="BO471" s="242">
        <v>1</v>
      </c>
      <c r="BP471" s="242">
        <v>1</v>
      </c>
    </row>
    <row r="472" spans="1:11" ht="12.75" customHeight="1">
      <c r="A472" s="251"/>
      <c r="B472" s="252"/>
      <c r="C472" s="503" t="s">
        <v>2059</v>
      </c>
      <c r="D472" s="503"/>
      <c r="E472" s="253">
        <v>41.28</v>
      </c>
      <c r="F472" s="254"/>
      <c r="G472" s="255"/>
      <c r="H472" s="256"/>
      <c r="I472" s="257"/>
      <c r="J472" s="258"/>
      <c r="K472" s="257"/>
    </row>
    <row r="473" spans="1:68" ht="12.75">
      <c r="A473" s="243">
        <v>88</v>
      </c>
      <c r="B473" s="244" t="s">
        <v>1072</v>
      </c>
      <c r="C473" s="245" t="s">
        <v>1073</v>
      </c>
      <c r="D473" s="246" t="s">
        <v>205</v>
      </c>
      <c r="E473" s="247">
        <v>30.21</v>
      </c>
      <c r="F473" s="439"/>
      <c r="G473" s="248">
        <f>E473*F473</f>
        <v>0</v>
      </c>
      <c r="H473" s="249">
        <v>0</v>
      </c>
      <c r="I473" s="250">
        <f>E473*H473</f>
        <v>0</v>
      </c>
      <c r="J473" s="249">
        <v>-0.01113</v>
      </c>
      <c r="K473" s="250">
        <f>E473*J473</f>
        <v>-0.33623729999999996</v>
      </c>
      <c r="AN473" s="215">
        <v>1</v>
      </c>
      <c r="AO473" s="215">
        <f>IF(AN473=1,G473,0)</f>
        <v>0</v>
      </c>
      <c r="AP473" s="215">
        <f>IF(AN473=2,G473,0)</f>
        <v>0</v>
      </c>
      <c r="AQ473" s="215">
        <f>IF(AN473=3,G473,0)</f>
        <v>0</v>
      </c>
      <c r="AR473" s="215">
        <f>IF(AN473=4,G473,0)</f>
        <v>0</v>
      </c>
      <c r="AS473" s="215">
        <f>IF(AN473=5,G473,0)</f>
        <v>0</v>
      </c>
      <c r="BO473" s="242">
        <v>1</v>
      </c>
      <c r="BP473" s="242">
        <v>1</v>
      </c>
    </row>
    <row r="474" spans="1:11" ht="12.75" customHeight="1">
      <c r="A474" s="251"/>
      <c r="B474" s="252"/>
      <c r="C474" s="503" t="s">
        <v>144</v>
      </c>
      <c r="D474" s="503"/>
      <c r="E474" s="253">
        <v>0</v>
      </c>
      <c r="F474" s="254"/>
      <c r="G474" s="255"/>
      <c r="H474" s="256"/>
      <c r="I474" s="257"/>
      <c r="J474" s="258"/>
      <c r="K474" s="257"/>
    </row>
    <row r="475" spans="1:11" ht="12.75" customHeight="1">
      <c r="A475" s="251"/>
      <c r="B475" s="252"/>
      <c r="C475" s="503" t="s">
        <v>2244</v>
      </c>
      <c r="D475" s="503"/>
      <c r="E475" s="253">
        <v>5.7</v>
      </c>
      <c r="F475" s="254"/>
      <c r="G475" s="255"/>
      <c r="H475" s="256"/>
      <c r="I475" s="257"/>
      <c r="J475" s="258"/>
      <c r="K475" s="257"/>
    </row>
    <row r="476" spans="1:11" ht="12.75" customHeight="1">
      <c r="A476" s="251"/>
      <c r="B476" s="252"/>
      <c r="C476" s="503" t="s">
        <v>2245</v>
      </c>
      <c r="D476" s="503"/>
      <c r="E476" s="253">
        <v>4.8</v>
      </c>
      <c r="F476" s="254"/>
      <c r="G476" s="255"/>
      <c r="H476" s="256"/>
      <c r="I476" s="257"/>
      <c r="J476" s="258"/>
      <c r="K476" s="257"/>
    </row>
    <row r="477" spans="1:11" ht="12.75" customHeight="1">
      <c r="A477" s="251"/>
      <c r="B477" s="252"/>
      <c r="C477" s="503" t="s">
        <v>2246</v>
      </c>
      <c r="D477" s="503"/>
      <c r="E477" s="253">
        <v>2.4</v>
      </c>
      <c r="F477" s="254"/>
      <c r="G477" s="255"/>
      <c r="H477" s="256"/>
      <c r="I477" s="257"/>
      <c r="J477" s="258"/>
      <c r="K477" s="257"/>
    </row>
    <row r="478" spans="1:11" ht="12.75" customHeight="1">
      <c r="A478" s="251"/>
      <c r="B478" s="252"/>
      <c r="C478" s="503" t="s">
        <v>2247</v>
      </c>
      <c r="D478" s="503"/>
      <c r="E478" s="253">
        <v>6.99</v>
      </c>
      <c r="F478" s="254"/>
      <c r="G478" s="255"/>
      <c r="H478" s="256"/>
      <c r="I478" s="257"/>
      <c r="J478" s="258"/>
      <c r="K478" s="257"/>
    </row>
    <row r="479" spans="1:11" ht="12.75" customHeight="1">
      <c r="A479" s="251"/>
      <c r="B479" s="252"/>
      <c r="C479" s="503" t="s">
        <v>2248</v>
      </c>
      <c r="D479" s="503"/>
      <c r="E479" s="253">
        <v>10.32</v>
      </c>
      <c r="F479" s="254"/>
      <c r="G479" s="255"/>
      <c r="H479" s="256"/>
      <c r="I479" s="257"/>
      <c r="J479" s="258"/>
      <c r="K479" s="257"/>
    </row>
    <row r="480" spans="1:45" ht="12.75">
      <c r="A480" s="263"/>
      <c r="B480" s="264" t="s">
        <v>177</v>
      </c>
      <c r="C480" s="265" t="s">
        <v>1153</v>
      </c>
      <c r="D480" s="266"/>
      <c r="E480" s="267"/>
      <c r="F480" s="268"/>
      <c r="G480" s="269">
        <f>SUM(G401:G479)</f>
        <v>0</v>
      </c>
      <c r="H480" s="270"/>
      <c r="I480" s="271">
        <f>SUM(I401:I479)</f>
        <v>0.082240436</v>
      </c>
      <c r="J480" s="270"/>
      <c r="K480" s="271">
        <f>SUM(K401:K479)</f>
        <v>-117.32037470000002</v>
      </c>
      <c r="AO480" s="272">
        <f>SUM(AO401:AO479)</f>
        <v>0</v>
      </c>
      <c r="AP480" s="272">
        <f>SUM(AP401:AP479)</f>
        <v>0</v>
      </c>
      <c r="AQ480" s="272">
        <f>SUM(AQ401:AQ479)</f>
        <v>0</v>
      </c>
      <c r="AR480" s="272">
        <f>SUM(AR401:AR479)</f>
        <v>0</v>
      </c>
      <c r="AS480" s="272">
        <f>SUM(AS401:AS479)</f>
        <v>0</v>
      </c>
    </row>
    <row r="481" spans="1:11" ht="12.75">
      <c r="A481" s="232" t="s">
        <v>118</v>
      </c>
      <c r="B481" s="233" t="s">
        <v>1154</v>
      </c>
      <c r="C481" s="234" t="s">
        <v>1155</v>
      </c>
      <c r="D481" s="235"/>
      <c r="E481" s="236"/>
      <c r="F481" s="236"/>
      <c r="G481" s="237"/>
      <c r="H481" s="238"/>
      <c r="I481" s="239"/>
      <c r="J481" s="240"/>
      <c r="K481" s="241"/>
    </row>
    <row r="482" spans="1:68" ht="12.75">
      <c r="A482" s="243">
        <v>89</v>
      </c>
      <c r="B482" s="244" t="s">
        <v>2249</v>
      </c>
      <c r="C482" s="245" t="s">
        <v>2250</v>
      </c>
      <c r="D482" s="246" t="s">
        <v>1386</v>
      </c>
      <c r="E482" s="247">
        <v>2</v>
      </c>
      <c r="F482" s="439"/>
      <c r="G482" s="248">
        <f>E482*F482</f>
        <v>0</v>
      </c>
      <c r="H482" s="249">
        <v>0</v>
      </c>
      <c r="I482" s="250">
        <f>E482*H482</f>
        <v>0</v>
      </c>
      <c r="J482" s="249">
        <v>-0.375</v>
      </c>
      <c r="K482" s="250">
        <f>E482*J482</f>
        <v>-0.75</v>
      </c>
      <c r="AN482" s="215">
        <v>1</v>
      </c>
      <c r="AO482" s="215">
        <f>IF(AN482=1,G482,0)</f>
        <v>0</v>
      </c>
      <c r="AP482" s="215">
        <f>IF(AN482=2,G482,0)</f>
        <v>0</v>
      </c>
      <c r="AQ482" s="215">
        <f>IF(AN482=3,G482,0)</f>
        <v>0</v>
      </c>
      <c r="AR482" s="215">
        <f>IF(AN482=4,G482,0)</f>
        <v>0</v>
      </c>
      <c r="AS482" s="215">
        <f>IF(AN482=5,G482,0)</f>
        <v>0</v>
      </c>
      <c r="BO482" s="242">
        <v>1</v>
      </c>
      <c r="BP482" s="242">
        <v>1</v>
      </c>
    </row>
    <row r="483" spans="1:11" ht="12.75" customHeight="1">
      <c r="A483" s="251"/>
      <c r="B483" s="252"/>
      <c r="C483" s="503" t="s">
        <v>144</v>
      </c>
      <c r="D483" s="503"/>
      <c r="E483" s="253">
        <v>0</v>
      </c>
      <c r="F483" s="254"/>
      <c r="G483" s="255"/>
      <c r="H483" s="256"/>
      <c r="I483" s="257"/>
      <c r="J483" s="258"/>
      <c r="K483" s="257"/>
    </row>
    <row r="484" spans="1:11" ht="12.75" customHeight="1">
      <c r="A484" s="251"/>
      <c r="B484" s="252"/>
      <c r="C484" s="503" t="s">
        <v>2251</v>
      </c>
      <c r="D484" s="503"/>
      <c r="E484" s="253">
        <v>2</v>
      </c>
      <c r="F484" s="254"/>
      <c r="G484" s="255"/>
      <c r="H484" s="256"/>
      <c r="I484" s="257"/>
      <c r="J484" s="258"/>
      <c r="K484" s="257"/>
    </row>
    <row r="485" spans="1:68" ht="12.75">
      <c r="A485" s="243">
        <v>90</v>
      </c>
      <c r="B485" s="244" t="s">
        <v>1162</v>
      </c>
      <c r="C485" s="245" t="s">
        <v>2252</v>
      </c>
      <c r="D485" s="246" t="s">
        <v>123</v>
      </c>
      <c r="E485" s="247">
        <v>64.985</v>
      </c>
      <c r="F485" s="439"/>
      <c r="G485" s="248">
        <f>E485*F485</f>
        <v>0</v>
      </c>
      <c r="H485" s="249">
        <v>0</v>
      </c>
      <c r="I485" s="250">
        <f>E485*H485</f>
        <v>0</v>
      </c>
      <c r="J485" s="249">
        <v>-0.046</v>
      </c>
      <c r="K485" s="250">
        <f>E485*J485</f>
        <v>-2.98931</v>
      </c>
      <c r="AN485" s="215">
        <v>1</v>
      </c>
      <c r="AO485" s="215">
        <f>IF(AN485=1,G485,0)</f>
        <v>0</v>
      </c>
      <c r="AP485" s="215">
        <f>IF(AN485=2,G485,0)</f>
        <v>0</v>
      </c>
      <c r="AQ485" s="215">
        <f>IF(AN485=3,G485,0)</f>
        <v>0</v>
      </c>
      <c r="AR485" s="215">
        <f>IF(AN485=4,G485,0)</f>
        <v>0</v>
      </c>
      <c r="AS485" s="215">
        <f>IF(AN485=5,G485,0)</f>
        <v>0</v>
      </c>
      <c r="BO485" s="242">
        <v>1</v>
      </c>
      <c r="BP485" s="242">
        <v>1</v>
      </c>
    </row>
    <row r="486" spans="1:11" ht="12.75" customHeight="1">
      <c r="A486" s="251"/>
      <c r="B486" s="252"/>
      <c r="C486" s="505" t="s">
        <v>174</v>
      </c>
      <c r="D486" s="505"/>
      <c r="E486" s="262">
        <v>0</v>
      </c>
      <c r="F486" s="254"/>
      <c r="G486" s="255"/>
      <c r="H486" s="256"/>
      <c r="I486" s="257"/>
      <c r="J486" s="258"/>
      <c r="K486" s="257"/>
    </row>
    <row r="487" spans="1:11" ht="12.75" customHeight="1">
      <c r="A487" s="251"/>
      <c r="B487" s="252"/>
      <c r="C487" s="505" t="s">
        <v>2079</v>
      </c>
      <c r="D487" s="505"/>
      <c r="E487" s="262">
        <v>18.99</v>
      </c>
      <c r="F487" s="254"/>
      <c r="G487" s="255"/>
      <c r="H487" s="256"/>
      <c r="I487" s="257"/>
      <c r="J487" s="258"/>
      <c r="K487" s="257"/>
    </row>
    <row r="488" spans="1:11" ht="12.75" customHeight="1">
      <c r="A488" s="251"/>
      <c r="B488" s="252"/>
      <c r="C488" s="505" t="s">
        <v>2080</v>
      </c>
      <c r="D488" s="505"/>
      <c r="E488" s="262">
        <v>6.62</v>
      </c>
      <c r="F488" s="254"/>
      <c r="G488" s="255"/>
      <c r="H488" s="256"/>
      <c r="I488" s="257"/>
      <c r="J488" s="258"/>
      <c r="K488" s="257"/>
    </row>
    <row r="489" spans="1:11" ht="12.75" customHeight="1">
      <c r="A489" s="251"/>
      <c r="B489" s="252"/>
      <c r="C489" s="505" t="s">
        <v>2081</v>
      </c>
      <c r="D489" s="505"/>
      <c r="E489" s="262">
        <v>17.4</v>
      </c>
      <c r="F489" s="254"/>
      <c r="G489" s="255"/>
      <c r="H489" s="256"/>
      <c r="I489" s="257"/>
      <c r="J489" s="258"/>
      <c r="K489" s="257"/>
    </row>
    <row r="490" spans="1:11" ht="12.75" customHeight="1">
      <c r="A490" s="251"/>
      <c r="B490" s="252"/>
      <c r="C490" s="505" t="s">
        <v>2082</v>
      </c>
      <c r="D490" s="505"/>
      <c r="E490" s="262">
        <v>11.1</v>
      </c>
      <c r="F490" s="254"/>
      <c r="G490" s="255"/>
      <c r="H490" s="256"/>
      <c r="I490" s="257"/>
      <c r="J490" s="258"/>
      <c r="K490" s="257"/>
    </row>
    <row r="491" spans="1:11" ht="12.75" customHeight="1">
      <c r="A491" s="251"/>
      <c r="B491" s="252"/>
      <c r="C491" s="505" t="s">
        <v>2083</v>
      </c>
      <c r="D491" s="505"/>
      <c r="E491" s="262">
        <v>42.32</v>
      </c>
      <c r="F491" s="254"/>
      <c r="G491" s="255"/>
      <c r="H491" s="256"/>
      <c r="I491" s="257"/>
      <c r="J491" s="258"/>
      <c r="K491" s="257"/>
    </row>
    <row r="492" spans="1:11" ht="12.75" customHeight="1">
      <c r="A492" s="251"/>
      <c r="B492" s="252"/>
      <c r="C492" s="505" t="s">
        <v>2084</v>
      </c>
      <c r="D492" s="505"/>
      <c r="E492" s="262">
        <v>16.5</v>
      </c>
      <c r="F492" s="254"/>
      <c r="G492" s="255"/>
      <c r="H492" s="256"/>
      <c r="I492" s="257"/>
      <c r="J492" s="258"/>
      <c r="K492" s="257"/>
    </row>
    <row r="493" spans="1:11" ht="12.75" customHeight="1">
      <c r="A493" s="251"/>
      <c r="B493" s="252"/>
      <c r="C493" s="505" t="s">
        <v>2085</v>
      </c>
      <c r="D493" s="505"/>
      <c r="E493" s="262">
        <v>11.36</v>
      </c>
      <c r="F493" s="254"/>
      <c r="G493" s="255"/>
      <c r="H493" s="256"/>
      <c r="I493" s="257"/>
      <c r="J493" s="258"/>
      <c r="K493" s="257"/>
    </row>
    <row r="494" spans="1:11" ht="12.75" customHeight="1">
      <c r="A494" s="251"/>
      <c r="B494" s="252"/>
      <c r="C494" s="505" t="s">
        <v>2086</v>
      </c>
      <c r="D494" s="505"/>
      <c r="E494" s="262">
        <v>5.68</v>
      </c>
      <c r="F494" s="254"/>
      <c r="G494" s="255"/>
      <c r="H494" s="256"/>
      <c r="I494" s="257"/>
      <c r="J494" s="258"/>
      <c r="K494" s="257"/>
    </row>
    <row r="495" spans="1:11" ht="12.75" customHeight="1">
      <c r="A495" s="251"/>
      <c r="B495" s="252"/>
      <c r="C495" s="505" t="s">
        <v>175</v>
      </c>
      <c r="D495" s="505"/>
      <c r="E495" s="262">
        <v>129.97</v>
      </c>
      <c r="F495" s="254"/>
      <c r="G495" s="255"/>
      <c r="H495" s="256"/>
      <c r="I495" s="257"/>
      <c r="J495" s="258"/>
      <c r="K495" s="257"/>
    </row>
    <row r="496" spans="1:11" ht="12.75" customHeight="1">
      <c r="A496" s="251"/>
      <c r="B496" s="252"/>
      <c r="C496" s="503" t="s">
        <v>2087</v>
      </c>
      <c r="D496" s="503"/>
      <c r="E496" s="253">
        <v>64.985</v>
      </c>
      <c r="F496" s="254"/>
      <c r="G496" s="255"/>
      <c r="H496" s="256"/>
      <c r="I496" s="257"/>
      <c r="J496" s="258"/>
      <c r="K496" s="257"/>
    </row>
    <row r="497" spans="1:68" ht="12.75">
      <c r="A497" s="243">
        <v>91</v>
      </c>
      <c r="B497" s="244" t="s">
        <v>1168</v>
      </c>
      <c r="C497" s="245" t="s">
        <v>1169</v>
      </c>
      <c r="D497" s="246" t="s">
        <v>123</v>
      </c>
      <c r="E497" s="247">
        <v>277.9825</v>
      </c>
      <c r="F497" s="439"/>
      <c r="G497" s="248">
        <f>E497*F497</f>
        <v>0</v>
      </c>
      <c r="H497" s="249">
        <v>0</v>
      </c>
      <c r="I497" s="250">
        <f>E497*H497</f>
        <v>0</v>
      </c>
      <c r="J497" s="249">
        <v>-0.059</v>
      </c>
      <c r="K497" s="250">
        <f>E497*J497</f>
        <v>-16.4009675</v>
      </c>
      <c r="AN497" s="215">
        <v>1</v>
      </c>
      <c r="AO497" s="215">
        <f>IF(AN497=1,G497,0)</f>
        <v>0</v>
      </c>
      <c r="AP497" s="215">
        <f>IF(AN497=2,G497,0)</f>
        <v>0</v>
      </c>
      <c r="AQ497" s="215">
        <f>IF(AN497=3,G497,0)</f>
        <v>0</v>
      </c>
      <c r="AR497" s="215">
        <f>IF(AN497=4,G497,0)</f>
        <v>0</v>
      </c>
      <c r="AS497" s="215">
        <f>IF(AN497=5,G497,0)</f>
        <v>0</v>
      </c>
      <c r="BO497" s="242">
        <v>1</v>
      </c>
      <c r="BP497" s="242">
        <v>1</v>
      </c>
    </row>
    <row r="498" spans="1:11" ht="12.75" customHeight="1">
      <c r="A498" s="251"/>
      <c r="B498" s="252"/>
      <c r="C498" s="503" t="s">
        <v>144</v>
      </c>
      <c r="D498" s="503"/>
      <c r="E498" s="253">
        <v>0</v>
      </c>
      <c r="F498" s="254"/>
      <c r="G498" s="255"/>
      <c r="H498" s="256"/>
      <c r="I498" s="257"/>
      <c r="J498" s="258"/>
      <c r="K498" s="257"/>
    </row>
    <row r="499" spans="1:11" ht="12.75" customHeight="1">
      <c r="A499" s="251"/>
      <c r="B499" s="252"/>
      <c r="C499" s="503" t="s">
        <v>2253</v>
      </c>
      <c r="D499" s="503"/>
      <c r="E499" s="253">
        <v>71.866</v>
      </c>
      <c r="F499" s="254"/>
      <c r="G499" s="255"/>
      <c r="H499" s="256"/>
      <c r="I499" s="257"/>
      <c r="J499" s="258"/>
      <c r="K499" s="257"/>
    </row>
    <row r="500" spans="1:11" ht="12.75" customHeight="1">
      <c r="A500" s="251"/>
      <c r="B500" s="252"/>
      <c r="C500" s="503" t="s">
        <v>2254</v>
      </c>
      <c r="D500" s="503"/>
      <c r="E500" s="253">
        <v>66.366</v>
      </c>
      <c r="F500" s="254"/>
      <c r="G500" s="255"/>
      <c r="H500" s="256"/>
      <c r="I500" s="257"/>
      <c r="J500" s="258"/>
      <c r="K500" s="257"/>
    </row>
    <row r="501" spans="1:11" ht="12.75" customHeight="1">
      <c r="A501" s="251"/>
      <c r="B501" s="252"/>
      <c r="C501" s="503" t="s">
        <v>2255</v>
      </c>
      <c r="D501" s="503"/>
      <c r="E501" s="253">
        <v>139.7505</v>
      </c>
      <c r="F501" s="254"/>
      <c r="G501" s="255"/>
      <c r="H501" s="256"/>
      <c r="I501" s="257"/>
      <c r="J501" s="258"/>
      <c r="K501" s="257"/>
    </row>
    <row r="502" spans="1:68" ht="12.75">
      <c r="A502" s="243">
        <v>92</v>
      </c>
      <c r="B502" s="244" t="s">
        <v>1171</v>
      </c>
      <c r="C502" s="245" t="s">
        <v>1172</v>
      </c>
      <c r="D502" s="246" t="s">
        <v>123</v>
      </c>
      <c r="E502" s="247">
        <v>71.866</v>
      </c>
      <c r="F502" s="439"/>
      <c r="G502" s="248">
        <f>E502*F502</f>
        <v>0</v>
      </c>
      <c r="H502" s="249">
        <v>0</v>
      </c>
      <c r="I502" s="250">
        <f>E502*H502</f>
        <v>0</v>
      </c>
      <c r="J502" s="249">
        <v>-0.014</v>
      </c>
      <c r="K502" s="250">
        <f>E502*J502</f>
        <v>-1.006124</v>
      </c>
      <c r="AN502" s="215">
        <v>1</v>
      </c>
      <c r="AO502" s="215">
        <f>IF(AN502=1,G502,0)</f>
        <v>0</v>
      </c>
      <c r="AP502" s="215">
        <f>IF(AN502=2,G502,0)</f>
        <v>0</v>
      </c>
      <c r="AQ502" s="215">
        <f>IF(AN502=3,G502,0)</f>
        <v>0</v>
      </c>
      <c r="AR502" s="215">
        <f>IF(AN502=4,G502,0)</f>
        <v>0</v>
      </c>
      <c r="AS502" s="215">
        <f>IF(AN502=5,G502,0)</f>
        <v>0</v>
      </c>
      <c r="BO502" s="242">
        <v>1</v>
      </c>
      <c r="BP502" s="242">
        <v>1</v>
      </c>
    </row>
    <row r="503" spans="1:11" ht="12.75" customHeight="1">
      <c r="A503" s="251"/>
      <c r="B503" s="252"/>
      <c r="C503" s="503" t="s">
        <v>144</v>
      </c>
      <c r="D503" s="503"/>
      <c r="E503" s="253">
        <v>0</v>
      </c>
      <c r="F503" s="254"/>
      <c r="G503" s="255"/>
      <c r="H503" s="256"/>
      <c r="I503" s="257"/>
      <c r="J503" s="258"/>
      <c r="K503" s="257"/>
    </row>
    <row r="504" spans="1:11" ht="12.75" customHeight="1">
      <c r="A504" s="251"/>
      <c r="B504" s="252"/>
      <c r="C504" s="503" t="s">
        <v>2253</v>
      </c>
      <c r="D504" s="503"/>
      <c r="E504" s="253">
        <v>71.866</v>
      </c>
      <c r="F504" s="254"/>
      <c r="G504" s="255"/>
      <c r="H504" s="256"/>
      <c r="I504" s="257"/>
      <c r="J504" s="258"/>
      <c r="K504" s="257"/>
    </row>
    <row r="505" spans="1:68" ht="12.75">
      <c r="A505" s="243">
        <v>93</v>
      </c>
      <c r="B505" s="244" t="s">
        <v>2256</v>
      </c>
      <c r="C505" s="245" t="s">
        <v>2257</v>
      </c>
      <c r="D505" s="246" t="s">
        <v>123</v>
      </c>
      <c r="E505" s="247">
        <v>71.866</v>
      </c>
      <c r="F505" s="439"/>
      <c r="G505" s="248">
        <f>E505*F505</f>
        <v>0</v>
      </c>
      <c r="H505" s="249">
        <v>0</v>
      </c>
      <c r="I505" s="250">
        <f>E505*H505</f>
        <v>0</v>
      </c>
      <c r="J505" s="249">
        <v>-0.068</v>
      </c>
      <c r="K505" s="250">
        <f>E505*J505</f>
        <v>-4.886888</v>
      </c>
      <c r="AN505" s="215">
        <v>1</v>
      </c>
      <c r="AO505" s="215">
        <f>IF(AN505=1,G505,0)</f>
        <v>0</v>
      </c>
      <c r="AP505" s="215">
        <f>IF(AN505=2,G505,0)</f>
        <v>0</v>
      </c>
      <c r="AQ505" s="215">
        <f>IF(AN505=3,G505,0)</f>
        <v>0</v>
      </c>
      <c r="AR505" s="215">
        <f>IF(AN505=4,G505,0)</f>
        <v>0</v>
      </c>
      <c r="AS505" s="215">
        <f>IF(AN505=5,G505,0)</f>
        <v>0</v>
      </c>
      <c r="BO505" s="242">
        <v>1</v>
      </c>
      <c r="BP505" s="242">
        <v>1</v>
      </c>
    </row>
    <row r="506" spans="1:11" ht="12.75" customHeight="1">
      <c r="A506" s="251"/>
      <c r="B506" s="252"/>
      <c r="C506" s="503" t="s">
        <v>144</v>
      </c>
      <c r="D506" s="503"/>
      <c r="E506" s="253">
        <v>0</v>
      </c>
      <c r="F506" s="254"/>
      <c r="G506" s="255"/>
      <c r="H506" s="256"/>
      <c r="I506" s="257"/>
      <c r="J506" s="258"/>
      <c r="K506" s="257"/>
    </row>
    <row r="507" spans="1:11" ht="12.75" customHeight="1">
      <c r="A507" s="251"/>
      <c r="B507" s="252"/>
      <c r="C507" s="503" t="s">
        <v>2253</v>
      </c>
      <c r="D507" s="503"/>
      <c r="E507" s="253">
        <v>71.866</v>
      </c>
      <c r="F507" s="254"/>
      <c r="G507" s="255"/>
      <c r="H507" s="256"/>
      <c r="I507" s="257"/>
      <c r="J507" s="258"/>
      <c r="K507" s="257"/>
    </row>
    <row r="508" spans="1:68" ht="12.75">
      <c r="A508" s="243">
        <v>94</v>
      </c>
      <c r="B508" s="244" t="s">
        <v>2258</v>
      </c>
      <c r="C508" s="245" t="s">
        <v>2259</v>
      </c>
      <c r="D508" s="246" t="s">
        <v>205</v>
      </c>
      <c r="E508" s="247">
        <v>1.25</v>
      </c>
      <c r="F508" s="439"/>
      <c r="G508" s="248">
        <f>E508*F508</f>
        <v>0</v>
      </c>
      <c r="H508" s="249">
        <v>0</v>
      </c>
      <c r="I508" s="250">
        <f>E508*H508</f>
        <v>0</v>
      </c>
      <c r="J508" s="249">
        <v>-0.006</v>
      </c>
      <c r="K508" s="250">
        <f>E508*J508</f>
        <v>-0.0075</v>
      </c>
      <c r="AN508" s="215">
        <v>1</v>
      </c>
      <c r="AO508" s="215">
        <f>IF(AN508=1,G508,0)</f>
        <v>0</v>
      </c>
      <c r="AP508" s="215">
        <f>IF(AN508=2,G508,0)</f>
        <v>0</v>
      </c>
      <c r="AQ508" s="215">
        <f>IF(AN508=3,G508,0)</f>
        <v>0</v>
      </c>
      <c r="AR508" s="215">
        <f>IF(AN508=4,G508,0)</f>
        <v>0</v>
      </c>
      <c r="AS508" s="215">
        <f>IF(AN508=5,G508,0)</f>
        <v>0</v>
      </c>
      <c r="BO508" s="242">
        <v>1</v>
      </c>
      <c r="BP508" s="242">
        <v>1</v>
      </c>
    </row>
    <row r="509" spans="1:11" ht="12.75" customHeight="1">
      <c r="A509" s="251"/>
      <c r="B509" s="252"/>
      <c r="C509" s="503" t="s">
        <v>144</v>
      </c>
      <c r="D509" s="503"/>
      <c r="E509" s="253">
        <v>0</v>
      </c>
      <c r="F509" s="254"/>
      <c r="G509" s="255"/>
      <c r="H509" s="256"/>
      <c r="I509" s="257"/>
      <c r="J509" s="258"/>
      <c r="K509" s="257"/>
    </row>
    <row r="510" spans="1:11" ht="12.75" customHeight="1">
      <c r="A510" s="251"/>
      <c r="B510" s="252"/>
      <c r="C510" s="503" t="s">
        <v>2260</v>
      </c>
      <c r="D510" s="503"/>
      <c r="E510" s="253">
        <v>0.275</v>
      </c>
      <c r="F510" s="254"/>
      <c r="G510" s="255"/>
      <c r="H510" s="256"/>
      <c r="I510" s="257"/>
      <c r="J510" s="258"/>
      <c r="K510" s="257"/>
    </row>
    <row r="511" spans="1:11" ht="12.75" customHeight="1">
      <c r="A511" s="251"/>
      <c r="B511" s="252"/>
      <c r="C511" s="503" t="s">
        <v>2261</v>
      </c>
      <c r="D511" s="503"/>
      <c r="E511" s="253">
        <v>0.975</v>
      </c>
      <c r="F511" s="254"/>
      <c r="G511" s="255"/>
      <c r="H511" s="256"/>
      <c r="I511" s="257"/>
      <c r="J511" s="258"/>
      <c r="K511" s="257"/>
    </row>
    <row r="512" spans="1:45" ht="12.75">
      <c r="A512" s="263"/>
      <c r="B512" s="264" t="s">
        <v>177</v>
      </c>
      <c r="C512" s="265" t="s">
        <v>1175</v>
      </c>
      <c r="D512" s="266"/>
      <c r="E512" s="267"/>
      <c r="F512" s="268"/>
      <c r="G512" s="269">
        <f>SUM(G481:G511)</f>
        <v>0</v>
      </c>
      <c r="H512" s="270"/>
      <c r="I512" s="271">
        <f>SUM(I481:I511)</f>
        <v>0</v>
      </c>
      <c r="J512" s="270"/>
      <c r="K512" s="271">
        <f>SUM(K481:K511)</f>
        <v>-26.0407895</v>
      </c>
      <c r="AO512" s="272">
        <f>SUM(AO481:AO511)</f>
        <v>0</v>
      </c>
      <c r="AP512" s="272">
        <f>SUM(AP481:AP511)</f>
        <v>0</v>
      </c>
      <c r="AQ512" s="272">
        <f>SUM(AQ481:AQ511)</f>
        <v>0</v>
      </c>
      <c r="AR512" s="272">
        <f>SUM(AR481:AR511)</f>
        <v>0</v>
      </c>
      <c r="AS512" s="272">
        <f>SUM(AS481:AS511)</f>
        <v>0</v>
      </c>
    </row>
    <row r="513" spans="1:11" ht="12.75">
      <c r="A513" s="232" t="s">
        <v>118</v>
      </c>
      <c r="B513" s="233" t="s">
        <v>1176</v>
      </c>
      <c r="C513" s="234" t="s">
        <v>1177</v>
      </c>
      <c r="D513" s="235"/>
      <c r="E513" s="236"/>
      <c r="F513" s="236"/>
      <c r="G513" s="237"/>
      <c r="H513" s="238"/>
      <c r="I513" s="239"/>
      <c r="J513" s="240"/>
      <c r="K513" s="241"/>
    </row>
    <row r="514" spans="1:68" ht="12.75">
      <c r="A514" s="243">
        <v>95</v>
      </c>
      <c r="B514" s="244" t="s">
        <v>1178</v>
      </c>
      <c r="C514" s="245" t="s">
        <v>1179</v>
      </c>
      <c r="D514" s="246" t="s">
        <v>173</v>
      </c>
      <c r="E514" s="247">
        <v>134.813864407</v>
      </c>
      <c r="F514" s="439"/>
      <c r="G514" s="248">
        <f>E514*F514</f>
        <v>0</v>
      </c>
      <c r="H514" s="249">
        <v>0</v>
      </c>
      <c r="I514" s="250">
        <f>E514*H514</f>
        <v>0</v>
      </c>
      <c r="J514" s="249"/>
      <c r="K514" s="250">
        <f>E514*J514</f>
        <v>0</v>
      </c>
      <c r="AN514" s="215">
        <v>1</v>
      </c>
      <c r="AO514" s="215">
        <f>IF(AN514=1,G514,0)</f>
        <v>0</v>
      </c>
      <c r="AP514" s="215">
        <f>IF(AN514=2,G514,0)</f>
        <v>0</v>
      </c>
      <c r="AQ514" s="215">
        <f>IF(AN514=3,G514,0)</f>
        <v>0</v>
      </c>
      <c r="AR514" s="215">
        <f>IF(AN514=4,G514,0)</f>
        <v>0</v>
      </c>
      <c r="AS514" s="215">
        <f>IF(AN514=5,G514,0)</f>
        <v>0</v>
      </c>
      <c r="BO514" s="242">
        <v>7</v>
      </c>
      <c r="BP514" s="242">
        <v>1</v>
      </c>
    </row>
    <row r="515" spans="1:45" ht="12.75">
      <c r="A515" s="263"/>
      <c r="B515" s="264" t="s">
        <v>177</v>
      </c>
      <c r="C515" s="265" t="s">
        <v>1180</v>
      </c>
      <c r="D515" s="266"/>
      <c r="E515" s="267"/>
      <c r="F515" s="268"/>
      <c r="G515" s="269">
        <f>SUM(G513:G514)</f>
        <v>0</v>
      </c>
      <c r="H515" s="270"/>
      <c r="I515" s="271">
        <f>SUM(I513:I514)</f>
        <v>0</v>
      </c>
      <c r="J515" s="270"/>
      <c r="K515" s="271">
        <f>SUM(K513:K514)</f>
        <v>0</v>
      </c>
      <c r="AO515" s="272">
        <f>SUM(AO513:AO514)</f>
        <v>0</v>
      </c>
      <c r="AP515" s="272">
        <f>SUM(AP513:AP514)</f>
        <v>0</v>
      </c>
      <c r="AQ515" s="272">
        <f>SUM(AQ513:AQ514)</f>
        <v>0</v>
      </c>
      <c r="AR515" s="272">
        <f>SUM(AR513:AR514)</f>
        <v>0</v>
      </c>
      <c r="AS515" s="272">
        <f>SUM(AS513:AS514)</f>
        <v>0</v>
      </c>
    </row>
    <row r="516" spans="1:11" ht="12.75">
      <c r="A516" s="232" t="s">
        <v>118</v>
      </c>
      <c r="B516" s="233" t="s">
        <v>1181</v>
      </c>
      <c r="C516" s="234" t="s">
        <v>1182</v>
      </c>
      <c r="D516" s="235"/>
      <c r="E516" s="236"/>
      <c r="F516" s="236"/>
      <c r="G516" s="237"/>
      <c r="H516" s="238"/>
      <c r="I516" s="239"/>
      <c r="J516" s="240"/>
      <c r="K516" s="241"/>
    </row>
    <row r="517" spans="1:68" ht="22.5">
      <c r="A517" s="243">
        <v>96</v>
      </c>
      <c r="B517" s="244" t="s">
        <v>1183</v>
      </c>
      <c r="C517" s="245" t="s">
        <v>1184</v>
      </c>
      <c r="D517" s="246" t="s">
        <v>123</v>
      </c>
      <c r="E517" s="247">
        <v>511.4205</v>
      </c>
      <c r="F517" s="439"/>
      <c r="G517" s="248">
        <f>E517*F517</f>
        <v>0</v>
      </c>
      <c r="H517" s="249">
        <v>0.00033</v>
      </c>
      <c r="I517" s="250">
        <f>E517*H517</f>
        <v>0.168768765</v>
      </c>
      <c r="J517" s="249">
        <v>0</v>
      </c>
      <c r="K517" s="250">
        <f>E517*J517</f>
        <v>0</v>
      </c>
      <c r="AN517" s="215">
        <v>2</v>
      </c>
      <c r="AO517" s="215">
        <f>IF(AN517=1,G517,0)</f>
        <v>0</v>
      </c>
      <c r="AP517" s="215">
        <f>IF(AN517=2,G517,0)</f>
        <v>0</v>
      </c>
      <c r="AQ517" s="215">
        <f>IF(AN517=3,G517,0)</f>
        <v>0</v>
      </c>
      <c r="AR517" s="215">
        <f>IF(AN517=4,G517,0)</f>
        <v>0</v>
      </c>
      <c r="AS517" s="215">
        <f>IF(AN517=5,G517,0)</f>
        <v>0</v>
      </c>
      <c r="BO517" s="242">
        <v>1</v>
      </c>
      <c r="BP517" s="242">
        <v>7</v>
      </c>
    </row>
    <row r="518" spans="1:11" ht="12.75" customHeight="1">
      <c r="A518" s="251"/>
      <c r="B518" s="252"/>
      <c r="C518" s="503" t="s">
        <v>2262</v>
      </c>
      <c r="D518" s="503"/>
      <c r="E518" s="253">
        <v>235.4832</v>
      </c>
      <c r="F518" s="254"/>
      <c r="G518" s="255"/>
      <c r="H518" s="256"/>
      <c r="I518" s="257"/>
      <c r="J518" s="258"/>
      <c r="K518" s="257"/>
    </row>
    <row r="519" spans="1:11" ht="12.75" customHeight="1">
      <c r="A519" s="251"/>
      <c r="B519" s="252"/>
      <c r="C519" s="503" t="s">
        <v>2162</v>
      </c>
      <c r="D519" s="503"/>
      <c r="E519" s="253">
        <v>104.7307</v>
      </c>
      <c r="F519" s="254"/>
      <c r="G519" s="255"/>
      <c r="H519" s="256"/>
      <c r="I519" s="257"/>
      <c r="J519" s="258"/>
      <c r="K519" s="257"/>
    </row>
    <row r="520" spans="1:11" ht="12.75" customHeight="1">
      <c r="A520" s="251"/>
      <c r="B520" s="252"/>
      <c r="C520" s="503" t="s">
        <v>2163</v>
      </c>
      <c r="D520" s="503"/>
      <c r="E520" s="253">
        <v>88.6084</v>
      </c>
      <c r="F520" s="254"/>
      <c r="G520" s="255"/>
      <c r="H520" s="256"/>
      <c r="I520" s="257"/>
      <c r="J520" s="258"/>
      <c r="K520" s="257"/>
    </row>
    <row r="521" spans="1:11" ht="12.75" customHeight="1">
      <c r="A521" s="251"/>
      <c r="B521" s="252"/>
      <c r="C521" s="503" t="s">
        <v>2164</v>
      </c>
      <c r="D521" s="503"/>
      <c r="E521" s="253">
        <v>-28.9392</v>
      </c>
      <c r="F521" s="254"/>
      <c r="G521" s="255"/>
      <c r="H521" s="256"/>
      <c r="I521" s="257"/>
      <c r="J521" s="258"/>
      <c r="K521" s="257"/>
    </row>
    <row r="522" spans="1:11" ht="12.75" customHeight="1">
      <c r="A522" s="251"/>
      <c r="B522" s="252"/>
      <c r="C522" s="503" t="s">
        <v>2263</v>
      </c>
      <c r="D522" s="503"/>
      <c r="E522" s="253">
        <v>105.5063</v>
      </c>
      <c r="F522" s="254"/>
      <c r="G522" s="255"/>
      <c r="H522" s="256"/>
      <c r="I522" s="257"/>
      <c r="J522" s="258"/>
      <c r="K522" s="257"/>
    </row>
    <row r="523" spans="1:11" ht="12.75" customHeight="1">
      <c r="A523" s="251"/>
      <c r="B523" s="252"/>
      <c r="C523" s="503" t="s">
        <v>2264</v>
      </c>
      <c r="D523" s="503"/>
      <c r="E523" s="253">
        <v>6.0311</v>
      </c>
      <c r="F523" s="254"/>
      <c r="G523" s="255"/>
      <c r="H523" s="256"/>
      <c r="I523" s="257"/>
      <c r="J523" s="258"/>
      <c r="K523" s="257"/>
    </row>
    <row r="524" spans="1:68" ht="22.5">
      <c r="A524" s="243">
        <v>97</v>
      </c>
      <c r="B524" s="244" t="s">
        <v>2265</v>
      </c>
      <c r="C524" s="245" t="s">
        <v>2266</v>
      </c>
      <c r="D524" s="246" t="s">
        <v>123</v>
      </c>
      <c r="E524" s="247">
        <v>107.9754</v>
      </c>
      <c r="F524" s="439"/>
      <c r="G524" s="248">
        <f>E524*F524</f>
        <v>0</v>
      </c>
      <c r="H524" s="249">
        <v>0.00052</v>
      </c>
      <c r="I524" s="250">
        <f>E524*H524</f>
        <v>0.05614720799999999</v>
      </c>
      <c r="J524" s="249">
        <v>0</v>
      </c>
      <c r="K524" s="250">
        <f>E524*J524</f>
        <v>0</v>
      </c>
      <c r="AN524" s="215">
        <v>2</v>
      </c>
      <c r="AO524" s="215">
        <f>IF(AN524=1,G524,0)</f>
        <v>0</v>
      </c>
      <c r="AP524" s="215">
        <f>IF(AN524=2,G524,0)</f>
        <v>0</v>
      </c>
      <c r="AQ524" s="215">
        <f>IF(AN524=3,G524,0)</f>
        <v>0</v>
      </c>
      <c r="AR524" s="215">
        <f>IF(AN524=4,G524,0)</f>
        <v>0</v>
      </c>
      <c r="AS524" s="215">
        <f>IF(AN524=5,G524,0)</f>
        <v>0</v>
      </c>
      <c r="BO524" s="242">
        <v>1</v>
      </c>
      <c r="BP524" s="242">
        <v>7</v>
      </c>
    </row>
    <row r="525" spans="1:11" ht="12.75" customHeight="1">
      <c r="A525" s="251"/>
      <c r="B525" s="252"/>
      <c r="C525" s="503" t="s">
        <v>2267</v>
      </c>
      <c r="D525" s="503"/>
      <c r="E525" s="253">
        <v>39.204</v>
      </c>
      <c r="F525" s="254"/>
      <c r="G525" s="255"/>
      <c r="H525" s="256"/>
      <c r="I525" s="257"/>
      <c r="J525" s="258"/>
      <c r="K525" s="257"/>
    </row>
    <row r="526" spans="1:11" ht="12.75" customHeight="1">
      <c r="A526" s="251"/>
      <c r="B526" s="252"/>
      <c r="C526" s="503" t="s">
        <v>2268</v>
      </c>
      <c r="D526" s="503"/>
      <c r="E526" s="253">
        <v>42.627</v>
      </c>
      <c r="F526" s="254"/>
      <c r="G526" s="255"/>
      <c r="H526" s="256"/>
      <c r="I526" s="257"/>
      <c r="J526" s="258"/>
      <c r="K526" s="257"/>
    </row>
    <row r="527" spans="1:11" ht="12.75" customHeight="1">
      <c r="A527" s="251"/>
      <c r="B527" s="252"/>
      <c r="C527" s="503" t="s">
        <v>2269</v>
      </c>
      <c r="D527" s="503"/>
      <c r="E527" s="253">
        <v>26.1444</v>
      </c>
      <c r="F527" s="254"/>
      <c r="G527" s="255"/>
      <c r="H527" s="256"/>
      <c r="I527" s="257"/>
      <c r="J527" s="258"/>
      <c r="K527" s="257"/>
    </row>
    <row r="528" spans="1:68" ht="22.5">
      <c r="A528" s="243">
        <v>98</v>
      </c>
      <c r="B528" s="244" t="s">
        <v>1188</v>
      </c>
      <c r="C528" s="245" t="s">
        <v>2270</v>
      </c>
      <c r="D528" s="246" t="s">
        <v>123</v>
      </c>
      <c r="E528" s="247">
        <v>543.6205</v>
      </c>
      <c r="F528" s="439"/>
      <c r="G528" s="248">
        <f>E528*F528</f>
        <v>0</v>
      </c>
      <c r="H528" s="249">
        <v>0.00487</v>
      </c>
      <c r="I528" s="250">
        <f>E528*H528</f>
        <v>2.647431835</v>
      </c>
      <c r="J528" s="249">
        <v>0</v>
      </c>
      <c r="K528" s="250">
        <f>E528*J528</f>
        <v>0</v>
      </c>
      <c r="AN528" s="215">
        <v>2</v>
      </c>
      <c r="AO528" s="215">
        <f>IF(AN528=1,G528,0)</f>
        <v>0</v>
      </c>
      <c r="AP528" s="215">
        <f>IF(AN528=2,G528,0)</f>
        <v>0</v>
      </c>
      <c r="AQ528" s="215">
        <f>IF(AN528=3,G528,0)</f>
        <v>0</v>
      </c>
      <c r="AR528" s="215">
        <f>IF(AN528=4,G528,0)</f>
        <v>0</v>
      </c>
      <c r="AS528" s="215">
        <f>IF(AN528=5,G528,0)</f>
        <v>0</v>
      </c>
      <c r="BO528" s="242">
        <v>1</v>
      </c>
      <c r="BP528" s="242">
        <v>7</v>
      </c>
    </row>
    <row r="529" spans="1:11" ht="12.75" customHeight="1">
      <c r="A529" s="251"/>
      <c r="B529" s="252"/>
      <c r="C529" s="503" t="s">
        <v>2271</v>
      </c>
      <c r="D529" s="503"/>
      <c r="E529" s="253">
        <v>16.335</v>
      </c>
      <c r="F529" s="254"/>
      <c r="G529" s="255"/>
      <c r="H529" s="256"/>
      <c r="I529" s="257"/>
      <c r="J529" s="258"/>
      <c r="K529" s="257"/>
    </row>
    <row r="530" spans="1:11" ht="12.75" customHeight="1">
      <c r="A530" s="251"/>
      <c r="B530" s="252"/>
      <c r="C530" s="503" t="s">
        <v>2168</v>
      </c>
      <c r="D530" s="503"/>
      <c r="E530" s="253">
        <v>15.865</v>
      </c>
      <c r="F530" s="254"/>
      <c r="G530" s="255"/>
      <c r="H530" s="256"/>
      <c r="I530" s="257"/>
      <c r="J530" s="258"/>
      <c r="K530" s="257"/>
    </row>
    <row r="531" spans="1:11" ht="12.75" customHeight="1">
      <c r="A531" s="251"/>
      <c r="B531" s="252"/>
      <c r="C531" s="503" t="s">
        <v>2262</v>
      </c>
      <c r="D531" s="503"/>
      <c r="E531" s="253">
        <v>235.4832</v>
      </c>
      <c r="F531" s="254"/>
      <c r="G531" s="255"/>
      <c r="H531" s="256"/>
      <c r="I531" s="257"/>
      <c r="J531" s="258"/>
      <c r="K531" s="257"/>
    </row>
    <row r="532" spans="1:11" ht="12.75" customHeight="1">
      <c r="A532" s="251"/>
      <c r="B532" s="252"/>
      <c r="C532" s="503" t="s">
        <v>2162</v>
      </c>
      <c r="D532" s="503"/>
      <c r="E532" s="253">
        <v>104.7307</v>
      </c>
      <c r="F532" s="254"/>
      <c r="G532" s="255"/>
      <c r="H532" s="256"/>
      <c r="I532" s="257"/>
      <c r="J532" s="258"/>
      <c r="K532" s="257"/>
    </row>
    <row r="533" spans="1:11" ht="12.75" customHeight="1">
      <c r="A533" s="251"/>
      <c r="B533" s="252"/>
      <c r="C533" s="503" t="s">
        <v>2163</v>
      </c>
      <c r="D533" s="503"/>
      <c r="E533" s="253">
        <v>88.6084</v>
      </c>
      <c r="F533" s="254"/>
      <c r="G533" s="255"/>
      <c r="H533" s="256"/>
      <c r="I533" s="257"/>
      <c r="J533" s="258"/>
      <c r="K533" s="257"/>
    </row>
    <row r="534" spans="1:11" ht="12.75" customHeight="1">
      <c r="A534" s="251"/>
      <c r="B534" s="252"/>
      <c r="C534" s="503" t="s">
        <v>2164</v>
      </c>
      <c r="D534" s="503"/>
      <c r="E534" s="253">
        <v>-28.9392</v>
      </c>
      <c r="F534" s="254"/>
      <c r="G534" s="255"/>
      <c r="H534" s="256"/>
      <c r="I534" s="257"/>
      <c r="J534" s="258"/>
      <c r="K534" s="257"/>
    </row>
    <row r="535" spans="1:11" ht="12.75" customHeight="1">
      <c r="A535" s="251"/>
      <c r="B535" s="252"/>
      <c r="C535" s="503" t="s">
        <v>2263</v>
      </c>
      <c r="D535" s="503"/>
      <c r="E535" s="253">
        <v>105.5063</v>
      </c>
      <c r="F535" s="254"/>
      <c r="G535" s="255"/>
      <c r="H535" s="256"/>
      <c r="I535" s="257"/>
      <c r="J535" s="258"/>
      <c r="K535" s="257"/>
    </row>
    <row r="536" spans="1:11" ht="12.75" customHeight="1">
      <c r="A536" s="251"/>
      <c r="B536" s="252"/>
      <c r="C536" s="503" t="s">
        <v>2264</v>
      </c>
      <c r="D536" s="503"/>
      <c r="E536" s="253">
        <v>6.0311</v>
      </c>
      <c r="F536" s="254"/>
      <c r="G536" s="255"/>
      <c r="H536" s="256"/>
      <c r="I536" s="257"/>
      <c r="J536" s="258"/>
      <c r="K536" s="257"/>
    </row>
    <row r="537" spans="1:68" ht="22.5">
      <c r="A537" s="243">
        <v>99</v>
      </c>
      <c r="B537" s="244" t="s">
        <v>2272</v>
      </c>
      <c r="C537" s="245" t="s">
        <v>2273</v>
      </c>
      <c r="D537" s="246" t="s">
        <v>123</v>
      </c>
      <c r="E537" s="247">
        <v>107.9754</v>
      </c>
      <c r="F537" s="439"/>
      <c r="G537" s="248">
        <f>E537*F537</f>
        <v>0</v>
      </c>
      <c r="H537" s="249">
        <v>0.00598</v>
      </c>
      <c r="I537" s="250">
        <f>E537*H537</f>
        <v>0.645692892</v>
      </c>
      <c r="J537" s="249">
        <v>0</v>
      </c>
      <c r="K537" s="250">
        <f>E537*J537</f>
        <v>0</v>
      </c>
      <c r="AN537" s="215">
        <v>2</v>
      </c>
      <c r="AO537" s="215">
        <f>IF(AN537=1,G537,0)</f>
        <v>0</v>
      </c>
      <c r="AP537" s="215">
        <f>IF(AN537=2,G537,0)</f>
        <v>0</v>
      </c>
      <c r="AQ537" s="215">
        <f>IF(AN537=3,G537,0)</f>
        <v>0</v>
      </c>
      <c r="AR537" s="215">
        <f>IF(AN537=4,G537,0)</f>
        <v>0</v>
      </c>
      <c r="AS537" s="215">
        <f>IF(AN537=5,G537,0)</f>
        <v>0</v>
      </c>
      <c r="BO537" s="242">
        <v>1</v>
      </c>
      <c r="BP537" s="242">
        <v>7</v>
      </c>
    </row>
    <row r="538" spans="1:11" ht="12.75" customHeight="1">
      <c r="A538" s="251"/>
      <c r="B538" s="252"/>
      <c r="C538" s="503" t="s">
        <v>2274</v>
      </c>
      <c r="D538" s="503"/>
      <c r="E538" s="253">
        <v>39.204</v>
      </c>
      <c r="F538" s="254"/>
      <c r="G538" s="255"/>
      <c r="H538" s="256"/>
      <c r="I538" s="257"/>
      <c r="J538" s="258"/>
      <c r="K538" s="257"/>
    </row>
    <row r="539" spans="1:11" ht="12.75" customHeight="1">
      <c r="A539" s="251"/>
      <c r="B539" s="252"/>
      <c r="C539" s="503" t="s">
        <v>2268</v>
      </c>
      <c r="D539" s="503"/>
      <c r="E539" s="253">
        <v>42.627</v>
      </c>
      <c r="F539" s="254"/>
      <c r="G539" s="255"/>
      <c r="H539" s="256"/>
      <c r="I539" s="257"/>
      <c r="J539" s="258"/>
      <c r="K539" s="257"/>
    </row>
    <row r="540" spans="1:11" ht="12.75" customHeight="1">
      <c r="A540" s="251"/>
      <c r="B540" s="252"/>
      <c r="C540" s="503" t="s">
        <v>2269</v>
      </c>
      <c r="D540" s="503"/>
      <c r="E540" s="253">
        <v>26.1444</v>
      </c>
      <c r="F540" s="254"/>
      <c r="G540" s="255"/>
      <c r="H540" s="256"/>
      <c r="I540" s="257"/>
      <c r="J540" s="258"/>
      <c r="K540" s="257"/>
    </row>
    <row r="541" spans="1:68" ht="12.75">
      <c r="A541" s="243">
        <v>100</v>
      </c>
      <c r="B541" s="244" t="s">
        <v>1190</v>
      </c>
      <c r="C541" s="245" t="s">
        <v>2275</v>
      </c>
      <c r="D541" s="246" t="s">
        <v>123</v>
      </c>
      <c r="E541" s="247">
        <v>543.6205</v>
      </c>
      <c r="F541" s="439"/>
      <c r="G541" s="248">
        <f>E541*F541</f>
        <v>0</v>
      </c>
      <c r="H541" s="249">
        <v>0.00403</v>
      </c>
      <c r="I541" s="250">
        <f>E541*H541</f>
        <v>2.1907906149999996</v>
      </c>
      <c r="J541" s="249">
        <v>0</v>
      </c>
      <c r="K541" s="250">
        <f>E541*J541</f>
        <v>0</v>
      </c>
      <c r="AN541" s="215">
        <v>2</v>
      </c>
      <c r="AO541" s="215">
        <f>IF(AN541=1,G541,0)</f>
        <v>0</v>
      </c>
      <c r="AP541" s="215">
        <f>IF(AN541=2,G541,0)</f>
        <v>0</v>
      </c>
      <c r="AQ541" s="215">
        <f>IF(AN541=3,G541,0)</f>
        <v>0</v>
      </c>
      <c r="AR541" s="215">
        <f>IF(AN541=4,G541,0)</f>
        <v>0</v>
      </c>
      <c r="AS541" s="215">
        <f>IF(AN541=5,G541,0)</f>
        <v>0</v>
      </c>
      <c r="BO541" s="242">
        <v>1</v>
      </c>
      <c r="BP541" s="242">
        <v>7</v>
      </c>
    </row>
    <row r="542" spans="1:11" ht="12.75" customHeight="1">
      <c r="A542" s="251"/>
      <c r="B542" s="252"/>
      <c r="C542" s="503" t="s">
        <v>2271</v>
      </c>
      <c r="D542" s="503"/>
      <c r="E542" s="253">
        <v>16.335</v>
      </c>
      <c r="F542" s="254"/>
      <c r="G542" s="255"/>
      <c r="H542" s="256"/>
      <c r="I542" s="257"/>
      <c r="J542" s="258"/>
      <c r="K542" s="257"/>
    </row>
    <row r="543" spans="1:11" ht="12.75" customHeight="1">
      <c r="A543" s="251"/>
      <c r="B543" s="252"/>
      <c r="C543" s="503" t="s">
        <v>2168</v>
      </c>
      <c r="D543" s="503"/>
      <c r="E543" s="253">
        <v>15.865</v>
      </c>
      <c r="F543" s="254"/>
      <c r="G543" s="255"/>
      <c r="H543" s="256"/>
      <c r="I543" s="257"/>
      <c r="J543" s="258"/>
      <c r="K543" s="257"/>
    </row>
    <row r="544" spans="1:11" ht="12.75" customHeight="1">
      <c r="A544" s="251"/>
      <c r="B544" s="252"/>
      <c r="C544" s="503" t="s">
        <v>2161</v>
      </c>
      <c r="D544" s="503"/>
      <c r="E544" s="253">
        <v>235.4832</v>
      </c>
      <c r="F544" s="254"/>
      <c r="G544" s="255"/>
      <c r="H544" s="256"/>
      <c r="I544" s="257"/>
      <c r="J544" s="258"/>
      <c r="K544" s="257"/>
    </row>
    <row r="545" spans="1:11" ht="12.75" customHeight="1">
      <c r="A545" s="251"/>
      <c r="B545" s="252"/>
      <c r="C545" s="503" t="s">
        <v>2162</v>
      </c>
      <c r="D545" s="503"/>
      <c r="E545" s="253">
        <v>104.7307</v>
      </c>
      <c r="F545" s="254"/>
      <c r="G545" s="255"/>
      <c r="H545" s="256"/>
      <c r="I545" s="257"/>
      <c r="J545" s="258"/>
      <c r="K545" s="257"/>
    </row>
    <row r="546" spans="1:11" ht="12.75" customHeight="1">
      <c r="A546" s="251"/>
      <c r="B546" s="252"/>
      <c r="C546" s="503" t="s">
        <v>2163</v>
      </c>
      <c r="D546" s="503"/>
      <c r="E546" s="253">
        <v>88.6084</v>
      </c>
      <c r="F546" s="254"/>
      <c r="G546" s="255"/>
      <c r="H546" s="256"/>
      <c r="I546" s="257"/>
      <c r="J546" s="258"/>
      <c r="K546" s="257"/>
    </row>
    <row r="547" spans="1:11" ht="12.75" customHeight="1">
      <c r="A547" s="251"/>
      <c r="B547" s="252"/>
      <c r="C547" s="503" t="s">
        <v>2164</v>
      </c>
      <c r="D547" s="503"/>
      <c r="E547" s="253">
        <v>-28.9392</v>
      </c>
      <c r="F547" s="254"/>
      <c r="G547" s="255"/>
      <c r="H547" s="256"/>
      <c r="I547" s="257"/>
      <c r="J547" s="258"/>
      <c r="K547" s="257"/>
    </row>
    <row r="548" spans="1:11" ht="12.75" customHeight="1">
      <c r="A548" s="251"/>
      <c r="B548" s="252"/>
      <c r="C548" s="503" t="s">
        <v>2263</v>
      </c>
      <c r="D548" s="503"/>
      <c r="E548" s="253">
        <v>105.5063</v>
      </c>
      <c r="F548" s="254"/>
      <c r="G548" s="255"/>
      <c r="H548" s="256"/>
      <c r="I548" s="257"/>
      <c r="J548" s="258"/>
      <c r="K548" s="257"/>
    </row>
    <row r="549" spans="1:11" ht="12.75" customHeight="1">
      <c r="A549" s="251"/>
      <c r="B549" s="252"/>
      <c r="C549" s="503" t="s">
        <v>2264</v>
      </c>
      <c r="D549" s="503"/>
      <c r="E549" s="253">
        <v>6.0311</v>
      </c>
      <c r="F549" s="254"/>
      <c r="G549" s="255"/>
      <c r="H549" s="256"/>
      <c r="I549" s="257"/>
      <c r="J549" s="258"/>
      <c r="K549" s="257"/>
    </row>
    <row r="550" spans="1:68" ht="22.5">
      <c r="A550" s="243">
        <v>101</v>
      </c>
      <c r="B550" s="244" t="s">
        <v>2276</v>
      </c>
      <c r="C550" s="245" t="s">
        <v>2277</v>
      </c>
      <c r="D550" s="246" t="s">
        <v>123</v>
      </c>
      <c r="E550" s="247">
        <v>35.9918</v>
      </c>
      <c r="F550" s="439"/>
      <c r="G550" s="248">
        <f>E550*F550</f>
        <v>0</v>
      </c>
      <c r="H550" s="249">
        <v>0.00437</v>
      </c>
      <c r="I550" s="250">
        <f>E550*H550</f>
        <v>0.15728416599999998</v>
      </c>
      <c r="J550" s="249">
        <v>0</v>
      </c>
      <c r="K550" s="250">
        <f>E550*J550</f>
        <v>0</v>
      </c>
      <c r="AN550" s="215">
        <v>2</v>
      </c>
      <c r="AO550" s="215">
        <f>IF(AN550=1,G550,0)</f>
        <v>0</v>
      </c>
      <c r="AP550" s="215">
        <f>IF(AN550=2,G550,0)</f>
        <v>0</v>
      </c>
      <c r="AQ550" s="215">
        <f>IF(AN550=3,G550,0)</f>
        <v>0</v>
      </c>
      <c r="AR550" s="215">
        <f>IF(AN550=4,G550,0)</f>
        <v>0</v>
      </c>
      <c r="AS550" s="215">
        <f>IF(AN550=5,G550,0)</f>
        <v>0</v>
      </c>
      <c r="BO550" s="242">
        <v>1</v>
      </c>
      <c r="BP550" s="242">
        <v>7</v>
      </c>
    </row>
    <row r="551" spans="1:11" ht="12.75" customHeight="1">
      <c r="A551" s="251"/>
      <c r="B551" s="252"/>
      <c r="C551" s="503" t="s">
        <v>2278</v>
      </c>
      <c r="D551" s="503"/>
      <c r="E551" s="253">
        <v>13.068</v>
      </c>
      <c r="F551" s="254"/>
      <c r="G551" s="255"/>
      <c r="H551" s="256"/>
      <c r="I551" s="257"/>
      <c r="J551" s="258"/>
      <c r="K551" s="257"/>
    </row>
    <row r="552" spans="1:11" ht="12.75" customHeight="1">
      <c r="A552" s="251"/>
      <c r="B552" s="252"/>
      <c r="C552" s="503" t="s">
        <v>2279</v>
      </c>
      <c r="D552" s="503"/>
      <c r="E552" s="253">
        <v>14.209</v>
      </c>
      <c r="F552" s="254"/>
      <c r="G552" s="255"/>
      <c r="H552" s="256"/>
      <c r="I552" s="257"/>
      <c r="J552" s="258"/>
      <c r="K552" s="257"/>
    </row>
    <row r="553" spans="1:11" ht="12.75" customHeight="1">
      <c r="A553" s="251"/>
      <c r="B553" s="252"/>
      <c r="C553" s="503" t="s">
        <v>2280</v>
      </c>
      <c r="D553" s="503"/>
      <c r="E553" s="253">
        <v>8.7148</v>
      </c>
      <c r="F553" s="254"/>
      <c r="G553" s="255"/>
      <c r="H553" s="256"/>
      <c r="I553" s="257"/>
      <c r="J553" s="258"/>
      <c r="K553" s="257"/>
    </row>
    <row r="554" spans="1:68" ht="12.75">
      <c r="A554" s="243">
        <v>102</v>
      </c>
      <c r="B554" s="244" t="s">
        <v>2281</v>
      </c>
      <c r="C554" s="245" t="s">
        <v>2282</v>
      </c>
      <c r="D554" s="246" t="s">
        <v>123</v>
      </c>
      <c r="E554" s="247">
        <v>46.4845</v>
      </c>
      <c r="F554" s="439"/>
      <c r="G554" s="248">
        <f>E554*F554</f>
        <v>0</v>
      </c>
      <c r="H554" s="249">
        <v>0.00028</v>
      </c>
      <c r="I554" s="250">
        <f>E554*H554</f>
        <v>0.013015659999999998</v>
      </c>
      <c r="J554" s="249">
        <v>0</v>
      </c>
      <c r="K554" s="250">
        <f>E554*J554</f>
        <v>0</v>
      </c>
      <c r="AN554" s="215">
        <v>2</v>
      </c>
      <c r="AO554" s="215">
        <f>IF(AN554=1,G554,0)</f>
        <v>0</v>
      </c>
      <c r="AP554" s="215">
        <f>IF(AN554=2,G554,0)</f>
        <v>0</v>
      </c>
      <c r="AQ554" s="215">
        <f>IF(AN554=3,G554,0)</f>
        <v>0</v>
      </c>
      <c r="AR554" s="215">
        <f>IF(AN554=4,G554,0)</f>
        <v>0</v>
      </c>
      <c r="AS554" s="215">
        <f>IF(AN554=5,G554,0)</f>
        <v>0</v>
      </c>
      <c r="BO554" s="242">
        <v>1</v>
      </c>
      <c r="BP554" s="242">
        <v>7</v>
      </c>
    </row>
    <row r="555" spans="1:11" ht="12.75" customHeight="1">
      <c r="A555" s="251"/>
      <c r="B555" s="252"/>
      <c r="C555" s="503" t="s">
        <v>2103</v>
      </c>
      <c r="D555" s="503"/>
      <c r="E555" s="253">
        <v>30</v>
      </c>
      <c r="F555" s="254"/>
      <c r="G555" s="255"/>
      <c r="H555" s="256"/>
      <c r="I555" s="257"/>
      <c r="J555" s="258"/>
      <c r="K555" s="257"/>
    </row>
    <row r="556" spans="1:11" ht="12.75" customHeight="1">
      <c r="A556" s="251"/>
      <c r="B556" s="252"/>
      <c r="C556" s="503" t="s">
        <v>2104</v>
      </c>
      <c r="D556" s="503"/>
      <c r="E556" s="253">
        <v>1.37</v>
      </c>
      <c r="F556" s="254"/>
      <c r="G556" s="255"/>
      <c r="H556" s="256"/>
      <c r="I556" s="257"/>
      <c r="J556" s="258"/>
      <c r="K556" s="257"/>
    </row>
    <row r="557" spans="1:11" ht="12.75" customHeight="1">
      <c r="A557" s="251"/>
      <c r="B557" s="252"/>
      <c r="C557" s="503" t="s">
        <v>2105</v>
      </c>
      <c r="D557" s="503"/>
      <c r="E557" s="253">
        <v>15.1145</v>
      </c>
      <c r="F557" s="254"/>
      <c r="G557" s="255"/>
      <c r="H557" s="256"/>
      <c r="I557" s="257"/>
      <c r="J557" s="258"/>
      <c r="K557" s="257"/>
    </row>
    <row r="558" spans="1:68" ht="12.75">
      <c r="A558" s="243">
        <v>103</v>
      </c>
      <c r="B558" s="244" t="s">
        <v>1195</v>
      </c>
      <c r="C558" s="245" t="s">
        <v>2283</v>
      </c>
      <c r="D558" s="246" t="s">
        <v>123</v>
      </c>
      <c r="E558" s="247">
        <v>46.4845</v>
      </c>
      <c r="F558" s="439"/>
      <c r="G558" s="248">
        <f>E558*F558</f>
        <v>0</v>
      </c>
      <c r="H558" s="249">
        <v>0.00315</v>
      </c>
      <c r="I558" s="250">
        <f>E558*H558</f>
        <v>0.146426175</v>
      </c>
      <c r="J558" s="249">
        <v>0</v>
      </c>
      <c r="K558" s="250">
        <f>E558*J558</f>
        <v>0</v>
      </c>
      <c r="AN558" s="215">
        <v>2</v>
      </c>
      <c r="AO558" s="215">
        <f>IF(AN558=1,G558,0)</f>
        <v>0</v>
      </c>
      <c r="AP558" s="215">
        <f>IF(AN558=2,G558,0)</f>
        <v>0</v>
      </c>
      <c r="AQ558" s="215">
        <f>IF(AN558=3,G558,0)</f>
        <v>0</v>
      </c>
      <c r="AR558" s="215">
        <f>IF(AN558=4,G558,0)</f>
        <v>0</v>
      </c>
      <c r="AS558" s="215">
        <f>IF(AN558=5,G558,0)</f>
        <v>0</v>
      </c>
      <c r="BO558" s="242">
        <v>1</v>
      </c>
      <c r="BP558" s="242">
        <v>7</v>
      </c>
    </row>
    <row r="559" spans="1:11" ht="12.75" customHeight="1">
      <c r="A559" s="251"/>
      <c r="B559" s="252"/>
      <c r="C559" s="503" t="s">
        <v>2103</v>
      </c>
      <c r="D559" s="503"/>
      <c r="E559" s="253">
        <v>30</v>
      </c>
      <c r="F559" s="254"/>
      <c r="G559" s="255"/>
      <c r="H559" s="256"/>
      <c r="I559" s="257"/>
      <c r="J559" s="258"/>
      <c r="K559" s="257"/>
    </row>
    <row r="560" spans="1:11" ht="12.75" customHeight="1">
      <c r="A560" s="251"/>
      <c r="B560" s="252"/>
      <c r="C560" s="503" t="s">
        <v>2104</v>
      </c>
      <c r="D560" s="503"/>
      <c r="E560" s="253">
        <v>1.37</v>
      </c>
      <c r="F560" s="254"/>
      <c r="G560" s="255"/>
      <c r="H560" s="256"/>
      <c r="I560" s="257"/>
      <c r="J560" s="258"/>
      <c r="K560" s="257"/>
    </row>
    <row r="561" spans="1:11" ht="12.75" customHeight="1">
      <c r="A561" s="251"/>
      <c r="B561" s="252"/>
      <c r="C561" s="503" t="s">
        <v>2105</v>
      </c>
      <c r="D561" s="503"/>
      <c r="E561" s="253">
        <v>15.1145</v>
      </c>
      <c r="F561" s="254"/>
      <c r="G561" s="255"/>
      <c r="H561" s="256"/>
      <c r="I561" s="257"/>
      <c r="J561" s="258"/>
      <c r="K561" s="257"/>
    </row>
    <row r="562" spans="1:68" ht="12.75">
      <c r="A562" s="243">
        <v>104</v>
      </c>
      <c r="B562" s="244" t="s">
        <v>1197</v>
      </c>
      <c r="C562" s="245" t="s">
        <v>1198</v>
      </c>
      <c r="D562" s="246" t="s">
        <v>123</v>
      </c>
      <c r="E562" s="247">
        <v>0.45</v>
      </c>
      <c r="F562" s="439"/>
      <c r="G562" s="248">
        <f>E562*F562</f>
        <v>0</v>
      </c>
      <c r="H562" s="249">
        <v>0.00063</v>
      </c>
      <c r="I562" s="250">
        <f>E562*H562</f>
        <v>0.0002835</v>
      </c>
      <c r="J562" s="249">
        <v>0</v>
      </c>
      <c r="K562" s="250">
        <f>E562*J562</f>
        <v>0</v>
      </c>
      <c r="AN562" s="215">
        <v>2</v>
      </c>
      <c r="AO562" s="215">
        <f>IF(AN562=1,G562,0)</f>
        <v>0</v>
      </c>
      <c r="AP562" s="215">
        <f>IF(AN562=2,G562,0)</f>
        <v>0</v>
      </c>
      <c r="AQ562" s="215">
        <f>IF(AN562=3,G562,0)</f>
        <v>0</v>
      </c>
      <c r="AR562" s="215">
        <f>IF(AN562=4,G562,0)</f>
        <v>0</v>
      </c>
      <c r="AS562" s="215">
        <f>IF(AN562=5,G562,0)</f>
        <v>0</v>
      </c>
      <c r="BO562" s="242">
        <v>1</v>
      </c>
      <c r="BP562" s="242">
        <v>7</v>
      </c>
    </row>
    <row r="563" spans="1:11" ht="12.75" customHeight="1">
      <c r="A563" s="251"/>
      <c r="B563" s="252"/>
      <c r="C563" s="503" t="s">
        <v>2284</v>
      </c>
      <c r="D563" s="503"/>
      <c r="E563" s="253">
        <v>0.45</v>
      </c>
      <c r="F563" s="254"/>
      <c r="G563" s="255"/>
      <c r="H563" s="256"/>
      <c r="I563" s="257"/>
      <c r="J563" s="258"/>
      <c r="K563" s="257"/>
    </row>
    <row r="564" spans="1:68" ht="12.75">
      <c r="A564" s="243">
        <v>105</v>
      </c>
      <c r="B564" s="244" t="s">
        <v>1201</v>
      </c>
      <c r="C564" s="245" t="s">
        <v>1202</v>
      </c>
      <c r="D564" s="246" t="s">
        <v>123</v>
      </c>
      <c r="E564" s="247">
        <v>49.8512</v>
      </c>
      <c r="F564" s="439"/>
      <c r="G564" s="248">
        <f>E564*F564</f>
        <v>0</v>
      </c>
      <c r="H564" s="249">
        <v>0.00017</v>
      </c>
      <c r="I564" s="250">
        <f>E564*H564</f>
        <v>0.008474704</v>
      </c>
      <c r="J564" s="249">
        <v>0</v>
      </c>
      <c r="K564" s="250">
        <f>E564*J564</f>
        <v>0</v>
      </c>
      <c r="AN564" s="215">
        <v>2</v>
      </c>
      <c r="AO564" s="215">
        <f>IF(AN564=1,G564,0)</f>
        <v>0</v>
      </c>
      <c r="AP564" s="215">
        <f>IF(AN564=2,G564,0)</f>
        <v>0</v>
      </c>
      <c r="AQ564" s="215">
        <f>IF(AN564=3,G564,0)</f>
        <v>0</v>
      </c>
      <c r="AR564" s="215">
        <f>IF(AN564=4,G564,0)</f>
        <v>0</v>
      </c>
      <c r="AS564" s="215">
        <f>IF(AN564=5,G564,0)</f>
        <v>0</v>
      </c>
      <c r="BO564" s="242">
        <v>1</v>
      </c>
      <c r="BP564" s="242">
        <v>7</v>
      </c>
    </row>
    <row r="565" spans="1:11" ht="12.75" customHeight="1">
      <c r="A565" s="251"/>
      <c r="B565" s="252"/>
      <c r="C565" s="503" t="s">
        <v>1992</v>
      </c>
      <c r="D565" s="503"/>
      <c r="E565" s="253">
        <v>0</v>
      </c>
      <c r="F565" s="254"/>
      <c r="G565" s="255"/>
      <c r="H565" s="256"/>
      <c r="I565" s="257"/>
      <c r="J565" s="258"/>
      <c r="K565" s="257"/>
    </row>
    <row r="566" spans="1:11" ht="12.75" customHeight="1">
      <c r="A566" s="251"/>
      <c r="B566" s="252"/>
      <c r="C566" s="503" t="s">
        <v>1993</v>
      </c>
      <c r="D566" s="503"/>
      <c r="E566" s="253">
        <v>0</v>
      </c>
      <c r="F566" s="254"/>
      <c r="G566" s="255"/>
      <c r="H566" s="256"/>
      <c r="I566" s="257"/>
      <c r="J566" s="258"/>
      <c r="K566" s="257"/>
    </row>
    <row r="567" spans="1:11" ht="12.75" customHeight="1">
      <c r="A567" s="251"/>
      <c r="B567" s="252"/>
      <c r="C567" s="503" t="s">
        <v>2285</v>
      </c>
      <c r="D567" s="503"/>
      <c r="E567" s="253">
        <v>34.676</v>
      </c>
      <c r="F567" s="254"/>
      <c r="G567" s="255"/>
      <c r="H567" s="256"/>
      <c r="I567" s="257"/>
      <c r="J567" s="258"/>
      <c r="K567" s="257"/>
    </row>
    <row r="568" spans="1:11" ht="12.75" customHeight="1">
      <c r="A568" s="251"/>
      <c r="B568" s="252"/>
      <c r="C568" s="503" t="s">
        <v>2286</v>
      </c>
      <c r="D568" s="503"/>
      <c r="E568" s="253">
        <v>2.192</v>
      </c>
      <c r="F568" s="254"/>
      <c r="G568" s="255"/>
      <c r="H568" s="256"/>
      <c r="I568" s="257"/>
      <c r="J568" s="258"/>
      <c r="K568" s="257"/>
    </row>
    <row r="569" spans="1:11" ht="12.75" customHeight="1">
      <c r="A569" s="251"/>
      <c r="B569" s="252"/>
      <c r="C569" s="503" t="s">
        <v>2287</v>
      </c>
      <c r="D569" s="503"/>
      <c r="E569" s="253">
        <v>12.9832</v>
      </c>
      <c r="F569" s="254"/>
      <c r="G569" s="255"/>
      <c r="H569" s="256"/>
      <c r="I569" s="257"/>
      <c r="J569" s="258"/>
      <c r="K569" s="257"/>
    </row>
    <row r="570" spans="1:68" ht="12.75">
      <c r="A570" s="243">
        <v>106</v>
      </c>
      <c r="B570" s="244" t="s">
        <v>1203</v>
      </c>
      <c r="C570" s="245" t="s">
        <v>1204</v>
      </c>
      <c r="D570" s="246" t="s">
        <v>15</v>
      </c>
      <c r="E570" s="247">
        <f>SUM(G517:G567)/100</f>
        <v>0</v>
      </c>
      <c r="F570" s="439"/>
      <c r="G570" s="248">
        <f>E570*F570</f>
        <v>0</v>
      </c>
      <c r="H570" s="249">
        <v>0</v>
      </c>
      <c r="I570" s="250">
        <f>E570*H570</f>
        <v>0</v>
      </c>
      <c r="J570" s="249"/>
      <c r="K570" s="250">
        <f>E570*J570</f>
        <v>0</v>
      </c>
      <c r="AN570" s="215">
        <v>2</v>
      </c>
      <c r="AO570" s="215">
        <f>IF(AN570=1,G570,0)</f>
        <v>0</v>
      </c>
      <c r="AP570" s="215">
        <f>IF(AN570=2,G570,0)</f>
        <v>0</v>
      </c>
      <c r="AQ570" s="215">
        <f>IF(AN570=3,G570,0)</f>
        <v>0</v>
      </c>
      <c r="AR570" s="215">
        <f>IF(AN570=4,G570,0)</f>
        <v>0</v>
      </c>
      <c r="AS570" s="215">
        <f>IF(AN570=5,G570,0)</f>
        <v>0</v>
      </c>
      <c r="BO570" s="242">
        <v>7</v>
      </c>
      <c r="BP570" s="242">
        <v>1002</v>
      </c>
    </row>
    <row r="571" spans="1:45" ht="12.75">
      <c r="A571" s="263"/>
      <c r="B571" s="264" t="s">
        <v>177</v>
      </c>
      <c r="C571" s="265" t="s">
        <v>1205</v>
      </c>
      <c r="D571" s="266"/>
      <c r="E571" s="267"/>
      <c r="F571" s="268"/>
      <c r="G571" s="269">
        <f>SUM(G516:G570)</f>
        <v>0</v>
      </c>
      <c r="H571" s="270"/>
      <c r="I571" s="271">
        <f>SUM(I516:I570)</f>
        <v>6.03431552</v>
      </c>
      <c r="J571" s="270"/>
      <c r="K571" s="271">
        <f>SUM(K516:K570)</f>
        <v>0</v>
      </c>
      <c r="AO571" s="272">
        <f>SUM(AO516:AO570)</f>
        <v>0</v>
      </c>
      <c r="AP571" s="272">
        <f>SUM(AP516:AP570)</f>
        <v>0</v>
      </c>
      <c r="AQ571" s="272">
        <f>SUM(AQ516:AQ570)</f>
        <v>0</v>
      </c>
      <c r="AR571" s="272">
        <f>SUM(AR516:AR570)</f>
        <v>0</v>
      </c>
      <c r="AS571" s="272">
        <f>SUM(AS516:AS570)</f>
        <v>0</v>
      </c>
    </row>
    <row r="572" spans="1:11" ht="12.75">
      <c r="A572" s="232" t="s">
        <v>118</v>
      </c>
      <c r="B572" s="233" t="s">
        <v>1206</v>
      </c>
      <c r="C572" s="234" t="s">
        <v>1207</v>
      </c>
      <c r="D572" s="235"/>
      <c r="E572" s="236"/>
      <c r="F572" s="236"/>
      <c r="G572" s="237"/>
      <c r="H572" s="238"/>
      <c r="I572" s="239"/>
      <c r="J572" s="240"/>
      <c r="K572" s="241"/>
    </row>
    <row r="573" spans="1:68" ht="22.5">
      <c r="A573" s="243">
        <v>107</v>
      </c>
      <c r="B573" s="244" t="s">
        <v>1208</v>
      </c>
      <c r="C573" s="245" t="s">
        <v>1209</v>
      </c>
      <c r="D573" s="246" t="s">
        <v>123</v>
      </c>
      <c r="E573" s="247">
        <v>502.7075</v>
      </c>
      <c r="F573" s="439"/>
      <c r="G573" s="248">
        <f>E573*F573</f>
        <v>0</v>
      </c>
      <c r="H573" s="249">
        <v>0</v>
      </c>
      <c r="I573" s="250">
        <f>E573*H573</f>
        <v>0</v>
      </c>
      <c r="J573" s="249">
        <v>-0.01</v>
      </c>
      <c r="K573" s="250">
        <f>E573*J573</f>
        <v>-5.027075</v>
      </c>
      <c r="AN573" s="215">
        <v>2</v>
      </c>
      <c r="AO573" s="215">
        <f>IF(AN573=1,G573,0)</f>
        <v>0</v>
      </c>
      <c r="AP573" s="215">
        <f>IF(AN573=2,G573,0)</f>
        <v>0</v>
      </c>
      <c r="AQ573" s="215">
        <f>IF(AN573=3,G573,0)</f>
        <v>0</v>
      </c>
      <c r="AR573" s="215">
        <f>IF(AN573=4,G573,0)</f>
        <v>0</v>
      </c>
      <c r="AS573" s="215">
        <f>IF(AN573=5,G573,0)</f>
        <v>0</v>
      </c>
      <c r="BO573" s="242">
        <v>1</v>
      </c>
      <c r="BP573" s="242">
        <v>7</v>
      </c>
    </row>
    <row r="574" spans="1:11" ht="12.75" customHeight="1">
      <c r="A574" s="251"/>
      <c r="B574" s="252"/>
      <c r="C574" s="503" t="s">
        <v>2027</v>
      </c>
      <c r="D574" s="503"/>
      <c r="E574" s="253">
        <v>235.4832</v>
      </c>
      <c r="F574" s="254"/>
      <c r="G574" s="255"/>
      <c r="H574" s="256"/>
      <c r="I574" s="257"/>
      <c r="J574" s="258"/>
      <c r="K574" s="257"/>
    </row>
    <row r="575" spans="1:11" ht="12.75" customHeight="1">
      <c r="A575" s="251"/>
      <c r="B575" s="252"/>
      <c r="C575" s="503" t="s">
        <v>2028</v>
      </c>
      <c r="D575" s="503"/>
      <c r="E575" s="253">
        <v>40.56</v>
      </c>
      <c r="F575" s="254"/>
      <c r="G575" s="255"/>
      <c r="H575" s="256"/>
      <c r="I575" s="257"/>
      <c r="J575" s="258"/>
      <c r="K575" s="257"/>
    </row>
    <row r="576" spans="1:11" ht="12.75" customHeight="1">
      <c r="A576" s="251"/>
      <c r="B576" s="252"/>
      <c r="C576" s="503" t="s">
        <v>2029</v>
      </c>
      <c r="D576" s="503"/>
      <c r="E576" s="253">
        <v>75.6672</v>
      </c>
      <c r="F576" s="254"/>
      <c r="G576" s="255"/>
      <c r="H576" s="256"/>
      <c r="I576" s="257"/>
      <c r="J576" s="258"/>
      <c r="K576" s="257"/>
    </row>
    <row r="577" spans="1:11" ht="12.75" customHeight="1">
      <c r="A577" s="251"/>
      <c r="B577" s="252"/>
      <c r="C577" s="503" t="s">
        <v>2030</v>
      </c>
      <c r="D577" s="503"/>
      <c r="E577" s="253">
        <v>49.888</v>
      </c>
      <c r="F577" s="254"/>
      <c r="G577" s="255"/>
      <c r="H577" s="256"/>
      <c r="I577" s="257"/>
      <c r="J577" s="258"/>
      <c r="K577" s="257"/>
    </row>
    <row r="578" spans="1:11" ht="12.75" customHeight="1">
      <c r="A578" s="251"/>
      <c r="B578" s="252"/>
      <c r="C578" s="503" t="s">
        <v>2031</v>
      </c>
      <c r="D578" s="503"/>
      <c r="E578" s="253">
        <v>101.1091</v>
      </c>
      <c r="F578" s="254"/>
      <c r="G578" s="255"/>
      <c r="H578" s="256"/>
      <c r="I578" s="257"/>
      <c r="J578" s="258"/>
      <c r="K578" s="257"/>
    </row>
    <row r="579" spans="1:68" ht="12.75">
      <c r="A579" s="243">
        <v>108</v>
      </c>
      <c r="B579" s="244" t="s">
        <v>1210</v>
      </c>
      <c r="C579" s="245" t="s">
        <v>1211</v>
      </c>
      <c r="D579" s="246" t="s">
        <v>123</v>
      </c>
      <c r="E579" s="247">
        <v>502.7075</v>
      </c>
      <c r="F579" s="439"/>
      <c r="G579" s="248">
        <f>E579*F579</f>
        <v>0</v>
      </c>
      <c r="H579" s="249">
        <v>0</v>
      </c>
      <c r="I579" s="250">
        <f>E579*H579</f>
        <v>0</v>
      </c>
      <c r="J579" s="249">
        <v>-0.006</v>
      </c>
      <c r="K579" s="250">
        <f>E579*J579</f>
        <v>-3.016245</v>
      </c>
      <c r="AN579" s="215">
        <v>2</v>
      </c>
      <c r="AO579" s="215">
        <f>IF(AN579=1,G579,0)</f>
        <v>0</v>
      </c>
      <c r="AP579" s="215">
        <f>IF(AN579=2,G579,0)</f>
        <v>0</v>
      </c>
      <c r="AQ579" s="215">
        <f>IF(AN579=3,G579,0)</f>
        <v>0</v>
      </c>
      <c r="AR579" s="215">
        <f>IF(AN579=4,G579,0)</f>
        <v>0</v>
      </c>
      <c r="AS579" s="215">
        <f>IF(AN579=5,G579,0)</f>
        <v>0</v>
      </c>
      <c r="BO579" s="242">
        <v>1</v>
      </c>
      <c r="BP579" s="242">
        <v>7</v>
      </c>
    </row>
    <row r="580" spans="1:11" ht="12.75" customHeight="1">
      <c r="A580" s="251"/>
      <c r="B580" s="252"/>
      <c r="C580" s="503" t="s">
        <v>2027</v>
      </c>
      <c r="D580" s="503"/>
      <c r="E580" s="253">
        <v>235.4832</v>
      </c>
      <c r="F580" s="254"/>
      <c r="G580" s="255"/>
      <c r="H580" s="256"/>
      <c r="I580" s="257"/>
      <c r="J580" s="258"/>
      <c r="K580" s="257"/>
    </row>
    <row r="581" spans="1:11" ht="12.75" customHeight="1">
      <c r="A581" s="251"/>
      <c r="B581" s="252"/>
      <c r="C581" s="503" t="s">
        <v>2028</v>
      </c>
      <c r="D581" s="503"/>
      <c r="E581" s="253">
        <v>40.56</v>
      </c>
      <c r="F581" s="254"/>
      <c r="G581" s="255"/>
      <c r="H581" s="256"/>
      <c r="I581" s="257"/>
      <c r="J581" s="258"/>
      <c r="K581" s="257"/>
    </row>
    <row r="582" spans="1:11" ht="12.75" customHeight="1">
      <c r="A582" s="251"/>
      <c r="B582" s="252"/>
      <c r="C582" s="503" t="s">
        <v>2029</v>
      </c>
      <c r="D582" s="503"/>
      <c r="E582" s="253">
        <v>75.6672</v>
      </c>
      <c r="F582" s="254"/>
      <c r="G582" s="255"/>
      <c r="H582" s="256"/>
      <c r="I582" s="257"/>
      <c r="J582" s="258"/>
      <c r="K582" s="257"/>
    </row>
    <row r="583" spans="1:11" ht="12.75" customHeight="1">
      <c r="A583" s="251"/>
      <c r="B583" s="252"/>
      <c r="C583" s="503" t="s">
        <v>2030</v>
      </c>
      <c r="D583" s="503"/>
      <c r="E583" s="253">
        <v>49.888</v>
      </c>
      <c r="F583" s="254"/>
      <c r="G583" s="255"/>
      <c r="H583" s="256"/>
      <c r="I583" s="257"/>
      <c r="J583" s="258"/>
      <c r="K583" s="257"/>
    </row>
    <row r="584" spans="1:11" ht="12.75" customHeight="1">
      <c r="A584" s="251"/>
      <c r="B584" s="252"/>
      <c r="C584" s="503" t="s">
        <v>2031</v>
      </c>
      <c r="D584" s="503"/>
      <c r="E584" s="253">
        <v>101.1091</v>
      </c>
      <c r="F584" s="254"/>
      <c r="G584" s="255"/>
      <c r="H584" s="256"/>
      <c r="I584" s="257"/>
      <c r="J584" s="258"/>
      <c r="K584" s="257"/>
    </row>
    <row r="585" spans="1:68" ht="12.75">
      <c r="A585" s="243">
        <v>109</v>
      </c>
      <c r="B585" s="244" t="s">
        <v>2288</v>
      </c>
      <c r="C585" s="245" t="s">
        <v>2289</v>
      </c>
      <c r="D585" s="246" t="s">
        <v>123</v>
      </c>
      <c r="E585" s="247">
        <v>32.2</v>
      </c>
      <c r="F585" s="439"/>
      <c r="G585" s="248">
        <f>E585*F585</f>
        <v>0</v>
      </c>
      <c r="H585" s="249">
        <v>0</v>
      </c>
      <c r="I585" s="250">
        <f>E585*H585</f>
        <v>0</v>
      </c>
      <c r="J585" s="249">
        <v>0</v>
      </c>
      <c r="K585" s="250">
        <f>E585*J585</f>
        <v>0</v>
      </c>
      <c r="AN585" s="215">
        <v>2</v>
      </c>
      <c r="AO585" s="215">
        <f>IF(AN585=1,G585,0)</f>
        <v>0</v>
      </c>
      <c r="AP585" s="215">
        <f>IF(AN585=2,G585,0)</f>
        <v>0</v>
      </c>
      <c r="AQ585" s="215">
        <f>IF(AN585=3,G585,0)</f>
        <v>0</v>
      </c>
      <c r="AR585" s="215">
        <f>IF(AN585=4,G585,0)</f>
        <v>0</v>
      </c>
      <c r="AS585" s="215">
        <f>IF(AN585=5,G585,0)</f>
        <v>0</v>
      </c>
      <c r="BO585" s="242">
        <v>1</v>
      </c>
      <c r="BP585" s="242">
        <v>7</v>
      </c>
    </row>
    <row r="586" spans="1:11" ht="12.75" customHeight="1">
      <c r="A586" s="251"/>
      <c r="B586" s="252"/>
      <c r="C586" s="503" t="s">
        <v>2271</v>
      </c>
      <c r="D586" s="503"/>
      <c r="E586" s="253">
        <v>16.335</v>
      </c>
      <c r="F586" s="254"/>
      <c r="G586" s="255"/>
      <c r="H586" s="256"/>
      <c r="I586" s="257"/>
      <c r="J586" s="258"/>
      <c r="K586" s="257"/>
    </row>
    <row r="587" spans="1:11" ht="12.75" customHeight="1">
      <c r="A587" s="251"/>
      <c r="B587" s="252"/>
      <c r="C587" s="503" t="s">
        <v>2168</v>
      </c>
      <c r="D587" s="503"/>
      <c r="E587" s="253">
        <v>15.865</v>
      </c>
      <c r="F587" s="254"/>
      <c r="G587" s="255"/>
      <c r="H587" s="256"/>
      <c r="I587" s="257"/>
      <c r="J587" s="258"/>
      <c r="K587" s="257"/>
    </row>
    <row r="588" spans="1:68" ht="22.5">
      <c r="A588" s="243">
        <v>110</v>
      </c>
      <c r="B588" s="244" t="s">
        <v>1213</v>
      </c>
      <c r="C588" s="245" t="s">
        <v>1214</v>
      </c>
      <c r="D588" s="246" t="s">
        <v>123</v>
      </c>
      <c r="E588" s="247">
        <v>547.4123</v>
      </c>
      <c r="F588" s="439"/>
      <c r="G588" s="248">
        <f>E588*F588</f>
        <v>0</v>
      </c>
      <c r="H588" s="249">
        <v>0.0053</v>
      </c>
      <c r="I588" s="250">
        <f>E588*H588</f>
        <v>2.90128519</v>
      </c>
      <c r="J588" s="249">
        <v>0</v>
      </c>
      <c r="K588" s="250">
        <f>E588*J588</f>
        <v>0</v>
      </c>
      <c r="AN588" s="215">
        <v>2</v>
      </c>
      <c r="AO588" s="215">
        <f>IF(AN588=1,G588,0)</f>
        <v>0</v>
      </c>
      <c r="AP588" s="215">
        <f>IF(AN588=2,G588,0)</f>
        <v>0</v>
      </c>
      <c r="AQ588" s="215">
        <f>IF(AN588=3,G588,0)</f>
        <v>0</v>
      </c>
      <c r="AR588" s="215">
        <f>IF(AN588=4,G588,0)</f>
        <v>0</v>
      </c>
      <c r="AS588" s="215">
        <f>IF(AN588=5,G588,0)</f>
        <v>0</v>
      </c>
      <c r="BO588" s="242">
        <v>1</v>
      </c>
      <c r="BP588" s="242">
        <v>7</v>
      </c>
    </row>
    <row r="589" spans="1:11" ht="12.75" customHeight="1">
      <c r="A589" s="251"/>
      <c r="B589" s="252"/>
      <c r="C589" s="505" t="s">
        <v>174</v>
      </c>
      <c r="D589" s="505"/>
      <c r="E589" s="262">
        <v>0</v>
      </c>
      <c r="F589" s="254"/>
      <c r="G589" s="255"/>
      <c r="H589" s="256"/>
      <c r="I589" s="257"/>
      <c r="J589" s="258"/>
      <c r="K589" s="257"/>
    </row>
    <row r="590" spans="1:11" ht="12.75" customHeight="1">
      <c r="A590" s="251"/>
      <c r="B590" s="252"/>
      <c r="C590" s="505" t="s">
        <v>2290</v>
      </c>
      <c r="D590" s="505"/>
      <c r="E590" s="262">
        <v>65.34</v>
      </c>
      <c r="F590" s="254"/>
      <c r="G590" s="255"/>
      <c r="H590" s="256"/>
      <c r="I590" s="257"/>
      <c r="J590" s="258"/>
      <c r="K590" s="257"/>
    </row>
    <row r="591" spans="1:11" ht="12.75" customHeight="1">
      <c r="A591" s="251"/>
      <c r="B591" s="252"/>
      <c r="C591" s="505" t="s">
        <v>2291</v>
      </c>
      <c r="D591" s="505"/>
      <c r="E591" s="262">
        <v>71.045</v>
      </c>
      <c r="F591" s="254"/>
      <c r="G591" s="255"/>
      <c r="H591" s="256"/>
      <c r="I591" s="257"/>
      <c r="J591" s="258"/>
      <c r="K591" s="257"/>
    </row>
    <row r="592" spans="1:11" ht="12.75" customHeight="1">
      <c r="A592" s="251"/>
      <c r="B592" s="252"/>
      <c r="C592" s="505" t="s">
        <v>2292</v>
      </c>
      <c r="D592" s="505"/>
      <c r="E592" s="262">
        <v>43.574</v>
      </c>
      <c r="F592" s="254"/>
      <c r="G592" s="255"/>
      <c r="H592" s="256"/>
      <c r="I592" s="257"/>
      <c r="J592" s="258"/>
      <c r="K592" s="257"/>
    </row>
    <row r="593" spans="1:11" ht="12.75" customHeight="1">
      <c r="A593" s="251"/>
      <c r="B593" s="252"/>
      <c r="C593" s="505" t="s">
        <v>175</v>
      </c>
      <c r="D593" s="505"/>
      <c r="E593" s="262">
        <v>179.959</v>
      </c>
      <c r="F593" s="254"/>
      <c r="G593" s="255"/>
      <c r="H593" s="256"/>
      <c r="I593" s="257"/>
      <c r="J593" s="258"/>
      <c r="K593" s="257"/>
    </row>
    <row r="594" spans="1:11" ht="12.75" customHeight="1">
      <c r="A594" s="251"/>
      <c r="B594" s="252"/>
      <c r="C594" s="503" t="s">
        <v>2293</v>
      </c>
      <c r="D594" s="503"/>
      <c r="E594" s="253">
        <v>35.9918</v>
      </c>
      <c r="F594" s="254"/>
      <c r="G594" s="255"/>
      <c r="H594" s="256"/>
      <c r="I594" s="257"/>
      <c r="J594" s="258"/>
      <c r="K594" s="257"/>
    </row>
    <row r="595" spans="1:11" ht="12.75" customHeight="1">
      <c r="A595" s="251"/>
      <c r="B595" s="252"/>
      <c r="C595" s="503" t="s">
        <v>2294</v>
      </c>
      <c r="D595" s="503"/>
      <c r="E595" s="253">
        <v>0</v>
      </c>
      <c r="F595" s="254"/>
      <c r="G595" s="255"/>
      <c r="H595" s="256"/>
      <c r="I595" s="257"/>
      <c r="J595" s="258"/>
      <c r="K595" s="257"/>
    </row>
    <row r="596" spans="1:11" ht="12.75" customHeight="1">
      <c r="A596" s="251"/>
      <c r="B596" s="252"/>
      <c r="C596" s="503" t="s">
        <v>2295</v>
      </c>
      <c r="D596" s="503"/>
      <c r="E596" s="253">
        <v>235.4832</v>
      </c>
      <c r="F596" s="254"/>
      <c r="G596" s="255"/>
      <c r="H596" s="256"/>
      <c r="I596" s="257"/>
      <c r="J596" s="258"/>
      <c r="K596" s="257"/>
    </row>
    <row r="597" spans="1:11" ht="12.75" customHeight="1">
      <c r="A597" s="251"/>
      <c r="B597" s="252"/>
      <c r="C597" s="503" t="s">
        <v>2162</v>
      </c>
      <c r="D597" s="503"/>
      <c r="E597" s="253">
        <v>104.7307</v>
      </c>
      <c r="F597" s="254"/>
      <c r="G597" s="255"/>
      <c r="H597" s="256"/>
      <c r="I597" s="257"/>
      <c r="J597" s="258"/>
      <c r="K597" s="257"/>
    </row>
    <row r="598" spans="1:11" ht="12.75" customHeight="1">
      <c r="A598" s="251"/>
      <c r="B598" s="252"/>
      <c r="C598" s="503" t="s">
        <v>2163</v>
      </c>
      <c r="D598" s="503"/>
      <c r="E598" s="253">
        <v>88.6084</v>
      </c>
      <c r="F598" s="254"/>
      <c r="G598" s="255"/>
      <c r="H598" s="256"/>
      <c r="I598" s="257"/>
      <c r="J598" s="258"/>
      <c r="K598" s="257"/>
    </row>
    <row r="599" spans="1:11" ht="12.75" customHeight="1">
      <c r="A599" s="251"/>
      <c r="B599" s="252"/>
      <c r="C599" s="503" t="s">
        <v>2164</v>
      </c>
      <c r="D599" s="503"/>
      <c r="E599" s="253">
        <v>-28.9392</v>
      </c>
      <c r="F599" s="254"/>
      <c r="G599" s="255"/>
      <c r="H599" s="256"/>
      <c r="I599" s="257"/>
      <c r="J599" s="258"/>
      <c r="K599" s="257"/>
    </row>
    <row r="600" spans="1:11" ht="12.75" customHeight="1">
      <c r="A600" s="251"/>
      <c r="B600" s="252"/>
      <c r="C600" s="503" t="s">
        <v>2263</v>
      </c>
      <c r="D600" s="503"/>
      <c r="E600" s="253">
        <v>105.5063</v>
      </c>
      <c r="F600" s="254"/>
      <c r="G600" s="255"/>
      <c r="H600" s="256"/>
      <c r="I600" s="257"/>
      <c r="J600" s="258"/>
      <c r="K600" s="257"/>
    </row>
    <row r="601" spans="1:11" ht="12.75" customHeight="1">
      <c r="A601" s="251"/>
      <c r="B601" s="252"/>
      <c r="C601" s="503" t="s">
        <v>2264</v>
      </c>
      <c r="D601" s="503"/>
      <c r="E601" s="253">
        <v>6.0311</v>
      </c>
      <c r="F601" s="254"/>
      <c r="G601" s="255"/>
      <c r="H601" s="256"/>
      <c r="I601" s="257"/>
      <c r="J601" s="258"/>
      <c r="K601" s="257"/>
    </row>
    <row r="602" spans="1:68" ht="12.75">
      <c r="A602" s="243">
        <v>111</v>
      </c>
      <c r="B602" s="244" t="s">
        <v>2296</v>
      </c>
      <c r="C602" s="245" t="s">
        <v>2297</v>
      </c>
      <c r="D602" s="246" t="s">
        <v>205</v>
      </c>
      <c r="E602" s="247">
        <v>179.959</v>
      </c>
      <c r="F602" s="439"/>
      <c r="G602" s="248">
        <f>E602*F602</f>
        <v>0</v>
      </c>
      <c r="H602" s="249">
        <v>0.00034</v>
      </c>
      <c r="I602" s="250">
        <f>E602*H602</f>
        <v>0.06118606000000001</v>
      </c>
      <c r="J602" s="249">
        <v>0</v>
      </c>
      <c r="K602" s="250">
        <f>E602*J602</f>
        <v>0</v>
      </c>
      <c r="AN602" s="215">
        <v>2</v>
      </c>
      <c r="AO602" s="215">
        <f>IF(AN602=1,G602,0)</f>
        <v>0</v>
      </c>
      <c r="AP602" s="215">
        <f>IF(AN602=2,G602,0)</f>
        <v>0</v>
      </c>
      <c r="AQ602" s="215">
        <f>IF(AN602=3,G602,0)</f>
        <v>0</v>
      </c>
      <c r="AR602" s="215">
        <f>IF(AN602=4,G602,0)</f>
        <v>0</v>
      </c>
      <c r="AS602" s="215">
        <f>IF(AN602=5,G602,0)</f>
        <v>0</v>
      </c>
      <c r="BO602" s="242">
        <v>1</v>
      </c>
      <c r="BP602" s="242">
        <v>7</v>
      </c>
    </row>
    <row r="603" spans="1:11" ht="12.75" customHeight="1">
      <c r="A603" s="251"/>
      <c r="B603" s="252"/>
      <c r="C603" s="503" t="s">
        <v>2298</v>
      </c>
      <c r="D603" s="503"/>
      <c r="E603" s="253">
        <v>65.34</v>
      </c>
      <c r="F603" s="254"/>
      <c r="G603" s="255"/>
      <c r="H603" s="256"/>
      <c r="I603" s="257"/>
      <c r="J603" s="258"/>
      <c r="K603" s="257"/>
    </row>
    <row r="604" spans="1:11" ht="12.75" customHeight="1">
      <c r="A604" s="251"/>
      <c r="B604" s="252"/>
      <c r="C604" s="503" t="s">
        <v>2291</v>
      </c>
      <c r="D604" s="503"/>
      <c r="E604" s="253">
        <v>71.045</v>
      </c>
      <c r="F604" s="254"/>
      <c r="G604" s="255"/>
      <c r="H604" s="256"/>
      <c r="I604" s="257"/>
      <c r="J604" s="258"/>
      <c r="K604" s="257"/>
    </row>
    <row r="605" spans="1:11" ht="12.75" customHeight="1">
      <c r="A605" s="251"/>
      <c r="B605" s="252"/>
      <c r="C605" s="503" t="s">
        <v>2292</v>
      </c>
      <c r="D605" s="503"/>
      <c r="E605" s="253">
        <v>43.574</v>
      </c>
      <c r="F605" s="254"/>
      <c r="G605" s="255"/>
      <c r="H605" s="256"/>
      <c r="I605" s="257"/>
      <c r="J605" s="258"/>
      <c r="K605" s="257"/>
    </row>
    <row r="606" spans="1:68" ht="12.75">
      <c r="A606" s="243">
        <v>112</v>
      </c>
      <c r="B606" s="244" t="s">
        <v>2299</v>
      </c>
      <c r="C606" s="245" t="s">
        <v>2300</v>
      </c>
      <c r="D606" s="246" t="s">
        <v>15</v>
      </c>
      <c r="E606" s="247">
        <f>SUM(G573:G605)/100</f>
        <v>0</v>
      </c>
      <c r="F606" s="439"/>
      <c r="G606" s="248">
        <f>E606*F606</f>
        <v>0</v>
      </c>
      <c r="H606" s="249">
        <v>0</v>
      </c>
      <c r="I606" s="250">
        <f>E606*H606</f>
        <v>0</v>
      </c>
      <c r="J606" s="249"/>
      <c r="K606" s="250">
        <f>E606*J606</f>
        <v>0</v>
      </c>
      <c r="AN606" s="215">
        <v>2</v>
      </c>
      <c r="AO606" s="215">
        <f>IF(AN606=1,G606,0)</f>
        <v>0</v>
      </c>
      <c r="AP606" s="215">
        <f>IF(AN606=2,G606,0)</f>
        <v>0</v>
      </c>
      <c r="AQ606" s="215">
        <f>IF(AN606=3,G606,0)</f>
        <v>0</v>
      </c>
      <c r="AR606" s="215">
        <f>IF(AN606=4,G606,0)</f>
        <v>0</v>
      </c>
      <c r="AS606" s="215">
        <f>IF(AN606=5,G606,0)</f>
        <v>0</v>
      </c>
      <c r="BO606" s="242">
        <v>7</v>
      </c>
      <c r="BP606" s="242">
        <v>1002</v>
      </c>
    </row>
    <row r="607" spans="1:45" ht="12.75">
      <c r="A607" s="263"/>
      <c r="B607" s="264" t="s">
        <v>177</v>
      </c>
      <c r="C607" s="265" t="s">
        <v>1217</v>
      </c>
      <c r="D607" s="266"/>
      <c r="E607" s="267"/>
      <c r="F607" s="268"/>
      <c r="G607" s="269">
        <f>SUM(G572:G606)</f>
        <v>0</v>
      </c>
      <c r="H607" s="270"/>
      <c r="I607" s="271">
        <f>SUM(I572:I606)</f>
        <v>2.9624712499999997</v>
      </c>
      <c r="J607" s="270"/>
      <c r="K607" s="271">
        <f>SUM(K572:K606)</f>
        <v>-8.04332</v>
      </c>
      <c r="AO607" s="272">
        <f>SUM(AO572:AO606)</f>
        <v>0</v>
      </c>
      <c r="AP607" s="272">
        <f>SUM(AP572:AP606)</f>
        <v>0</v>
      </c>
      <c r="AQ607" s="272">
        <f>SUM(AQ572:AQ606)</f>
        <v>0</v>
      </c>
      <c r="AR607" s="272">
        <f>SUM(AR572:AR606)</f>
        <v>0</v>
      </c>
      <c r="AS607" s="272">
        <f>SUM(AS572:AS606)</f>
        <v>0</v>
      </c>
    </row>
    <row r="608" spans="1:11" ht="12.75">
      <c r="A608" s="232" t="s">
        <v>118</v>
      </c>
      <c r="B608" s="233" t="s">
        <v>1218</v>
      </c>
      <c r="C608" s="234" t="s">
        <v>1219</v>
      </c>
      <c r="D608" s="235"/>
      <c r="E608" s="236"/>
      <c r="F608" s="236"/>
      <c r="G608" s="237"/>
      <c r="H608" s="238"/>
      <c r="I608" s="239"/>
      <c r="J608" s="240"/>
      <c r="K608" s="241"/>
    </row>
    <row r="609" spans="1:68" ht="12.75">
      <c r="A609" s="243">
        <v>113</v>
      </c>
      <c r="B609" s="244" t="s">
        <v>2301</v>
      </c>
      <c r="C609" s="245" t="s">
        <v>2302</v>
      </c>
      <c r="D609" s="246" t="s">
        <v>123</v>
      </c>
      <c r="E609" s="247">
        <v>17.21</v>
      </c>
      <c r="F609" s="439"/>
      <c r="G609" s="248">
        <f>E609*F609</f>
        <v>0</v>
      </c>
      <c r="H609" s="249">
        <v>0.00083</v>
      </c>
      <c r="I609" s="250">
        <f>E609*H609</f>
        <v>0.014284300000000002</v>
      </c>
      <c r="J609" s="249">
        <v>0</v>
      </c>
      <c r="K609" s="250">
        <f>E609*J609</f>
        <v>0</v>
      </c>
      <c r="AN609" s="215">
        <v>2</v>
      </c>
      <c r="AO609" s="215">
        <f>IF(AN609=1,G609,0)</f>
        <v>0</v>
      </c>
      <c r="AP609" s="215">
        <f>IF(AN609=2,G609,0)</f>
        <v>0</v>
      </c>
      <c r="AQ609" s="215">
        <f>IF(AN609=3,G609,0)</f>
        <v>0</v>
      </c>
      <c r="AR609" s="215">
        <f>IF(AN609=4,G609,0)</f>
        <v>0</v>
      </c>
      <c r="AS609" s="215">
        <f>IF(AN609=5,G609,0)</f>
        <v>0</v>
      </c>
      <c r="BO609" s="242">
        <v>1</v>
      </c>
      <c r="BP609" s="242">
        <v>7</v>
      </c>
    </row>
    <row r="610" spans="1:11" ht="12.75" customHeight="1">
      <c r="A610" s="251"/>
      <c r="B610" s="252"/>
      <c r="C610" s="503" t="s">
        <v>2303</v>
      </c>
      <c r="D610" s="503"/>
      <c r="E610" s="253">
        <v>3.66</v>
      </c>
      <c r="F610" s="254"/>
      <c r="G610" s="255"/>
      <c r="H610" s="256"/>
      <c r="I610" s="257"/>
      <c r="J610" s="258"/>
      <c r="K610" s="257"/>
    </row>
    <row r="611" spans="1:11" ht="12.75" customHeight="1">
      <c r="A611" s="251"/>
      <c r="B611" s="252"/>
      <c r="C611" s="503" t="s">
        <v>2304</v>
      </c>
      <c r="D611" s="503"/>
      <c r="E611" s="253">
        <v>2.55</v>
      </c>
      <c r="F611" s="254"/>
      <c r="G611" s="255"/>
      <c r="H611" s="256"/>
      <c r="I611" s="257"/>
      <c r="J611" s="258"/>
      <c r="K611" s="257"/>
    </row>
    <row r="612" spans="1:11" ht="12.75" customHeight="1">
      <c r="A612" s="251"/>
      <c r="B612" s="252"/>
      <c r="C612" s="503" t="s">
        <v>2305</v>
      </c>
      <c r="D612" s="503"/>
      <c r="E612" s="253">
        <v>3.34</v>
      </c>
      <c r="F612" s="254"/>
      <c r="G612" s="255"/>
      <c r="H612" s="256"/>
      <c r="I612" s="257"/>
      <c r="J612" s="258"/>
      <c r="K612" s="257"/>
    </row>
    <row r="613" spans="1:11" ht="12.75" customHeight="1">
      <c r="A613" s="251"/>
      <c r="B613" s="252"/>
      <c r="C613" s="503" t="s">
        <v>2306</v>
      </c>
      <c r="D613" s="503"/>
      <c r="E613" s="253">
        <v>0.55</v>
      </c>
      <c r="F613" s="254"/>
      <c r="G613" s="255"/>
      <c r="H613" s="256"/>
      <c r="I613" s="257"/>
      <c r="J613" s="258"/>
      <c r="K613" s="257"/>
    </row>
    <row r="614" spans="1:11" ht="12.75" customHeight="1">
      <c r="A614" s="251"/>
      <c r="B614" s="252"/>
      <c r="C614" s="503" t="s">
        <v>2307</v>
      </c>
      <c r="D614" s="503"/>
      <c r="E614" s="253">
        <v>1.95</v>
      </c>
      <c r="F614" s="254"/>
      <c r="G614" s="255"/>
      <c r="H614" s="256"/>
      <c r="I614" s="257"/>
      <c r="J614" s="258"/>
      <c r="K614" s="257"/>
    </row>
    <row r="615" spans="1:11" ht="12.75" customHeight="1">
      <c r="A615" s="251"/>
      <c r="B615" s="252"/>
      <c r="C615" s="503" t="s">
        <v>2308</v>
      </c>
      <c r="D615" s="503"/>
      <c r="E615" s="253">
        <v>5.16</v>
      </c>
      <c r="F615" s="254"/>
      <c r="G615" s="255"/>
      <c r="H615" s="256"/>
      <c r="I615" s="257"/>
      <c r="J615" s="258"/>
      <c r="K615" s="257"/>
    </row>
    <row r="616" spans="1:68" ht="22.5">
      <c r="A616" s="243">
        <v>114</v>
      </c>
      <c r="B616" s="244" t="s">
        <v>2309</v>
      </c>
      <c r="C616" s="245" t="s">
        <v>2310</v>
      </c>
      <c r="D616" s="246" t="s">
        <v>123</v>
      </c>
      <c r="E616" s="247">
        <v>49.8512</v>
      </c>
      <c r="F616" s="439"/>
      <c r="G616" s="248">
        <f>E616*F616</f>
        <v>0</v>
      </c>
      <c r="H616" s="249">
        <v>0.00214</v>
      </c>
      <c r="I616" s="250">
        <f>E616*H616</f>
        <v>0.10668156799999999</v>
      </c>
      <c r="J616" s="249">
        <v>0</v>
      </c>
      <c r="K616" s="250">
        <f>E616*J616</f>
        <v>0</v>
      </c>
      <c r="AN616" s="215">
        <v>2</v>
      </c>
      <c r="AO616" s="215">
        <f>IF(AN616=1,G616,0)</f>
        <v>0</v>
      </c>
      <c r="AP616" s="215">
        <f>IF(AN616=2,G616,0)</f>
        <v>0</v>
      </c>
      <c r="AQ616" s="215">
        <f>IF(AN616=3,G616,0)</f>
        <v>0</v>
      </c>
      <c r="AR616" s="215">
        <f>IF(AN616=4,G616,0)</f>
        <v>0</v>
      </c>
      <c r="AS616" s="215">
        <f>IF(AN616=5,G616,0)</f>
        <v>0</v>
      </c>
      <c r="BO616" s="242">
        <v>1</v>
      </c>
      <c r="BP616" s="242">
        <v>7</v>
      </c>
    </row>
    <row r="617" spans="1:11" ht="12.75" customHeight="1">
      <c r="A617" s="251"/>
      <c r="B617" s="252"/>
      <c r="C617" s="503" t="s">
        <v>1992</v>
      </c>
      <c r="D617" s="503"/>
      <c r="E617" s="253">
        <v>0</v>
      </c>
      <c r="F617" s="254"/>
      <c r="G617" s="255"/>
      <c r="H617" s="256"/>
      <c r="I617" s="257"/>
      <c r="J617" s="258"/>
      <c r="K617" s="257"/>
    </row>
    <row r="618" spans="1:11" ht="12.75" customHeight="1">
      <c r="A618" s="251"/>
      <c r="B618" s="252"/>
      <c r="C618" s="503" t="s">
        <v>1993</v>
      </c>
      <c r="D618" s="503"/>
      <c r="E618" s="253">
        <v>0</v>
      </c>
      <c r="F618" s="254"/>
      <c r="G618" s="255"/>
      <c r="H618" s="256"/>
      <c r="I618" s="257"/>
      <c r="J618" s="258"/>
      <c r="K618" s="257"/>
    </row>
    <row r="619" spans="1:11" ht="12.75" customHeight="1">
      <c r="A619" s="251"/>
      <c r="B619" s="252"/>
      <c r="C619" s="503" t="s">
        <v>2285</v>
      </c>
      <c r="D619" s="503"/>
      <c r="E619" s="253">
        <v>34.676</v>
      </c>
      <c r="F619" s="254"/>
      <c r="G619" s="255"/>
      <c r="H619" s="256"/>
      <c r="I619" s="257"/>
      <c r="J619" s="258"/>
      <c r="K619" s="257"/>
    </row>
    <row r="620" spans="1:11" ht="12.75" customHeight="1">
      <c r="A620" s="251"/>
      <c r="B620" s="252"/>
      <c r="C620" s="503" t="s">
        <v>2286</v>
      </c>
      <c r="D620" s="503"/>
      <c r="E620" s="253">
        <v>2.192</v>
      </c>
      <c r="F620" s="254"/>
      <c r="G620" s="255"/>
      <c r="H620" s="256"/>
      <c r="I620" s="257"/>
      <c r="J620" s="258"/>
      <c r="K620" s="257"/>
    </row>
    <row r="621" spans="1:11" ht="12.75" customHeight="1">
      <c r="A621" s="251"/>
      <c r="B621" s="252"/>
      <c r="C621" s="503" t="s">
        <v>2287</v>
      </c>
      <c r="D621" s="503"/>
      <c r="E621" s="253">
        <v>12.9832</v>
      </c>
      <c r="F621" s="254"/>
      <c r="G621" s="255"/>
      <c r="H621" s="256"/>
      <c r="I621" s="257"/>
      <c r="J621" s="258"/>
      <c r="K621" s="257"/>
    </row>
    <row r="622" spans="1:68" ht="12.75">
      <c r="A622" s="243">
        <v>115</v>
      </c>
      <c r="B622" s="244" t="s">
        <v>1263</v>
      </c>
      <c r="C622" s="245" t="s">
        <v>1264</v>
      </c>
      <c r="D622" s="246" t="s">
        <v>123</v>
      </c>
      <c r="E622" s="247">
        <v>511.4205</v>
      </c>
      <c r="F622" s="439"/>
      <c r="G622" s="248">
        <f>E622*F622</f>
        <v>0</v>
      </c>
      <c r="H622" s="249">
        <v>0.00115</v>
      </c>
      <c r="I622" s="250">
        <f>E622*H622</f>
        <v>0.588133575</v>
      </c>
      <c r="J622" s="249">
        <v>0</v>
      </c>
      <c r="K622" s="250">
        <f>E622*J622</f>
        <v>0</v>
      </c>
      <c r="AN622" s="215">
        <v>2</v>
      </c>
      <c r="AO622" s="215">
        <f>IF(AN622=1,G622,0)</f>
        <v>0</v>
      </c>
      <c r="AP622" s="215">
        <f>IF(AN622=2,G622,0)</f>
        <v>0</v>
      </c>
      <c r="AQ622" s="215">
        <f>IF(AN622=3,G622,0)</f>
        <v>0</v>
      </c>
      <c r="AR622" s="215">
        <f>IF(AN622=4,G622,0)</f>
        <v>0</v>
      </c>
      <c r="AS622" s="215">
        <f>IF(AN622=5,G622,0)</f>
        <v>0</v>
      </c>
      <c r="BO622" s="242">
        <v>1</v>
      </c>
      <c r="BP622" s="242">
        <v>0</v>
      </c>
    </row>
    <row r="623" spans="1:11" ht="12.75" customHeight="1">
      <c r="A623" s="251"/>
      <c r="B623" s="252"/>
      <c r="C623" s="503" t="s">
        <v>2161</v>
      </c>
      <c r="D623" s="503"/>
      <c r="E623" s="253">
        <v>235.4832</v>
      </c>
      <c r="F623" s="254"/>
      <c r="G623" s="255"/>
      <c r="H623" s="256"/>
      <c r="I623" s="257"/>
      <c r="J623" s="258"/>
      <c r="K623" s="257"/>
    </row>
    <row r="624" spans="1:11" ht="12.75" customHeight="1">
      <c r="A624" s="251"/>
      <c r="B624" s="252"/>
      <c r="C624" s="503" t="s">
        <v>2162</v>
      </c>
      <c r="D624" s="503"/>
      <c r="E624" s="253">
        <v>104.7307</v>
      </c>
      <c r="F624" s="254"/>
      <c r="G624" s="255"/>
      <c r="H624" s="256"/>
      <c r="I624" s="257"/>
      <c r="J624" s="258"/>
      <c r="K624" s="257"/>
    </row>
    <row r="625" spans="1:11" ht="12.75" customHeight="1">
      <c r="A625" s="251"/>
      <c r="B625" s="252"/>
      <c r="C625" s="503" t="s">
        <v>2163</v>
      </c>
      <c r="D625" s="503"/>
      <c r="E625" s="253">
        <v>88.6084</v>
      </c>
      <c r="F625" s="254"/>
      <c r="G625" s="255"/>
      <c r="H625" s="256"/>
      <c r="I625" s="257"/>
      <c r="J625" s="258"/>
      <c r="K625" s="257"/>
    </row>
    <row r="626" spans="1:11" ht="12.75" customHeight="1">
      <c r="A626" s="251"/>
      <c r="B626" s="252"/>
      <c r="C626" s="503" t="s">
        <v>2164</v>
      </c>
      <c r="D626" s="503"/>
      <c r="E626" s="253">
        <v>-28.9392</v>
      </c>
      <c r="F626" s="254"/>
      <c r="G626" s="255"/>
      <c r="H626" s="256"/>
      <c r="I626" s="257"/>
      <c r="J626" s="258"/>
      <c r="K626" s="257"/>
    </row>
    <row r="627" spans="1:11" ht="12.75" customHeight="1">
      <c r="A627" s="251"/>
      <c r="B627" s="252"/>
      <c r="C627" s="503" t="s">
        <v>2263</v>
      </c>
      <c r="D627" s="503"/>
      <c r="E627" s="253">
        <v>105.5063</v>
      </c>
      <c r="F627" s="254"/>
      <c r="G627" s="255"/>
      <c r="H627" s="256"/>
      <c r="I627" s="257"/>
      <c r="J627" s="258"/>
      <c r="K627" s="257"/>
    </row>
    <row r="628" spans="1:11" ht="12.75" customHeight="1">
      <c r="A628" s="251"/>
      <c r="B628" s="252"/>
      <c r="C628" s="503" t="s">
        <v>2264</v>
      </c>
      <c r="D628" s="503"/>
      <c r="E628" s="253">
        <v>6.0311</v>
      </c>
      <c r="F628" s="254"/>
      <c r="G628" s="255"/>
      <c r="H628" s="256"/>
      <c r="I628" s="257"/>
      <c r="J628" s="258"/>
      <c r="K628" s="257"/>
    </row>
    <row r="629" spans="1:68" ht="12.75">
      <c r="A629" s="243">
        <v>116</v>
      </c>
      <c r="B629" s="244" t="s">
        <v>1265</v>
      </c>
      <c r="C629" s="245" t="s">
        <v>1266</v>
      </c>
      <c r="D629" s="246" t="s">
        <v>123</v>
      </c>
      <c r="E629" s="247">
        <v>32.2</v>
      </c>
      <c r="F629" s="439"/>
      <c r="G629" s="248">
        <f>E629*F629</f>
        <v>0</v>
      </c>
      <c r="H629" s="249">
        <v>0.002</v>
      </c>
      <c r="I629" s="250">
        <f>E629*H629</f>
        <v>0.06440000000000001</v>
      </c>
      <c r="J629" s="249">
        <v>0</v>
      </c>
      <c r="K629" s="250">
        <f>E629*J629</f>
        <v>0</v>
      </c>
      <c r="AN629" s="215">
        <v>2</v>
      </c>
      <c r="AO629" s="215">
        <f>IF(AN629=1,G629,0)</f>
        <v>0</v>
      </c>
      <c r="AP629" s="215">
        <f>IF(AN629=2,G629,0)</f>
        <v>0</v>
      </c>
      <c r="AQ629" s="215">
        <f>IF(AN629=3,G629,0)</f>
        <v>0</v>
      </c>
      <c r="AR629" s="215">
        <f>IF(AN629=4,G629,0)</f>
        <v>0</v>
      </c>
      <c r="AS629" s="215">
        <f>IF(AN629=5,G629,0)</f>
        <v>0</v>
      </c>
      <c r="BO629" s="242">
        <v>1</v>
      </c>
      <c r="BP629" s="242">
        <v>7</v>
      </c>
    </row>
    <row r="630" spans="1:11" ht="12.75" customHeight="1">
      <c r="A630" s="251"/>
      <c r="B630" s="252"/>
      <c r="C630" s="503" t="s">
        <v>2271</v>
      </c>
      <c r="D630" s="503"/>
      <c r="E630" s="253">
        <v>16.335</v>
      </c>
      <c r="F630" s="254"/>
      <c r="G630" s="255"/>
      <c r="H630" s="256"/>
      <c r="I630" s="257"/>
      <c r="J630" s="258"/>
      <c r="K630" s="257"/>
    </row>
    <row r="631" spans="1:11" ht="12.75" customHeight="1">
      <c r="A631" s="251"/>
      <c r="B631" s="252"/>
      <c r="C631" s="503" t="s">
        <v>2168</v>
      </c>
      <c r="D631" s="503"/>
      <c r="E631" s="253">
        <v>15.865</v>
      </c>
      <c r="F631" s="254"/>
      <c r="G631" s="255"/>
      <c r="H631" s="256"/>
      <c r="I631" s="257"/>
      <c r="J631" s="258"/>
      <c r="K631" s="257"/>
    </row>
    <row r="632" spans="1:68" ht="12.75">
      <c r="A632" s="243">
        <v>117</v>
      </c>
      <c r="B632" s="244" t="s">
        <v>2311</v>
      </c>
      <c r="C632" s="245" t="s">
        <v>2312</v>
      </c>
      <c r="D632" s="246" t="s">
        <v>123</v>
      </c>
      <c r="E632" s="247">
        <v>511.4205</v>
      </c>
      <c r="F632" s="439"/>
      <c r="G632" s="248">
        <f>E632*F632</f>
        <v>0</v>
      </c>
      <c r="H632" s="249">
        <v>0.00033</v>
      </c>
      <c r="I632" s="250">
        <f>E632*H632</f>
        <v>0.168768765</v>
      </c>
      <c r="J632" s="249">
        <v>0</v>
      </c>
      <c r="K632" s="250">
        <f>E632*J632</f>
        <v>0</v>
      </c>
      <c r="AN632" s="215">
        <v>2</v>
      </c>
      <c r="AO632" s="215">
        <f>IF(AN632=1,G632,0)</f>
        <v>0</v>
      </c>
      <c r="AP632" s="215">
        <f>IF(AN632=2,G632,0)</f>
        <v>0</v>
      </c>
      <c r="AQ632" s="215">
        <f>IF(AN632=3,G632,0)</f>
        <v>0</v>
      </c>
      <c r="AR632" s="215">
        <f>IF(AN632=4,G632,0)</f>
        <v>0</v>
      </c>
      <c r="AS632" s="215">
        <f>IF(AN632=5,G632,0)</f>
        <v>0</v>
      </c>
      <c r="BO632" s="242">
        <v>1</v>
      </c>
      <c r="BP632" s="242">
        <v>7</v>
      </c>
    </row>
    <row r="633" spans="1:11" ht="12.75" customHeight="1">
      <c r="A633" s="251"/>
      <c r="B633" s="252"/>
      <c r="C633" s="503" t="s">
        <v>2027</v>
      </c>
      <c r="D633" s="503"/>
      <c r="E633" s="253">
        <v>235.4832</v>
      </c>
      <c r="F633" s="254"/>
      <c r="G633" s="255"/>
      <c r="H633" s="256"/>
      <c r="I633" s="257"/>
      <c r="J633" s="258"/>
      <c r="K633" s="257"/>
    </row>
    <row r="634" spans="1:11" ht="12.75" customHeight="1">
      <c r="A634" s="251"/>
      <c r="B634" s="252"/>
      <c r="C634" s="503" t="s">
        <v>2162</v>
      </c>
      <c r="D634" s="503"/>
      <c r="E634" s="253">
        <v>104.7307</v>
      </c>
      <c r="F634" s="254"/>
      <c r="G634" s="255"/>
      <c r="H634" s="256"/>
      <c r="I634" s="257"/>
      <c r="J634" s="258"/>
      <c r="K634" s="257"/>
    </row>
    <row r="635" spans="1:11" ht="12.75" customHeight="1">
      <c r="A635" s="251"/>
      <c r="B635" s="252"/>
      <c r="C635" s="503" t="s">
        <v>2163</v>
      </c>
      <c r="D635" s="503"/>
      <c r="E635" s="253">
        <v>88.6084</v>
      </c>
      <c r="F635" s="254"/>
      <c r="G635" s="255"/>
      <c r="H635" s="256"/>
      <c r="I635" s="257"/>
      <c r="J635" s="258"/>
      <c r="K635" s="257"/>
    </row>
    <row r="636" spans="1:11" ht="12.75" customHeight="1">
      <c r="A636" s="251"/>
      <c r="B636" s="252"/>
      <c r="C636" s="503" t="s">
        <v>2164</v>
      </c>
      <c r="D636" s="503"/>
      <c r="E636" s="253">
        <v>-28.9392</v>
      </c>
      <c r="F636" s="254"/>
      <c r="G636" s="255"/>
      <c r="H636" s="256"/>
      <c r="I636" s="257"/>
      <c r="J636" s="258"/>
      <c r="K636" s="257"/>
    </row>
    <row r="637" spans="1:11" ht="12.75" customHeight="1">
      <c r="A637" s="251"/>
      <c r="B637" s="252"/>
      <c r="C637" s="503" t="s">
        <v>2263</v>
      </c>
      <c r="D637" s="503"/>
      <c r="E637" s="253">
        <v>105.5063</v>
      </c>
      <c r="F637" s="254"/>
      <c r="G637" s="255"/>
      <c r="H637" s="256"/>
      <c r="I637" s="257"/>
      <c r="J637" s="258"/>
      <c r="K637" s="257"/>
    </row>
    <row r="638" spans="1:11" ht="12.75" customHeight="1">
      <c r="A638" s="251"/>
      <c r="B638" s="252"/>
      <c r="C638" s="503" t="s">
        <v>2264</v>
      </c>
      <c r="D638" s="503"/>
      <c r="E638" s="253">
        <v>6.0311</v>
      </c>
      <c r="F638" s="254"/>
      <c r="G638" s="255"/>
      <c r="H638" s="256"/>
      <c r="I638" s="257"/>
      <c r="J638" s="258"/>
      <c r="K638" s="257"/>
    </row>
    <row r="639" spans="1:68" ht="12.75">
      <c r="A639" s="243">
        <v>118</v>
      </c>
      <c r="B639" s="244" t="s">
        <v>2313</v>
      </c>
      <c r="C639" s="245" t="s">
        <v>2314</v>
      </c>
      <c r="D639" s="246" t="s">
        <v>123</v>
      </c>
      <c r="E639" s="247">
        <v>101.1091</v>
      </c>
      <c r="F639" s="439"/>
      <c r="G639" s="248">
        <f>E639*F639</f>
        <v>0</v>
      </c>
      <c r="H639" s="249">
        <v>0</v>
      </c>
      <c r="I639" s="250">
        <f>E639*H639</f>
        <v>0</v>
      </c>
      <c r="J639" s="249">
        <v>-0.21</v>
      </c>
      <c r="K639" s="250">
        <f>E639*J639</f>
        <v>-21.232910999999998</v>
      </c>
      <c r="AN639" s="215">
        <v>2</v>
      </c>
      <c r="AO639" s="215">
        <f>IF(AN639=1,G639,0)</f>
        <v>0</v>
      </c>
      <c r="AP639" s="215">
        <f>IF(AN639=2,G639,0)</f>
        <v>0</v>
      </c>
      <c r="AQ639" s="215">
        <f>IF(AN639=3,G639,0)</f>
        <v>0</v>
      </c>
      <c r="AR639" s="215">
        <f>IF(AN639=4,G639,0)</f>
        <v>0</v>
      </c>
      <c r="AS639" s="215">
        <f>IF(AN639=5,G639,0)</f>
        <v>0</v>
      </c>
      <c r="BO639" s="242">
        <v>1</v>
      </c>
      <c r="BP639" s="242">
        <v>7</v>
      </c>
    </row>
    <row r="640" spans="1:11" ht="12.75" customHeight="1">
      <c r="A640" s="251"/>
      <c r="B640" s="252"/>
      <c r="C640" s="503" t="s">
        <v>2208</v>
      </c>
      <c r="D640" s="503"/>
      <c r="E640" s="253">
        <v>0</v>
      </c>
      <c r="F640" s="254"/>
      <c r="G640" s="255"/>
      <c r="H640" s="256"/>
      <c r="I640" s="257"/>
      <c r="J640" s="258"/>
      <c r="K640" s="257"/>
    </row>
    <row r="641" spans="1:11" ht="12.75" customHeight="1">
      <c r="A641" s="251"/>
      <c r="B641" s="252"/>
      <c r="C641" s="503" t="s">
        <v>2209</v>
      </c>
      <c r="D641" s="503"/>
      <c r="E641" s="253">
        <v>101.1091</v>
      </c>
      <c r="F641" s="254"/>
      <c r="G641" s="255"/>
      <c r="H641" s="256"/>
      <c r="I641" s="257"/>
      <c r="J641" s="258"/>
      <c r="K641" s="257"/>
    </row>
    <row r="642" spans="1:68" ht="12.75">
      <c r="A642" s="243">
        <v>119</v>
      </c>
      <c r="B642" s="244" t="s">
        <v>1270</v>
      </c>
      <c r="C642" s="245" t="s">
        <v>1271</v>
      </c>
      <c r="D642" s="246" t="s">
        <v>134</v>
      </c>
      <c r="E642" s="247">
        <v>84.3844</v>
      </c>
      <c r="F642" s="439"/>
      <c r="G642" s="248">
        <f>E642*F642</f>
        <v>0</v>
      </c>
      <c r="H642" s="249">
        <v>0.02</v>
      </c>
      <c r="I642" s="250">
        <f>E642*H642</f>
        <v>1.687688</v>
      </c>
      <c r="J642" s="249"/>
      <c r="K642" s="250">
        <f>E642*J642</f>
        <v>0</v>
      </c>
      <c r="AN642" s="215">
        <v>2</v>
      </c>
      <c r="AO642" s="215">
        <f>IF(AN642=1,G642,0)</f>
        <v>0</v>
      </c>
      <c r="AP642" s="215">
        <f>IF(AN642=2,G642,0)</f>
        <v>0</v>
      </c>
      <c r="AQ642" s="215">
        <f>IF(AN642=3,G642,0)</f>
        <v>0</v>
      </c>
      <c r="AR642" s="215">
        <f>IF(AN642=4,G642,0)</f>
        <v>0</v>
      </c>
      <c r="AS642" s="215">
        <f>IF(AN642=5,G642,0)</f>
        <v>0</v>
      </c>
      <c r="BO642" s="242">
        <v>3</v>
      </c>
      <c r="BP642" s="242">
        <v>7</v>
      </c>
    </row>
    <row r="643" spans="1:11" ht="12.75" customHeight="1">
      <c r="A643" s="251"/>
      <c r="B643" s="252"/>
      <c r="C643" s="505" t="s">
        <v>174</v>
      </c>
      <c r="D643" s="505"/>
      <c r="E643" s="262">
        <v>0</v>
      </c>
      <c r="F643" s="254"/>
      <c r="G643" s="255"/>
      <c r="H643" s="256"/>
      <c r="I643" s="257"/>
      <c r="J643" s="258"/>
      <c r="K643" s="257"/>
    </row>
    <row r="644" spans="1:11" ht="12.75" customHeight="1">
      <c r="A644" s="251"/>
      <c r="B644" s="252"/>
      <c r="C644" s="505" t="s">
        <v>2027</v>
      </c>
      <c r="D644" s="505"/>
      <c r="E644" s="262">
        <v>235.4832</v>
      </c>
      <c r="F644" s="254"/>
      <c r="G644" s="255"/>
      <c r="H644" s="256"/>
      <c r="I644" s="257"/>
      <c r="J644" s="258"/>
      <c r="K644" s="257"/>
    </row>
    <row r="645" spans="1:11" ht="12.75" customHeight="1">
      <c r="A645" s="251"/>
      <c r="B645" s="252"/>
      <c r="C645" s="505" t="s">
        <v>2162</v>
      </c>
      <c r="D645" s="505"/>
      <c r="E645" s="262">
        <v>104.7307</v>
      </c>
      <c r="F645" s="254"/>
      <c r="G645" s="255"/>
      <c r="H645" s="256"/>
      <c r="I645" s="257"/>
      <c r="J645" s="258"/>
      <c r="K645" s="257"/>
    </row>
    <row r="646" spans="1:11" ht="12.75" customHeight="1">
      <c r="A646" s="251"/>
      <c r="B646" s="252"/>
      <c r="C646" s="505" t="s">
        <v>2163</v>
      </c>
      <c r="D646" s="505"/>
      <c r="E646" s="262">
        <v>88.6084</v>
      </c>
      <c r="F646" s="254"/>
      <c r="G646" s="255"/>
      <c r="H646" s="256"/>
      <c r="I646" s="257"/>
      <c r="J646" s="258"/>
      <c r="K646" s="257"/>
    </row>
    <row r="647" spans="1:11" ht="12.75" customHeight="1">
      <c r="A647" s="251"/>
      <c r="B647" s="252"/>
      <c r="C647" s="505" t="s">
        <v>2164</v>
      </c>
      <c r="D647" s="505"/>
      <c r="E647" s="262">
        <v>-28.9392</v>
      </c>
      <c r="F647" s="254"/>
      <c r="G647" s="255"/>
      <c r="H647" s="256"/>
      <c r="I647" s="257"/>
      <c r="J647" s="258"/>
      <c r="K647" s="257"/>
    </row>
    <row r="648" spans="1:11" ht="12.75" customHeight="1">
      <c r="A648" s="251"/>
      <c r="B648" s="252"/>
      <c r="C648" s="505" t="s">
        <v>2263</v>
      </c>
      <c r="D648" s="505"/>
      <c r="E648" s="262">
        <v>105.5063</v>
      </c>
      <c r="F648" s="254"/>
      <c r="G648" s="255"/>
      <c r="H648" s="256"/>
      <c r="I648" s="257"/>
      <c r="J648" s="258"/>
      <c r="K648" s="257"/>
    </row>
    <row r="649" spans="1:11" ht="12.75" customHeight="1">
      <c r="A649" s="251"/>
      <c r="B649" s="252"/>
      <c r="C649" s="505" t="s">
        <v>2264</v>
      </c>
      <c r="D649" s="505"/>
      <c r="E649" s="262">
        <v>6.0311</v>
      </c>
      <c r="F649" s="254"/>
      <c r="G649" s="255"/>
      <c r="H649" s="256"/>
      <c r="I649" s="257"/>
      <c r="J649" s="258"/>
      <c r="K649" s="257"/>
    </row>
    <row r="650" spans="1:11" ht="12.75" customHeight="1">
      <c r="A650" s="251"/>
      <c r="B650" s="252"/>
      <c r="C650" s="505" t="s">
        <v>175</v>
      </c>
      <c r="D650" s="505"/>
      <c r="E650" s="262">
        <v>511.4205</v>
      </c>
      <c r="F650" s="254"/>
      <c r="G650" s="255"/>
      <c r="H650" s="256"/>
      <c r="I650" s="257"/>
      <c r="J650" s="258"/>
      <c r="K650" s="257"/>
    </row>
    <row r="651" spans="1:11" ht="12.75" customHeight="1">
      <c r="A651" s="251"/>
      <c r="B651" s="252"/>
      <c r="C651" s="503" t="s">
        <v>2315</v>
      </c>
      <c r="D651" s="503"/>
      <c r="E651" s="253">
        <v>84.3844</v>
      </c>
      <c r="F651" s="254"/>
      <c r="G651" s="255"/>
      <c r="H651" s="256"/>
      <c r="I651" s="257"/>
      <c r="J651" s="258"/>
      <c r="K651" s="257"/>
    </row>
    <row r="652" spans="1:68" ht="12.75">
      <c r="A652" s="243">
        <v>120</v>
      </c>
      <c r="B652" s="244" t="s">
        <v>2316</v>
      </c>
      <c r="C652" s="245" t="s">
        <v>2317</v>
      </c>
      <c r="D652" s="246" t="s">
        <v>134</v>
      </c>
      <c r="E652" s="247">
        <v>50.6306</v>
      </c>
      <c r="F652" s="439"/>
      <c r="G652" s="248">
        <f>E652*F652</f>
        <v>0</v>
      </c>
      <c r="H652" s="249">
        <v>0.02</v>
      </c>
      <c r="I652" s="250">
        <f>E652*H652</f>
        <v>1.012612</v>
      </c>
      <c r="J652" s="249"/>
      <c r="K652" s="250">
        <f>E652*J652</f>
        <v>0</v>
      </c>
      <c r="AN652" s="215">
        <v>2</v>
      </c>
      <c r="AO652" s="215">
        <f>IF(AN652=1,G652,0)</f>
        <v>0</v>
      </c>
      <c r="AP652" s="215">
        <f>IF(AN652=2,G652,0)</f>
        <v>0</v>
      </c>
      <c r="AQ652" s="215">
        <f>IF(AN652=3,G652,0)</f>
        <v>0</v>
      </c>
      <c r="AR652" s="215">
        <f>IF(AN652=4,G652,0)</f>
        <v>0</v>
      </c>
      <c r="AS652" s="215">
        <f>IF(AN652=5,G652,0)</f>
        <v>0</v>
      </c>
      <c r="BO652" s="242">
        <v>3</v>
      </c>
      <c r="BP652" s="242">
        <v>7</v>
      </c>
    </row>
    <row r="653" spans="1:11" ht="12.75" customHeight="1">
      <c r="A653" s="251"/>
      <c r="B653" s="252"/>
      <c r="C653" s="505" t="s">
        <v>174</v>
      </c>
      <c r="D653" s="505"/>
      <c r="E653" s="262">
        <v>0</v>
      </c>
      <c r="F653" s="254"/>
      <c r="G653" s="255"/>
      <c r="H653" s="256"/>
      <c r="I653" s="257"/>
      <c r="J653" s="258"/>
      <c r="K653" s="257"/>
    </row>
    <row r="654" spans="1:11" ht="12.75" customHeight="1">
      <c r="A654" s="251"/>
      <c r="B654" s="252"/>
      <c r="C654" s="505" t="s">
        <v>2027</v>
      </c>
      <c r="D654" s="505"/>
      <c r="E654" s="262">
        <v>235.4832</v>
      </c>
      <c r="F654" s="254"/>
      <c r="G654" s="255"/>
      <c r="H654" s="256"/>
      <c r="I654" s="257"/>
      <c r="J654" s="258"/>
      <c r="K654" s="257"/>
    </row>
    <row r="655" spans="1:11" ht="12.75" customHeight="1">
      <c r="A655" s="251"/>
      <c r="B655" s="252"/>
      <c r="C655" s="505" t="s">
        <v>2162</v>
      </c>
      <c r="D655" s="505"/>
      <c r="E655" s="262">
        <v>104.7307</v>
      </c>
      <c r="F655" s="254"/>
      <c r="G655" s="255"/>
      <c r="H655" s="256"/>
      <c r="I655" s="257"/>
      <c r="J655" s="258"/>
      <c r="K655" s="257"/>
    </row>
    <row r="656" spans="1:11" ht="12.75" customHeight="1">
      <c r="A656" s="251"/>
      <c r="B656" s="252"/>
      <c r="C656" s="505" t="s">
        <v>2163</v>
      </c>
      <c r="D656" s="505"/>
      <c r="E656" s="262">
        <v>88.6084</v>
      </c>
      <c r="F656" s="254"/>
      <c r="G656" s="255"/>
      <c r="H656" s="256"/>
      <c r="I656" s="257"/>
      <c r="J656" s="258"/>
      <c r="K656" s="257"/>
    </row>
    <row r="657" spans="1:11" ht="12.75" customHeight="1">
      <c r="A657" s="251"/>
      <c r="B657" s="252"/>
      <c r="C657" s="505" t="s">
        <v>2164</v>
      </c>
      <c r="D657" s="505"/>
      <c r="E657" s="262">
        <v>-28.9392</v>
      </c>
      <c r="F657" s="254"/>
      <c r="G657" s="255"/>
      <c r="H657" s="256"/>
      <c r="I657" s="257"/>
      <c r="J657" s="258"/>
      <c r="K657" s="257"/>
    </row>
    <row r="658" spans="1:11" ht="12.75" customHeight="1">
      <c r="A658" s="251"/>
      <c r="B658" s="252"/>
      <c r="C658" s="505" t="s">
        <v>2263</v>
      </c>
      <c r="D658" s="505"/>
      <c r="E658" s="262">
        <v>105.5063</v>
      </c>
      <c r="F658" s="254"/>
      <c r="G658" s="255"/>
      <c r="H658" s="256"/>
      <c r="I658" s="257"/>
      <c r="J658" s="258"/>
      <c r="K658" s="257"/>
    </row>
    <row r="659" spans="1:11" ht="12.75" customHeight="1">
      <c r="A659" s="251"/>
      <c r="B659" s="252"/>
      <c r="C659" s="505" t="s">
        <v>2264</v>
      </c>
      <c r="D659" s="505"/>
      <c r="E659" s="262">
        <v>6.0311</v>
      </c>
      <c r="F659" s="254"/>
      <c r="G659" s="255"/>
      <c r="H659" s="256"/>
      <c r="I659" s="257"/>
      <c r="J659" s="258"/>
      <c r="K659" s="257"/>
    </row>
    <row r="660" spans="1:11" ht="12.75" customHeight="1">
      <c r="A660" s="251"/>
      <c r="B660" s="252"/>
      <c r="C660" s="505" t="s">
        <v>175</v>
      </c>
      <c r="D660" s="505"/>
      <c r="E660" s="262">
        <v>511.4205</v>
      </c>
      <c r="F660" s="254"/>
      <c r="G660" s="255"/>
      <c r="H660" s="256"/>
      <c r="I660" s="257"/>
      <c r="J660" s="258"/>
      <c r="K660" s="257"/>
    </row>
    <row r="661" spans="1:11" ht="12.75" customHeight="1">
      <c r="A661" s="251"/>
      <c r="B661" s="252"/>
      <c r="C661" s="503" t="s">
        <v>2318</v>
      </c>
      <c r="D661" s="503"/>
      <c r="E661" s="253">
        <v>22.5025</v>
      </c>
      <c r="F661" s="254"/>
      <c r="G661" s="255"/>
      <c r="H661" s="256"/>
      <c r="I661" s="257"/>
      <c r="J661" s="258"/>
      <c r="K661" s="257"/>
    </row>
    <row r="662" spans="1:11" ht="12.75" customHeight="1">
      <c r="A662" s="251"/>
      <c r="B662" s="252"/>
      <c r="C662" s="503" t="s">
        <v>2319</v>
      </c>
      <c r="D662" s="503"/>
      <c r="E662" s="253">
        <v>28.1281</v>
      </c>
      <c r="F662" s="254"/>
      <c r="G662" s="255"/>
      <c r="H662" s="256"/>
      <c r="I662" s="257"/>
      <c r="J662" s="258"/>
      <c r="K662" s="257"/>
    </row>
    <row r="663" spans="1:68" ht="12.75">
      <c r="A663" s="243">
        <v>121</v>
      </c>
      <c r="B663" s="244" t="s">
        <v>2320</v>
      </c>
      <c r="C663" s="245" t="s">
        <v>2321</v>
      </c>
      <c r="D663" s="246" t="s">
        <v>205</v>
      </c>
      <c r="E663" s="247">
        <v>188.957</v>
      </c>
      <c r="F663" s="439"/>
      <c r="G663" s="248">
        <f>E663*F663</f>
        <v>0</v>
      </c>
      <c r="H663" s="249">
        <v>0.0003</v>
      </c>
      <c r="I663" s="250">
        <f>E663*H663</f>
        <v>0.05668709999999999</v>
      </c>
      <c r="J663" s="249"/>
      <c r="K663" s="250">
        <f>E663*J663</f>
        <v>0</v>
      </c>
      <c r="AN663" s="215">
        <v>2</v>
      </c>
      <c r="AO663" s="215">
        <f>IF(AN663=1,G663,0)</f>
        <v>0</v>
      </c>
      <c r="AP663" s="215">
        <f>IF(AN663=2,G663,0)</f>
        <v>0</v>
      </c>
      <c r="AQ663" s="215">
        <f>IF(AN663=3,G663,0)</f>
        <v>0</v>
      </c>
      <c r="AR663" s="215">
        <f>IF(AN663=4,G663,0)</f>
        <v>0</v>
      </c>
      <c r="AS663" s="215">
        <f>IF(AN663=5,G663,0)</f>
        <v>0</v>
      </c>
      <c r="BO663" s="242">
        <v>3</v>
      </c>
      <c r="BP663" s="242">
        <v>7</v>
      </c>
    </row>
    <row r="664" spans="1:11" ht="12.75" customHeight="1">
      <c r="A664" s="251"/>
      <c r="B664" s="252"/>
      <c r="C664" s="505" t="s">
        <v>174</v>
      </c>
      <c r="D664" s="505"/>
      <c r="E664" s="262">
        <v>0</v>
      </c>
      <c r="F664" s="254"/>
      <c r="G664" s="255"/>
      <c r="H664" s="256"/>
      <c r="I664" s="257"/>
      <c r="J664" s="258"/>
      <c r="K664" s="257"/>
    </row>
    <row r="665" spans="1:11" ht="12.75" customHeight="1">
      <c r="A665" s="251"/>
      <c r="B665" s="252"/>
      <c r="C665" s="505" t="s">
        <v>2298</v>
      </c>
      <c r="D665" s="505"/>
      <c r="E665" s="262">
        <v>65.34</v>
      </c>
      <c r="F665" s="254"/>
      <c r="G665" s="255"/>
      <c r="H665" s="256"/>
      <c r="I665" s="257"/>
      <c r="J665" s="258"/>
      <c r="K665" s="257"/>
    </row>
    <row r="666" spans="1:11" ht="12.75" customHeight="1">
      <c r="A666" s="251"/>
      <c r="B666" s="252"/>
      <c r="C666" s="505" t="s">
        <v>2291</v>
      </c>
      <c r="D666" s="505"/>
      <c r="E666" s="262">
        <v>71.045</v>
      </c>
      <c r="F666" s="254"/>
      <c r="G666" s="255"/>
      <c r="H666" s="256"/>
      <c r="I666" s="257"/>
      <c r="J666" s="258"/>
      <c r="K666" s="257"/>
    </row>
    <row r="667" spans="1:11" ht="12.75" customHeight="1">
      <c r="A667" s="251"/>
      <c r="B667" s="252"/>
      <c r="C667" s="505" t="s">
        <v>2292</v>
      </c>
      <c r="D667" s="505"/>
      <c r="E667" s="262">
        <v>43.574</v>
      </c>
      <c r="F667" s="254"/>
      <c r="G667" s="255"/>
      <c r="H667" s="256"/>
      <c r="I667" s="257"/>
      <c r="J667" s="258"/>
      <c r="K667" s="257"/>
    </row>
    <row r="668" spans="1:11" ht="12.75" customHeight="1">
      <c r="A668" s="251"/>
      <c r="B668" s="252"/>
      <c r="C668" s="505" t="s">
        <v>175</v>
      </c>
      <c r="D668" s="505"/>
      <c r="E668" s="262">
        <v>179.959</v>
      </c>
      <c r="F668" s="254"/>
      <c r="G668" s="255"/>
      <c r="H668" s="256"/>
      <c r="I668" s="257"/>
      <c r="J668" s="258"/>
      <c r="K668" s="257"/>
    </row>
    <row r="669" spans="1:11" ht="12.75" customHeight="1">
      <c r="A669" s="251"/>
      <c r="B669" s="252"/>
      <c r="C669" s="503" t="s">
        <v>2322</v>
      </c>
      <c r="D669" s="503"/>
      <c r="E669" s="253">
        <v>188.957</v>
      </c>
      <c r="F669" s="254"/>
      <c r="G669" s="255"/>
      <c r="H669" s="256"/>
      <c r="I669" s="257"/>
      <c r="J669" s="258"/>
      <c r="K669" s="257"/>
    </row>
    <row r="670" spans="1:68" ht="12.75">
      <c r="A670" s="243">
        <v>122</v>
      </c>
      <c r="B670" s="244" t="s">
        <v>1297</v>
      </c>
      <c r="C670" s="245" t="s">
        <v>1298</v>
      </c>
      <c r="D670" s="246" t="s">
        <v>15</v>
      </c>
      <c r="E670" s="247">
        <f>SUM(G609:G664)/100</f>
        <v>0</v>
      </c>
      <c r="F670" s="439"/>
      <c r="G670" s="248">
        <f>E670*F670</f>
        <v>0</v>
      </c>
      <c r="H670" s="249">
        <v>0</v>
      </c>
      <c r="I670" s="250">
        <f>E670*H670</f>
        <v>0</v>
      </c>
      <c r="J670" s="249"/>
      <c r="K670" s="250">
        <f>E670*J670</f>
        <v>0</v>
      </c>
      <c r="AN670" s="215">
        <v>2</v>
      </c>
      <c r="AO670" s="215">
        <f>IF(AN670=1,G670,0)</f>
        <v>0</v>
      </c>
      <c r="AP670" s="215">
        <f>IF(AN670=2,G670,0)</f>
        <v>0</v>
      </c>
      <c r="AQ670" s="215">
        <f>IF(AN670=3,G670,0)</f>
        <v>0</v>
      </c>
      <c r="AR670" s="215">
        <f>IF(AN670=4,G670,0)</f>
        <v>0</v>
      </c>
      <c r="AS670" s="215">
        <f>IF(AN670=5,G670,0)</f>
        <v>0</v>
      </c>
      <c r="BO670" s="242">
        <v>7</v>
      </c>
      <c r="BP670" s="242">
        <v>1002</v>
      </c>
    </row>
    <row r="671" spans="1:45" ht="12.75">
      <c r="A671" s="263"/>
      <c r="B671" s="264" t="s">
        <v>177</v>
      </c>
      <c r="C671" s="265" t="s">
        <v>1299</v>
      </c>
      <c r="D671" s="266"/>
      <c r="E671" s="267"/>
      <c r="F671" s="268"/>
      <c r="G671" s="269">
        <f>SUM(G608:G670)</f>
        <v>0</v>
      </c>
      <c r="H671" s="270"/>
      <c r="I671" s="271">
        <f>SUM(I608:I670)</f>
        <v>3.699255308</v>
      </c>
      <c r="J671" s="270"/>
      <c r="K671" s="271">
        <f>SUM(K608:K670)</f>
        <v>-21.232910999999998</v>
      </c>
      <c r="AO671" s="272">
        <f>SUM(AO608:AO670)</f>
        <v>0</v>
      </c>
      <c r="AP671" s="272">
        <f>SUM(AP608:AP670)</f>
        <v>0</v>
      </c>
      <c r="AQ671" s="272">
        <f>SUM(AQ608:AQ670)</f>
        <v>0</v>
      </c>
      <c r="AR671" s="272">
        <f>SUM(AR608:AR670)</f>
        <v>0</v>
      </c>
      <c r="AS671" s="272">
        <f>SUM(AS608:AS670)</f>
        <v>0</v>
      </c>
    </row>
    <row r="672" spans="1:11" ht="12.75">
      <c r="A672" s="232" t="s">
        <v>118</v>
      </c>
      <c r="B672" s="233" t="s">
        <v>1300</v>
      </c>
      <c r="C672" s="234" t="s">
        <v>1301</v>
      </c>
      <c r="D672" s="235"/>
      <c r="E672" s="236"/>
      <c r="F672" s="236"/>
      <c r="G672" s="237"/>
      <c r="H672" s="238"/>
      <c r="I672" s="239"/>
      <c r="J672" s="240"/>
      <c r="K672" s="241"/>
    </row>
    <row r="673" spans="1:68" ht="12.75">
      <c r="A673" s="243">
        <v>123</v>
      </c>
      <c r="B673" s="244" t="s">
        <v>2323</v>
      </c>
      <c r="C673" s="245" t="s">
        <v>2324</v>
      </c>
      <c r="D673" s="246" t="s">
        <v>183</v>
      </c>
      <c r="E673" s="247">
        <v>4</v>
      </c>
      <c r="F673" s="439"/>
      <c r="G673" s="248">
        <f>E673*F673</f>
        <v>0</v>
      </c>
      <c r="H673" s="249">
        <v>0</v>
      </c>
      <c r="I673" s="250">
        <f>E673*H673</f>
        <v>0</v>
      </c>
      <c r="J673" s="249">
        <v>0</v>
      </c>
      <c r="K673" s="250">
        <f>E673*J673</f>
        <v>0</v>
      </c>
      <c r="AN673" s="215">
        <v>2</v>
      </c>
      <c r="AO673" s="215">
        <f>IF(AN673=1,G673,0)</f>
        <v>0</v>
      </c>
      <c r="AP673" s="215">
        <f>IF(AN673=2,G673,0)</f>
        <v>0</v>
      </c>
      <c r="AQ673" s="215">
        <f>IF(AN673=3,G673,0)</f>
        <v>0</v>
      </c>
      <c r="AR673" s="215">
        <f>IF(AN673=4,G673,0)</f>
        <v>0</v>
      </c>
      <c r="AS673" s="215">
        <f>IF(AN673=5,G673,0)</f>
        <v>0</v>
      </c>
      <c r="BO673" s="242">
        <v>1</v>
      </c>
      <c r="BP673" s="242">
        <v>7</v>
      </c>
    </row>
    <row r="674" spans="1:11" ht="12.75" customHeight="1">
      <c r="A674" s="251"/>
      <c r="B674" s="252"/>
      <c r="C674" s="503" t="s">
        <v>144</v>
      </c>
      <c r="D674" s="503"/>
      <c r="E674" s="253">
        <v>0</v>
      </c>
      <c r="F674" s="254"/>
      <c r="G674" s="255"/>
      <c r="H674" s="256"/>
      <c r="I674" s="257"/>
      <c r="J674" s="258"/>
      <c r="K674" s="257"/>
    </row>
    <row r="675" spans="1:11" ht="12.75" customHeight="1">
      <c r="A675" s="251"/>
      <c r="B675" s="252"/>
      <c r="C675" s="503" t="s">
        <v>2325</v>
      </c>
      <c r="D675" s="503"/>
      <c r="E675" s="253">
        <v>2</v>
      </c>
      <c r="F675" s="254"/>
      <c r="G675" s="255"/>
      <c r="H675" s="256"/>
      <c r="I675" s="257"/>
      <c r="J675" s="258"/>
      <c r="K675" s="257"/>
    </row>
    <row r="676" spans="1:11" ht="12.75" customHeight="1">
      <c r="A676" s="251"/>
      <c r="B676" s="252"/>
      <c r="C676" s="503" t="s">
        <v>2326</v>
      </c>
      <c r="D676" s="503"/>
      <c r="E676" s="253">
        <v>2</v>
      </c>
      <c r="F676" s="254"/>
      <c r="G676" s="255"/>
      <c r="H676" s="256"/>
      <c r="I676" s="257"/>
      <c r="J676" s="258"/>
      <c r="K676" s="257"/>
    </row>
    <row r="677" spans="1:68" ht="22.5">
      <c r="A677" s="243">
        <v>124</v>
      </c>
      <c r="B677" s="244" t="s">
        <v>2327</v>
      </c>
      <c r="C677" s="245" t="s">
        <v>2328</v>
      </c>
      <c r="D677" s="246" t="s">
        <v>200</v>
      </c>
      <c r="E677" s="247">
        <v>2</v>
      </c>
      <c r="F677" s="439"/>
      <c r="G677" s="248">
        <f>E677*F677</f>
        <v>0</v>
      </c>
      <c r="H677" s="249">
        <v>0.00197</v>
      </c>
      <c r="I677" s="250">
        <f>E677*H677</f>
        <v>0.00394</v>
      </c>
      <c r="J677" s="249">
        <v>0</v>
      </c>
      <c r="K677" s="250">
        <f>E677*J677</f>
        <v>0</v>
      </c>
      <c r="AN677" s="215">
        <v>2</v>
      </c>
      <c r="AO677" s="215">
        <f>IF(AN677=1,G677,0)</f>
        <v>0</v>
      </c>
      <c r="AP677" s="215">
        <f>IF(AN677=2,G677,0)</f>
        <v>0</v>
      </c>
      <c r="AQ677" s="215">
        <f>IF(AN677=3,G677,0)</f>
        <v>0</v>
      </c>
      <c r="AR677" s="215">
        <f>IF(AN677=4,G677,0)</f>
        <v>0</v>
      </c>
      <c r="AS677" s="215">
        <f>IF(AN677=5,G677,0)</f>
        <v>0</v>
      </c>
      <c r="BO677" s="242">
        <v>1</v>
      </c>
      <c r="BP677" s="242">
        <v>7</v>
      </c>
    </row>
    <row r="678" spans="1:11" ht="12.75" customHeight="1">
      <c r="A678" s="251"/>
      <c r="B678" s="252"/>
      <c r="C678" s="503" t="s">
        <v>2329</v>
      </c>
      <c r="D678" s="503"/>
      <c r="E678" s="253">
        <v>2</v>
      </c>
      <c r="F678" s="254"/>
      <c r="G678" s="255"/>
      <c r="H678" s="256"/>
      <c r="I678" s="257"/>
      <c r="J678" s="258"/>
      <c r="K678" s="257"/>
    </row>
    <row r="679" spans="1:68" ht="12.75">
      <c r="A679" s="243">
        <v>125</v>
      </c>
      <c r="B679" s="244" t="s">
        <v>1310</v>
      </c>
      <c r="C679" s="245" t="s">
        <v>1311</v>
      </c>
      <c r="D679" s="246" t="s">
        <v>15</v>
      </c>
      <c r="E679" s="247">
        <f>SUM(G673:G677)/100</f>
        <v>0</v>
      </c>
      <c r="F679" s="439"/>
      <c r="G679" s="248">
        <f>E679*F679</f>
        <v>0</v>
      </c>
      <c r="H679" s="249">
        <v>0</v>
      </c>
      <c r="I679" s="250">
        <f>E679*H679</f>
        <v>0</v>
      </c>
      <c r="J679" s="249"/>
      <c r="K679" s="250">
        <f>E679*J679</f>
        <v>0</v>
      </c>
      <c r="AN679" s="215">
        <v>2</v>
      </c>
      <c r="AO679" s="215">
        <f>IF(AN679=1,G679,0)</f>
        <v>0</v>
      </c>
      <c r="AP679" s="215">
        <f>IF(AN679=2,G679,0)</f>
        <v>0</v>
      </c>
      <c r="AQ679" s="215">
        <f>IF(AN679=3,G679,0)</f>
        <v>0</v>
      </c>
      <c r="AR679" s="215">
        <f>IF(AN679=4,G679,0)</f>
        <v>0</v>
      </c>
      <c r="AS679" s="215">
        <f>IF(AN679=5,G679,0)</f>
        <v>0</v>
      </c>
      <c r="BO679" s="242">
        <v>7</v>
      </c>
      <c r="BP679" s="242">
        <v>1002</v>
      </c>
    </row>
    <row r="680" spans="1:45" ht="12.75">
      <c r="A680" s="263"/>
      <c r="B680" s="264" t="s">
        <v>177</v>
      </c>
      <c r="C680" s="265" t="s">
        <v>1312</v>
      </c>
      <c r="D680" s="266"/>
      <c r="E680" s="267"/>
      <c r="F680" s="268"/>
      <c r="G680" s="269">
        <f>SUM(G672:G679)</f>
        <v>0</v>
      </c>
      <c r="H680" s="270"/>
      <c r="I680" s="271">
        <f>SUM(I672:I679)</f>
        <v>0.00394</v>
      </c>
      <c r="J680" s="270"/>
      <c r="K680" s="271">
        <f>SUM(K672:K679)</f>
        <v>0</v>
      </c>
      <c r="AO680" s="272">
        <f>SUM(AO672:AO679)</f>
        <v>0</v>
      </c>
      <c r="AP680" s="272">
        <f>SUM(AP672:AP679)</f>
        <v>0</v>
      </c>
      <c r="AQ680" s="272">
        <f>SUM(AQ672:AQ679)</f>
        <v>0</v>
      </c>
      <c r="AR680" s="272">
        <f>SUM(AR672:AR679)</f>
        <v>0</v>
      </c>
      <c r="AS680" s="272">
        <f>SUM(AS672:AS679)</f>
        <v>0</v>
      </c>
    </row>
    <row r="681" spans="1:11" ht="12.75">
      <c r="A681" s="232" t="s">
        <v>118</v>
      </c>
      <c r="B681" s="233" t="s">
        <v>2330</v>
      </c>
      <c r="C681" s="234" t="s">
        <v>2331</v>
      </c>
      <c r="D681" s="235"/>
      <c r="E681" s="236"/>
      <c r="F681" s="236"/>
      <c r="G681" s="237"/>
      <c r="H681" s="238"/>
      <c r="I681" s="239"/>
      <c r="J681" s="240"/>
      <c r="K681" s="241"/>
    </row>
    <row r="682" spans="1:68" ht="12.75">
      <c r="A682" s="243">
        <v>126</v>
      </c>
      <c r="B682" s="244" t="s">
        <v>2332</v>
      </c>
      <c r="C682" s="245" t="s">
        <v>2333</v>
      </c>
      <c r="D682" s="246" t="s">
        <v>200</v>
      </c>
      <c r="E682" s="247">
        <v>1</v>
      </c>
      <c r="F682" s="439"/>
      <c r="G682" s="248">
        <f>E682*F682</f>
        <v>0</v>
      </c>
      <c r="H682" s="249">
        <v>0.00035</v>
      </c>
      <c r="I682" s="250">
        <f>E682*H682</f>
        <v>0.00035</v>
      </c>
      <c r="J682" s="249">
        <v>0</v>
      </c>
      <c r="K682" s="250">
        <f>E682*J682</f>
        <v>0</v>
      </c>
      <c r="AN682" s="215">
        <v>2</v>
      </c>
      <c r="AO682" s="215">
        <f>IF(AN682=1,G682,0)</f>
        <v>0</v>
      </c>
      <c r="AP682" s="215">
        <f>IF(AN682=2,G682,0)</f>
        <v>0</v>
      </c>
      <c r="AQ682" s="215">
        <f>IF(AN682=3,G682,0)</f>
        <v>0</v>
      </c>
      <c r="AR682" s="215">
        <f>IF(AN682=4,G682,0)</f>
        <v>0</v>
      </c>
      <c r="AS682" s="215">
        <f>IF(AN682=5,G682,0)</f>
        <v>0</v>
      </c>
      <c r="BO682" s="242">
        <v>1</v>
      </c>
      <c r="BP682" s="242">
        <v>7</v>
      </c>
    </row>
    <row r="683" spans="1:11" ht="12.75" customHeight="1">
      <c r="A683" s="251"/>
      <c r="B683" s="252"/>
      <c r="C683" s="503" t="s">
        <v>144</v>
      </c>
      <c r="D683" s="503"/>
      <c r="E683" s="253">
        <v>0</v>
      </c>
      <c r="F683" s="254"/>
      <c r="G683" s="255"/>
      <c r="H683" s="256"/>
      <c r="I683" s="257"/>
      <c r="J683" s="258"/>
      <c r="K683" s="257"/>
    </row>
    <row r="684" spans="1:11" ht="12.75" customHeight="1">
      <c r="A684" s="251"/>
      <c r="B684" s="252"/>
      <c r="C684" s="503" t="s">
        <v>2334</v>
      </c>
      <c r="D684" s="503"/>
      <c r="E684" s="253">
        <v>1</v>
      </c>
      <c r="F684" s="254"/>
      <c r="G684" s="255"/>
      <c r="H684" s="256"/>
      <c r="I684" s="257"/>
      <c r="J684" s="258"/>
      <c r="K684" s="257"/>
    </row>
    <row r="685" spans="1:45" ht="12.75">
      <c r="A685" s="263"/>
      <c r="B685" s="264" t="s">
        <v>177</v>
      </c>
      <c r="C685" s="265" t="s">
        <v>2335</v>
      </c>
      <c r="D685" s="266"/>
      <c r="E685" s="267"/>
      <c r="F685" s="268"/>
      <c r="G685" s="269">
        <f>SUM(G681:G684)</f>
        <v>0</v>
      </c>
      <c r="H685" s="270"/>
      <c r="I685" s="271">
        <f>SUM(I681:I684)</f>
        <v>0.00035</v>
      </c>
      <c r="J685" s="270"/>
      <c r="K685" s="271">
        <f>SUM(K681:K684)</f>
        <v>0</v>
      </c>
      <c r="AO685" s="272">
        <f>SUM(AO681:AO684)</f>
        <v>0</v>
      </c>
      <c r="AP685" s="272">
        <f>SUM(AP681:AP684)</f>
        <v>0</v>
      </c>
      <c r="AQ685" s="272">
        <f>SUM(AQ681:AQ684)</f>
        <v>0</v>
      </c>
      <c r="AR685" s="272">
        <f>SUM(AR681:AR684)</f>
        <v>0</v>
      </c>
      <c r="AS685" s="272">
        <f>SUM(AS681:AS684)</f>
        <v>0</v>
      </c>
    </row>
    <row r="686" spans="1:11" ht="12.75">
      <c r="A686" s="232" t="s">
        <v>118</v>
      </c>
      <c r="B686" s="233" t="s">
        <v>1317</v>
      </c>
      <c r="C686" s="234" t="s">
        <v>1318</v>
      </c>
      <c r="D686" s="235"/>
      <c r="E686" s="236"/>
      <c r="F686" s="236"/>
      <c r="G686" s="237"/>
      <c r="H686" s="238"/>
      <c r="I686" s="239"/>
      <c r="J686" s="240"/>
      <c r="K686" s="241"/>
    </row>
    <row r="687" spans="1:68" ht="22.5">
      <c r="A687" s="243">
        <v>127</v>
      </c>
      <c r="B687" s="244" t="s">
        <v>1338</v>
      </c>
      <c r="C687" s="245" t="s">
        <v>1339</v>
      </c>
      <c r="D687" s="246" t="s">
        <v>123</v>
      </c>
      <c r="E687" s="247">
        <v>32.2</v>
      </c>
      <c r="F687" s="439"/>
      <c r="G687" s="248">
        <f>E687*F687</f>
        <v>0</v>
      </c>
      <c r="H687" s="249">
        <v>0.01179</v>
      </c>
      <c r="I687" s="250">
        <f>E687*H687</f>
        <v>0.37963800000000003</v>
      </c>
      <c r="J687" s="249">
        <v>0</v>
      </c>
      <c r="K687" s="250">
        <f>E687*J687</f>
        <v>0</v>
      </c>
      <c r="AN687" s="215">
        <v>2</v>
      </c>
      <c r="AO687" s="215">
        <f>IF(AN687=1,G687,0)</f>
        <v>0</v>
      </c>
      <c r="AP687" s="215">
        <f>IF(AN687=2,G687,0)</f>
        <v>0</v>
      </c>
      <c r="AQ687" s="215">
        <f>IF(AN687=3,G687,0)</f>
        <v>0</v>
      </c>
      <c r="AR687" s="215">
        <f>IF(AN687=4,G687,0)</f>
        <v>0</v>
      </c>
      <c r="AS687" s="215">
        <f>IF(AN687=5,G687,0)</f>
        <v>0</v>
      </c>
      <c r="BO687" s="242">
        <v>1</v>
      </c>
      <c r="BP687" s="242">
        <v>7</v>
      </c>
    </row>
    <row r="688" spans="1:11" ht="12.75" customHeight="1">
      <c r="A688" s="251"/>
      <c r="B688" s="252"/>
      <c r="C688" s="503" t="s">
        <v>2271</v>
      </c>
      <c r="D688" s="503"/>
      <c r="E688" s="253">
        <v>16.335</v>
      </c>
      <c r="F688" s="254"/>
      <c r="G688" s="255"/>
      <c r="H688" s="256"/>
      <c r="I688" s="257"/>
      <c r="J688" s="258"/>
      <c r="K688" s="257"/>
    </row>
    <row r="689" spans="1:11" ht="12.75" customHeight="1">
      <c r="A689" s="251"/>
      <c r="B689" s="252"/>
      <c r="C689" s="503" t="s">
        <v>2168</v>
      </c>
      <c r="D689" s="503"/>
      <c r="E689" s="253">
        <v>15.865</v>
      </c>
      <c r="F689" s="254"/>
      <c r="G689" s="255"/>
      <c r="H689" s="256"/>
      <c r="I689" s="257"/>
      <c r="J689" s="258"/>
      <c r="K689" s="257"/>
    </row>
    <row r="690" spans="1:68" ht="12.75">
      <c r="A690" s="243">
        <v>128</v>
      </c>
      <c r="B690" s="244" t="s">
        <v>1343</v>
      </c>
      <c r="C690" s="245" t="s">
        <v>1344</v>
      </c>
      <c r="D690" s="246" t="s">
        <v>123</v>
      </c>
      <c r="E690" s="247">
        <v>17.52</v>
      </c>
      <c r="F690" s="439"/>
      <c r="G690" s="248">
        <f>E690*F690</f>
        <v>0</v>
      </c>
      <c r="H690" s="249">
        <v>0</v>
      </c>
      <c r="I690" s="250">
        <f>E690*H690</f>
        <v>0</v>
      </c>
      <c r="J690" s="249">
        <v>0</v>
      </c>
      <c r="K690" s="250">
        <f>E690*J690</f>
        <v>0</v>
      </c>
      <c r="AN690" s="215">
        <v>2</v>
      </c>
      <c r="AO690" s="215">
        <f>IF(AN690=1,G690,0)</f>
        <v>0</v>
      </c>
      <c r="AP690" s="215">
        <f>IF(AN690=2,G690,0)</f>
        <v>0</v>
      </c>
      <c r="AQ690" s="215">
        <f>IF(AN690=3,G690,0)</f>
        <v>0</v>
      </c>
      <c r="AR690" s="215">
        <f>IF(AN690=4,G690,0)</f>
        <v>0</v>
      </c>
      <c r="AS690" s="215">
        <f>IF(AN690=5,G690,0)</f>
        <v>0</v>
      </c>
      <c r="BO690" s="242">
        <v>1</v>
      </c>
      <c r="BP690" s="242">
        <v>7</v>
      </c>
    </row>
    <row r="691" spans="1:11" ht="12.75" customHeight="1">
      <c r="A691" s="251"/>
      <c r="B691" s="252"/>
      <c r="C691" s="503" t="s">
        <v>2336</v>
      </c>
      <c r="D691" s="503"/>
      <c r="E691" s="253">
        <v>8.775</v>
      </c>
      <c r="F691" s="254"/>
      <c r="G691" s="255"/>
      <c r="H691" s="256"/>
      <c r="I691" s="257"/>
      <c r="J691" s="258"/>
      <c r="K691" s="257"/>
    </row>
    <row r="692" spans="1:11" ht="12.75" customHeight="1">
      <c r="A692" s="251"/>
      <c r="B692" s="252"/>
      <c r="C692" s="503" t="s">
        <v>1348</v>
      </c>
      <c r="D692" s="503"/>
      <c r="E692" s="253">
        <v>8.745</v>
      </c>
      <c r="F692" s="254"/>
      <c r="G692" s="255"/>
      <c r="H692" s="256"/>
      <c r="I692" s="257"/>
      <c r="J692" s="258"/>
      <c r="K692" s="257"/>
    </row>
    <row r="693" spans="1:68" ht="12.75">
      <c r="A693" s="243">
        <v>129</v>
      </c>
      <c r="B693" s="244" t="s">
        <v>1373</v>
      </c>
      <c r="C693" s="245" t="s">
        <v>1374</v>
      </c>
      <c r="D693" s="246" t="s">
        <v>1375</v>
      </c>
      <c r="E693" s="247">
        <v>30</v>
      </c>
      <c r="F693" s="439"/>
      <c r="G693" s="248">
        <f>E693*F693</f>
        <v>0</v>
      </c>
      <c r="H693" s="249">
        <v>0</v>
      </c>
      <c r="I693" s="250">
        <f>E693*H693</f>
        <v>0</v>
      </c>
      <c r="J693" s="249">
        <v>0</v>
      </c>
      <c r="K693" s="250">
        <f>E693*J693</f>
        <v>0</v>
      </c>
      <c r="AN693" s="215">
        <v>2</v>
      </c>
      <c r="AO693" s="215">
        <f>IF(AN693=1,G693,0)</f>
        <v>0</v>
      </c>
      <c r="AP693" s="215">
        <f>IF(AN693=2,G693,0)</f>
        <v>0</v>
      </c>
      <c r="AQ693" s="215">
        <f>IF(AN693=3,G693,0)</f>
        <v>0</v>
      </c>
      <c r="AR693" s="215">
        <f>IF(AN693=4,G693,0)</f>
        <v>0</v>
      </c>
      <c r="AS693" s="215">
        <f>IF(AN693=5,G693,0)</f>
        <v>0</v>
      </c>
      <c r="BO693" s="242">
        <v>1</v>
      </c>
      <c r="BP693" s="242">
        <v>7</v>
      </c>
    </row>
    <row r="694" spans="1:68" ht="22.5">
      <c r="A694" s="243">
        <v>130</v>
      </c>
      <c r="B694" s="244" t="s">
        <v>1384</v>
      </c>
      <c r="C694" s="245" t="s">
        <v>1385</v>
      </c>
      <c r="D694" s="246" t="s">
        <v>1386</v>
      </c>
      <c r="E694" s="247">
        <v>1</v>
      </c>
      <c r="F694" s="439"/>
      <c r="G694" s="248">
        <f>E694*F694</f>
        <v>0</v>
      </c>
      <c r="H694" s="249">
        <v>0</v>
      </c>
      <c r="I694" s="250">
        <f>E694*H694</f>
        <v>0</v>
      </c>
      <c r="J694" s="249"/>
      <c r="K694" s="250">
        <f>E694*J694</f>
        <v>0</v>
      </c>
      <c r="AN694" s="215">
        <v>2</v>
      </c>
      <c r="AO694" s="215">
        <f>IF(AN694=1,G694,0)</f>
        <v>0</v>
      </c>
      <c r="AP694" s="215">
        <f>IF(AN694=2,G694,0)</f>
        <v>0</v>
      </c>
      <c r="AQ694" s="215">
        <f>IF(AN694=3,G694,0)</f>
        <v>0</v>
      </c>
      <c r="AR694" s="215">
        <f>IF(AN694=4,G694,0)</f>
        <v>0</v>
      </c>
      <c r="AS694" s="215">
        <f>IF(AN694=5,G694,0)</f>
        <v>0</v>
      </c>
      <c r="BO694" s="242">
        <v>3</v>
      </c>
      <c r="BP694" s="242">
        <v>7</v>
      </c>
    </row>
    <row r="695" spans="1:11" ht="12.75" customHeight="1">
      <c r="A695" s="251"/>
      <c r="B695" s="260"/>
      <c r="C695" s="504" t="s">
        <v>1378</v>
      </c>
      <c r="D695" s="504"/>
      <c r="E695" s="504"/>
      <c r="F695" s="504"/>
      <c r="G695" s="504"/>
      <c r="I695" s="257"/>
      <c r="K695" s="257"/>
    </row>
    <row r="696" spans="1:11" ht="12.75" customHeight="1">
      <c r="A696" s="251"/>
      <c r="B696" s="260"/>
      <c r="C696" s="504" t="s">
        <v>1379</v>
      </c>
      <c r="D696" s="504"/>
      <c r="E696" s="504"/>
      <c r="F696" s="504"/>
      <c r="G696" s="504"/>
      <c r="I696" s="257"/>
      <c r="K696" s="257"/>
    </row>
    <row r="697" spans="1:11" ht="12.75" customHeight="1">
      <c r="A697" s="251"/>
      <c r="B697" s="260"/>
      <c r="C697" s="504" t="s">
        <v>1380</v>
      </c>
      <c r="D697" s="504"/>
      <c r="E697" s="504"/>
      <c r="F697" s="504"/>
      <c r="G697" s="504"/>
      <c r="I697" s="257"/>
      <c r="K697" s="257"/>
    </row>
    <row r="698" spans="1:11" ht="12.75" customHeight="1">
      <c r="A698" s="251"/>
      <c r="B698" s="260"/>
      <c r="C698" s="504" t="s">
        <v>1387</v>
      </c>
      <c r="D698" s="504"/>
      <c r="E698" s="504"/>
      <c r="F698" s="504"/>
      <c r="G698" s="504"/>
      <c r="I698" s="257"/>
      <c r="K698" s="257"/>
    </row>
    <row r="699" spans="1:11" ht="12.75" customHeight="1">
      <c r="A699" s="251"/>
      <c r="B699" s="252"/>
      <c r="C699" s="503" t="s">
        <v>2337</v>
      </c>
      <c r="D699" s="503"/>
      <c r="E699" s="253">
        <v>1</v>
      </c>
      <c r="F699" s="254"/>
      <c r="G699" s="255"/>
      <c r="H699" s="256"/>
      <c r="I699" s="257"/>
      <c r="J699" s="258"/>
      <c r="K699" s="257"/>
    </row>
    <row r="700" spans="1:68" ht="22.5">
      <c r="A700" s="243">
        <v>131</v>
      </c>
      <c r="B700" s="244" t="s">
        <v>1388</v>
      </c>
      <c r="C700" s="245" t="s">
        <v>1389</v>
      </c>
      <c r="D700" s="246" t="s">
        <v>1386</v>
      </c>
      <c r="E700" s="247">
        <v>1</v>
      </c>
      <c r="F700" s="439"/>
      <c r="G700" s="248">
        <f>E700*F700</f>
        <v>0</v>
      </c>
      <c r="H700" s="249">
        <v>0</v>
      </c>
      <c r="I700" s="250">
        <f>E700*H700</f>
        <v>0</v>
      </c>
      <c r="J700" s="249"/>
      <c r="K700" s="250">
        <f>E700*J700</f>
        <v>0</v>
      </c>
      <c r="AN700" s="215">
        <v>2</v>
      </c>
      <c r="AO700" s="215">
        <f>IF(AN700=1,G700,0)</f>
        <v>0</v>
      </c>
      <c r="AP700" s="215">
        <f>IF(AN700=2,G700,0)</f>
        <v>0</v>
      </c>
      <c r="AQ700" s="215">
        <f>IF(AN700=3,G700,0)</f>
        <v>0</v>
      </c>
      <c r="AR700" s="215">
        <f>IF(AN700=4,G700,0)</f>
        <v>0</v>
      </c>
      <c r="AS700" s="215">
        <f>IF(AN700=5,G700,0)</f>
        <v>0</v>
      </c>
      <c r="BO700" s="242">
        <v>3</v>
      </c>
      <c r="BP700" s="242">
        <v>7</v>
      </c>
    </row>
    <row r="701" spans="1:11" ht="12.75" customHeight="1">
      <c r="A701" s="251"/>
      <c r="B701" s="260"/>
      <c r="C701" s="504" t="s">
        <v>1378</v>
      </c>
      <c r="D701" s="504"/>
      <c r="E701" s="504"/>
      <c r="F701" s="504"/>
      <c r="G701" s="504"/>
      <c r="I701" s="257"/>
      <c r="K701" s="257"/>
    </row>
    <row r="702" spans="1:11" ht="12.75" customHeight="1">
      <c r="A702" s="251"/>
      <c r="B702" s="260"/>
      <c r="C702" s="504" t="s">
        <v>1379</v>
      </c>
      <c r="D702" s="504"/>
      <c r="E702" s="504"/>
      <c r="F702" s="504"/>
      <c r="G702" s="504"/>
      <c r="I702" s="257"/>
      <c r="K702" s="257"/>
    </row>
    <row r="703" spans="1:11" ht="12.75" customHeight="1">
      <c r="A703" s="251"/>
      <c r="B703" s="260"/>
      <c r="C703" s="504" t="s">
        <v>1380</v>
      </c>
      <c r="D703" s="504"/>
      <c r="E703" s="504"/>
      <c r="F703" s="504"/>
      <c r="G703" s="504"/>
      <c r="I703" s="257"/>
      <c r="K703" s="257"/>
    </row>
    <row r="704" spans="1:11" ht="12.75" customHeight="1">
      <c r="A704" s="251"/>
      <c r="B704" s="260"/>
      <c r="C704" s="504" t="s">
        <v>1381</v>
      </c>
      <c r="D704" s="504"/>
      <c r="E704" s="504"/>
      <c r="F704" s="504"/>
      <c r="G704" s="504"/>
      <c r="I704" s="257"/>
      <c r="K704" s="257"/>
    </row>
    <row r="705" spans="1:11" ht="12.75" customHeight="1">
      <c r="A705" s="251"/>
      <c r="B705" s="252"/>
      <c r="C705" s="503" t="s">
        <v>2338</v>
      </c>
      <c r="D705" s="503"/>
      <c r="E705" s="253">
        <v>1</v>
      </c>
      <c r="F705" s="254"/>
      <c r="G705" s="255"/>
      <c r="H705" s="256"/>
      <c r="I705" s="257"/>
      <c r="J705" s="258"/>
      <c r="K705" s="257"/>
    </row>
    <row r="706" spans="1:68" ht="12.75">
      <c r="A706" s="243">
        <v>132</v>
      </c>
      <c r="B706" s="244" t="s">
        <v>1396</v>
      </c>
      <c r="C706" s="245" t="s">
        <v>1397</v>
      </c>
      <c r="D706" s="246" t="s">
        <v>15</v>
      </c>
      <c r="E706" s="247">
        <f>SUM(G687:G705)/100</f>
        <v>0</v>
      </c>
      <c r="F706" s="439"/>
      <c r="G706" s="248">
        <f>E706*F706</f>
        <v>0</v>
      </c>
      <c r="H706" s="249">
        <v>0</v>
      </c>
      <c r="I706" s="250">
        <f>E706*H706</f>
        <v>0</v>
      </c>
      <c r="J706" s="249"/>
      <c r="K706" s="250">
        <f>E706*J706</f>
        <v>0</v>
      </c>
      <c r="AN706" s="215">
        <v>2</v>
      </c>
      <c r="AO706" s="215">
        <f>IF(AN706=1,G706,0)</f>
        <v>0</v>
      </c>
      <c r="AP706" s="215">
        <f>IF(AN706=2,G706,0)</f>
        <v>0</v>
      </c>
      <c r="AQ706" s="215">
        <f>IF(AN706=3,G706,0)</f>
        <v>0</v>
      </c>
      <c r="AR706" s="215">
        <f>IF(AN706=4,G706,0)</f>
        <v>0</v>
      </c>
      <c r="AS706" s="215">
        <f>IF(AN706=5,G706,0)</f>
        <v>0</v>
      </c>
      <c r="BO706" s="242">
        <v>7</v>
      </c>
      <c r="BP706" s="242">
        <v>1002</v>
      </c>
    </row>
    <row r="707" spans="1:45" ht="12.75">
      <c r="A707" s="263"/>
      <c r="B707" s="264" t="s">
        <v>177</v>
      </c>
      <c r="C707" s="265" t="s">
        <v>1398</v>
      </c>
      <c r="D707" s="266"/>
      <c r="E707" s="267"/>
      <c r="F707" s="268"/>
      <c r="G707" s="269">
        <f>SUM(G686:G706)</f>
        <v>0</v>
      </c>
      <c r="H707" s="270"/>
      <c r="I707" s="271">
        <f>SUM(I686:I706)</f>
        <v>0.37963800000000003</v>
      </c>
      <c r="J707" s="270"/>
      <c r="K707" s="271">
        <f>SUM(K686:K706)</f>
        <v>0</v>
      </c>
      <c r="AO707" s="272">
        <f>SUM(AO686:AO706)</f>
        <v>0</v>
      </c>
      <c r="AP707" s="272">
        <f>SUM(AP686:AP706)</f>
        <v>0</v>
      </c>
      <c r="AQ707" s="272">
        <f>SUM(AQ686:AQ706)</f>
        <v>0</v>
      </c>
      <c r="AR707" s="272">
        <f>SUM(AR686:AR706)</f>
        <v>0</v>
      </c>
      <c r="AS707" s="272">
        <f>SUM(AS686:AS706)</f>
        <v>0</v>
      </c>
    </row>
    <row r="708" spans="1:11" ht="12.75">
      <c r="A708" s="232" t="s">
        <v>118</v>
      </c>
      <c r="B708" s="233" t="s">
        <v>1399</v>
      </c>
      <c r="C708" s="234" t="s">
        <v>1400</v>
      </c>
      <c r="D708" s="235"/>
      <c r="E708" s="236"/>
      <c r="F708" s="236"/>
      <c r="G708" s="237"/>
      <c r="H708" s="238"/>
      <c r="I708" s="239"/>
      <c r="J708" s="240"/>
      <c r="K708" s="241"/>
    </row>
    <row r="709" spans="1:68" ht="12.75">
      <c r="A709" s="243">
        <v>133</v>
      </c>
      <c r="B709" s="244" t="s">
        <v>2339</v>
      </c>
      <c r="C709" s="245" t="s">
        <v>2340</v>
      </c>
      <c r="D709" s="246" t="s">
        <v>205</v>
      </c>
      <c r="E709" s="247">
        <v>27.9</v>
      </c>
      <c r="F709" s="439"/>
      <c r="G709" s="248">
        <f>E709*F709</f>
        <v>0</v>
      </c>
      <c r="H709" s="249">
        <v>0.00159</v>
      </c>
      <c r="I709" s="250">
        <f>E709*H709</f>
        <v>0.044361</v>
      </c>
      <c r="J709" s="249">
        <v>0</v>
      </c>
      <c r="K709" s="250">
        <f>E709*J709</f>
        <v>0</v>
      </c>
      <c r="AN709" s="215">
        <v>2</v>
      </c>
      <c r="AO709" s="215">
        <f>IF(AN709=1,G709,0)</f>
        <v>0</v>
      </c>
      <c r="AP709" s="215">
        <f>IF(AN709=2,G709,0)</f>
        <v>0</v>
      </c>
      <c r="AQ709" s="215">
        <f>IF(AN709=3,G709,0)</f>
        <v>0</v>
      </c>
      <c r="AR709" s="215">
        <f>IF(AN709=4,G709,0)</f>
        <v>0</v>
      </c>
      <c r="AS709" s="215">
        <f>IF(AN709=5,G709,0)</f>
        <v>0</v>
      </c>
      <c r="BO709" s="242">
        <v>1</v>
      </c>
      <c r="BP709" s="242">
        <v>7</v>
      </c>
    </row>
    <row r="710" spans="1:11" ht="12.75" customHeight="1">
      <c r="A710" s="251"/>
      <c r="B710" s="252"/>
      <c r="C710" s="503" t="s">
        <v>2341</v>
      </c>
      <c r="D710" s="503"/>
      <c r="E710" s="253">
        <v>27.9</v>
      </c>
      <c r="F710" s="254"/>
      <c r="G710" s="255"/>
      <c r="H710" s="256"/>
      <c r="I710" s="257"/>
      <c r="J710" s="258"/>
      <c r="K710" s="257"/>
    </row>
    <row r="711" spans="1:68" ht="12.75">
      <c r="A711" s="243">
        <v>134</v>
      </c>
      <c r="B711" s="244" t="s">
        <v>2342</v>
      </c>
      <c r="C711" s="245" t="s">
        <v>2343</v>
      </c>
      <c r="D711" s="246" t="s">
        <v>205</v>
      </c>
      <c r="E711" s="247">
        <v>57.37</v>
      </c>
      <c r="F711" s="439"/>
      <c r="G711" s="248">
        <f>E711*F711</f>
        <v>0</v>
      </c>
      <c r="H711" s="249">
        <v>0.00344</v>
      </c>
      <c r="I711" s="250">
        <f>E711*H711</f>
        <v>0.1973528</v>
      </c>
      <c r="J711" s="249">
        <v>0</v>
      </c>
      <c r="K711" s="250">
        <f>E711*J711</f>
        <v>0</v>
      </c>
      <c r="AN711" s="215">
        <v>2</v>
      </c>
      <c r="AO711" s="215">
        <f>IF(AN711=1,G711,0)</f>
        <v>0</v>
      </c>
      <c r="AP711" s="215">
        <f>IF(AN711=2,G711,0)</f>
        <v>0</v>
      </c>
      <c r="AQ711" s="215">
        <f>IF(AN711=3,G711,0)</f>
        <v>0</v>
      </c>
      <c r="AR711" s="215">
        <f>IF(AN711=4,G711,0)</f>
        <v>0</v>
      </c>
      <c r="AS711" s="215">
        <f>IF(AN711=5,G711,0)</f>
        <v>0</v>
      </c>
      <c r="BO711" s="242">
        <v>1</v>
      </c>
      <c r="BP711" s="242">
        <v>7</v>
      </c>
    </row>
    <row r="712" spans="1:11" ht="12.75" customHeight="1">
      <c r="A712" s="251"/>
      <c r="B712" s="252"/>
      <c r="C712" s="503" t="s">
        <v>2344</v>
      </c>
      <c r="D712" s="503"/>
      <c r="E712" s="253">
        <v>17.8</v>
      </c>
      <c r="F712" s="254"/>
      <c r="G712" s="255"/>
      <c r="H712" s="256"/>
      <c r="I712" s="257"/>
      <c r="J712" s="258"/>
      <c r="K712" s="257"/>
    </row>
    <row r="713" spans="1:11" ht="12.75" customHeight="1">
      <c r="A713" s="251"/>
      <c r="B713" s="252"/>
      <c r="C713" s="503" t="s">
        <v>2345</v>
      </c>
      <c r="D713" s="503"/>
      <c r="E713" s="253">
        <v>22.97</v>
      </c>
      <c r="F713" s="254"/>
      <c r="G713" s="255"/>
      <c r="H713" s="256"/>
      <c r="I713" s="257"/>
      <c r="J713" s="258"/>
      <c r="K713" s="257"/>
    </row>
    <row r="714" spans="1:11" ht="12.75" customHeight="1">
      <c r="A714" s="251"/>
      <c r="B714" s="252"/>
      <c r="C714" s="503" t="s">
        <v>2346</v>
      </c>
      <c r="D714" s="503"/>
      <c r="E714" s="253">
        <v>16.6</v>
      </c>
      <c r="F714" s="254"/>
      <c r="G714" s="255"/>
      <c r="H714" s="256"/>
      <c r="I714" s="257"/>
      <c r="J714" s="258"/>
      <c r="K714" s="257"/>
    </row>
    <row r="715" spans="1:68" ht="12.75">
      <c r="A715" s="243">
        <v>135</v>
      </c>
      <c r="B715" s="244" t="s">
        <v>2347</v>
      </c>
      <c r="C715" s="245" t="s">
        <v>2348</v>
      </c>
      <c r="D715" s="246" t="s">
        <v>205</v>
      </c>
      <c r="E715" s="247">
        <v>56.59</v>
      </c>
      <c r="F715" s="439"/>
      <c r="G715" s="248">
        <f>E715*F715</f>
        <v>0</v>
      </c>
      <c r="H715" s="249">
        <v>0</v>
      </c>
      <c r="I715" s="250">
        <f>E715*H715</f>
        <v>0</v>
      </c>
      <c r="J715" s="249">
        <v>-0.00347</v>
      </c>
      <c r="K715" s="250">
        <f>E715*J715</f>
        <v>-0.19636730000000002</v>
      </c>
      <c r="AN715" s="215">
        <v>2</v>
      </c>
      <c r="AO715" s="215">
        <f>IF(AN715=1,G715,0)</f>
        <v>0</v>
      </c>
      <c r="AP715" s="215">
        <f>IF(AN715=2,G715,0)</f>
        <v>0</v>
      </c>
      <c r="AQ715" s="215">
        <f>IF(AN715=3,G715,0)</f>
        <v>0</v>
      </c>
      <c r="AR715" s="215">
        <f>IF(AN715=4,G715,0)</f>
        <v>0</v>
      </c>
      <c r="AS715" s="215">
        <f>IF(AN715=5,G715,0)</f>
        <v>0</v>
      </c>
      <c r="BO715" s="242">
        <v>1</v>
      </c>
      <c r="BP715" s="242">
        <v>7</v>
      </c>
    </row>
    <row r="716" spans="1:11" ht="12.75" customHeight="1">
      <c r="A716" s="251"/>
      <c r="B716" s="252"/>
      <c r="C716" s="503" t="s">
        <v>2349</v>
      </c>
      <c r="D716" s="503"/>
      <c r="E716" s="253">
        <v>17.358</v>
      </c>
      <c r="F716" s="254"/>
      <c r="G716" s="255"/>
      <c r="H716" s="256"/>
      <c r="I716" s="257"/>
      <c r="J716" s="258"/>
      <c r="K716" s="257"/>
    </row>
    <row r="717" spans="1:11" ht="12.75" customHeight="1">
      <c r="A717" s="251"/>
      <c r="B717" s="252"/>
      <c r="C717" s="503" t="s">
        <v>2350</v>
      </c>
      <c r="D717" s="503"/>
      <c r="E717" s="253">
        <v>22.714</v>
      </c>
      <c r="F717" s="254"/>
      <c r="G717" s="255"/>
      <c r="H717" s="256"/>
      <c r="I717" s="257"/>
      <c r="J717" s="258"/>
      <c r="K717" s="257"/>
    </row>
    <row r="718" spans="1:11" ht="12.75" customHeight="1">
      <c r="A718" s="251"/>
      <c r="B718" s="252"/>
      <c r="C718" s="503" t="s">
        <v>2351</v>
      </c>
      <c r="D718" s="503"/>
      <c r="E718" s="253">
        <v>16.518</v>
      </c>
      <c r="F718" s="254"/>
      <c r="G718" s="255"/>
      <c r="H718" s="256"/>
      <c r="I718" s="257"/>
      <c r="J718" s="258"/>
      <c r="K718" s="257"/>
    </row>
    <row r="719" spans="1:68" ht="12.75">
      <c r="A719" s="243">
        <v>136</v>
      </c>
      <c r="B719" s="244" t="s">
        <v>1442</v>
      </c>
      <c r="C719" s="245" t="s">
        <v>1443</v>
      </c>
      <c r="D719" s="246" t="s">
        <v>205</v>
      </c>
      <c r="E719" s="247">
        <v>32.63</v>
      </c>
      <c r="F719" s="439"/>
      <c r="G719" s="248">
        <f>E719*F719</f>
        <v>0</v>
      </c>
      <c r="H719" s="249">
        <v>0</v>
      </c>
      <c r="I719" s="250">
        <f>E719*H719</f>
        <v>0</v>
      </c>
      <c r="J719" s="249">
        <v>-0.00135</v>
      </c>
      <c r="K719" s="250">
        <f>E719*J719</f>
        <v>-0.044050500000000006</v>
      </c>
      <c r="AN719" s="215">
        <v>2</v>
      </c>
      <c r="AO719" s="215">
        <f>IF(AN719=1,G719,0)</f>
        <v>0</v>
      </c>
      <c r="AP719" s="215">
        <f>IF(AN719=2,G719,0)</f>
        <v>0</v>
      </c>
      <c r="AQ719" s="215">
        <f>IF(AN719=3,G719,0)</f>
        <v>0</v>
      </c>
      <c r="AR719" s="215">
        <f>IF(AN719=4,G719,0)</f>
        <v>0</v>
      </c>
      <c r="AS719" s="215">
        <f>IF(AN719=5,G719,0)</f>
        <v>0</v>
      </c>
      <c r="BO719" s="242">
        <v>1</v>
      </c>
      <c r="BP719" s="242">
        <v>7</v>
      </c>
    </row>
    <row r="720" spans="1:11" ht="12.75" customHeight="1">
      <c r="A720" s="251"/>
      <c r="B720" s="252"/>
      <c r="C720" s="503" t="s">
        <v>2352</v>
      </c>
      <c r="D720" s="503"/>
      <c r="E720" s="253">
        <v>5.01</v>
      </c>
      <c r="F720" s="254"/>
      <c r="G720" s="255"/>
      <c r="H720" s="256"/>
      <c r="I720" s="257"/>
      <c r="J720" s="258"/>
      <c r="K720" s="257"/>
    </row>
    <row r="721" spans="1:11" ht="12.75" customHeight="1">
      <c r="A721" s="251"/>
      <c r="B721" s="252"/>
      <c r="C721" s="503" t="s">
        <v>2353</v>
      </c>
      <c r="D721" s="503"/>
      <c r="E721" s="253">
        <v>1.1</v>
      </c>
      <c r="F721" s="254"/>
      <c r="G721" s="255"/>
      <c r="H721" s="256"/>
      <c r="I721" s="257"/>
      <c r="J721" s="258"/>
      <c r="K721" s="257"/>
    </row>
    <row r="722" spans="1:11" ht="12.75" customHeight="1">
      <c r="A722" s="251"/>
      <c r="B722" s="252"/>
      <c r="C722" s="503" t="s">
        <v>2354</v>
      </c>
      <c r="D722" s="503"/>
      <c r="E722" s="253">
        <v>3.9</v>
      </c>
      <c r="F722" s="254"/>
      <c r="G722" s="255"/>
      <c r="H722" s="256"/>
      <c r="I722" s="257"/>
      <c r="J722" s="258"/>
      <c r="K722" s="257"/>
    </row>
    <row r="723" spans="1:11" ht="12.75" customHeight="1">
      <c r="A723" s="251"/>
      <c r="B723" s="252"/>
      <c r="C723" s="503" t="s">
        <v>2355</v>
      </c>
      <c r="D723" s="503"/>
      <c r="E723" s="253">
        <v>10.32</v>
      </c>
      <c r="F723" s="254"/>
      <c r="G723" s="255"/>
      <c r="H723" s="256"/>
      <c r="I723" s="257"/>
      <c r="J723" s="258"/>
      <c r="K723" s="257"/>
    </row>
    <row r="724" spans="1:11" ht="12.75" customHeight="1">
      <c r="A724" s="251"/>
      <c r="B724" s="252"/>
      <c r="C724" s="503" t="s">
        <v>2356</v>
      </c>
      <c r="D724" s="503"/>
      <c r="E724" s="253">
        <v>4.6</v>
      </c>
      <c r="F724" s="254"/>
      <c r="G724" s="255"/>
      <c r="H724" s="256"/>
      <c r="I724" s="257"/>
      <c r="J724" s="258"/>
      <c r="K724" s="257"/>
    </row>
    <row r="725" spans="1:11" ht="12.75" customHeight="1">
      <c r="A725" s="251"/>
      <c r="B725" s="252"/>
      <c r="C725" s="503" t="s">
        <v>2357</v>
      </c>
      <c r="D725" s="503"/>
      <c r="E725" s="253">
        <v>2.3</v>
      </c>
      <c r="F725" s="254"/>
      <c r="G725" s="255"/>
      <c r="H725" s="256"/>
      <c r="I725" s="257"/>
      <c r="J725" s="258"/>
      <c r="K725" s="257"/>
    </row>
    <row r="726" spans="1:11" ht="12.75" customHeight="1">
      <c r="A726" s="251"/>
      <c r="B726" s="252"/>
      <c r="C726" s="503" t="s">
        <v>2358</v>
      </c>
      <c r="D726" s="503"/>
      <c r="E726" s="253">
        <v>5.4</v>
      </c>
      <c r="F726" s="254"/>
      <c r="G726" s="255"/>
      <c r="H726" s="256"/>
      <c r="I726" s="257"/>
      <c r="J726" s="258"/>
      <c r="K726" s="257"/>
    </row>
    <row r="727" spans="1:68" ht="12.75">
      <c r="A727" s="243">
        <v>137</v>
      </c>
      <c r="B727" s="244" t="s">
        <v>2359</v>
      </c>
      <c r="C727" s="245" t="s">
        <v>2360</v>
      </c>
      <c r="D727" s="246" t="s">
        <v>205</v>
      </c>
      <c r="E727" s="247">
        <v>56.59</v>
      </c>
      <c r="F727" s="439"/>
      <c r="G727" s="248">
        <f>E727*F727</f>
        <v>0</v>
      </c>
      <c r="H727" s="249">
        <v>0</v>
      </c>
      <c r="I727" s="250">
        <f>E727*H727</f>
        <v>0</v>
      </c>
      <c r="J727" s="249">
        <v>-0.00142</v>
      </c>
      <c r="K727" s="250">
        <f>E727*J727</f>
        <v>-0.08035780000000001</v>
      </c>
      <c r="AN727" s="215">
        <v>2</v>
      </c>
      <c r="AO727" s="215">
        <f>IF(AN727=1,G727,0)</f>
        <v>0</v>
      </c>
      <c r="AP727" s="215">
        <f>IF(AN727=2,G727,0)</f>
        <v>0</v>
      </c>
      <c r="AQ727" s="215">
        <f>IF(AN727=3,G727,0)</f>
        <v>0</v>
      </c>
      <c r="AR727" s="215">
        <f>IF(AN727=4,G727,0)</f>
        <v>0</v>
      </c>
      <c r="AS727" s="215">
        <f>IF(AN727=5,G727,0)</f>
        <v>0</v>
      </c>
      <c r="BO727" s="242">
        <v>1</v>
      </c>
      <c r="BP727" s="242">
        <v>7</v>
      </c>
    </row>
    <row r="728" spans="1:11" ht="12.75" customHeight="1">
      <c r="A728" s="251"/>
      <c r="B728" s="252"/>
      <c r="C728" s="503" t="s">
        <v>2349</v>
      </c>
      <c r="D728" s="503"/>
      <c r="E728" s="253">
        <v>17.358</v>
      </c>
      <c r="F728" s="254"/>
      <c r="G728" s="255"/>
      <c r="H728" s="256"/>
      <c r="I728" s="257"/>
      <c r="J728" s="258"/>
      <c r="K728" s="257"/>
    </row>
    <row r="729" spans="1:11" ht="12.75" customHeight="1">
      <c r="A729" s="251"/>
      <c r="B729" s="252"/>
      <c r="C729" s="503" t="s">
        <v>2350</v>
      </c>
      <c r="D729" s="503"/>
      <c r="E729" s="253">
        <v>22.714</v>
      </c>
      <c r="F729" s="254"/>
      <c r="G729" s="255"/>
      <c r="H729" s="256"/>
      <c r="I729" s="257"/>
      <c r="J729" s="258"/>
      <c r="K729" s="257"/>
    </row>
    <row r="730" spans="1:11" ht="12.75" customHeight="1">
      <c r="A730" s="251"/>
      <c r="B730" s="252"/>
      <c r="C730" s="503" t="s">
        <v>2351</v>
      </c>
      <c r="D730" s="503"/>
      <c r="E730" s="253">
        <v>16.518</v>
      </c>
      <c r="F730" s="254"/>
      <c r="G730" s="255"/>
      <c r="H730" s="256"/>
      <c r="I730" s="257"/>
      <c r="J730" s="258"/>
      <c r="K730" s="257"/>
    </row>
    <row r="731" spans="1:68" ht="12.75">
      <c r="A731" s="243">
        <v>138</v>
      </c>
      <c r="B731" s="244" t="s">
        <v>1472</v>
      </c>
      <c r="C731" s="245" t="s">
        <v>2361</v>
      </c>
      <c r="D731" s="246" t="s">
        <v>205</v>
      </c>
      <c r="E731" s="247">
        <v>129.565</v>
      </c>
      <c r="F731" s="439"/>
      <c r="G731" s="248">
        <f>E731*F731</f>
        <v>0</v>
      </c>
      <c r="H731" s="249">
        <v>0</v>
      </c>
      <c r="I731" s="250">
        <f>E731*H731</f>
        <v>0</v>
      </c>
      <c r="J731" s="249">
        <v>-0.0023</v>
      </c>
      <c r="K731" s="250">
        <f>E731*J731</f>
        <v>-0.2979995</v>
      </c>
      <c r="AN731" s="215">
        <v>2</v>
      </c>
      <c r="AO731" s="215">
        <f>IF(AN731=1,G731,0)</f>
        <v>0</v>
      </c>
      <c r="AP731" s="215">
        <f>IF(AN731=2,G731,0)</f>
        <v>0</v>
      </c>
      <c r="AQ731" s="215">
        <f>IF(AN731=3,G731,0)</f>
        <v>0</v>
      </c>
      <c r="AR731" s="215">
        <f>IF(AN731=4,G731,0)</f>
        <v>0</v>
      </c>
      <c r="AS731" s="215">
        <f>IF(AN731=5,G731,0)</f>
        <v>0</v>
      </c>
      <c r="BO731" s="242">
        <v>1</v>
      </c>
      <c r="BP731" s="242">
        <v>7</v>
      </c>
    </row>
    <row r="732" spans="1:11" ht="12.75" customHeight="1">
      <c r="A732" s="251"/>
      <c r="B732" s="252"/>
      <c r="C732" s="503" t="s">
        <v>2362</v>
      </c>
      <c r="D732" s="503"/>
      <c r="E732" s="253">
        <v>48.582</v>
      </c>
      <c r="F732" s="254"/>
      <c r="G732" s="255"/>
      <c r="H732" s="256"/>
      <c r="I732" s="257"/>
      <c r="J732" s="258"/>
      <c r="K732" s="257"/>
    </row>
    <row r="733" spans="1:11" ht="12.75" customHeight="1">
      <c r="A733" s="251"/>
      <c r="B733" s="252"/>
      <c r="C733" s="503" t="s">
        <v>2363</v>
      </c>
      <c r="D733" s="503"/>
      <c r="E733" s="253">
        <v>64.465</v>
      </c>
      <c r="F733" s="254"/>
      <c r="G733" s="255"/>
      <c r="H733" s="256"/>
      <c r="I733" s="257"/>
      <c r="J733" s="258"/>
      <c r="K733" s="257"/>
    </row>
    <row r="734" spans="1:11" ht="12.75" customHeight="1">
      <c r="A734" s="251"/>
      <c r="B734" s="252"/>
      <c r="C734" s="503" t="s">
        <v>2364</v>
      </c>
      <c r="D734" s="503"/>
      <c r="E734" s="253">
        <v>16.518</v>
      </c>
      <c r="F734" s="254"/>
      <c r="G734" s="255"/>
      <c r="H734" s="256"/>
      <c r="I734" s="257"/>
      <c r="J734" s="258"/>
      <c r="K734" s="257"/>
    </row>
    <row r="735" spans="1:68" ht="12.75">
      <c r="A735" s="243">
        <v>139</v>
      </c>
      <c r="B735" s="244" t="s">
        <v>1475</v>
      </c>
      <c r="C735" s="245" t="s">
        <v>1476</v>
      </c>
      <c r="D735" s="246" t="s">
        <v>205</v>
      </c>
      <c r="E735" s="247">
        <v>15</v>
      </c>
      <c r="F735" s="439"/>
      <c r="G735" s="248">
        <f>E735*F735</f>
        <v>0</v>
      </c>
      <c r="H735" s="249">
        <v>0</v>
      </c>
      <c r="I735" s="250">
        <f>E735*H735</f>
        <v>0</v>
      </c>
      <c r="J735" s="249">
        <v>-0.00418</v>
      </c>
      <c r="K735" s="250">
        <f>E735*J735</f>
        <v>-0.06269999999999999</v>
      </c>
      <c r="AN735" s="215">
        <v>2</v>
      </c>
      <c r="AO735" s="215">
        <f>IF(AN735=1,G735,0)</f>
        <v>0</v>
      </c>
      <c r="AP735" s="215">
        <f>IF(AN735=2,G735,0)</f>
        <v>0</v>
      </c>
      <c r="AQ735" s="215">
        <f>IF(AN735=3,G735,0)</f>
        <v>0</v>
      </c>
      <c r="AR735" s="215">
        <f>IF(AN735=4,G735,0)</f>
        <v>0</v>
      </c>
      <c r="AS735" s="215">
        <f>IF(AN735=5,G735,0)</f>
        <v>0</v>
      </c>
      <c r="BO735" s="242">
        <v>1</v>
      </c>
      <c r="BP735" s="242">
        <v>7</v>
      </c>
    </row>
    <row r="736" spans="1:11" ht="12.75" customHeight="1">
      <c r="A736" s="251"/>
      <c r="B736" s="252"/>
      <c r="C736" s="503" t="s">
        <v>2365</v>
      </c>
      <c r="D736" s="503"/>
      <c r="E736" s="253">
        <v>7.5</v>
      </c>
      <c r="F736" s="254"/>
      <c r="G736" s="255"/>
      <c r="H736" s="256"/>
      <c r="I736" s="257"/>
      <c r="J736" s="258"/>
      <c r="K736" s="257"/>
    </row>
    <row r="737" spans="1:11" ht="12.75" customHeight="1">
      <c r="A737" s="251"/>
      <c r="B737" s="252"/>
      <c r="C737" s="503" t="s">
        <v>2366</v>
      </c>
      <c r="D737" s="503"/>
      <c r="E737" s="253">
        <v>4.5</v>
      </c>
      <c r="F737" s="254"/>
      <c r="G737" s="255"/>
      <c r="H737" s="256"/>
      <c r="I737" s="257"/>
      <c r="J737" s="258"/>
      <c r="K737" s="257"/>
    </row>
    <row r="738" spans="1:11" ht="12.75" customHeight="1">
      <c r="A738" s="251"/>
      <c r="B738" s="252"/>
      <c r="C738" s="503" t="s">
        <v>2367</v>
      </c>
      <c r="D738" s="503"/>
      <c r="E738" s="253">
        <v>3</v>
      </c>
      <c r="F738" s="254"/>
      <c r="G738" s="255"/>
      <c r="H738" s="256"/>
      <c r="I738" s="257"/>
      <c r="J738" s="258"/>
      <c r="K738" s="257"/>
    </row>
    <row r="739" spans="1:68" ht="22.5">
      <c r="A739" s="243">
        <v>140</v>
      </c>
      <c r="B739" s="244" t="s">
        <v>1485</v>
      </c>
      <c r="C739" s="245" t="s">
        <v>1486</v>
      </c>
      <c r="D739" s="246" t="s">
        <v>205</v>
      </c>
      <c r="E739" s="247">
        <v>19.89</v>
      </c>
      <c r="F739" s="439"/>
      <c r="G739" s="248">
        <f>E739*F739</f>
        <v>0</v>
      </c>
      <c r="H739" s="249">
        <v>0.00303</v>
      </c>
      <c r="I739" s="250">
        <f>E739*H739</f>
        <v>0.060266700000000006</v>
      </c>
      <c r="J739" s="249">
        <v>0</v>
      </c>
      <c r="K739" s="250">
        <f>E739*J739</f>
        <v>0</v>
      </c>
      <c r="AN739" s="215">
        <v>2</v>
      </c>
      <c r="AO739" s="215">
        <f>IF(AN739=1,G739,0)</f>
        <v>0</v>
      </c>
      <c r="AP739" s="215">
        <f>IF(AN739=2,G739,0)</f>
        <v>0</v>
      </c>
      <c r="AQ739" s="215">
        <f>IF(AN739=3,G739,0)</f>
        <v>0</v>
      </c>
      <c r="AR739" s="215">
        <f>IF(AN739=4,G739,0)</f>
        <v>0</v>
      </c>
      <c r="AS739" s="215">
        <f>IF(AN739=5,G739,0)</f>
        <v>0</v>
      </c>
      <c r="BO739" s="242">
        <v>1</v>
      </c>
      <c r="BP739" s="242">
        <v>7</v>
      </c>
    </row>
    <row r="740" spans="1:11" ht="12.75" customHeight="1">
      <c r="A740" s="251"/>
      <c r="B740" s="252"/>
      <c r="C740" s="503" t="s">
        <v>2368</v>
      </c>
      <c r="D740" s="503"/>
      <c r="E740" s="253">
        <v>3.26</v>
      </c>
      <c r="F740" s="254"/>
      <c r="G740" s="255"/>
      <c r="H740" s="256"/>
      <c r="I740" s="257"/>
      <c r="J740" s="258"/>
      <c r="K740" s="257"/>
    </row>
    <row r="741" spans="1:11" ht="12.75" customHeight="1">
      <c r="A741" s="251"/>
      <c r="B741" s="252"/>
      <c r="C741" s="503" t="s">
        <v>2369</v>
      </c>
      <c r="D741" s="503"/>
      <c r="E741" s="253">
        <v>1.63</v>
      </c>
      <c r="F741" s="254"/>
      <c r="G741" s="255"/>
      <c r="H741" s="256"/>
      <c r="I741" s="257"/>
      <c r="J741" s="258"/>
      <c r="K741" s="257"/>
    </row>
    <row r="742" spans="1:11" ht="12.75" customHeight="1">
      <c r="A742" s="251"/>
      <c r="B742" s="252"/>
      <c r="C742" s="503" t="s">
        <v>2370</v>
      </c>
      <c r="D742" s="503"/>
      <c r="E742" s="253">
        <v>1.02</v>
      </c>
      <c r="F742" s="254"/>
      <c r="G742" s="255"/>
      <c r="H742" s="256"/>
      <c r="I742" s="257"/>
      <c r="J742" s="258"/>
      <c r="K742" s="257"/>
    </row>
    <row r="743" spans="1:11" ht="12.75" customHeight="1">
      <c r="A743" s="251"/>
      <c r="B743" s="252"/>
      <c r="C743" s="503" t="s">
        <v>2371</v>
      </c>
      <c r="D743" s="503"/>
      <c r="E743" s="253">
        <v>3.82</v>
      </c>
      <c r="F743" s="254"/>
      <c r="G743" s="255"/>
      <c r="H743" s="256"/>
      <c r="I743" s="257"/>
      <c r="J743" s="258"/>
      <c r="K743" s="257"/>
    </row>
    <row r="744" spans="1:11" ht="12.75" customHeight="1">
      <c r="A744" s="251"/>
      <c r="B744" s="252"/>
      <c r="C744" s="503" t="s">
        <v>2372</v>
      </c>
      <c r="D744" s="503"/>
      <c r="E744" s="253">
        <v>10.16</v>
      </c>
      <c r="F744" s="254"/>
      <c r="G744" s="255"/>
      <c r="H744" s="256"/>
      <c r="I744" s="257"/>
      <c r="J744" s="258"/>
      <c r="K744" s="257"/>
    </row>
    <row r="745" spans="1:68" ht="22.5">
      <c r="A745" s="243">
        <v>141</v>
      </c>
      <c r="B745" s="244" t="s">
        <v>1497</v>
      </c>
      <c r="C745" s="245" t="s">
        <v>1498</v>
      </c>
      <c r="D745" s="246" t="s">
        <v>205</v>
      </c>
      <c r="E745" s="247">
        <v>2.4</v>
      </c>
      <c r="F745" s="439"/>
      <c r="G745" s="248">
        <f>E745*F745</f>
        <v>0</v>
      </c>
      <c r="H745" s="249">
        <v>0.00463</v>
      </c>
      <c r="I745" s="250">
        <f>E745*H745</f>
        <v>0.011111999999999999</v>
      </c>
      <c r="J745" s="249">
        <v>0</v>
      </c>
      <c r="K745" s="250">
        <f>E745*J745</f>
        <v>0</v>
      </c>
      <c r="AN745" s="215">
        <v>2</v>
      </c>
      <c r="AO745" s="215">
        <f>IF(AN745=1,G745,0)</f>
        <v>0</v>
      </c>
      <c r="AP745" s="215">
        <f>IF(AN745=2,G745,0)</f>
        <v>0</v>
      </c>
      <c r="AQ745" s="215">
        <f>IF(AN745=3,G745,0)</f>
        <v>0</v>
      </c>
      <c r="AR745" s="215">
        <f>IF(AN745=4,G745,0)</f>
        <v>0</v>
      </c>
      <c r="AS745" s="215">
        <f>IF(AN745=5,G745,0)</f>
        <v>0</v>
      </c>
      <c r="BO745" s="242">
        <v>1</v>
      </c>
      <c r="BP745" s="242">
        <v>7</v>
      </c>
    </row>
    <row r="746" spans="1:11" ht="12.75" customHeight="1">
      <c r="A746" s="251"/>
      <c r="B746" s="252"/>
      <c r="C746" s="503" t="s">
        <v>2373</v>
      </c>
      <c r="D746" s="503"/>
      <c r="E746" s="253">
        <v>2.4</v>
      </c>
      <c r="F746" s="254"/>
      <c r="G746" s="255"/>
      <c r="H746" s="256"/>
      <c r="I746" s="257"/>
      <c r="J746" s="258"/>
      <c r="K746" s="257"/>
    </row>
    <row r="747" spans="1:68" ht="22.5">
      <c r="A747" s="243">
        <v>142</v>
      </c>
      <c r="B747" s="244" t="s">
        <v>1504</v>
      </c>
      <c r="C747" s="245" t="s">
        <v>1505</v>
      </c>
      <c r="D747" s="246" t="s">
        <v>205</v>
      </c>
      <c r="E747" s="247">
        <v>4.98</v>
      </c>
      <c r="F747" s="439"/>
      <c r="G747" s="248">
        <f>E747*F747</f>
        <v>0</v>
      </c>
      <c r="H747" s="249">
        <v>0.00557</v>
      </c>
      <c r="I747" s="250">
        <f>E747*H747</f>
        <v>0.027738600000000002</v>
      </c>
      <c r="J747" s="249">
        <v>0</v>
      </c>
      <c r="K747" s="250">
        <f>E747*J747</f>
        <v>0</v>
      </c>
      <c r="AN747" s="215">
        <v>2</v>
      </c>
      <c r="AO747" s="215">
        <f>IF(AN747=1,G747,0)</f>
        <v>0</v>
      </c>
      <c r="AP747" s="215">
        <f>IF(AN747=2,G747,0)</f>
        <v>0</v>
      </c>
      <c r="AQ747" s="215">
        <f>IF(AN747=3,G747,0)</f>
        <v>0</v>
      </c>
      <c r="AR747" s="215">
        <f>IF(AN747=4,G747,0)</f>
        <v>0</v>
      </c>
      <c r="AS747" s="215">
        <f>IF(AN747=5,G747,0)</f>
        <v>0</v>
      </c>
      <c r="BO747" s="242">
        <v>1</v>
      </c>
      <c r="BP747" s="242">
        <v>7</v>
      </c>
    </row>
    <row r="748" spans="1:11" ht="12.75" customHeight="1">
      <c r="A748" s="251"/>
      <c r="B748" s="252"/>
      <c r="C748" s="503" t="s">
        <v>2374</v>
      </c>
      <c r="D748" s="503"/>
      <c r="E748" s="253">
        <v>4.98</v>
      </c>
      <c r="F748" s="254"/>
      <c r="G748" s="255"/>
      <c r="H748" s="256"/>
      <c r="I748" s="257"/>
      <c r="J748" s="258"/>
      <c r="K748" s="257"/>
    </row>
    <row r="749" spans="1:68" ht="22.5">
      <c r="A749" s="243">
        <v>143</v>
      </c>
      <c r="B749" s="244" t="s">
        <v>1507</v>
      </c>
      <c r="C749" s="245" t="s">
        <v>1508</v>
      </c>
      <c r="D749" s="246" t="s">
        <v>205</v>
      </c>
      <c r="E749" s="247">
        <v>2.28</v>
      </c>
      <c r="F749" s="439"/>
      <c r="G749" s="248">
        <f>E749*F749</f>
        <v>0</v>
      </c>
      <c r="H749" s="249">
        <v>0.00171</v>
      </c>
      <c r="I749" s="250">
        <f>E749*H749</f>
        <v>0.0038987999999999996</v>
      </c>
      <c r="J749" s="249">
        <v>0</v>
      </c>
      <c r="K749" s="250">
        <f>E749*J749</f>
        <v>0</v>
      </c>
      <c r="AN749" s="215">
        <v>2</v>
      </c>
      <c r="AO749" s="215">
        <f>IF(AN749=1,G749,0)</f>
        <v>0</v>
      </c>
      <c r="AP749" s="215">
        <f>IF(AN749=2,G749,0)</f>
        <v>0</v>
      </c>
      <c r="AQ749" s="215">
        <f>IF(AN749=3,G749,0)</f>
        <v>0</v>
      </c>
      <c r="AR749" s="215">
        <f>IF(AN749=4,G749,0)</f>
        <v>0</v>
      </c>
      <c r="AS749" s="215">
        <f>IF(AN749=5,G749,0)</f>
        <v>0</v>
      </c>
      <c r="BO749" s="242">
        <v>1</v>
      </c>
      <c r="BP749" s="242">
        <v>7</v>
      </c>
    </row>
    <row r="750" spans="1:11" ht="12.75" customHeight="1">
      <c r="A750" s="251"/>
      <c r="B750" s="252"/>
      <c r="C750" s="503" t="s">
        <v>2375</v>
      </c>
      <c r="D750" s="503"/>
      <c r="E750" s="253">
        <v>2.28</v>
      </c>
      <c r="F750" s="254"/>
      <c r="G750" s="255"/>
      <c r="H750" s="256"/>
      <c r="I750" s="257"/>
      <c r="J750" s="258"/>
      <c r="K750" s="257"/>
    </row>
    <row r="751" spans="1:68" ht="22.5">
      <c r="A751" s="243">
        <v>144</v>
      </c>
      <c r="B751" s="244" t="s">
        <v>1512</v>
      </c>
      <c r="C751" s="245" t="s">
        <v>1513</v>
      </c>
      <c r="D751" s="246" t="s">
        <v>205</v>
      </c>
      <c r="E751" s="247">
        <v>9.75</v>
      </c>
      <c r="F751" s="439"/>
      <c r="G751" s="248">
        <f>E751*F751</f>
        <v>0</v>
      </c>
      <c r="H751" s="249">
        <v>0.00218</v>
      </c>
      <c r="I751" s="250">
        <f>E751*H751</f>
        <v>0.021255</v>
      </c>
      <c r="J751" s="249">
        <v>0</v>
      </c>
      <c r="K751" s="250">
        <f>E751*J751</f>
        <v>0</v>
      </c>
      <c r="AN751" s="215">
        <v>2</v>
      </c>
      <c r="AO751" s="215">
        <f>IF(AN751=1,G751,0)</f>
        <v>0</v>
      </c>
      <c r="AP751" s="215">
        <f>IF(AN751=2,G751,0)</f>
        <v>0</v>
      </c>
      <c r="AQ751" s="215">
        <f>IF(AN751=3,G751,0)</f>
        <v>0</v>
      </c>
      <c r="AR751" s="215">
        <f>IF(AN751=4,G751,0)</f>
        <v>0</v>
      </c>
      <c r="AS751" s="215">
        <f>IF(AN751=5,G751,0)</f>
        <v>0</v>
      </c>
      <c r="BO751" s="242">
        <v>1</v>
      </c>
      <c r="BP751" s="242">
        <v>7</v>
      </c>
    </row>
    <row r="752" spans="1:11" ht="12.75" customHeight="1">
      <c r="A752" s="251"/>
      <c r="B752" s="252"/>
      <c r="C752" s="503" t="s">
        <v>2376</v>
      </c>
      <c r="D752" s="503"/>
      <c r="E752" s="253">
        <v>9.75</v>
      </c>
      <c r="F752" s="254"/>
      <c r="G752" s="255"/>
      <c r="H752" s="256"/>
      <c r="I752" s="257"/>
      <c r="J752" s="258"/>
      <c r="K752" s="257"/>
    </row>
    <row r="753" spans="1:68" ht="22.5">
      <c r="A753" s="243">
        <v>145</v>
      </c>
      <c r="B753" s="244" t="s">
        <v>1512</v>
      </c>
      <c r="C753" s="245" t="s">
        <v>1513</v>
      </c>
      <c r="D753" s="246" t="s">
        <v>205</v>
      </c>
      <c r="E753" s="247">
        <v>5.04</v>
      </c>
      <c r="F753" s="439"/>
      <c r="G753" s="248">
        <f>E753*F753</f>
        <v>0</v>
      </c>
      <c r="H753" s="249">
        <v>0.00218</v>
      </c>
      <c r="I753" s="250">
        <f>E753*H753</f>
        <v>0.0109872</v>
      </c>
      <c r="J753" s="249">
        <v>0</v>
      </c>
      <c r="K753" s="250">
        <f>E753*J753</f>
        <v>0</v>
      </c>
      <c r="AN753" s="215">
        <v>2</v>
      </c>
      <c r="AO753" s="215">
        <f>IF(AN753=1,G753,0)</f>
        <v>0</v>
      </c>
      <c r="AP753" s="215">
        <f>IF(AN753=2,G753,0)</f>
        <v>0</v>
      </c>
      <c r="AQ753" s="215">
        <f>IF(AN753=3,G753,0)</f>
        <v>0</v>
      </c>
      <c r="AR753" s="215">
        <f>IF(AN753=4,G753,0)</f>
        <v>0</v>
      </c>
      <c r="AS753" s="215">
        <f>IF(AN753=5,G753,0)</f>
        <v>0</v>
      </c>
      <c r="BO753" s="242">
        <v>1</v>
      </c>
      <c r="BP753" s="242">
        <v>7</v>
      </c>
    </row>
    <row r="754" spans="1:11" ht="12.75" customHeight="1">
      <c r="A754" s="251"/>
      <c r="B754" s="252"/>
      <c r="C754" s="503" t="s">
        <v>2377</v>
      </c>
      <c r="D754" s="503"/>
      <c r="E754" s="253">
        <v>5.04</v>
      </c>
      <c r="F754" s="254"/>
      <c r="G754" s="255"/>
      <c r="H754" s="256"/>
      <c r="I754" s="257"/>
      <c r="J754" s="258"/>
      <c r="K754" s="257"/>
    </row>
    <row r="755" spans="1:68" ht="22.5">
      <c r="A755" s="243">
        <v>146</v>
      </c>
      <c r="B755" s="244" t="s">
        <v>1524</v>
      </c>
      <c r="C755" s="245" t="s">
        <v>1525</v>
      </c>
      <c r="D755" s="246" t="s">
        <v>205</v>
      </c>
      <c r="E755" s="247">
        <v>57.37</v>
      </c>
      <c r="F755" s="439"/>
      <c r="G755" s="248">
        <f>E755*F755</f>
        <v>0</v>
      </c>
      <c r="H755" s="249">
        <v>0.00218</v>
      </c>
      <c r="I755" s="250">
        <f>E755*H755</f>
        <v>0.1250666</v>
      </c>
      <c r="J755" s="249">
        <v>0</v>
      </c>
      <c r="K755" s="250">
        <f>E755*J755</f>
        <v>0</v>
      </c>
      <c r="AN755" s="215">
        <v>2</v>
      </c>
      <c r="AO755" s="215">
        <f>IF(AN755=1,G755,0)</f>
        <v>0</v>
      </c>
      <c r="AP755" s="215">
        <f>IF(AN755=2,G755,0)</f>
        <v>0</v>
      </c>
      <c r="AQ755" s="215">
        <f>IF(AN755=3,G755,0)</f>
        <v>0</v>
      </c>
      <c r="AR755" s="215">
        <f>IF(AN755=4,G755,0)</f>
        <v>0</v>
      </c>
      <c r="AS755" s="215">
        <f>IF(AN755=5,G755,0)</f>
        <v>0</v>
      </c>
      <c r="BO755" s="242">
        <v>1</v>
      </c>
      <c r="BP755" s="242">
        <v>7</v>
      </c>
    </row>
    <row r="756" spans="1:11" ht="12.75" customHeight="1">
      <c r="A756" s="251"/>
      <c r="B756" s="252"/>
      <c r="C756" s="503" t="s">
        <v>2378</v>
      </c>
      <c r="D756" s="503"/>
      <c r="E756" s="253">
        <v>22.97</v>
      </c>
      <c r="F756" s="254"/>
      <c r="G756" s="255"/>
      <c r="H756" s="256"/>
      <c r="I756" s="257"/>
      <c r="J756" s="258"/>
      <c r="K756" s="257"/>
    </row>
    <row r="757" spans="1:11" ht="12.75" customHeight="1">
      <c r="A757" s="251"/>
      <c r="B757" s="252"/>
      <c r="C757" s="503" t="s">
        <v>2346</v>
      </c>
      <c r="D757" s="503"/>
      <c r="E757" s="253">
        <v>16.6</v>
      </c>
      <c r="F757" s="254"/>
      <c r="G757" s="255"/>
      <c r="H757" s="256"/>
      <c r="I757" s="257"/>
      <c r="J757" s="258"/>
      <c r="K757" s="257"/>
    </row>
    <row r="758" spans="1:11" ht="12.75" customHeight="1">
      <c r="A758" s="251"/>
      <c r="B758" s="252"/>
      <c r="C758" s="503" t="s">
        <v>2344</v>
      </c>
      <c r="D758" s="503"/>
      <c r="E758" s="253">
        <v>17.8</v>
      </c>
      <c r="F758" s="254"/>
      <c r="G758" s="255"/>
      <c r="H758" s="256"/>
      <c r="I758" s="257"/>
      <c r="J758" s="258"/>
      <c r="K758" s="257"/>
    </row>
    <row r="759" spans="1:68" ht="22.5">
      <c r="A759" s="243">
        <v>147</v>
      </c>
      <c r="B759" s="244" t="s">
        <v>2379</v>
      </c>
      <c r="C759" s="245" t="s">
        <v>2380</v>
      </c>
      <c r="D759" s="246" t="s">
        <v>205</v>
      </c>
      <c r="E759" s="247">
        <v>8</v>
      </c>
      <c r="F759" s="439"/>
      <c r="G759" s="248">
        <f>E759*F759</f>
        <v>0</v>
      </c>
      <c r="H759" s="249">
        <v>0.0036</v>
      </c>
      <c r="I759" s="250">
        <f>E759*H759</f>
        <v>0.0288</v>
      </c>
      <c r="J759" s="249">
        <v>0</v>
      </c>
      <c r="K759" s="250">
        <f>E759*J759</f>
        <v>0</v>
      </c>
      <c r="AN759" s="215">
        <v>2</v>
      </c>
      <c r="AO759" s="215">
        <f>IF(AN759=1,G759,0)</f>
        <v>0</v>
      </c>
      <c r="AP759" s="215">
        <f>IF(AN759=2,G759,0)</f>
        <v>0</v>
      </c>
      <c r="AQ759" s="215">
        <f>IF(AN759=3,G759,0)</f>
        <v>0</v>
      </c>
      <c r="AR759" s="215">
        <f>IF(AN759=4,G759,0)</f>
        <v>0</v>
      </c>
      <c r="AS759" s="215">
        <f>IF(AN759=5,G759,0)</f>
        <v>0</v>
      </c>
      <c r="BO759" s="242">
        <v>1</v>
      </c>
      <c r="BP759" s="242">
        <v>7</v>
      </c>
    </row>
    <row r="760" spans="1:11" ht="12.75" customHeight="1">
      <c r="A760" s="251"/>
      <c r="B760" s="252"/>
      <c r="C760" s="503" t="s">
        <v>2381</v>
      </c>
      <c r="D760" s="503"/>
      <c r="E760" s="253">
        <v>8</v>
      </c>
      <c r="F760" s="254"/>
      <c r="G760" s="255"/>
      <c r="H760" s="256"/>
      <c r="I760" s="257"/>
      <c r="J760" s="258"/>
      <c r="K760" s="257"/>
    </row>
    <row r="761" spans="1:68" ht="22.5">
      <c r="A761" s="243">
        <v>148</v>
      </c>
      <c r="B761" s="244" t="s">
        <v>1527</v>
      </c>
      <c r="C761" s="245" t="s">
        <v>1528</v>
      </c>
      <c r="D761" s="246" t="s">
        <v>205</v>
      </c>
      <c r="E761" s="247">
        <v>40.2</v>
      </c>
      <c r="F761" s="439"/>
      <c r="G761" s="248">
        <f>E761*F761</f>
        <v>0</v>
      </c>
      <c r="H761" s="249">
        <v>0.00689</v>
      </c>
      <c r="I761" s="250">
        <f>E761*H761</f>
        <v>0.27697800000000006</v>
      </c>
      <c r="J761" s="249">
        <v>0</v>
      </c>
      <c r="K761" s="250">
        <f>E761*J761</f>
        <v>0</v>
      </c>
      <c r="AN761" s="215">
        <v>2</v>
      </c>
      <c r="AO761" s="215">
        <f>IF(AN761=1,G761,0)</f>
        <v>0</v>
      </c>
      <c r="AP761" s="215">
        <f>IF(AN761=2,G761,0)</f>
        <v>0</v>
      </c>
      <c r="AQ761" s="215">
        <f>IF(AN761=3,G761,0)</f>
        <v>0</v>
      </c>
      <c r="AR761" s="215">
        <f>IF(AN761=4,G761,0)</f>
        <v>0</v>
      </c>
      <c r="AS761" s="215">
        <f>IF(AN761=5,G761,0)</f>
        <v>0</v>
      </c>
      <c r="BO761" s="242">
        <v>1</v>
      </c>
      <c r="BP761" s="242">
        <v>7</v>
      </c>
    </row>
    <row r="762" spans="1:11" ht="12.75" customHeight="1">
      <c r="A762" s="251"/>
      <c r="B762" s="252"/>
      <c r="C762" s="503" t="s">
        <v>2382</v>
      </c>
      <c r="D762" s="503"/>
      <c r="E762" s="253">
        <v>40.2</v>
      </c>
      <c r="F762" s="254"/>
      <c r="G762" s="255"/>
      <c r="H762" s="256"/>
      <c r="I762" s="257"/>
      <c r="J762" s="258"/>
      <c r="K762" s="257"/>
    </row>
    <row r="763" spans="1:68" ht="22.5">
      <c r="A763" s="243">
        <v>149</v>
      </c>
      <c r="B763" s="244" t="s">
        <v>2383</v>
      </c>
      <c r="C763" s="245" t="s">
        <v>2384</v>
      </c>
      <c r="D763" s="246" t="s">
        <v>205</v>
      </c>
      <c r="E763" s="247">
        <v>26.5</v>
      </c>
      <c r="F763" s="439"/>
      <c r="G763" s="248">
        <f>E763*F763</f>
        <v>0</v>
      </c>
      <c r="H763" s="249">
        <v>0.00689</v>
      </c>
      <c r="I763" s="250">
        <f>E763*H763</f>
        <v>0.182585</v>
      </c>
      <c r="J763" s="249">
        <v>0</v>
      </c>
      <c r="K763" s="250">
        <f>E763*J763</f>
        <v>0</v>
      </c>
      <c r="AN763" s="215">
        <v>2</v>
      </c>
      <c r="AO763" s="215">
        <f>IF(AN763=1,G763,0)</f>
        <v>0</v>
      </c>
      <c r="AP763" s="215">
        <f>IF(AN763=2,G763,0)</f>
        <v>0</v>
      </c>
      <c r="AQ763" s="215">
        <f>IF(AN763=3,G763,0)</f>
        <v>0</v>
      </c>
      <c r="AR763" s="215">
        <f>IF(AN763=4,G763,0)</f>
        <v>0</v>
      </c>
      <c r="AS763" s="215">
        <f>IF(AN763=5,G763,0)</f>
        <v>0</v>
      </c>
      <c r="BO763" s="242">
        <v>1</v>
      </c>
      <c r="BP763" s="242">
        <v>7</v>
      </c>
    </row>
    <row r="764" spans="1:11" ht="12.75" customHeight="1">
      <c r="A764" s="251"/>
      <c r="B764" s="252"/>
      <c r="C764" s="503" t="s">
        <v>2385</v>
      </c>
      <c r="D764" s="503"/>
      <c r="E764" s="253">
        <v>26.5</v>
      </c>
      <c r="F764" s="254"/>
      <c r="G764" s="255"/>
      <c r="H764" s="256"/>
      <c r="I764" s="257"/>
      <c r="J764" s="258"/>
      <c r="K764" s="257"/>
    </row>
    <row r="765" spans="1:68" ht="22.5">
      <c r="A765" s="243">
        <v>150</v>
      </c>
      <c r="B765" s="244" t="s">
        <v>2386</v>
      </c>
      <c r="C765" s="245" t="s">
        <v>2387</v>
      </c>
      <c r="D765" s="246" t="s">
        <v>205</v>
      </c>
      <c r="E765" s="247">
        <v>13.8</v>
      </c>
      <c r="F765" s="439"/>
      <c r="G765" s="248">
        <f>E765*F765</f>
        <v>0</v>
      </c>
      <c r="H765" s="249">
        <v>0.00689</v>
      </c>
      <c r="I765" s="250">
        <f>E765*H765</f>
        <v>0.09508200000000001</v>
      </c>
      <c r="J765" s="249">
        <v>0</v>
      </c>
      <c r="K765" s="250">
        <f>E765*J765</f>
        <v>0</v>
      </c>
      <c r="AN765" s="215">
        <v>2</v>
      </c>
      <c r="AO765" s="215">
        <f>IF(AN765=1,G765,0)</f>
        <v>0</v>
      </c>
      <c r="AP765" s="215">
        <f>IF(AN765=2,G765,0)</f>
        <v>0</v>
      </c>
      <c r="AQ765" s="215">
        <f>IF(AN765=3,G765,0)</f>
        <v>0</v>
      </c>
      <c r="AR765" s="215">
        <f>IF(AN765=4,G765,0)</f>
        <v>0</v>
      </c>
      <c r="AS765" s="215">
        <f>IF(AN765=5,G765,0)</f>
        <v>0</v>
      </c>
      <c r="BO765" s="242">
        <v>1</v>
      </c>
      <c r="BP765" s="242">
        <v>7</v>
      </c>
    </row>
    <row r="766" spans="1:11" ht="12.75" customHeight="1">
      <c r="A766" s="251"/>
      <c r="B766" s="252"/>
      <c r="C766" s="503" t="s">
        <v>2388</v>
      </c>
      <c r="D766" s="503"/>
      <c r="E766" s="253">
        <v>13.8</v>
      </c>
      <c r="F766" s="254"/>
      <c r="G766" s="255"/>
      <c r="H766" s="256"/>
      <c r="I766" s="257"/>
      <c r="J766" s="258"/>
      <c r="K766" s="257"/>
    </row>
    <row r="767" spans="1:68" ht="12.75">
      <c r="A767" s="243">
        <v>151</v>
      </c>
      <c r="B767" s="244" t="s">
        <v>2389</v>
      </c>
      <c r="C767" s="245" t="s">
        <v>2390</v>
      </c>
      <c r="D767" s="246" t="s">
        <v>205</v>
      </c>
      <c r="E767" s="247">
        <v>12.1</v>
      </c>
      <c r="F767" s="439"/>
      <c r="G767" s="248">
        <f>E767*F767</f>
        <v>0</v>
      </c>
      <c r="H767" s="249">
        <v>0.00431</v>
      </c>
      <c r="I767" s="250">
        <f>E767*H767</f>
        <v>0.052150999999999996</v>
      </c>
      <c r="J767" s="249">
        <v>0</v>
      </c>
      <c r="K767" s="250">
        <f>E767*J767</f>
        <v>0</v>
      </c>
      <c r="AN767" s="215">
        <v>2</v>
      </c>
      <c r="AO767" s="215">
        <f>IF(AN767=1,G767,0)</f>
        <v>0</v>
      </c>
      <c r="AP767" s="215">
        <f>IF(AN767=2,G767,0)</f>
        <v>0</v>
      </c>
      <c r="AQ767" s="215">
        <f>IF(AN767=3,G767,0)</f>
        <v>0</v>
      </c>
      <c r="AR767" s="215">
        <f>IF(AN767=4,G767,0)</f>
        <v>0</v>
      </c>
      <c r="AS767" s="215">
        <f>IF(AN767=5,G767,0)</f>
        <v>0</v>
      </c>
      <c r="BO767" s="242">
        <v>1</v>
      </c>
      <c r="BP767" s="242">
        <v>0</v>
      </c>
    </row>
    <row r="768" spans="1:11" ht="12.75" customHeight="1">
      <c r="A768" s="251"/>
      <c r="B768" s="252"/>
      <c r="C768" s="503" t="s">
        <v>2391</v>
      </c>
      <c r="D768" s="503"/>
      <c r="E768" s="253">
        <v>4.6</v>
      </c>
      <c r="F768" s="254"/>
      <c r="G768" s="255"/>
      <c r="H768" s="256"/>
      <c r="I768" s="257"/>
      <c r="J768" s="258"/>
      <c r="K768" s="257"/>
    </row>
    <row r="769" spans="1:11" ht="12.75" customHeight="1">
      <c r="A769" s="251"/>
      <c r="B769" s="252"/>
      <c r="C769" s="503" t="s">
        <v>2392</v>
      </c>
      <c r="D769" s="503"/>
      <c r="E769" s="253">
        <v>7.5</v>
      </c>
      <c r="F769" s="254"/>
      <c r="G769" s="255"/>
      <c r="H769" s="256"/>
      <c r="I769" s="257"/>
      <c r="J769" s="258"/>
      <c r="K769" s="257"/>
    </row>
    <row r="770" spans="1:68" ht="12.75">
      <c r="A770" s="243">
        <v>152</v>
      </c>
      <c r="B770" s="244" t="s">
        <v>1530</v>
      </c>
      <c r="C770" s="245" t="s">
        <v>1531</v>
      </c>
      <c r="D770" s="246" t="s">
        <v>205</v>
      </c>
      <c r="E770" s="247">
        <v>8.4</v>
      </c>
      <c r="F770" s="439"/>
      <c r="G770" s="248">
        <f>E770*F770</f>
        <v>0</v>
      </c>
      <c r="H770" s="249">
        <v>0.00532</v>
      </c>
      <c r="I770" s="250">
        <f>E770*H770</f>
        <v>0.044688000000000005</v>
      </c>
      <c r="J770" s="249">
        <v>0</v>
      </c>
      <c r="K770" s="250">
        <f>E770*J770</f>
        <v>0</v>
      </c>
      <c r="AN770" s="215">
        <v>2</v>
      </c>
      <c r="AO770" s="215">
        <f>IF(AN770=1,G770,0)</f>
        <v>0</v>
      </c>
      <c r="AP770" s="215">
        <f>IF(AN770=2,G770,0)</f>
        <v>0</v>
      </c>
      <c r="AQ770" s="215">
        <f>IF(AN770=3,G770,0)</f>
        <v>0</v>
      </c>
      <c r="AR770" s="215">
        <f>IF(AN770=4,G770,0)</f>
        <v>0</v>
      </c>
      <c r="AS770" s="215">
        <f>IF(AN770=5,G770,0)</f>
        <v>0</v>
      </c>
      <c r="BO770" s="242">
        <v>1</v>
      </c>
      <c r="BP770" s="242">
        <v>7</v>
      </c>
    </row>
    <row r="771" spans="1:11" ht="12.75" customHeight="1">
      <c r="A771" s="251"/>
      <c r="B771" s="252"/>
      <c r="C771" s="503" t="s">
        <v>2393</v>
      </c>
      <c r="D771" s="503"/>
      <c r="E771" s="253">
        <v>8.4</v>
      </c>
      <c r="F771" s="254"/>
      <c r="G771" s="255"/>
      <c r="H771" s="256"/>
      <c r="I771" s="257"/>
      <c r="J771" s="258"/>
      <c r="K771" s="257"/>
    </row>
    <row r="772" spans="1:68" ht="12.75">
      <c r="A772" s="243">
        <v>153</v>
      </c>
      <c r="B772" s="244" t="s">
        <v>1538</v>
      </c>
      <c r="C772" s="245" t="s">
        <v>1539</v>
      </c>
      <c r="D772" s="246" t="s">
        <v>15</v>
      </c>
      <c r="E772" s="247">
        <f>SUM(G709:G770)/100</f>
        <v>0</v>
      </c>
      <c r="F772" s="439"/>
      <c r="G772" s="248">
        <f>E772*F772</f>
        <v>0</v>
      </c>
      <c r="H772" s="249">
        <v>0</v>
      </c>
      <c r="I772" s="250">
        <f>E772*H772</f>
        <v>0</v>
      </c>
      <c r="J772" s="249"/>
      <c r="K772" s="250">
        <f>E772*J772</f>
        <v>0</v>
      </c>
      <c r="AN772" s="215">
        <v>2</v>
      </c>
      <c r="AO772" s="215">
        <f>IF(AN772=1,G772,0)</f>
        <v>0</v>
      </c>
      <c r="AP772" s="215">
        <f>IF(AN772=2,G772,0)</f>
        <v>0</v>
      </c>
      <c r="AQ772" s="215">
        <f>IF(AN772=3,G772,0)</f>
        <v>0</v>
      </c>
      <c r="AR772" s="215">
        <f>IF(AN772=4,G772,0)</f>
        <v>0</v>
      </c>
      <c r="AS772" s="215">
        <f>IF(AN772=5,G772,0)</f>
        <v>0</v>
      </c>
      <c r="BO772" s="242">
        <v>7</v>
      </c>
      <c r="BP772" s="242">
        <v>1002</v>
      </c>
    </row>
    <row r="773" spans="1:45" ht="12.75">
      <c r="A773" s="263"/>
      <c r="B773" s="264" t="s">
        <v>177</v>
      </c>
      <c r="C773" s="265" t="s">
        <v>1540</v>
      </c>
      <c r="D773" s="266"/>
      <c r="E773" s="267"/>
      <c r="F773" s="268"/>
      <c r="G773" s="269">
        <f>SUM(G708:G772)</f>
        <v>0</v>
      </c>
      <c r="H773" s="270"/>
      <c r="I773" s="271">
        <f>SUM(I708:I772)</f>
        <v>1.1823227000000003</v>
      </c>
      <c r="J773" s="270"/>
      <c r="K773" s="271">
        <f>SUM(K708:K772)</f>
        <v>-0.6814751</v>
      </c>
      <c r="AO773" s="272">
        <f>SUM(AO708:AO772)</f>
        <v>0</v>
      </c>
      <c r="AP773" s="272">
        <f>SUM(AP708:AP772)</f>
        <v>0</v>
      </c>
      <c r="AQ773" s="272">
        <f>SUM(AQ708:AQ772)</f>
        <v>0</v>
      </c>
      <c r="AR773" s="272">
        <f>SUM(AR708:AR772)</f>
        <v>0</v>
      </c>
      <c r="AS773" s="272">
        <f>SUM(AS708:AS772)</f>
        <v>0</v>
      </c>
    </row>
    <row r="774" spans="1:11" ht="12.75">
      <c r="A774" s="232" t="s">
        <v>118</v>
      </c>
      <c r="B774" s="233" t="s">
        <v>1556</v>
      </c>
      <c r="C774" s="234" t="s">
        <v>1557</v>
      </c>
      <c r="D774" s="235"/>
      <c r="E774" s="236"/>
      <c r="F774" s="236"/>
      <c r="G774" s="237"/>
      <c r="H774" s="238"/>
      <c r="I774" s="239"/>
      <c r="J774" s="240"/>
      <c r="K774" s="241"/>
    </row>
    <row r="775" spans="1:68" ht="22.5">
      <c r="A775" s="243">
        <v>154</v>
      </c>
      <c r="B775" s="244" t="s">
        <v>1558</v>
      </c>
      <c r="C775" s="245" t="s">
        <v>1559</v>
      </c>
      <c r="D775" s="246" t="s">
        <v>205</v>
      </c>
      <c r="E775" s="247">
        <v>111.28</v>
      </c>
      <c r="F775" s="439"/>
      <c r="G775" s="248">
        <f>E775*F775</f>
        <v>0</v>
      </c>
      <c r="H775" s="249">
        <v>4E-05</v>
      </c>
      <c r="I775" s="250">
        <f>E775*H775</f>
        <v>0.004451200000000001</v>
      </c>
      <c r="J775" s="249">
        <v>0</v>
      </c>
      <c r="K775" s="250">
        <f>E775*J775</f>
        <v>0</v>
      </c>
      <c r="AN775" s="215">
        <v>2</v>
      </c>
      <c r="AO775" s="215">
        <f>IF(AN775=1,G775,0)</f>
        <v>0</v>
      </c>
      <c r="AP775" s="215">
        <f>IF(AN775=2,G775,0)</f>
        <v>0</v>
      </c>
      <c r="AQ775" s="215">
        <f>IF(AN775=3,G775,0)</f>
        <v>0</v>
      </c>
      <c r="AR775" s="215">
        <f>IF(AN775=4,G775,0)</f>
        <v>0</v>
      </c>
      <c r="AS775" s="215">
        <f>IF(AN775=5,G775,0)</f>
        <v>0</v>
      </c>
      <c r="BO775" s="242">
        <v>1</v>
      </c>
      <c r="BP775" s="242">
        <v>7</v>
      </c>
    </row>
    <row r="776" spans="1:11" ht="12.75" customHeight="1">
      <c r="A776" s="251"/>
      <c r="B776" s="252"/>
      <c r="C776" s="506" t="s">
        <v>3148</v>
      </c>
      <c r="D776" s="506"/>
      <c r="E776" s="253">
        <v>9.2</v>
      </c>
      <c r="F776" s="254"/>
      <c r="G776" s="255"/>
      <c r="H776" s="256"/>
      <c r="I776" s="257"/>
      <c r="J776" s="258"/>
      <c r="K776" s="257"/>
    </row>
    <row r="777" spans="1:68" ht="22.5">
      <c r="A777" s="404">
        <v>155</v>
      </c>
      <c r="B777" s="405" t="s">
        <v>1563</v>
      </c>
      <c r="C777" s="293" t="s">
        <v>1564</v>
      </c>
      <c r="D777" s="294" t="s">
        <v>205</v>
      </c>
      <c r="E777" s="406">
        <v>34.64</v>
      </c>
      <c r="F777" s="439"/>
      <c r="G777" s="407">
        <f>E777*F777</f>
        <v>0</v>
      </c>
      <c r="H777" s="249">
        <v>0.00016</v>
      </c>
      <c r="I777" s="250">
        <f>E777*H777</f>
        <v>0.0055424</v>
      </c>
      <c r="J777" s="249">
        <v>0</v>
      </c>
      <c r="K777" s="250">
        <f>E777*J777</f>
        <v>0</v>
      </c>
      <c r="AN777" s="215">
        <v>2</v>
      </c>
      <c r="AO777" s="215">
        <f>IF(AN777=1,G777,0)</f>
        <v>0</v>
      </c>
      <c r="AP777" s="215">
        <f>IF(AN777=2,G777,0)</f>
        <v>0</v>
      </c>
      <c r="AQ777" s="215">
        <f>IF(AN777=3,G777,0)</f>
        <v>0</v>
      </c>
      <c r="AR777" s="215">
        <f>IF(AN777=4,G777,0)</f>
        <v>0</v>
      </c>
      <c r="AS777" s="215">
        <f>IF(AN777=5,G777,0)</f>
        <v>0</v>
      </c>
      <c r="BO777" s="242">
        <v>1</v>
      </c>
      <c r="BP777" s="242">
        <v>7</v>
      </c>
    </row>
    <row r="778" spans="1:11" ht="12.75" customHeight="1">
      <c r="A778" s="408"/>
      <c r="B778" s="409"/>
      <c r="C778" s="506" t="s">
        <v>3149</v>
      </c>
      <c r="D778" s="506"/>
      <c r="E778" s="410">
        <v>2.7</v>
      </c>
      <c r="F778" s="411"/>
      <c r="G778" s="412"/>
      <c r="H778" s="256"/>
      <c r="I778" s="257"/>
      <c r="J778" s="258"/>
      <c r="K778" s="257"/>
    </row>
    <row r="779" spans="1:11" ht="12.75" customHeight="1">
      <c r="A779" s="408"/>
      <c r="B779" s="409"/>
      <c r="C779" s="503" t="s">
        <v>480</v>
      </c>
      <c r="D779" s="503"/>
      <c r="E779" s="253">
        <v>2.34</v>
      </c>
      <c r="F779" s="411"/>
      <c r="G779" s="412"/>
      <c r="H779" s="256"/>
      <c r="I779" s="257"/>
      <c r="J779" s="258"/>
      <c r="K779" s="257"/>
    </row>
    <row r="780" spans="1:11" ht="12.75" customHeight="1">
      <c r="A780" s="408"/>
      <c r="B780" s="409"/>
      <c r="C780" s="503" t="s">
        <v>481</v>
      </c>
      <c r="D780" s="503"/>
      <c r="E780" s="253">
        <v>4.68</v>
      </c>
      <c r="F780" s="411"/>
      <c r="G780" s="412"/>
      <c r="H780" s="256"/>
      <c r="I780" s="257"/>
      <c r="J780" s="258"/>
      <c r="K780" s="257"/>
    </row>
    <row r="781" spans="1:11" ht="12.75" customHeight="1">
      <c r="A781" s="408"/>
      <c r="B781" s="409"/>
      <c r="C781" s="503" t="s">
        <v>482</v>
      </c>
      <c r="D781" s="503"/>
      <c r="E781" s="253">
        <v>5.4</v>
      </c>
      <c r="F781" s="411"/>
      <c r="G781" s="412"/>
      <c r="H781" s="256"/>
      <c r="I781" s="257"/>
      <c r="J781" s="258"/>
      <c r="K781" s="257"/>
    </row>
    <row r="782" spans="1:11" ht="12.75" customHeight="1">
      <c r="A782" s="408"/>
      <c r="B782" s="409"/>
      <c r="C782" s="503" t="s">
        <v>485</v>
      </c>
      <c r="D782" s="503"/>
      <c r="E782" s="253">
        <v>5.16</v>
      </c>
      <c r="F782" s="411"/>
      <c r="G782" s="412"/>
      <c r="H782" s="256"/>
      <c r="I782" s="257"/>
      <c r="J782" s="258"/>
      <c r="K782" s="257"/>
    </row>
    <row r="783" spans="1:11" ht="12.75" customHeight="1">
      <c r="A783" s="408"/>
      <c r="B783" s="409"/>
      <c r="C783" s="503" t="s">
        <v>486</v>
      </c>
      <c r="D783" s="503"/>
      <c r="E783" s="253">
        <v>1.65</v>
      </c>
      <c r="F783" s="411"/>
      <c r="G783" s="412"/>
      <c r="H783" s="256"/>
      <c r="I783" s="257"/>
      <c r="J783" s="258"/>
      <c r="K783" s="257"/>
    </row>
    <row r="784" spans="1:11" ht="12.75" customHeight="1">
      <c r="A784" s="408"/>
      <c r="B784" s="409"/>
      <c r="C784" s="503" t="s">
        <v>487</v>
      </c>
      <c r="D784" s="503"/>
      <c r="E784" s="253">
        <v>3.7</v>
      </c>
      <c r="F784" s="411"/>
      <c r="G784" s="412"/>
      <c r="H784" s="256"/>
      <c r="I784" s="257"/>
      <c r="J784" s="258"/>
      <c r="K784" s="257"/>
    </row>
    <row r="785" spans="1:11" ht="12.75" customHeight="1">
      <c r="A785" s="408"/>
      <c r="B785" s="409"/>
      <c r="C785" s="503" t="s">
        <v>1566</v>
      </c>
      <c r="D785" s="503"/>
      <c r="E785" s="253">
        <v>5.16</v>
      </c>
      <c r="F785" s="411"/>
      <c r="G785" s="412"/>
      <c r="H785" s="256"/>
      <c r="I785" s="257"/>
      <c r="J785" s="258"/>
      <c r="K785" s="257"/>
    </row>
    <row r="786" spans="1:68" ht="12.75">
      <c r="A786" s="404">
        <v>156</v>
      </c>
      <c r="B786" s="405" t="s">
        <v>3164</v>
      </c>
      <c r="C786" s="293" t="s">
        <v>3165</v>
      </c>
      <c r="D786" s="294" t="s">
        <v>200</v>
      </c>
      <c r="E786" s="406">
        <v>3</v>
      </c>
      <c r="F786" s="439"/>
      <c r="G786" s="407">
        <f>E786*F786</f>
        <v>0</v>
      </c>
      <c r="H786" s="249">
        <v>2E-05</v>
      </c>
      <c r="I786" s="250">
        <f>E786*H786</f>
        <v>6.000000000000001E-05</v>
      </c>
      <c r="J786" s="249">
        <v>0</v>
      </c>
      <c r="K786" s="250">
        <f>E786*J786</f>
        <v>0</v>
      </c>
      <c r="AN786" s="215">
        <v>2</v>
      </c>
      <c r="AO786" s="215">
        <f>IF(AN786=1,G786,0)</f>
        <v>0</v>
      </c>
      <c r="AP786" s="215">
        <f>IF(AN786=2,G786,0)</f>
        <v>0</v>
      </c>
      <c r="AQ786" s="215">
        <f>IF(AN786=3,G786,0)</f>
        <v>0</v>
      </c>
      <c r="AR786" s="215">
        <f>IF(AN786=4,G786,0)</f>
        <v>0</v>
      </c>
      <c r="AS786" s="215">
        <f>IF(AN786=5,G786,0)</f>
        <v>0</v>
      </c>
      <c r="BO786" s="242">
        <v>1</v>
      </c>
      <c r="BP786" s="242">
        <v>7</v>
      </c>
    </row>
    <row r="787" spans="1:42" ht="12.75" customHeight="1">
      <c r="A787" s="408"/>
      <c r="B787" s="409"/>
      <c r="C787" s="506" t="s">
        <v>3166</v>
      </c>
      <c r="D787" s="506"/>
      <c r="E787" s="410">
        <v>3</v>
      </c>
      <c r="F787" s="411"/>
      <c r="G787" s="412"/>
      <c r="H787" s="256"/>
      <c r="I787" s="257"/>
      <c r="J787" s="258"/>
      <c r="K787" s="257"/>
      <c r="AP787" s="215">
        <f aca="true" t="shared" si="0" ref="AP787:AP789">IF(AN787=2,G787,0)</f>
        <v>0</v>
      </c>
    </row>
    <row r="788" spans="1:42" ht="12.75" customHeight="1">
      <c r="A788" s="404">
        <v>157</v>
      </c>
      <c r="B788" s="405" t="s">
        <v>3167</v>
      </c>
      <c r="C788" s="293" t="s">
        <v>3168</v>
      </c>
      <c r="D788" s="294" t="s">
        <v>200</v>
      </c>
      <c r="E788" s="406">
        <f>E789+E790+E791+E792+E793+E794</f>
        <v>13</v>
      </c>
      <c r="F788" s="439"/>
      <c r="G788" s="407">
        <f>E788*F788</f>
        <v>0</v>
      </c>
      <c r="H788" s="256"/>
      <c r="I788" s="257"/>
      <c r="J788" s="258"/>
      <c r="K788" s="257"/>
      <c r="AN788" s="469">
        <f>F788</f>
        <v>0</v>
      </c>
      <c r="AP788" s="215">
        <f t="shared" si="0"/>
        <v>0</v>
      </c>
    </row>
    <row r="789" spans="1:42" ht="12.75" customHeight="1">
      <c r="A789" s="408"/>
      <c r="B789" s="409"/>
      <c r="C789" s="506" t="s">
        <v>1602</v>
      </c>
      <c r="D789" s="506"/>
      <c r="E789" s="410">
        <v>1</v>
      </c>
      <c r="F789" s="411"/>
      <c r="G789" s="412"/>
      <c r="H789" s="256"/>
      <c r="I789" s="257"/>
      <c r="J789" s="258"/>
      <c r="K789" s="257"/>
      <c r="AP789" s="215">
        <f t="shared" si="0"/>
        <v>0</v>
      </c>
    </row>
    <row r="790" spans="1:11" ht="12.75" customHeight="1">
      <c r="A790" s="408"/>
      <c r="B790" s="409"/>
      <c r="C790" s="506" t="s">
        <v>3169</v>
      </c>
      <c r="D790" s="506"/>
      <c r="E790" s="410">
        <v>2</v>
      </c>
      <c r="F790" s="411"/>
      <c r="G790" s="412"/>
      <c r="H790" s="256"/>
      <c r="I790" s="257"/>
      <c r="J790" s="258"/>
      <c r="K790" s="257"/>
    </row>
    <row r="791" spans="1:11" ht="12.75" customHeight="1">
      <c r="A791" s="408"/>
      <c r="B791" s="409"/>
      <c r="C791" s="506" t="s">
        <v>3170</v>
      </c>
      <c r="D791" s="506"/>
      <c r="E791" s="410">
        <v>3</v>
      </c>
      <c r="F791" s="411"/>
      <c r="G791" s="412"/>
      <c r="H791" s="256"/>
      <c r="I791" s="257"/>
      <c r="J791" s="258"/>
      <c r="K791" s="257"/>
    </row>
    <row r="792" spans="1:11" ht="12.75" customHeight="1">
      <c r="A792" s="408"/>
      <c r="B792" s="409"/>
      <c r="C792" s="506" t="s">
        <v>1603</v>
      </c>
      <c r="D792" s="506"/>
      <c r="E792" s="410">
        <v>3</v>
      </c>
      <c r="F792" s="411"/>
      <c r="G792" s="412"/>
      <c r="H792" s="256"/>
      <c r="I792" s="257"/>
      <c r="J792" s="258"/>
      <c r="K792" s="257"/>
    </row>
    <row r="793" spans="1:11" ht="12.75" customHeight="1">
      <c r="A793" s="408"/>
      <c r="B793" s="409"/>
      <c r="C793" s="506" t="s">
        <v>1604</v>
      </c>
      <c r="D793" s="506"/>
      <c r="E793" s="410">
        <v>2</v>
      </c>
      <c r="F793" s="411"/>
      <c r="G793" s="412"/>
      <c r="H793" s="256"/>
      <c r="I793" s="257"/>
      <c r="J793" s="258"/>
      <c r="K793" s="257"/>
    </row>
    <row r="794" spans="1:11" ht="12.75" customHeight="1">
      <c r="A794" s="408"/>
      <c r="B794" s="409"/>
      <c r="C794" s="506" t="s">
        <v>3171</v>
      </c>
      <c r="D794" s="506"/>
      <c r="E794" s="410">
        <v>2</v>
      </c>
      <c r="F794" s="411"/>
      <c r="G794" s="412"/>
      <c r="H794" s="256"/>
      <c r="I794" s="257"/>
      <c r="J794" s="258"/>
      <c r="K794" s="257"/>
    </row>
    <row r="795" spans="1:68" ht="12.75">
      <c r="A795" s="404">
        <v>158</v>
      </c>
      <c r="B795" s="405" t="s">
        <v>1619</v>
      </c>
      <c r="C795" s="293" t="s">
        <v>2394</v>
      </c>
      <c r="D795" s="294" t="s">
        <v>205</v>
      </c>
      <c r="E795" s="406">
        <f>E796+E797+E798+E799+E800+E801+E802</f>
        <v>114.18</v>
      </c>
      <c r="F795" s="439"/>
      <c r="G795" s="407">
        <f>E795*F795</f>
        <v>0</v>
      </c>
      <c r="H795" s="249">
        <v>5E-05</v>
      </c>
      <c r="I795" s="250">
        <f>E795*H795</f>
        <v>0.0057090000000000005</v>
      </c>
      <c r="J795" s="249">
        <v>0</v>
      </c>
      <c r="K795" s="250">
        <f>E795*J795</f>
        <v>0</v>
      </c>
      <c r="AN795" s="215">
        <v>2</v>
      </c>
      <c r="AO795" s="215">
        <f>IF(AN795=1,G795,0)</f>
        <v>0</v>
      </c>
      <c r="AP795" s="215">
        <f>IF(AN795=2,G795,0)</f>
        <v>0</v>
      </c>
      <c r="AQ795" s="215">
        <f>IF(AN795=3,G795,0)</f>
        <v>0</v>
      </c>
      <c r="AR795" s="215">
        <f>IF(AN795=4,G795,0)</f>
        <v>0</v>
      </c>
      <c r="AS795" s="215">
        <f>IF(AN795=5,G795,0)</f>
        <v>0</v>
      </c>
      <c r="BO795" s="242">
        <v>1</v>
      </c>
      <c r="BP795" s="242">
        <v>0</v>
      </c>
    </row>
    <row r="796" spans="1:11" ht="12.75" customHeight="1">
      <c r="A796" s="408"/>
      <c r="B796" s="409"/>
      <c r="C796" s="506" t="s">
        <v>1630</v>
      </c>
      <c r="D796" s="506"/>
      <c r="E796" s="410">
        <v>7.74</v>
      </c>
      <c r="F796" s="411"/>
      <c r="G796" s="412"/>
      <c r="H796" s="256"/>
      <c r="I796" s="257"/>
      <c r="J796" s="258"/>
      <c r="K796" s="257"/>
    </row>
    <row r="797" spans="1:11" ht="12.75" customHeight="1">
      <c r="A797" s="408"/>
      <c r="B797" s="409"/>
      <c r="C797" s="506" t="s">
        <v>3147</v>
      </c>
      <c r="D797" s="506"/>
      <c r="E797" s="410">
        <v>7.74</v>
      </c>
      <c r="F797" s="411"/>
      <c r="G797" s="412"/>
      <c r="H797" s="256"/>
      <c r="I797" s="257"/>
      <c r="J797" s="258"/>
      <c r="K797" s="257"/>
    </row>
    <row r="798" spans="1:11" ht="12.75" customHeight="1">
      <c r="A798" s="408"/>
      <c r="B798" s="409"/>
      <c r="C798" s="506" t="s">
        <v>1631</v>
      </c>
      <c r="D798" s="506"/>
      <c r="E798" s="410">
        <v>21.78</v>
      </c>
      <c r="F798" s="411"/>
      <c r="G798" s="412"/>
      <c r="H798" s="256"/>
      <c r="I798" s="257"/>
      <c r="J798" s="258"/>
      <c r="K798" s="257"/>
    </row>
    <row r="799" spans="1:11" ht="12.75" customHeight="1">
      <c r="A799" s="408"/>
      <c r="B799" s="409"/>
      <c r="C799" s="506" t="s">
        <v>1632</v>
      </c>
      <c r="D799" s="506"/>
      <c r="E799" s="410">
        <v>24.3</v>
      </c>
      <c r="F799" s="411"/>
      <c r="G799" s="412"/>
      <c r="H799" s="256"/>
      <c r="I799" s="257"/>
      <c r="J799" s="258"/>
      <c r="K799" s="257"/>
    </row>
    <row r="800" spans="1:11" ht="12.75" customHeight="1">
      <c r="A800" s="408"/>
      <c r="B800" s="409"/>
      <c r="C800" s="506" t="s">
        <v>1633</v>
      </c>
      <c r="D800" s="506"/>
      <c r="E800" s="410">
        <v>11.58</v>
      </c>
      <c r="F800" s="411"/>
      <c r="G800" s="412"/>
      <c r="H800" s="256"/>
      <c r="I800" s="257"/>
      <c r="J800" s="258"/>
      <c r="K800" s="257"/>
    </row>
    <row r="801" spans="1:11" ht="12.75" customHeight="1">
      <c r="A801" s="408"/>
      <c r="B801" s="409"/>
      <c r="C801" s="506" t="s">
        <v>1634</v>
      </c>
      <c r="D801" s="506"/>
      <c r="E801" s="410">
        <v>14.72</v>
      </c>
      <c r="F801" s="411"/>
      <c r="G801" s="412"/>
      <c r="H801" s="256"/>
      <c r="I801" s="257"/>
      <c r="J801" s="258"/>
      <c r="K801" s="257"/>
    </row>
    <row r="802" spans="1:11" ht="12.75" customHeight="1">
      <c r="A802" s="408"/>
      <c r="B802" s="409"/>
      <c r="C802" s="506" t="s">
        <v>1635</v>
      </c>
      <c r="D802" s="506"/>
      <c r="E802" s="410">
        <v>26.32</v>
      </c>
      <c r="F802" s="411"/>
      <c r="G802" s="412"/>
      <c r="H802" s="256"/>
      <c r="I802" s="257"/>
      <c r="J802" s="258"/>
      <c r="K802" s="257"/>
    </row>
    <row r="803" spans="1:68" ht="12.75">
      <c r="A803" s="404">
        <v>159</v>
      </c>
      <c r="B803" s="405" t="s">
        <v>1680</v>
      </c>
      <c r="C803" s="293" t="s">
        <v>1681</v>
      </c>
      <c r="D803" s="294" t="s">
        <v>205</v>
      </c>
      <c r="E803" s="406">
        <f>E804+E805+E806+E807+E808+E809+E810</f>
        <v>30.294000000000004</v>
      </c>
      <c r="F803" s="439"/>
      <c r="G803" s="407">
        <f>E803*F803</f>
        <v>0</v>
      </c>
      <c r="H803" s="249">
        <v>0.00749</v>
      </c>
      <c r="I803" s="250">
        <f>E803*H803</f>
        <v>0.22690206000000004</v>
      </c>
      <c r="J803" s="249"/>
      <c r="K803" s="250">
        <f>E803*J803</f>
        <v>0</v>
      </c>
      <c r="AN803" s="215">
        <v>2</v>
      </c>
      <c r="AO803" s="215">
        <f>IF(AN803=1,G803,0)</f>
        <v>0</v>
      </c>
      <c r="AP803" s="215">
        <f>IF(AN803=2,G803,0)</f>
        <v>0</v>
      </c>
      <c r="AQ803" s="215">
        <f>IF(AN803=3,G803,0)</f>
        <v>0</v>
      </c>
      <c r="AR803" s="215">
        <f>IF(AN803=4,G803,0)</f>
        <v>0</v>
      </c>
      <c r="AS803" s="215">
        <f>IF(AN803=5,G803,0)</f>
        <v>0</v>
      </c>
      <c r="BO803" s="242">
        <v>3</v>
      </c>
      <c r="BP803" s="242">
        <v>7</v>
      </c>
    </row>
    <row r="804" spans="1:11" ht="12.75" customHeight="1">
      <c r="A804" s="408"/>
      <c r="B804" s="409"/>
      <c r="C804" s="506" t="s">
        <v>3172</v>
      </c>
      <c r="D804" s="506"/>
      <c r="E804" s="410">
        <v>2.574</v>
      </c>
      <c r="F804" s="411"/>
      <c r="G804" s="412"/>
      <c r="H804" s="256"/>
      <c r="I804" s="257"/>
      <c r="J804" s="258"/>
      <c r="K804" s="257"/>
    </row>
    <row r="805" spans="1:11" ht="12.75" customHeight="1">
      <c r="A805" s="408"/>
      <c r="B805" s="409"/>
      <c r="C805" s="506" t="s">
        <v>3173</v>
      </c>
      <c r="D805" s="506"/>
      <c r="E805" s="426">
        <v>5.148</v>
      </c>
      <c r="F805" s="411"/>
      <c r="G805" s="412"/>
      <c r="H805" s="256"/>
      <c r="I805" s="257"/>
      <c r="J805" s="258"/>
      <c r="K805" s="257"/>
    </row>
    <row r="806" spans="1:11" ht="12.75" customHeight="1">
      <c r="A806" s="408"/>
      <c r="B806" s="409"/>
      <c r="C806" s="506" t="s">
        <v>3174</v>
      </c>
      <c r="D806" s="506"/>
      <c r="E806" s="426">
        <v>5.94</v>
      </c>
      <c r="F806" s="411"/>
      <c r="G806" s="412"/>
      <c r="H806" s="256"/>
      <c r="I806" s="257"/>
      <c r="J806" s="258"/>
      <c r="K806" s="257"/>
    </row>
    <row r="807" spans="1:11" ht="12.75" customHeight="1">
      <c r="A807" s="408"/>
      <c r="B807" s="409"/>
      <c r="C807" s="506" t="s">
        <v>3175</v>
      </c>
      <c r="D807" s="506"/>
      <c r="E807" s="426">
        <v>5.676</v>
      </c>
      <c r="F807" s="411"/>
      <c r="G807" s="412"/>
      <c r="H807" s="256"/>
      <c r="I807" s="257"/>
      <c r="J807" s="258"/>
      <c r="K807" s="257"/>
    </row>
    <row r="808" spans="1:11" ht="12.75" customHeight="1">
      <c r="A808" s="408"/>
      <c r="B808" s="409"/>
      <c r="C808" s="425" t="s">
        <v>3176</v>
      </c>
      <c r="D808" s="425"/>
      <c r="E808" s="426">
        <v>1.21</v>
      </c>
      <c r="F808" s="411"/>
      <c r="G808" s="412"/>
      <c r="H808" s="256"/>
      <c r="I808" s="257"/>
      <c r="J808" s="258"/>
      <c r="K808" s="257"/>
    </row>
    <row r="809" spans="1:11" ht="12.75" customHeight="1">
      <c r="A809" s="408"/>
      <c r="B809" s="409"/>
      <c r="C809" s="506" t="s">
        <v>3177</v>
      </c>
      <c r="D809" s="506"/>
      <c r="E809" s="426">
        <v>4.07</v>
      </c>
      <c r="F809" s="411"/>
      <c r="G809" s="412"/>
      <c r="H809" s="256"/>
      <c r="I809" s="257"/>
      <c r="J809" s="258"/>
      <c r="K809" s="257"/>
    </row>
    <row r="810" spans="1:11" ht="12.75" customHeight="1">
      <c r="A810" s="408"/>
      <c r="B810" s="409"/>
      <c r="C810" s="506" t="s">
        <v>3178</v>
      </c>
      <c r="D810" s="506"/>
      <c r="E810" s="426">
        <v>5.676</v>
      </c>
      <c r="F810" s="411"/>
      <c r="G810" s="412"/>
      <c r="H810" s="256"/>
      <c r="I810" s="257"/>
      <c r="J810" s="258"/>
      <c r="K810" s="257"/>
    </row>
    <row r="811" spans="1:68" ht="22.5">
      <c r="A811" s="404">
        <v>160</v>
      </c>
      <c r="B811" s="405" t="s">
        <v>1714</v>
      </c>
      <c r="C811" s="293" t="s">
        <v>1715</v>
      </c>
      <c r="D811" s="294" t="s">
        <v>123</v>
      </c>
      <c r="E811" s="406">
        <f>E815+E816+E817</f>
        <v>28.675800000000002</v>
      </c>
      <c r="F811" s="439"/>
      <c r="G811" s="407">
        <f>E811*F811</f>
        <v>0</v>
      </c>
      <c r="H811" s="249">
        <v>0</v>
      </c>
      <c r="I811" s="250">
        <f>E811*H811</f>
        <v>0</v>
      </c>
      <c r="J811" s="249"/>
      <c r="K811" s="250">
        <f>E811*J811</f>
        <v>0</v>
      </c>
      <c r="AN811" s="215">
        <v>2</v>
      </c>
      <c r="AO811" s="215">
        <f>IF(AN811=1,G811,0)</f>
        <v>0</v>
      </c>
      <c r="AP811" s="215">
        <f>IF(AN811=2,G811,0)</f>
        <v>0</v>
      </c>
      <c r="AQ811" s="215">
        <f>IF(AN811=3,G811,0)</f>
        <v>0</v>
      </c>
      <c r="AR811" s="215">
        <f>IF(AN811=4,G811,0)</f>
        <v>0</v>
      </c>
      <c r="AS811" s="215">
        <f>IF(AN811=5,G811,0)</f>
        <v>0</v>
      </c>
      <c r="BO811" s="242">
        <v>3</v>
      </c>
      <c r="BP811" s="242">
        <v>7</v>
      </c>
    </row>
    <row r="812" spans="1:42" ht="12.75" customHeight="1">
      <c r="A812" s="408"/>
      <c r="B812" s="413"/>
      <c r="C812" s="507" t="s">
        <v>1716</v>
      </c>
      <c r="D812" s="507"/>
      <c r="E812" s="507"/>
      <c r="F812" s="507"/>
      <c r="G812" s="507"/>
      <c r="I812" s="257"/>
      <c r="K812" s="257"/>
      <c r="AP812" s="215">
        <f aca="true" t="shared" si="1" ref="AP812:AP837">IF(AN812=2,G812,0)</f>
        <v>0</v>
      </c>
    </row>
    <row r="813" spans="1:42" ht="12.75" customHeight="1">
      <c r="A813" s="408"/>
      <c r="B813" s="413"/>
      <c r="C813" s="507" t="s">
        <v>1717</v>
      </c>
      <c r="D813" s="507"/>
      <c r="E813" s="507"/>
      <c r="F813" s="507"/>
      <c r="G813" s="507"/>
      <c r="I813" s="257"/>
      <c r="K813" s="257"/>
      <c r="AP813" s="215">
        <f t="shared" si="1"/>
        <v>0</v>
      </c>
    </row>
    <row r="814" spans="1:42" ht="12.75" customHeight="1">
      <c r="A814" s="408"/>
      <c r="B814" s="413"/>
      <c r="C814" s="507" t="s">
        <v>1718</v>
      </c>
      <c r="D814" s="507"/>
      <c r="E814" s="507"/>
      <c r="F814" s="507"/>
      <c r="G814" s="507"/>
      <c r="I814" s="257"/>
      <c r="K814" s="257"/>
      <c r="AP814" s="215">
        <f t="shared" si="1"/>
        <v>0</v>
      </c>
    </row>
    <row r="815" spans="1:42" ht="12.75" customHeight="1">
      <c r="A815" s="408"/>
      <c r="B815" s="409"/>
      <c r="C815" s="506" t="s">
        <v>1722</v>
      </c>
      <c r="D815" s="506"/>
      <c r="E815" s="410">
        <v>9.882</v>
      </c>
      <c r="F815" s="411"/>
      <c r="G815" s="412"/>
      <c r="H815" s="256"/>
      <c r="I815" s="257"/>
      <c r="J815" s="258"/>
      <c r="K815" s="257"/>
      <c r="AP815" s="215">
        <f t="shared" si="1"/>
        <v>0</v>
      </c>
    </row>
    <row r="816" spans="1:42" ht="12.75" customHeight="1">
      <c r="A816" s="408"/>
      <c r="B816" s="409"/>
      <c r="C816" s="506" t="s">
        <v>1723</v>
      </c>
      <c r="D816" s="506"/>
      <c r="E816" s="410">
        <v>12.0228</v>
      </c>
      <c r="F816" s="411"/>
      <c r="G816" s="412"/>
      <c r="H816" s="256"/>
      <c r="I816" s="257"/>
      <c r="J816" s="258"/>
      <c r="K816" s="257"/>
      <c r="AP816" s="215">
        <f t="shared" si="1"/>
        <v>0</v>
      </c>
    </row>
    <row r="817" spans="1:42" ht="12.75" customHeight="1">
      <c r="A817" s="408"/>
      <c r="B817" s="409"/>
      <c r="C817" s="506" t="s">
        <v>1724</v>
      </c>
      <c r="D817" s="506"/>
      <c r="E817" s="410">
        <v>6.771</v>
      </c>
      <c r="F817" s="411"/>
      <c r="G817" s="412"/>
      <c r="H817" s="256"/>
      <c r="I817" s="257"/>
      <c r="J817" s="258"/>
      <c r="K817" s="257"/>
      <c r="AP817" s="215">
        <f t="shared" si="1"/>
        <v>0</v>
      </c>
    </row>
    <row r="818" spans="1:42" ht="32.25" customHeight="1">
      <c r="A818" s="404">
        <v>161</v>
      </c>
      <c r="B818" s="405" t="s">
        <v>1742</v>
      </c>
      <c r="C818" s="293" t="s">
        <v>1743</v>
      </c>
      <c r="D818" s="294" t="s">
        <v>123</v>
      </c>
      <c r="E818" s="406">
        <f>E822</f>
        <v>11.58</v>
      </c>
      <c r="F818" s="439"/>
      <c r="G818" s="407">
        <f>E818*F818</f>
        <v>0</v>
      </c>
      <c r="H818" s="256"/>
      <c r="I818" s="257"/>
      <c r="J818" s="258"/>
      <c r="K818" s="257"/>
      <c r="AN818" s="469">
        <f>F818</f>
        <v>0</v>
      </c>
      <c r="AP818" s="215">
        <f t="shared" si="1"/>
        <v>0</v>
      </c>
    </row>
    <row r="819" spans="1:42" ht="12.75" customHeight="1">
      <c r="A819" s="408"/>
      <c r="B819" s="409"/>
      <c r="C819" s="507" t="s">
        <v>1744</v>
      </c>
      <c r="D819" s="507"/>
      <c r="E819" s="507"/>
      <c r="F819" s="507"/>
      <c r="G819" s="507"/>
      <c r="H819" s="256"/>
      <c r="I819" s="257"/>
      <c r="J819" s="258"/>
      <c r="K819" s="257"/>
      <c r="AN819" s="469">
        <f aca="true" t="shared" si="2" ref="AN819:AN836">F819</f>
        <v>0</v>
      </c>
      <c r="AP819" s="215">
        <f t="shared" si="1"/>
        <v>0</v>
      </c>
    </row>
    <row r="820" spans="1:42" ht="12.75" customHeight="1">
      <c r="A820" s="408"/>
      <c r="B820" s="409"/>
      <c r="C820" s="507" t="s">
        <v>1717</v>
      </c>
      <c r="D820" s="507"/>
      <c r="E820" s="507"/>
      <c r="F820" s="507"/>
      <c r="G820" s="507"/>
      <c r="H820" s="256"/>
      <c r="I820" s="257"/>
      <c r="J820" s="258"/>
      <c r="K820" s="257"/>
      <c r="AN820" s="469">
        <f t="shared" si="2"/>
        <v>0</v>
      </c>
      <c r="AP820" s="215">
        <f t="shared" si="1"/>
        <v>0</v>
      </c>
    </row>
    <row r="821" spans="1:42" ht="12.75" customHeight="1">
      <c r="A821" s="408"/>
      <c r="B821" s="409"/>
      <c r="C821" s="507" t="s">
        <v>1718</v>
      </c>
      <c r="D821" s="507"/>
      <c r="E821" s="507"/>
      <c r="F821" s="507"/>
      <c r="G821" s="507"/>
      <c r="H821" s="256"/>
      <c r="I821" s="257"/>
      <c r="J821" s="258"/>
      <c r="K821" s="257"/>
      <c r="AN821" s="469">
        <f t="shared" si="2"/>
        <v>0</v>
      </c>
      <c r="AP821" s="215">
        <f t="shared" si="1"/>
        <v>0</v>
      </c>
    </row>
    <row r="822" spans="1:42" ht="12.75" customHeight="1">
      <c r="A822" s="408"/>
      <c r="B822" s="409"/>
      <c r="C822" s="506" t="s">
        <v>1746</v>
      </c>
      <c r="D822" s="506"/>
      <c r="E822" s="410">
        <v>11.58</v>
      </c>
      <c r="F822" s="411"/>
      <c r="G822" s="412"/>
      <c r="H822" s="256"/>
      <c r="I822" s="257"/>
      <c r="J822" s="258"/>
      <c r="K822" s="257"/>
      <c r="AN822" s="469">
        <f t="shared" si="2"/>
        <v>0</v>
      </c>
      <c r="AP822" s="215">
        <f t="shared" si="1"/>
        <v>0</v>
      </c>
    </row>
    <row r="823" spans="1:42" ht="12.75" customHeight="1">
      <c r="A823" s="404">
        <v>162</v>
      </c>
      <c r="B823" s="405" t="s">
        <v>1759</v>
      </c>
      <c r="C823" s="293" t="s">
        <v>1760</v>
      </c>
      <c r="D823" s="294" t="s">
        <v>123</v>
      </c>
      <c r="E823" s="406">
        <v>3.5802</v>
      </c>
      <c r="F823" s="439"/>
      <c r="G823" s="407">
        <f>E823*F823</f>
        <v>0</v>
      </c>
      <c r="H823" s="256"/>
      <c r="I823" s="257"/>
      <c r="J823" s="258"/>
      <c r="K823" s="257"/>
      <c r="AN823" s="469">
        <f t="shared" si="2"/>
        <v>0</v>
      </c>
      <c r="AP823" s="215">
        <f t="shared" si="1"/>
        <v>0</v>
      </c>
    </row>
    <row r="824" spans="1:42" ht="12.75" customHeight="1">
      <c r="A824" s="251"/>
      <c r="B824" s="260"/>
      <c r="C824" s="504" t="s">
        <v>1761</v>
      </c>
      <c r="D824" s="504"/>
      <c r="E824" s="504"/>
      <c r="F824" s="504"/>
      <c r="G824" s="504"/>
      <c r="H824" s="256"/>
      <c r="I824" s="257"/>
      <c r="J824" s="258"/>
      <c r="K824" s="257"/>
      <c r="AN824" s="469">
        <f t="shared" si="2"/>
        <v>0</v>
      </c>
      <c r="AP824" s="215">
        <f t="shared" si="1"/>
        <v>0</v>
      </c>
    </row>
    <row r="825" spans="1:42" ht="12.75" customHeight="1">
      <c r="A825" s="251"/>
      <c r="B825" s="260"/>
      <c r="C825" s="504" t="s">
        <v>1717</v>
      </c>
      <c r="D825" s="504"/>
      <c r="E825" s="504"/>
      <c r="F825" s="504"/>
      <c r="G825" s="504"/>
      <c r="H825" s="256"/>
      <c r="I825" s="257"/>
      <c r="J825" s="258"/>
      <c r="K825" s="257"/>
      <c r="AN825" s="469">
        <f t="shared" si="2"/>
        <v>0</v>
      </c>
      <c r="AP825" s="215">
        <f t="shared" si="1"/>
        <v>0</v>
      </c>
    </row>
    <row r="826" spans="1:42" ht="12.75" customHeight="1">
      <c r="A826" s="251"/>
      <c r="B826" s="260"/>
      <c r="C826" s="504" t="s">
        <v>1718</v>
      </c>
      <c r="D826" s="504"/>
      <c r="E826" s="504"/>
      <c r="F826" s="504"/>
      <c r="G826" s="504"/>
      <c r="H826" s="256"/>
      <c r="I826" s="257"/>
      <c r="J826" s="258"/>
      <c r="K826" s="257"/>
      <c r="AN826" s="469">
        <f t="shared" si="2"/>
        <v>0</v>
      </c>
      <c r="AP826" s="215">
        <f t="shared" si="1"/>
        <v>0</v>
      </c>
    </row>
    <row r="827" spans="1:42" ht="12.75" customHeight="1">
      <c r="A827" s="251"/>
      <c r="B827" s="252"/>
      <c r="C827" s="503" t="s">
        <v>1762</v>
      </c>
      <c r="D827" s="503"/>
      <c r="E827" s="253">
        <v>3.5802</v>
      </c>
      <c r="F827" s="254"/>
      <c r="G827" s="255"/>
      <c r="H827" s="256"/>
      <c r="I827" s="257"/>
      <c r="J827" s="258"/>
      <c r="K827" s="257"/>
      <c r="AN827" s="469">
        <f t="shared" si="2"/>
        <v>0</v>
      </c>
      <c r="AP827" s="215">
        <f t="shared" si="1"/>
        <v>0</v>
      </c>
    </row>
    <row r="828" spans="1:42" ht="24.75" customHeight="1">
      <c r="A828" s="404">
        <v>163</v>
      </c>
      <c r="B828" s="405" t="s">
        <v>1753</v>
      </c>
      <c r="C828" s="293" t="s">
        <v>1754</v>
      </c>
      <c r="D828" s="294" t="s">
        <v>123</v>
      </c>
      <c r="E828" s="406">
        <f>E833</f>
        <v>7.1604</v>
      </c>
      <c r="F828" s="439"/>
      <c r="G828" s="407">
        <f>E828*F828</f>
        <v>0</v>
      </c>
      <c r="H828" s="256"/>
      <c r="I828" s="257"/>
      <c r="J828" s="258"/>
      <c r="K828" s="257"/>
      <c r="AN828" s="469">
        <f t="shared" si="2"/>
        <v>0</v>
      </c>
      <c r="AP828" s="215">
        <f t="shared" si="1"/>
        <v>0</v>
      </c>
    </row>
    <row r="829" spans="1:42" ht="12.75" customHeight="1">
      <c r="A829" s="251"/>
      <c r="B829" s="260"/>
      <c r="C829" s="504" t="s">
        <v>1755</v>
      </c>
      <c r="D829" s="504"/>
      <c r="E829" s="504"/>
      <c r="F829" s="504"/>
      <c r="G829" s="504"/>
      <c r="H829" s="256"/>
      <c r="I829" s="257"/>
      <c r="J829" s="258"/>
      <c r="K829" s="257"/>
      <c r="AN829" s="469">
        <f t="shared" si="2"/>
        <v>0</v>
      </c>
      <c r="AP829" s="215">
        <f t="shared" si="1"/>
        <v>0</v>
      </c>
    </row>
    <row r="830" spans="1:42" ht="12.75" customHeight="1">
      <c r="A830" s="251"/>
      <c r="B830" s="260"/>
      <c r="C830" s="504" t="s">
        <v>1756</v>
      </c>
      <c r="D830" s="504"/>
      <c r="E830" s="504"/>
      <c r="F830" s="504"/>
      <c r="G830" s="504"/>
      <c r="H830" s="256"/>
      <c r="I830" s="257"/>
      <c r="J830" s="258"/>
      <c r="K830" s="257"/>
      <c r="AN830" s="469">
        <f t="shared" si="2"/>
        <v>0</v>
      </c>
      <c r="AP830" s="215">
        <f t="shared" si="1"/>
        <v>0</v>
      </c>
    </row>
    <row r="831" spans="1:42" ht="12.75" customHeight="1">
      <c r="A831" s="251"/>
      <c r="B831" s="260"/>
      <c r="C831" s="504" t="s">
        <v>1717</v>
      </c>
      <c r="D831" s="504"/>
      <c r="E831" s="504"/>
      <c r="F831" s="504"/>
      <c r="G831" s="504"/>
      <c r="H831" s="256"/>
      <c r="I831" s="257"/>
      <c r="J831" s="258"/>
      <c r="K831" s="257"/>
      <c r="AN831" s="469">
        <f t="shared" si="2"/>
        <v>0</v>
      </c>
      <c r="AP831" s="215">
        <f t="shared" si="1"/>
        <v>0</v>
      </c>
    </row>
    <row r="832" spans="1:42" ht="12.75" customHeight="1">
      <c r="A832" s="251"/>
      <c r="B832" s="260"/>
      <c r="C832" s="504" t="s">
        <v>1718</v>
      </c>
      <c r="D832" s="504"/>
      <c r="E832" s="504"/>
      <c r="F832" s="504"/>
      <c r="G832" s="504"/>
      <c r="H832" s="256"/>
      <c r="I832" s="257"/>
      <c r="J832" s="258"/>
      <c r="K832" s="257"/>
      <c r="AN832" s="469">
        <f t="shared" si="2"/>
        <v>0</v>
      </c>
      <c r="AP832" s="215">
        <f t="shared" si="1"/>
        <v>0</v>
      </c>
    </row>
    <row r="833" spans="1:42" ht="12.75" customHeight="1">
      <c r="A833" s="251"/>
      <c r="B833" s="252"/>
      <c r="C833" s="503" t="s">
        <v>1758</v>
      </c>
      <c r="D833" s="503"/>
      <c r="E833" s="253">
        <v>7.1604</v>
      </c>
      <c r="F833" s="254"/>
      <c r="G833" s="255"/>
      <c r="H833" s="256"/>
      <c r="I833" s="257"/>
      <c r="J833" s="258"/>
      <c r="K833" s="257"/>
      <c r="AN833" s="469">
        <f t="shared" si="2"/>
        <v>0</v>
      </c>
      <c r="AP833" s="215">
        <f t="shared" si="1"/>
        <v>0</v>
      </c>
    </row>
    <row r="834" spans="1:42" ht="22.5" customHeight="1">
      <c r="A834" s="404">
        <v>164</v>
      </c>
      <c r="B834" s="405" t="s">
        <v>1791</v>
      </c>
      <c r="C834" s="293" t="s">
        <v>1792</v>
      </c>
      <c r="D834" s="294" t="s">
        <v>123</v>
      </c>
      <c r="E834" s="406">
        <f>E838</f>
        <v>20.64</v>
      </c>
      <c r="F834" s="439"/>
      <c r="G834" s="407">
        <f>E834*F834</f>
        <v>0</v>
      </c>
      <c r="H834" s="256"/>
      <c r="I834" s="257"/>
      <c r="J834" s="258"/>
      <c r="K834" s="257"/>
      <c r="AN834" s="469">
        <f t="shared" si="2"/>
        <v>0</v>
      </c>
      <c r="AP834" s="215">
        <f t="shared" si="1"/>
        <v>0</v>
      </c>
    </row>
    <row r="835" spans="1:42" ht="12.75" customHeight="1">
      <c r="A835" s="408"/>
      <c r="B835" s="413"/>
      <c r="C835" s="507" t="s">
        <v>1793</v>
      </c>
      <c r="D835" s="507"/>
      <c r="E835" s="507"/>
      <c r="F835" s="507"/>
      <c r="G835" s="507"/>
      <c r="H835" s="256"/>
      <c r="I835" s="257"/>
      <c r="J835" s="258"/>
      <c r="K835" s="257"/>
      <c r="AN835" s="469">
        <f t="shared" si="2"/>
        <v>0</v>
      </c>
      <c r="AP835" s="215">
        <f t="shared" si="1"/>
        <v>0</v>
      </c>
    </row>
    <row r="836" spans="1:42" ht="12.75" customHeight="1">
      <c r="A836" s="408"/>
      <c r="B836" s="413"/>
      <c r="C836" s="507" t="s">
        <v>1794</v>
      </c>
      <c r="D836" s="507"/>
      <c r="E836" s="507"/>
      <c r="F836" s="507"/>
      <c r="G836" s="507"/>
      <c r="H836" s="256"/>
      <c r="I836" s="257"/>
      <c r="J836" s="258"/>
      <c r="K836" s="257"/>
      <c r="AN836" s="469">
        <f t="shared" si="2"/>
        <v>0</v>
      </c>
      <c r="AP836" s="215">
        <f t="shared" si="1"/>
        <v>0</v>
      </c>
    </row>
    <row r="837" spans="1:42" ht="12.75" customHeight="1">
      <c r="A837" s="408"/>
      <c r="B837" s="413"/>
      <c r="C837" s="507" t="s">
        <v>1795</v>
      </c>
      <c r="D837" s="507"/>
      <c r="E837" s="507"/>
      <c r="F837" s="507"/>
      <c r="G837" s="507"/>
      <c r="H837" s="256"/>
      <c r="I837" s="257"/>
      <c r="J837" s="258"/>
      <c r="K837" s="257"/>
      <c r="AP837" s="215">
        <f t="shared" si="1"/>
        <v>0</v>
      </c>
    </row>
    <row r="838" spans="1:11" ht="12.75" customHeight="1">
      <c r="A838" s="408"/>
      <c r="B838" s="409"/>
      <c r="C838" s="506" t="s">
        <v>1796</v>
      </c>
      <c r="D838" s="506"/>
      <c r="E838" s="410">
        <v>20.64</v>
      </c>
      <c r="F838" s="411"/>
      <c r="G838" s="412"/>
      <c r="H838" s="256"/>
      <c r="I838" s="257"/>
      <c r="J838" s="258"/>
      <c r="K838" s="257"/>
    </row>
    <row r="839" spans="1:68" ht="12.75">
      <c r="A839" s="243">
        <v>165</v>
      </c>
      <c r="B839" s="244" t="s">
        <v>1806</v>
      </c>
      <c r="C839" s="245" t="s">
        <v>1807</v>
      </c>
      <c r="D839" s="246" t="s">
        <v>173</v>
      </c>
      <c r="E839" s="247">
        <v>2.98</v>
      </c>
      <c r="F839" s="439"/>
      <c r="G839" s="248">
        <f>E839*F839</f>
        <v>0</v>
      </c>
      <c r="H839" s="249">
        <v>0</v>
      </c>
      <c r="I839" s="250">
        <f>E839*H839</f>
        <v>0</v>
      </c>
      <c r="J839" s="249"/>
      <c r="K839" s="250">
        <f>E839*J839</f>
        <v>0</v>
      </c>
      <c r="AN839" s="215">
        <v>2</v>
      </c>
      <c r="AO839" s="215">
        <f>IF(AN839=1,G839,0)</f>
        <v>0</v>
      </c>
      <c r="AP839" s="215">
        <f>IF(AN839=2,G839,0)</f>
        <v>0</v>
      </c>
      <c r="AQ839" s="215">
        <f>IF(AN839=3,G839,0)</f>
        <v>0</v>
      </c>
      <c r="AR839" s="215">
        <f>IF(AN839=4,G839,0)</f>
        <v>0</v>
      </c>
      <c r="AS839" s="215">
        <f>IF(AN839=5,G839,0)</f>
        <v>0</v>
      </c>
      <c r="BO839" s="242">
        <v>7</v>
      </c>
      <c r="BP839" s="242">
        <v>1001</v>
      </c>
    </row>
    <row r="840" spans="1:45" ht="12.75">
      <c r="A840" s="263"/>
      <c r="B840" s="264" t="s">
        <v>177</v>
      </c>
      <c r="C840" s="265" t="s">
        <v>1808</v>
      </c>
      <c r="D840" s="266"/>
      <c r="E840" s="267"/>
      <c r="F840" s="268"/>
      <c r="G840" s="472">
        <f>G775+G777+G786+G795+G803+G811+G839+G788+G818+G823+G828+G834</f>
        <v>0</v>
      </c>
      <c r="H840" s="270"/>
      <c r="I840" s="271">
        <f>SUM(I774:I839)</f>
        <v>0.24266466000000003</v>
      </c>
      <c r="J840" s="270"/>
      <c r="K840" s="271">
        <f>SUM(K774:K839)</f>
        <v>0</v>
      </c>
      <c r="AO840" s="272">
        <f>SUM(AO774:AO839)</f>
        <v>0</v>
      </c>
      <c r="AP840" s="272">
        <f>SUM(AP774:AP839)</f>
        <v>0</v>
      </c>
      <c r="AQ840" s="272">
        <f>SUM(AQ774:AQ839)</f>
        <v>0</v>
      </c>
      <c r="AR840" s="272">
        <f>SUM(AR774:AR839)</f>
        <v>0</v>
      </c>
      <c r="AS840" s="272">
        <f>SUM(AS774:AS839)</f>
        <v>0</v>
      </c>
    </row>
    <row r="841" spans="1:11" ht="12.75">
      <c r="A841" s="232" t="s">
        <v>118</v>
      </c>
      <c r="B841" s="233" t="s">
        <v>1809</v>
      </c>
      <c r="C841" s="234" t="s">
        <v>1810</v>
      </c>
      <c r="D841" s="235"/>
      <c r="E841" s="236"/>
      <c r="F841" s="236"/>
      <c r="G841" s="237"/>
      <c r="H841" s="238"/>
      <c r="I841" s="239"/>
      <c r="J841" s="240"/>
      <c r="K841" s="241"/>
    </row>
    <row r="842" spans="1:68" ht="33.75">
      <c r="A842" s="243">
        <v>166</v>
      </c>
      <c r="B842" s="244" t="s">
        <v>1838</v>
      </c>
      <c r="C842" s="245" t="s">
        <v>3182</v>
      </c>
      <c r="D842" s="246" t="s">
        <v>183</v>
      </c>
      <c r="E842" s="247">
        <v>18</v>
      </c>
      <c r="F842" s="439"/>
      <c r="G842" s="248">
        <f>E842*F842</f>
        <v>0</v>
      </c>
      <c r="H842" s="249">
        <v>6E-05</v>
      </c>
      <c r="I842" s="250">
        <f>E842*H842</f>
        <v>0.00108</v>
      </c>
      <c r="J842" s="249">
        <v>0</v>
      </c>
      <c r="K842" s="250">
        <f>E842*J842</f>
        <v>0</v>
      </c>
      <c r="AN842" s="215">
        <v>2</v>
      </c>
      <c r="AO842" s="215">
        <f>IF(AN842=1,G842,0)</f>
        <v>0</v>
      </c>
      <c r="AP842" s="215">
        <f>IF(AN842=2,G842,0)</f>
        <v>0</v>
      </c>
      <c r="AQ842" s="215">
        <f>IF(AN842=3,G842,0)</f>
        <v>0</v>
      </c>
      <c r="AR842" s="215">
        <f>IF(AN842=4,G842,0)</f>
        <v>0</v>
      </c>
      <c r="AS842" s="215">
        <f>IF(AN842=5,G842,0)</f>
        <v>0</v>
      </c>
      <c r="BO842" s="242">
        <v>1</v>
      </c>
      <c r="BP842" s="242">
        <v>7</v>
      </c>
    </row>
    <row r="843" spans="1:11" ht="12.75" customHeight="1">
      <c r="A843" s="251"/>
      <c r="B843" s="260"/>
      <c r="C843" s="504" t="s">
        <v>1839</v>
      </c>
      <c r="D843" s="504"/>
      <c r="E843" s="504"/>
      <c r="F843" s="504"/>
      <c r="G843" s="504"/>
      <c r="I843" s="257"/>
      <c r="K843" s="257"/>
    </row>
    <row r="844" spans="1:11" ht="12.75" customHeight="1">
      <c r="A844" s="251"/>
      <c r="B844" s="260"/>
      <c r="C844" s="504" t="s">
        <v>1840</v>
      </c>
      <c r="D844" s="504"/>
      <c r="E844" s="504"/>
      <c r="F844" s="504"/>
      <c r="G844" s="504"/>
      <c r="I844" s="257"/>
      <c r="K844" s="257"/>
    </row>
    <row r="845" spans="1:11" ht="12.75" customHeight="1">
      <c r="A845" s="251"/>
      <c r="B845" s="252"/>
      <c r="C845" s="503" t="s">
        <v>2395</v>
      </c>
      <c r="D845" s="503"/>
      <c r="E845" s="253">
        <v>4</v>
      </c>
      <c r="F845" s="254"/>
      <c r="G845" s="255"/>
      <c r="H845" s="256"/>
      <c r="I845" s="257"/>
      <c r="J845" s="258"/>
      <c r="K845" s="257"/>
    </row>
    <row r="846" spans="1:68" ht="12.75">
      <c r="A846" s="243">
        <v>167</v>
      </c>
      <c r="B846" s="244" t="s">
        <v>2396</v>
      </c>
      <c r="C846" s="245" t="s">
        <v>2397</v>
      </c>
      <c r="D846" s="246" t="s">
        <v>183</v>
      </c>
      <c r="E846" s="247">
        <v>1</v>
      </c>
      <c r="F846" s="439"/>
      <c r="G846" s="248">
        <f>E846*F846</f>
        <v>0</v>
      </c>
      <c r="H846" s="249">
        <v>6E-05</v>
      </c>
      <c r="I846" s="250">
        <f>E846*H846</f>
        <v>6E-05</v>
      </c>
      <c r="J846" s="249">
        <v>0</v>
      </c>
      <c r="K846" s="250">
        <f>E846*J846</f>
        <v>0</v>
      </c>
      <c r="AN846" s="215">
        <v>2</v>
      </c>
      <c r="AO846" s="215">
        <f>IF(AN846=1,G846,0)</f>
        <v>0</v>
      </c>
      <c r="AP846" s="215">
        <f>IF(AN846=2,G846,0)</f>
        <v>0</v>
      </c>
      <c r="AQ846" s="215">
        <f>IF(AN846=3,G846,0)</f>
        <v>0</v>
      </c>
      <c r="AR846" s="215">
        <f>IF(AN846=4,G846,0)</f>
        <v>0</v>
      </c>
      <c r="AS846" s="215">
        <f>IF(AN846=5,G846,0)</f>
        <v>0</v>
      </c>
      <c r="BO846" s="242">
        <v>1</v>
      </c>
      <c r="BP846" s="242">
        <v>7</v>
      </c>
    </row>
    <row r="847" spans="1:11" ht="12.75" customHeight="1">
      <c r="A847" s="251"/>
      <c r="B847" s="252"/>
      <c r="C847" s="503" t="s">
        <v>2398</v>
      </c>
      <c r="D847" s="503"/>
      <c r="E847" s="253">
        <v>1</v>
      </c>
      <c r="F847" s="254"/>
      <c r="G847" s="255"/>
      <c r="H847" s="256"/>
      <c r="I847" s="257"/>
      <c r="J847" s="258"/>
      <c r="K847" s="257"/>
    </row>
    <row r="848" spans="1:68" ht="12.75">
      <c r="A848" s="243">
        <v>168</v>
      </c>
      <c r="B848" s="244" t="s">
        <v>2399</v>
      </c>
      <c r="C848" s="245" t="s">
        <v>2400</v>
      </c>
      <c r="D848" s="246" t="s">
        <v>2020</v>
      </c>
      <c r="E848" s="247">
        <v>1</v>
      </c>
      <c r="F848" s="439"/>
      <c r="G848" s="248">
        <f>E848*F848</f>
        <v>0</v>
      </c>
      <c r="H848" s="249">
        <v>5E-05</v>
      </c>
      <c r="I848" s="250">
        <f>E848*H848</f>
        <v>5E-05</v>
      </c>
      <c r="J848" s="249">
        <v>-0.001</v>
      </c>
      <c r="K848" s="250">
        <f>E848*J848</f>
        <v>-0.001</v>
      </c>
      <c r="AN848" s="215">
        <v>2</v>
      </c>
      <c r="AO848" s="215">
        <f>IF(AN848=1,G848,0)</f>
        <v>0</v>
      </c>
      <c r="AP848" s="215">
        <f>IF(AN848=2,G848,0)</f>
        <v>0</v>
      </c>
      <c r="AQ848" s="215">
        <f>IF(AN848=3,G848,0)</f>
        <v>0</v>
      </c>
      <c r="AR848" s="215">
        <f>IF(AN848=4,G848,0)</f>
        <v>0</v>
      </c>
      <c r="AS848" s="215">
        <f>IF(AN848=5,G848,0)</f>
        <v>0</v>
      </c>
      <c r="BO848" s="242">
        <v>1</v>
      </c>
      <c r="BP848" s="242">
        <v>7</v>
      </c>
    </row>
    <row r="849" spans="1:11" ht="12.75" customHeight="1">
      <c r="A849" s="251"/>
      <c r="B849" s="252"/>
      <c r="C849" s="503" t="s">
        <v>2401</v>
      </c>
      <c r="D849" s="503"/>
      <c r="E849" s="253">
        <v>1</v>
      </c>
      <c r="F849" s="254"/>
      <c r="G849" s="255"/>
      <c r="H849" s="256"/>
      <c r="I849" s="257"/>
      <c r="J849" s="258"/>
      <c r="K849" s="257"/>
    </row>
    <row r="850" spans="1:68" ht="12.75">
      <c r="A850" s="243">
        <v>169</v>
      </c>
      <c r="B850" s="244" t="s">
        <v>1842</v>
      </c>
      <c r="C850" s="245" t="s">
        <v>2402</v>
      </c>
      <c r="D850" s="246" t="s">
        <v>205</v>
      </c>
      <c r="E850" s="247">
        <v>64.329</v>
      </c>
      <c r="F850" s="439"/>
      <c r="G850" s="248">
        <f>E850*F850</f>
        <v>0</v>
      </c>
      <c r="H850" s="249">
        <v>5E-05</v>
      </c>
      <c r="I850" s="250">
        <f>E850*H850</f>
        <v>0.00321645</v>
      </c>
      <c r="J850" s="249">
        <v>-0.001</v>
      </c>
      <c r="K850" s="250">
        <f>E850*J850</f>
        <v>-0.064329</v>
      </c>
      <c r="AN850" s="215">
        <v>2</v>
      </c>
      <c r="AO850" s="215">
        <f>IF(AN850=1,G850,0)</f>
        <v>0</v>
      </c>
      <c r="AP850" s="215">
        <f>IF(AN850=2,G850,0)</f>
        <v>0</v>
      </c>
      <c r="AQ850" s="215">
        <f>IF(AN850=3,G850,0)</f>
        <v>0</v>
      </c>
      <c r="AR850" s="215">
        <f>IF(AN850=4,G850,0)</f>
        <v>0</v>
      </c>
      <c r="AS850" s="215">
        <f>IF(AN850=5,G850,0)</f>
        <v>0</v>
      </c>
      <c r="BO850" s="242">
        <v>1</v>
      </c>
      <c r="BP850" s="242">
        <v>7</v>
      </c>
    </row>
    <row r="851" spans="1:11" ht="12.75" customHeight="1">
      <c r="A851" s="251"/>
      <c r="B851" s="252"/>
      <c r="C851" s="503" t="s">
        <v>2403</v>
      </c>
      <c r="D851" s="503"/>
      <c r="E851" s="253">
        <v>64.329</v>
      </c>
      <c r="F851" s="254"/>
      <c r="G851" s="255"/>
      <c r="H851" s="256"/>
      <c r="I851" s="257"/>
      <c r="J851" s="258"/>
      <c r="K851" s="257"/>
    </row>
    <row r="852" spans="1:68" ht="12.75">
      <c r="A852" s="243">
        <v>170</v>
      </c>
      <c r="B852" s="244" t="s">
        <v>2404</v>
      </c>
      <c r="C852" s="245" t="s">
        <v>2405</v>
      </c>
      <c r="D852" s="246" t="s">
        <v>205</v>
      </c>
      <c r="E852" s="247">
        <v>1</v>
      </c>
      <c r="F852" s="439"/>
      <c r="G852" s="248">
        <f>E852*F852</f>
        <v>0</v>
      </c>
      <c r="H852" s="249">
        <v>5E-05</v>
      </c>
      <c r="I852" s="250">
        <f>E852*H852</f>
        <v>5E-05</v>
      </c>
      <c r="J852" s="249">
        <v>-0.001</v>
      </c>
      <c r="K852" s="250">
        <f>E852*J852</f>
        <v>-0.001</v>
      </c>
      <c r="AN852" s="215">
        <v>2</v>
      </c>
      <c r="AO852" s="215">
        <f>IF(AN852=1,G852,0)</f>
        <v>0</v>
      </c>
      <c r="AP852" s="215">
        <f>IF(AN852=2,G852,0)</f>
        <v>0</v>
      </c>
      <c r="AQ852" s="215">
        <f>IF(AN852=3,G852,0)</f>
        <v>0</v>
      </c>
      <c r="AR852" s="215">
        <f>IF(AN852=4,G852,0)</f>
        <v>0</v>
      </c>
      <c r="AS852" s="215">
        <f>IF(AN852=5,G852,0)</f>
        <v>0</v>
      </c>
      <c r="BO852" s="242">
        <v>1</v>
      </c>
      <c r="BP852" s="242">
        <v>7</v>
      </c>
    </row>
    <row r="853" spans="1:11" ht="12.75" customHeight="1">
      <c r="A853" s="251"/>
      <c r="B853" s="252"/>
      <c r="C853" s="503" t="s">
        <v>2406</v>
      </c>
      <c r="D853" s="503"/>
      <c r="E853" s="253">
        <v>1</v>
      </c>
      <c r="F853" s="254"/>
      <c r="G853" s="255"/>
      <c r="H853" s="256"/>
      <c r="I853" s="257"/>
      <c r="J853" s="258"/>
      <c r="K853" s="257"/>
    </row>
    <row r="854" spans="1:42" ht="36.75" customHeight="1">
      <c r="A854" s="243">
        <v>171</v>
      </c>
      <c r="B854" s="244" t="s">
        <v>3154</v>
      </c>
      <c r="C854" s="293" t="s">
        <v>3152</v>
      </c>
      <c r="D854" s="246" t="s">
        <v>200</v>
      </c>
      <c r="E854" s="247">
        <v>1</v>
      </c>
      <c r="F854" s="439"/>
      <c r="G854" s="407">
        <f>E854*F854</f>
        <v>0</v>
      </c>
      <c r="H854" s="256"/>
      <c r="I854" s="257"/>
      <c r="J854" s="258"/>
      <c r="K854" s="257"/>
      <c r="AN854" s="215">
        <v>2</v>
      </c>
      <c r="AP854" s="215">
        <f>IF(AN854=2,G854,0)</f>
        <v>0</v>
      </c>
    </row>
    <row r="855" spans="1:11" ht="12.75" customHeight="1">
      <c r="A855" s="251"/>
      <c r="B855" s="252"/>
      <c r="C855" s="503" t="s">
        <v>3153</v>
      </c>
      <c r="D855" s="503"/>
      <c r="E855" s="253">
        <v>1</v>
      </c>
      <c r="F855" s="254"/>
      <c r="G855" s="255"/>
      <c r="H855" s="256"/>
      <c r="I855" s="257"/>
      <c r="J855" s="258"/>
      <c r="K855" s="257"/>
    </row>
    <row r="856" spans="1:68" ht="12.75">
      <c r="A856" s="243">
        <v>172</v>
      </c>
      <c r="B856" s="244" t="s">
        <v>2407</v>
      </c>
      <c r="C856" s="245" t="s">
        <v>2408</v>
      </c>
      <c r="D856" s="246" t="s">
        <v>15</v>
      </c>
      <c r="E856" s="247">
        <f>SUM(G841:G854)/100</f>
        <v>0</v>
      </c>
      <c r="F856" s="439"/>
      <c r="G856" s="248">
        <f>E856*F856</f>
        <v>0</v>
      </c>
      <c r="H856" s="249">
        <v>0</v>
      </c>
      <c r="I856" s="250">
        <f>E856*H856</f>
        <v>0</v>
      </c>
      <c r="J856" s="249"/>
      <c r="K856" s="250">
        <f>E856*J856</f>
        <v>0</v>
      </c>
      <c r="AN856" s="215">
        <v>2</v>
      </c>
      <c r="AO856" s="215">
        <f>IF(AN856=1,G856,0)</f>
        <v>0</v>
      </c>
      <c r="AP856" s="215">
        <f>IF(AN856=2,G856,0)</f>
        <v>0</v>
      </c>
      <c r="AQ856" s="215">
        <f>IF(AN856=3,G856,0)</f>
        <v>0</v>
      </c>
      <c r="AR856" s="215">
        <f>IF(AN856=4,G856,0)</f>
        <v>0</v>
      </c>
      <c r="AS856" s="215">
        <f>IF(AN856=5,G856,0)</f>
        <v>0</v>
      </c>
      <c r="BO856" s="242">
        <v>7</v>
      </c>
      <c r="BP856" s="242">
        <v>1002</v>
      </c>
    </row>
    <row r="857" spans="1:45" ht="12.75">
      <c r="A857" s="263"/>
      <c r="B857" s="264" t="s">
        <v>177</v>
      </c>
      <c r="C857" s="265" t="s">
        <v>1876</v>
      </c>
      <c r="D857" s="266"/>
      <c r="E857" s="267"/>
      <c r="F857" s="268"/>
      <c r="G857" s="269">
        <f>SUM(G841:G856)</f>
        <v>0</v>
      </c>
      <c r="H857" s="270"/>
      <c r="I857" s="271">
        <f>SUM(I841:I856)</f>
        <v>0.00445645</v>
      </c>
      <c r="J857" s="270"/>
      <c r="K857" s="271">
        <f>SUM(K841:K856)</f>
        <v>-0.066329</v>
      </c>
      <c r="AO857" s="272">
        <f>SUM(AO841:AO856)</f>
        <v>0</v>
      </c>
      <c r="AP857" s="469">
        <f>SUM(AP841:AP856)</f>
        <v>0</v>
      </c>
      <c r="AQ857" s="272">
        <f>SUM(AQ841:AQ856)</f>
        <v>0</v>
      </c>
      <c r="AR857" s="272">
        <f>SUM(AR841:AR856)</f>
        <v>0</v>
      </c>
      <c r="AS857" s="272">
        <f>SUM(AS841:AS856)</f>
        <v>0</v>
      </c>
    </row>
    <row r="858" spans="1:11" ht="12.75">
      <c r="A858" s="232" t="s">
        <v>118</v>
      </c>
      <c r="B858" s="233" t="s">
        <v>1877</v>
      </c>
      <c r="C858" s="234" t="s">
        <v>1878</v>
      </c>
      <c r="D858" s="235"/>
      <c r="E858" s="236"/>
      <c r="F858" s="236"/>
      <c r="G858" s="237"/>
      <c r="H858" s="238"/>
      <c r="I858" s="239"/>
      <c r="J858" s="240"/>
      <c r="K858" s="241"/>
    </row>
    <row r="859" spans="1:68" ht="12.75">
      <c r="A859" s="404">
        <v>173</v>
      </c>
      <c r="B859" s="405" t="s">
        <v>1884</v>
      </c>
      <c r="C859" s="293" t="s">
        <v>2409</v>
      </c>
      <c r="D859" s="294" t="s">
        <v>205</v>
      </c>
      <c r="E859" s="406">
        <f>E860+E861</f>
        <v>5</v>
      </c>
      <c r="F859" s="439"/>
      <c r="G859" s="407">
        <f>E859*F859</f>
        <v>0</v>
      </c>
      <c r="H859" s="249">
        <v>0</v>
      </c>
      <c r="I859" s="250">
        <f>E859*H859</f>
        <v>0</v>
      </c>
      <c r="J859" s="249">
        <v>0</v>
      </c>
      <c r="K859" s="250">
        <f>E859*J859</f>
        <v>0</v>
      </c>
      <c r="AN859" s="215">
        <v>2</v>
      </c>
      <c r="AO859" s="215">
        <f>IF(AN859=1,G859,0)</f>
        <v>0</v>
      </c>
      <c r="AP859" s="215">
        <f>IF(AN859=2,G859,0)</f>
        <v>0</v>
      </c>
      <c r="AQ859" s="215">
        <f>IF(AN859=3,G859,0)</f>
        <v>0</v>
      </c>
      <c r="AR859" s="215">
        <f>IF(AN859=4,G859,0)</f>
        <v>0</v>
      </c>
      <c r="AS859" s="215">
        <f>IF(AN859=5,G859,0)</f>
        <v>0</v>
      </c>
      <c r="BO859" s="242">
        <v>1</v>
      </c>
      <c r="BP859" s="242">
        <v>7</v>
      </c>
    </row>
    <row r="860" spans="1:11" ht="12.75" customHeight="1">
      <c r="A860" s="408"/>
      <c r="B860" s="409"/>
      <c r="C860" s="506" t="s">
        <v>3158</v>
      </c>
      <c r="D860" s="506"/>
      <c r="E860" s="410">
        <v>1.1</v>
      </c>
      <c r="F860" s="411"/>
      <c r="G860" s="412"/>
      <c r="H860" s="256"/>
      <c r="I860" s="257"/>
      <c r="J860" s="258"/>
      <c r="K860" s="257"/>
    </row>
    <row r="861" spans="1:11" ht="12.75" customHeight="1">
      <c r="A861" s="408"/>
      <c r="B861" s="409"/>
      <c r="C861" s="506" t="s">
        <v>3159</v>
      </c>
      <c r="D861" s="506"/>
      <c r="E861" s="410">
        <v>3.9</v>
      </c>
      <c r="F861" s="411"/>
      <c r="G861" s="412"/>
      <c r="H861" s="256"/>
      <c r="I861" s="257"/>
      <c r="J861" s="258"/>
      <c r="K861" s="257"/>
    </row>
    <row r="862" spans="1:68" ht="12.75">
      <c r="A862" s="404">
        <v>174</v>
      </c>
      <c r="B862" s="405" t="s">
        <v>2410</v>
      </c>
      <c r="C862" s="293" t="s">
        <v>2411</v>
      </c>
      <c r="D862" s="294" t="s">
        <v>123</v>
      </c>
      <c r="E862" s="406">
        <f>SUM(E863:E866)</f>
        <v>0.44</v>
      </c>
      <c r="F862" s="439"/>
      <c r="G862" s="407">
        <f>E862*F862</f>
        <v>0</v>
      </c>
      <c r="H862" s="249">
        <v>0</v>
      </c>
      <c r="I862" s="250">
        <f>E862*H862</f>
        <v>0</v>
      </c>
      <c r="J862" s="249">
        <v>-0.0157</v>
      </c>
      <c r="K862" s="250">
        <f>E862*J862</f>
        <v>-0.006907999999999999</v>
      </c>
      <c r="AN862" s="215">
        <v>2</v>
      </c>
      <c r="AO862" s="215">
        <f>IF(AN862=1,G862,0)</f>
        <v>0</v>
      </c>
      <c r="AP862" s="215">
        <f>IF(AN862=2,G862,0)</f>
        <v>0</v>
      </c>
      <c r="AQ862" s="215">
        <f>IF(AN862=3,G862,0)</f>
        <v>0</v>
      </c>
      <c r="AR862" s="215">
        <f>IF(AN862=4,G862,0)</f>
        <v>0</v>
      </c>
      <c r="AS862" s="215">
        <f>IF(AN862=5,G862,0)</f>
        <v>0</v>
      </c>
      <c r="BO862" s="242">
        <v>1</v>
      </c>
      <c r="BP862" s="242">
        <v>7</v>
      </c>
    </row>
    <row r="863" spans="1:11" ht="12.75" customHeight="1">
      <c r="A863" s="408"/>
      <c r="B863" s="409"/>
      <c r="C863" s="506" t="s">
        <v>2412</v>
      </c>
      <c r="D863" s="506"/>
      <c r="E863" s="410">
        <v>0</v>
      </c>
      <c r="F863" s="411"/>
      <c r="G863" s="412"/>
      <c r="H863" s="256"/>
      <c r="I863" s="257"/>
      <c r="J863" s="258"/>
      <c r="K863" s="257"/>
    </row>
    <row r="864" spans="1:11" ht="12.75" customHeight="1">
      <c r="A864" s="408"/>
      <c r="B864" s="409"/>
      <c r="C864" s="506" t="s">
        <v>3160</v>
      </c>
      <c r="D864" s="506"/>
      <c r="E864" s="410">
        <v>0.22</v>
      </c>
      <c r="F864" s="411"/>
      <c r="G864" s="412"/>
      <c r="H864" s="256"/>
      <c r="I864" s="257"/>
      <c r="J864" s="258"/>
      <c r="K864" s="257"/>
    </row>
    <row r="865" spans="1:11" ht="12.75" customHeight="1">
      <c r="A865" s="408"/>
      <c r="B865" s="409"/>
      <c r="C865" s="506" t="s">
        <v>3161</v>
      </c>
      <c r="D865" s="506"/>
      <c r="E865" s="410">
        <v>0.22</v>
      </c>
      <c r="F865" s="411"/>
      <c r="G865" s="412"/>
      <c r="H865" s="256"/>
      <c r="I865" s="257"/>
      <c r="J865" s="258"/>
      <c r="K865" s="257"/>
    </row>
    <row r="866" spans="1:11" ht="12.75" customHeight="1">
      <c r="A866" s="408"/>
      <c r="B866" s="409"/>
      <c r="C866" s="506" t="s">
        <v>875</v>
      </c>
      <c r="D866" s="506"/>
      <c r="E866" s="410">
        <v>0</v>
      </c>
      <c r="F866" s="411"/>
      <c r="G866" s="412"/>
      <c r="H866" s="256"/>
      <c r="I866" s="257"/>
      <c r="J866" s="258"/>
      <c r="K866" s="257"/>
    </row>
    <row r="867" spans="1:68" ht="12.75">
      <c r="A867" s="404">
        <v>175</v>
      </c>
      <c r="B867" s="405" t="s">
        <v>2413</v>
      </c>
      <c r="C867" s="293" t="s">
        <v>2414</v>
      </c>
      <c r="D867" s="294" t="s">
        <v>123</v>
      </c>
      <c r="E867" s="406">
        <f>SUM(E868:E872)</f>
        <v>8.48</v>
      </c>
      <c r="F867" s="439"/>
      <c r="G867" s="407">
        <f>E867*F867</f>
        <v>0</v>
      </c>
      <c r="H867" s="249">
        <v>0.003</v>
      </c>
      <c r="I867" s="250">
        <f>E867*H867</f>
        <v>0.02544</v>
      </c>
      <c r="J867" s="249">
        <v>0</v>
      </c>
      <c r="K867" s="250">
        <f>E867*J867</f>
        <v>0</v>
      </c>
      <c r="AN867" s="215">
        <v>2</v>
      </c>
      <c r="AO867" s="215">
        <f>IF(AN867=1,G867,0)</f>
        <v>0</v>
      </c>
      <c r="AP867" s="215">
        <f>IF(AN867=2,G867,0)</f>
        <v>0</v>
      </c>
      <c r="AQ867" s="215">
        <f>IF(AN867=3,G867,0)</f>
        <v>0</v>
      </c>
      <c r="AR867" s="215">
        <f>IF(AN867=4,G867,0)</f>
        <v>0</v>
      </c>
      <c r="AS867" s="215">
        <f>IF(AN867=5,G867,0)</f>
        <v>0</v>
      </c>
      <c r="BO867" s="242">
        <v>1</v>
      </c>
      <c r="BP867" s="242">
        <v>7</v>
      </c>
    </row>
    <row r="868" spans="1:11" ht="12.75" customHeight="1">
      <c r="A868" s="408"/>
      <c r="B868" s="409"/>
      <c r="C868" s="506" t="s">
        <v>2412</v>
      </c>
      <c r="D868" s="506"/>
      <c r="E868" s="410">
        <v>0</v>
      </c>
      <c r="F868" s="411"/>
      <c r="G868" s="412"/>
      <c r="H868" s="256"/>
      <c r="I868" s="257"/>
      <c r="J868" s="258"/>
      <c r="K868" s="257"/>
    </row>
    <row r="869" spans="1:11" ht="12.75" customHeight="1">
      <c r="A869" s="408"/>
      <c r="B869" s="409"/>
      <c r="C869" s="506" t="s">
        <v>3162</v>
      </c>
      <c r="D869" s="506"/>
      <c r="E869" s="410">
        <v>2.2</v>
      </c>
      <c r="F869" s="411"/>
      <c r="G869" s="412"/>
      <c r="H869" s="256"/>
      <c r="I869" s="257"/>
      <c r="J869" s="258"/>
      <c r="K869" s="257"/>
    </row>
    <row r="870" spans="1:11" ht="12.75" customHeight="1">
      <c r="A870" s="408"/>
      <c r="B870" s="409"/>
      <c r="C870" s="506" t="s">
        <v>3163</v>
      </c>
      <c r="D870" s="506"/>
      <c r="E870" s="410">
        <v>2.2</v>
      </c>
      <c r="F870" s="411"/>
      <c r="G870" s="412"/>
      <c r="H870" s="256"/>
      <c r="I870" s="257"/>
      <c r="J870" s="258"/>
      <c r="K870" s="257"/>
    </row>
    <row r="871" spans="1:11" ht="12.75" customHeight="1">
      <c r="A871" s="408"/>
      <c r="B871" s="409"/>
      <c r="C871" s="506" t="s">
        <v>2415</v>
      </c>
      <c r="D871" s="506"/>
      <c r="E871" s="410">
        <v>2.94</v>
      </c>
      <c r="F871" s="411"/>
      <c r="G871" s="412"/>
      <c r="H871" s="256"/>
      <c r="I871" s="257"/>
      <c r="J871" s="258"/>
      <c r="K871" s="257"/>
    </row>
    <row r="872" spans="1:11" ht="12.75" customHeight="1">
      <c r="A872" s="408"/>
      <c r="B872" s="409"/>
      <c r="C872" s="506" t="s">
        <v>2416</v>
      </c>
      <c r="D872" s="506"/>
      <c r="E872" s="410">
        <v>1.14</v>
      </c>
      <c r="F872" s="411"/>
      <c r="G872" s="412"/>
      <c r="H872" s="256"/>
      <c r="I872" s="257"/>
      <c r="J872" s="258"/>
      <c r="K872" s="257"/>
    </row>
    <row r="873" spans="1:68" ht="12.75">
      <c r="A873" s="404">
        <v>176</v>
      </c>
      <c r="B873" s="405" t="s">
        <v>2417</v>
      </c>
      <c r="C873" s="293" t="s">
        <v>2418</v>
      </c>
      <c r="D873" s="294" t="s">
        <v>123</v>
      </c>
      <c r="E873" s="406">
        <v>10</v>
      </c>
      <c r="F873" s="439"/>
      <c r="G873" s="407">
        <f>E873*F873</f>
        <v>0</v>
      </c>
      <c r="H873" s="249">
        <v>0.0122</v>
      </c>
      <c r="I873" s="250">
        <f>E873*H873</f>
        <v>0.12200000000000001</v>
      </c>
      <c r="J873" s="249"/>
      <c r="K873" s="250">
        <f>E873*J873</f>
        <v>0</v>
      </c>
      <c r="AN873" s="215">
        <v>2</v>
      </c>
      <c r="AO873" s="215">
        <f>IF(AN873=1,G873,0)</f>
        <v>0</v>
      </c>
      <c r="AP873" s="215">
        <f>IF(AN873=2,G873,0)</f>
        <v>0</v>
      </c>
      <c r="AQ873" s="215">
        <f>IF(AN873=3,G873,0)</f>
        <v>0</v>
      </c>
      <c r="AR873" s="215">
        <f>IF(AN873=4,G873,0)</f>
        <v>0</v>
      </c>
      <c r="AS873" s="215">
        <f>IF(AN873=5,G873,0)</f>
        <v>0</v>
      </c>
      <c r="BO873" s="242">
        <v>3</v>
      </c>
      <c r="BP873" s="242">
        <v>7</v>
      </c>
    </row>
    <row r="874" spans="1:68" ht="12.75">
      <c r="A874" s="243">
        <v>177</v>
      </c>
      <c r="B874" s="244" t="s">
        <v>1893</v>
      </c>
      <c r="C874" s="245" t="s">
        <v>1894</v>
      </c>
      <c r="D874" s="246" t="s">
        <v>15</v>
      </c>
      <c r="E874" s="247">
        <f>SUM(G859:G873)/100</f>
        <v>0</v>
      </c>
      <c r="F874" s="439"/>
      <c r="G874" s="248">
        <f>E874*F874</f>
        <v>0</v>
      </c>
      <c r="H874" s="249">
        <v>0</v>
      </c>
      <c r="I874" s="250">
        <f>E874*H874</f>
        <v>0</v>
      </c>
      <c r="J874" s="249"/>
      <c r="K874" s="250">
        <f>E874*J874</f>
        <v>0</v>
      </c>
      <c r="AN874" s="215">
        <v>2</v>
      </c>
      <c r="AO874" s="215">
        <f>IF(AN874=1,G874,0)</f>
        <v>0</v>
      </c>
      <c r="AP874" s="215">
        <f>IF(AN874=2,G874,0)</f>
        <v>0</v>
      </c>
      <c r="AQ874" s="215">
        <f>IF(AN874=3,G874,0)</f>
        <v>0</v>
      </c>
      <c r="AR874" s="215">
        <f>IF(AN874=4,G874,0)</f>
        <v>0</v>
      </c>
      <c r="AS874" s="215">
        <f>IF(AN874=5,G874,0)</f>
        <v>0</v>
      </c>
      <c r="BO874" s="242">
        <v>7</v>
      </c>
      <c r="BP874" s="242">
        <v>1002</v>
      </c>
    </row>
    <row r="875" spans="1:45" ht="12.75">
      <c r="A875" s="263"/>
      <c r="B875" s="264" t="s">
        <v>177</v>
      </c>
      <c r="C875" s="265" t="s">
        <v>1895</v>
      </c>
      <c r="D875" s="266"/>
      <c r="E875" s="267"/>
      <c r="F875" s="268"/>
      <c r="G875" s="269">
        <f>SUM(G858:G874)</f>
        <v>0</v>
      </c>
      <c r="H875" s="270"/>
      <c r="I875" s="271">
        <f>SUM(I858:I874)</f>
        <v>0.14744000000000002</v>
      </c>
      <c r="J875" s="270"/>
      <c r="K875" s="271">
        <f>SUM(K858:K874)</f>
        <v>-0.006907999999999999</v>
      </c>
      <c r="AO875" s="272">
        <f>SUM(AO858:AO874)</f>
        <v>0</v>
      </c>
      <c r="AP875" s="471">
        <f>SUM(AP858:AP874)</f>
        <v>0</v>
      </c>
      <c r="AQ875" s="272">
        <f>SUM(AQ858:AQ874)</f>
        <v>0</v>
      </c>
      <c r="AR875" s="272">
        <f>SUM(AR858:AR874)</f>
        <v>0</v>
      </c>
      <c r="AS875" s="272">
        <f>SUM(AS858:AS874)</f>
        <v>0</v>
      </c>
    </row>
    <row r="876" spans="1:11" ht="12.75">
      <c r="A876" s="232" t="s">
        <v>118</v>
      </c>
      <c r="B876" s="233" t="s">
        <v>1916</v>
      </c>
      <c r="C876" s="234" t="s">
        <v>1917</v>
      </c>
      <c r="D876" s="235"/>
      <c r="E876" s="236"/>
      <c r="F876" s="236"/>
      <c r="G876" s="237"/>
      <c r="H876" s="238"/>
      <c r="I876" s="239"/>
      <c r="J876" s="240"/>
      <c r="K876" s="241"/>
    </row>
    <row r="877" spans="1:68" ht="12.75">
      <c r="A877" s="243">
        <v>178</v>
      </c>
      <c r="B877" s="244" t="s">
        <v>1918</v>
      </c>
      <c r="C877" s="245" t="s">
        <v>2419</v>
      </c>
      <c r="D877" s="246" t="s">
        <v>123</v>
      </c>
      <c r="E877" s="247">
        <v>500</v>
      </c>
      <c r="F877" s="439"/>
      <c r="G877" s="248">
        <f>E877*F877</f>
        <v>0</v>
      </c>
      <c r="H877" s="249">
        <v>7E-05</v>
      </c>
      <c r="I877" s="250">
        <f>E877*H877</f>
        <v>0.034999999999999996</v>
      </c>
      <c r="J877" s="249">
        <v>0</v>
      </c>
      <c r="K877" s="250">
        <f>E877*J877</f>
        <v>0</v>
      </c>
      <c r="AN877" s="215">
        <v>2</v>
      </c>
      <c r="AO877" s="215">
        <f>IF(AN877=1,G877,0)</f>
        <v>0</v>
      </c>
      <c r="AP877" s="215">
        <f>IF(AN877=2,G877,0)</f>
        <v>0</v>
      </c>
      <c r="AQ877" s="215">
        <f>IF(AN877=3,G877,0)</f>
        <v>0</v>
      </c>
      <c r="AR877" s="215">
        <f>IF(AN877=4,G877,0)</f>
        <v>0</v>
      </c>
      <c r="AS877" s="215">
        <f>IF(AN877=5,G877,0)</f>
        <v>0</v>
      </c>
      <c r="BO877" s="242">
        <v>1</v>
      </c>
      <c r="BP877" s="242">
        <v>7</v>
      </c>
    </row>
    <row r="878" spans="1:68" ht="12.75">
      <c r="A878" s="243">
        <v>179</v>
      </c>
      <c r="B878" s="244" t="s">
        <v>1921</v>
      </c>
      <c r="C878" s="245" t="s">
        <v>2420</v>
      </c>
      <c r="D878" s="246" t="s">
        <v>123</v>
      </c>
      <c r="E878" s="247">
        <v>500</v>
      </c>
      <c r="F878" s="439"/>
      <c r="G878" s="248">
        <f>E878*F878</f>
        <v>0</v>
      </c>
      <c r="H878" s="249">
        <v>0.00016</v>
      </c>
      <c r="I878" s="250">
        <f>E878*H878</f>
        <v>0.08</v>
      </c>
      <c r="J878" s="249">
        <v>0</v>
      </c>
      <c r="K878" s="250">
        <f>E878*J878</f>
        <v>0</v>
      </c>
      <c r="AN878" s="215">
        <v>2</v>
      </c>
      <c r="AO878" s="215">
        <f>IF(AN878=1,G878,0)</f>
        <v>0</v>
      </c>
      <c r="AP878" s="215">
        <f>IF(AN878=2,G878,0)</f>
        <v>0</v>
      </c>
      <c r="AQ878" s="215">
        <f>IF(AN878=3,G878,0)</f>
        <v>0</v>
      </c>
      <c r="AR878" s="215">
        <f>IF(AN878=4,G878,0)</f>
        <v>0</v>
      </c>
      <c r="AS878" s="215">
        <f>IF(AN878=5,G878,0)</f>
        <v>0</v>
      </c>
      <c r="BO878" s="242">
        <v>1</v>
      </c>
      <c r="BP878" s="242">
        <v>7</v>
      </c>
    </row>
    <row r="879" spans="1:11" ht="12.75" customHeight="1">
      <c r="A879" s="251"/>
      <c r="B879" s="252"/>
      <c r="C879" s="503" t="s">
        <v>2421</v>
      </c>
      <c r="D879" s="503"/>
      <c r="E879" s="253">
        <v>500</v>
      </c>
      <c r="F879" s="254"/>
      <c r="G879" s="255"/>
      <c r="H879" s="256"/>
      <c r="I879" s="257"/>
      <c r="J879" s="258"/>
      <c r="K879" s="257"/>
    </row>
    <row r="880" spans="1:68" ht="12.75">
      <c r="A880" s="243">
        <v>180</v>
      </c>
      <c r="B880" s="244" t="s">
        <v>1923</v>
      </c>
      <c r="C880" s="245" t="s">
        <v>1924</v>
      </c>
      <c r="D880" s="246" t="s">
        <v>123</v>
      </c>
      <c r="E880" s="247">
        <v>200</v>
      </c>
      <c r="F880" s="439"/>
      <c r="G880" s="248">
        <f>E880*F880</f>
        <v>0</v>
      </c>
      <c r="H880" s="249">
        <v>0</v>
      </c>
      <c r="I880" s="250">
        <f>E880*H880</f>
        <v>0</v>
      </c>
      <c r="J880" s="249">
        <v>0</v>
      </c>
      <c r="K880" s="250">
        <f>E880*J880</f>
        <v>0</v>
      </c>
      <c r="AN880" s="215">
        <v>2</v>
      </c>
      <c r="AO880" s="215">
        <f>IF(AN880=1,G880,0)</f>
        <v>0</v>
      </c>
      <c r="AP880" s="215">
        <f>IF(AN880=2,G880,0)</f>
        <v>0</v>
      </c>
      <c r="AQ880" s="215">
        <f>IF(AN880=3,G880,0)</f>
        <v>0</v>
      </c>
      <c r="AR880" s="215">
        <f>IF(AN880=4,G880,0)</f>
        <v>0</v>
      </c>
      <c r="AS880" s="215">
        <f>IF(AN880=5,G880,0)</f>
        <v>0</v>
      </c>
      <c r="BO880" s="242">
        <v>1</v>
      </c>
      <c r="BP880" s="242">
        <v>7</v>
      </c>
    </row>
    <row r="881" spans="1:11" ht="12.75" customHeight="1">
      <c r="A881" s="251"/>
      <c r="B881" s="252"/>
      <c r="C881" s="503" t="s">
        <v>2422</v>
      </c>
      <c r="D881" s="503"/>
      <c r="E881" s="253">
        <v>200</v>
      </c>
      <c r="F881" s="254"/>
      <c r="G881" s="255"/>
      <c r="H881" s="256"/>
      <c r="I881" s="257"/>
      <c r="J881" s="258"/>
      <c r="K881" s="257"/>
    </row>
    <row r="882" spans="1:45" ht="12.75">
      <c r="A882" s="263"/>
      <c r="B882" s="264" t="s">
        <v>177</v>
      </c>
      <c r="C882" s="265" t="s">
        <v>1925</v>
      </c>
      <c r="D882" s="266"/>
      <c r="E882" s="267"/>
      <c r="F882" s="268"/>
      <c r="G882" s="269">
        <f>SUM(G876:G881)</f>
        <v>0</v>
      </c>
      <c r="H882" s="270"/>
      <c r="I882" s="271">
        <f>SUM(I876:I881)</f>
        <v>0.11499999999999999</v>
      </c>
      <c r="J882" s="270"/>
      <c r="K882" s="271">
        <f>SUM(K876:K881)</f>
        <v>0</v>
      </c>
      <c r="AO882" s="272">
        <f>SUM(AO876:AO881)</f>
        <v>0</v>
      </c>
      <c r="AP882" s="470">
        <f>SUM(AP876:AP881)</f>
        <v>0</v>
      </c>
      <c r="AQ882" s="272">
        <f>SUM(AQ876:AQ881)</f>
        <v>0</v>
      </c>
      <c r="AR882" s="272">
        <f>SUM(AR876:AR881)</f>
        <v>0</v>
      </c>
      <c r="AS882" s="272">
        <f>SUM(AS876:AS881)</f>
        <v>0</v>
      </c>
    </row>
    <row r="883" spans="1:11" ht="12.75">
      <c r="A883" s="232" t="s">
        <v>118</v>
      </c>
      <c r="B883" s="233" t="s">
        <v>1939</v>
      </c>
      <c r="C883" s="234" t="s">
        <v>1940</v>
      </c>
      <c r="D883" s="235"/>
      <c r="E883" s="236"/>
      <c r="F883" s="236"/>
      <c r="G883" s="237"/>
      <c r="H883" s="238"/>
      <c r="I883" s="239"/>
      <c r="J883" s="240"/>
      <c r="K883" s="241"/>
    </row>
    <row r="884" spans="1:68" ht="12.75">
      <c r="A884" s="243">
        <v>181</v>
      </c>
      <c r="B884" s="244" t="s">
        <v>1941</v>
      </c>
      <c r="C884" s="245" t="s">
        <v>2423</v>
      </c>
      <c r="D884" s="246" t="s">
        <v>183</v>
      </c>
      <c r="E884" s="247">
        <v>1</v>
      </c>
      <c r="F884" s="439"/>
      <c r="G884" s="248">
        <f>E884*F884</f>
        <v>0</v>
      </c>
      <c r="H884" s="249">
        <v>0</v>
      </c>
      <c r="I884" s="250">
        <f>E884*H884</f>
        <v>0</v>
      </c>
      <c r="J884" s="249">
        <v>0</v>
      </c>
      <c r="K884" s="250">
        <f>E884*J884</f>
        <v>0</v>
      </c>
      <c r="AN884" s="215">
        <v>4</v>
      </c>
      <c r="AO884" s="215">
        <f>IF(AN884=1,G884,0)</f>
        <v>0</v>
      </c>
      <c r="AP884" s="215">
        <f>IF(AN884=2,G884,0)</f>
        <v>0</v>
      </c>
      <c r="AQ884" s="215">
        <f>IF(AN884=3,G884,0)</f>
        <v>0</v>
      </c>
      <c r="AR884" s="215">
        <f>IF(AN884=4,G884,0)</f>
        <v>0</v>
      </c>
      <c r="AS884" s="215">
        <f>IF(AN884=5,G884,0)</f>
        <v>0</v>
      </c>
      <c r="BO884" s="242">
        <v>1</v>
      </c>
      <c r="BP884" s="242">
        <v>9</v>
      </c>
    </row>
    <row r="885" spans="1:68" ht="12.75">
      <c r="A885" s="243">
        <v>182</v>
      </c>
      <c r="B885" s="244" t="s">
        <v>2424</v>
      </c>
      <c r="C885" s="245" t="s">
        <v>2425</v>
      </c>
      <c r="D885" s="246" t="s">
        <v>200</v>
      </c>
      <c r="E885" s="247">
        <v>1</v>
      </c>
      <c r="F885" s="439"/>
      <c r="G885" s="248">
        <f>E885*F885</f>
        <v>0</v>
      </c>
      <c r="H885" s="249">
        <v>0</v>
      </c>
      <c r="I885" s="250">
        <f>E885*H885</f>
        <v>0</v>
      </c>
      <c r="J885" s="249">
        <v>0</v>
      </c>
      <c r="K885" s="250">
        <f>E885*J885</f>
        <v>0</v>
      </c>
      <c r="AN885" s="215">
        <v>4</v>
      </c>
      <c r="AO885" s="215">
        <f>IF(AN885=1,G885,0)</f>
        <v>0</v>
      </c>
      <c r="AP885" s="215">
        <f>IF(AN885=2,G885,0)</f>
        <v>0</v>
      </c>
      <c r="AQ885" s="215">
        <f>IF(AN885=3,G885,0)</f>
        <v>0</v>
      </c>
      <c r="AR885" s="215">
        <f>IF(AN885=4,G885,0)</f>
        <v>0</v>
      </c>
      <c r="AS885" s="215">
        <f>IF(AN885=5,G885,0)</f>
        <v>0</v>
      </c>
      <c r="BO885" s="242">
        <v>1</v>
      </c>
      <c r="BP885" s="242">
        <v>0</v>
      </c>
    </row>
    <row r="886" spans="1:11" ht="12.75" customHeight="1">
      <c r="A886" s="251"/>
      <c r="B886" s="252"/>
      <c r="C886" s="503" t="s">
        <v>144</v>
      </c>
      <c r="D886" s="503"/>
      <c r="E886" s="253">
        <v>0</v>
      </c>
      <c r="F886" s="254"/>
      <c r="G886" s="255"/>
      <c r="H886" s="256"/>
      <c r="I886" s="257"/>
      <c r="J886" s="258"/>
      <c r="K886" s="257"/>
    </row>
    <row r="887" spans="1:11" ht="12.75" customHeight="1">
      <c r="A887" s="251"/>
      <c r="B887" s="252"/>
      <c r="C887" s="503" t="s">
        <v>2426</v>
      </c>
      <c r="D887" s="503"/>
      <c r="E887" s="253">
        <v>1</v>
      </c>
      <c r="F887" s="254"/>
      <c r="G887" s="255"/>
      <c r="H887" s="256"/>
      <c r="I887" s="257"/>
      <c r="J887" s="258"/>
      <c r="K887" s="257"/>
    </row>
    <row r="888" spans="1:68" ht="12.75">
      <c r="A888" s="243">
        <v>183</v>
      </c>
      <c r="B888" s="244" t="s">
        <v>2427</v>
      </c>
      <c r="C888" s="245" t="s">
        <v>2428</v>
      </c>
      <c r="D888" s="246" t="s">
        <v>183</v>
      </c>
      <c r="E888" s="247">
        <v>4</v>
      </c>
      <c r="F888" s="439"/>
      <c r="G888" s="248">
        <f>E888*F888</f>
        <v>0</v>
      </c>
      <c r="H888" s="249">
        <v>0</v>
      </c>
      <c r="I888" s="250">
        <f>E888*H888</f>
        <v>0</v>
      </c>
      <c r="J888" s="249">
        <v>0</v>
      </c>
      <c r="K888" s="250">
        <f>E888*J888</f>
        <v>0</v>
      </c>
      <c r="AN888" s="215">
        <v>4</v>
      </c>
      <c r="AO888" s="215">
        <f>IF(AN888=1,G888,0)</f>
        <v>0</v>
      </c>
      <c r="AP888" s="215">
        <f>IF(AN888=2,G888,0)</f>
        <v>0</v>
      </c>
      <c r="AQ888" s="215">
        <f>IF(AN888=3,G888,0)</f>
        <v>0</v>
      </c>
      <c r="AR888" s="215">
        <f>IF(AN888=4,G888,0)</f>
        <v>0</v>
      </c>
      <c r="AS888" s="215">
        <f>IF(AN888=5,G888,0)</f>
        <v>0</v>
      </c>
      <c r="BO888" s="242">
        <v>1</v>
      </c>
      <c r="BP888" s="242">
        <v>9</v>
      </c>
    </row>
    <row r="889" spans="1:11" ht="12.75" customHeight="1">
      <c r="A889" s="251"/>
      <c r="B889" s="252"/>
      <c r="C889" s="503" t="s">
        <v>2429</v>
      </c>
      <c r="D889" s="503"/>
      <c r="E889" s="253">
        <v>4</v>
      </c>
      <c r="F889" s="254"/>
      <c r="G889" s="255"/>
      <c r="H889" s="256"/>
      <c r="I889" s="257"/>
      <c r="J889" s="258"/>
      <c r="K889" s="257"/>
    </row>
    <row r="890" spans="1:68" ht="12.75">
      <c r="A890" s="243">
        <v>184</v>
      </c>
      <c r="B890" s="244" t="s">
        <v>1944</v>
      </c>
      <c r="C890" s="245" t="s">
        <v>3191</v>
      </c>
      <c r="D890" s="246" t="s">
        <v>183</v>
      </c>
      <c r="E890" s="247">
        <v>1</v>
      </c>
      <c r="F890" s="473">
        <f>'Elektroin. pavilony a tělocv.'!I35</f>
        <v>0</v>
      </c>
      <c r="G890" s="248">
        <f>E890*F890</f>
        <v>0</v>
      </c>
      <c r="H890" s="249">
        <v>0</v>
      </c>
      <c r="I890" s="250">
        <f>E890*H890</f>
        <v>0</v>
      </c>
      <c r="J890" s="249">
        <v>0</v>
      </c>
      <c r="K890" s="250">
        <f>E890*J890</f>
        <v>0</v>
      </c>
      <c r="AN890" s="215">
        <v>4</v>
      </c>
      <c r="AO890" s="215">
        <f>IF(AN890=1,G890,0)</f>
        <v>0</v>
      </c>
      <c r="AP890" s="215">
        <f>IF(AN890=2,G890,0)</f>
        <v>0</v>
      </c>
      <c r="AQ890" s="215">
        <f>IF(AN890=3,G890,0)</f>
        <v>0</v>
      </c>
      <c r="AR890" s="215">
        <f>IF(AN890=4,G890,0)</f>
        <v>0</v>
      </c>
      <c r="AS890" s="215">
        <f>IF(AN890=5,G890,0)</f>
        <v>0</v>
      </c>
      <c r="BO890" s="242">
        <v>1</v>
      </c>
      <c r="BP890" s="242">
        <v>9</v>
      </c>
    </row>
    <row r="891" spans="1:45" ht="12.75">
      <c r="A891" s="263"/>
      <c r="B891" s="264" t="s">
        <v>177</v>
      </c>
      <c r="C891" s="265" t="s">
        <v>1945</v>
      </c>
      <c r="D891" s="266"/>
      <c r="E891" s="267"/>
      <c r="F891" s="268"/>
      <c r="G891" s="269">
        <f>SUM(G883:G890)</f>
        <v>0</v>
      </c>
      <c r="H891" s="270"/>
      <c r="I891" s="271">
        <f>SUM(I883:I890)</f>
        <v>0</v>
      </c>
      <c r="J891" s="270"/>
      <c r="K891" s="271">
        <f>SUM(K883:K890)</f>
        <v>0</v>
      </c>
      <c r="AO891" s="272">
        <f>SUM(AO883:AO890)</f>
        <v>0</v>
      </c>
      <c r="AP891" s="272">
        <f>SUM(AP883:AP890)</f>
        <v>0</v>
      </c>
      <c r="AQ891" s="272">
        <f>SUM(AQ883:AQ890)</f>
        <v>0</v>
      </c>
      <c r="AR891" s="470">
        <f>SUM(AR883:AR890)</f>
        <v>0</v>
      </c>
      <c r="AS891" s="272">
        <f>SUM(AS883:AS890)</f>
        <v>0</v>
      </c>
    </row>
    <row r="892" spans="1:11" ht="12.75">
      <c r="A892" s="232" t="s">
        <v>118</v>
      </c>
      <c r="B892" s="233" t="s">
        <v>1946</v>
      </c>
      <c r="C892" s="234" t="s">
        <v>1947</v>
      </c>
      <c r="D892" s="235"/>
      <c r="E892" s="236"/>
      <c r="F892" s="236"/>
      <c r="G892" s="237"/>
      <c r="H892" s="238"/>
      <c r="I892" s="239"/>
      <c r="J892" s="240"/>
      <c r="K892" s="241"/>
    </row>
    <row r="893" spans="1:68" ht="12.75">
      <c r="A893" s="243">
        <v>185</v>
      </c>
      <c r="B893" s="244" t="s">
        <v>1948</v>
      </c>
      <c r="C893" s="245" t="s">
        <v>1949</v>
      </c>
      <c r="D893" s="246" t="s">
        <v>173</v>
      </c>
      <c r="E893" s="247">
        <v>196.3867113</v>
      </c>
      <c r="F893" s="439"/>
      <c r="G893" s="248">
        <f aca="true" t="shared" si="3" ref="G893:G898">E893*F893</f>
        <v>0</v>
      </c>
      <c r="H893" s="249">
        <v>0</v>
      </c>
      <c r="I893" s="250">
        <f aca="true" t="shared" si="4" ref="I893:I898">E893*H893</f>
        <v>0</v>
      </c>
      <c r="J893" s="249"/>
      <c r="K893" s="250">
        <f aca="true" t="shared" si="5" ref="K893:K898">E893*J893</f>
        <v>0</v>
      </c>
      <c r="AN893" s="215">
        <v>1</v>
      </c>
      <c r="AO893" s="215">
        <f aca="true" t="shared" si="6" ref="AO893:AO898">IF(AN893=1,G893,0)</f>
        <v>0</v>
      </c>
      <c r="AP893" s="215">
        <f aca="true" t="shared" si="7" ref="AP893:AP898">IF(AN893=2,G893,0)</f>
        <v>0</v>
      </c>
      <c r="AQ893" s="215">
        <f aca="true" t="shared" si="8" ref="AQ893:AQ898">IF(AN893=3,G893,0)</f>
        <v>0</v>
      </c>
      <c r="AR893" s="215">
        <f aca="true" t="shared" si="9" ref="AR893:AR898">IF(AN893=4,G893,0)</f>
        <v>0</v>
      </c>
      <c r="AS893" s="215">
        <f aca="true" t="shared" si="10" ref="AS893:AS898">IF(AN893=5,G893,0)</f>
        <v>0</v>
      </c>
      <c r="BO893" s="242">
        <v>8</v>
      </c>
      <c r="BP893" s="242">
        <v>0</v>
      </c>
    </row>
    <row r="894" spans="1:68" ht="12.75">
      <c r="A894" s="243">
        <v>186</v>
      </c>
      <c r="B894" s="244" t="s">
        <v>1952</v>
      </c>
      <c r="C894" s="245" t="s">
        <v>1953</v>
      </c>
      <c r="D894" s="246" t="s">
        <v>173</v>
      </c>
      <c r="E894" s="247">
        <v>196.3867113</v>
      </c>
      <c r="F894" s="439"/>
      <c r="G894" s="248">
        <f t="shared" si="3"/>
        <v>0</v>
      </c>
      <c r="H894" s="249">
        <v>0</v>
      </c>
      <c r="I894" s="250">
        <f t="shared" si="4"/>
        <v>0</v>
      </c>
      <c r="J894" s="249"/>
      <c r="K894" s="250">
        <f t="shared" si="5"/>
        <v>0</v>
      </c>
      <c r="AN894" s="215">
        <v>1</v>
      </c>
      <c r="AO894" s="215">
        <f t="shared" si="6"/>
        <v>0</v>
      </c>
      <c r="AP894" s="215">
        <f t="shared" si="7"/>
        <v>0</v>
      </c>
      <c r="AQ894" s="215">
        <f t="shared" si="8"/>
        <v>0</v>
      </c>
      <c r="AR894" s="215">
        <f t="shared" si="9"/>
        <v>0</v>
      </c>
      <c r="AS894" s="215">
        <f t="shared" si="10"/>
        <v>0</v>
      </c>
      <c r="BO894" s="242">
        <v>8</v>
      </c>
      <c r="BP894" s="242">
        <v>0</v>
      </c>
    </row>
    <row r="895" spans="1:68" ht="12.75">
      <c r="A895" s="243">
        <v>187</v>
      </c>
      <c r="B895" s="244" t="s">
        <v>1954</v>
      </c>
      <c r="C895" s="245" t="s">
        <v>1955</v>
      </c>
      <c r="D895" s="246" t="s">
        <v>173</v>
      </c>
      <c r="E895" s="247">
        <v>5695.2146277</v>
      </c>
      <c r="F895" s="439"/>
      <c r="G895" s="248">
        <f t="shared" si="3"/>
        <v>0</v>
      </c>
      <c r="H895" s="249">
        <v>0</v>
      </c>
      <c r="I895" s="250">
        <f t="shared" si="4"/>
        <v>0</v>
      </c>
      <c r="J895" s="249"/>
      <c r="K895" s="250">
        <f t="shared" si="5"/>
        <v>0</v>
      </c>
      <c r="AN895" s="215">
        <v>1</v>
      </c>
      <c r="AO895" s="215">
        <f t="shared" si="6"/>
        <v>0</v>
      </c>
      <c r="AP895" s="215">
        <f t="shared" si="7"/>
        <v>0</v>
      </c>
      <c r="AQ895" s="215">
        <f t="shared" si="8"/>
        <v>0</v>
      </c>
      <c r="AR895" s="215">
        <f t="shared" si="9"/>
        <v>0</v>
      </c>
      <c r="AS895" s="215">
        <f t="shared" si="10"/>
        <v>0</v>
      </c>
      <c r="BO895" s="242">
        <v>8</v>
      </c>
      <c r="BP895" s="242">
        <v>0</v>
      </c>
    </row>
    <row r="896" spans="1:68" ht="12.75">
      <c r="A896" s="243">
        <v>188</v>
      </c>
      <c r="B896" s="244" t="s">
        <v>1956</v>
      </c>
      <c r="C896" s="245" t="s">
        <v>1957</v>
      </c>
      <c r="D896" s="246" t="s">
        <v>173</v>
      </c>
      <c r="E896" s="247">
        <v>196.3867113</v>
      </c>
      <c r="F896" s="439"/>
      <c r="G896" s="248">
        <f t="shared" si="3"/>
        <v>0</v>
      </c>
      <c r="H896" s="249">
        <v>0</v>
      </c>
      <c r="I896" s="250">
        <f t="shared" si="4"/>
        <v>0</v>
      </c>
      <c r="J896" s="249"/>
      <c r="K896" s="250">
        <f t="shared" si="5"/>
        <v>0</v>
      </c>
      <c r="AN896" s="215">
        <v>1</v>
      </c>
      <c r="AO896" s="215">
        <f t="shared" si="6"/>
        <v>0</v>
      </c>
      <c r="AP896" s="215">
        <f t="shared" si="7"/>
        <v>0</v>
      </c>
      <c r="AQ896" s="215">
        <f t="shared" si="8"/>
        <v>0</v>
      </c>
      <c r="AR896" s="215">
        <f t="shared" si="9"/>
        <v>0</v>
      </c>
      <c r="AS896" s="215">
        <f t="shared" si="10"/>
        <v>0</v>
      </c>
      <c r="BO896" s="242">
        <v>8</v>
      </c>
      <c r="BP896" s="242">
        <v>0</v>
      </c>
    </row>
    <row r="897" spans="1:68" ht="12.75">
      <c r="A897" s="243">
        <v>189</v>
      </c>
      <c r="B897" s="244" t="s">
        <v>1958</v>
      </c>
      <c r="C897" s="245" t="s">
        <v>1959</v>
      </c>
      <c r="D897" s="246" t="s">
        <v>173</v>
      </c>
      <c r="E897" s="247">
        <v>1178.3202678</v>
      </c>
      <c r="F897" s="439"/>
      <c r="G897" s="248">
        <f t="shared" si="3"/>
        <v>0</v>
      </c>
      <c r="H897" s="249">
        <v>0</v>
      </c>
      <c r="I897" s="250">
        <f t="shared" si="4"/>
        <v>0</v>
      </c>
      <c r="J897" s="249"/>
      <c r="K897" s="250">
        <f t="shared" si="5"/>
        <v>0</v>
      </c>
      <c r="AN897" s="215">
        <v>1</v>
      </c>
      <c r="AO897" s="215">
        <f t="shared" si="6"/>
        <v>0</v>
      </c>
      <c r="AP897" s="215">
        <f t="shared" si="7"/>
        <v>0</v>
      </c>
      <c r="AQ897" s="215">
        <f t="shared" si="8"/>
        <v>0</v>
      </c>
      <c r="AR897" s="215">
        <f t="shared" si="9"/>
        <v>0</v>
      </c>
      <c r="AS897" s="215">
        <f t="shared" si="10"/>
        <v>0</v>
      </c>
      <c r="BO897" s="242">
        <v>8</v>
      </c>
      <c r="BP897" s="242">
        <v>0</v>
      </c>
    </row>
    <row r="898" spans="1:68" ht="12.75">
      <c r="A898" s="243">
        <v>190</v>
      </c>
      <c r="B898" s="244" t="s">
        <v>1960</v>
      </c>
      <c r="C898" s="245" t="s">
        <v>1961</v>
      </c>
      <c r="D898" s="246" t="s">
        <v>173</v>
      </c>
      <c r="E898" s="247">
        <v>196.3867113</v>
      </c>
      <c r="F898" s="439"/>
      <c r="G898" s="248">
        <f t="shared" si="3"/>
        <v>0</v>
      </c>
      <c r="H898" s="249">
        <v>0</v>
      </c>
      <c r="I898" s="250">
        <f t="shared" si="4"/>
        <v>0</v>
      </c>
      <c r="J898" s="249"/>
      <c r="K898" s="250">
        <f t="shared" si="5"/>
        <v>0</v>
      </c>
      <c r="AN898" s="215">
        <v>1</v>
      </c>
      <c r="AO898" s="215">
        <f t="shared" si="6"/>
        <v>0</v>
      </c>
      <c r="AP898" s="215">
        <f t="shared" si="7"/>
        <v>0</v>
      </c>
      <c r="AQ898" s="215">
        <f t="shared" si="8"/>
        <v>0</v>
      </c>
      <c r="AR898" s="215">
        <f t="shared" si="9"/>
        <v>0</v>
      </c>
      <c r="AS898" s="215">
        <f t="shared" si="10"/>
        <v>0</v>
      </c>
      <c r="BO898" s="242">
        <v>8</v>
      </c>
      <c r="BP898" s="242">
        <v>0</v>
      </c>
    </row>
    <row r="899" spans="1:45" ht="12.75">
      <c r="A899" s="263"/>
      <c r="B899" s="264" t="s">
        <v>177</v>
      </c>
      <c r="C899" s="265" t="s">
        <v>1962</v>
      </c>
      <c r="D899" s="266"/>
      <c r="E899" s="267"/>
      <c r="F899" s="268"/>
      <c r="G899" s="269">
        <f>SUM(G892:G898)</f>
        <v>0</v>
      </c>
      <c r="H899" s="270"/>
      <c r="I899" s="271">
        <f>SUM(I892:I898)</f>
        <v>0</v>
      </c>
      <c r="J899" s="270"/>
      <c r="K899" s="271">
        <f>SUM(K892:K898)</f>
        <v>0</v>
      </c>
      <c r="AO899" s="470">
        <f>SUM(AO892:AO898)</f>
        <v>0</v>
      </c>
      <c r="AP899" s="272">
        <f>SUM(AP892:AP898)</f>
        <v>0</v>
      </c>
      <c r="AQ899" s="272">
        <f>SUM(AQ892:AQ898)</f>
        <v>0</v>
      </c>
      <c r="AR899" s="272">
        <f>SUM(AR892:AR898)</f>
        <v>0</v>
      </c>
      <c r="AS899" s="272">
        <f>SUM(AS892:AS898)</f>
        <v>0</v>
      </c>
    </row>
    <row r="900" ht="12.75">
      <c r="E900" s="215"/>
    </row>
    <row r="901" ht="12.75">
      <c r="E901" s="215"/>
    </row>
    <row r="902" ht="12.75">
      <c r="E902" s="215"/>
    </row>
    <row r="903" ht="12.75">
      <c r="E903" s="215"/>
    </row>
    <row r="904" ht="12.75">
      <c r="E904" s="215"/>
    </row>
    <row r="905" ht="12.75">
      <c r="E905" s="215"/>
    </row>
    <row r="906" ht="12.75">
      <c r="E906" s="215"/>
    </row>
    <row r="907" ht="12.75">
      <c r="E907" s="215"/>
    </row>
    <row r="908" ht="12.75">
      <c r="E908" s="215"/>
    </row>
    <row r="909" ht="12.75">
      <c r="E909" s="215"/>
    </row>
    <row r="910" ht="12.75">
      <c r="E910" s="215"/>
    </row>
    <row r="911" ht="12.75">
      <c r="E911" s="215"/>
    </row>
    <row r="912" ht="12.75">
      <c r="E912" s="215"/>
    </row>
    <row r="913" ht="12.75">
      <c r="E913" s="215"/>
    </row>
    <row r="914" ht="12.75">
      <c r="E914" s="215"/>
    </row>
    <row r="915" ht="12.75">
      <c r="E915" s="215"/>
    </row>
    <row r="916" ht="12.75">
      <c r="E916" s="215"/>
    </row>
    <row r="917" ht="12.75">
      <c r="E917" s="215"/>
    </row>
    <row r="918" ht="12.75">
      <c r="E918" s="215"/>
    </row>
    <row r="919" ht="12.75">
      <c r="E919" s="215"/>
    </row>
    <row r="920" ht="12.75">
      <c r="E920" s="215"/>
    </row>
    <row r="921" ht="12.75">
      <c r="E921" s="215"/>
    </row>
    <row r="922" ht="12.75">
      <c r="E922" s="215"/>
    </row>
    <row r="923" spans="1:7" ht="12.75">
      <c r="A923" s="258"/>
      <c r="B923" s="258"/>
      <c r="C923" s="258"/>
      <c r="D923" s="258"/>
      <c r="E923" s="258"/>
      <c r="F923" s="258"/>
      <c r="G923" s="258"/>
    </row>
    <row r="924" spans="1:7" ht="12.75">
      <c r="A924" s="258"/>
      <c r="B924" s="258"/>
      <c r="C924" s="258"/>
      <c r="D924" s="258"/>
      <c r="E924" s="258"/>
      <c r="F924" s="258"/>
      <c r="G924" s="258"/>
    </row>
    <row r="925" spans="1:7" ht="12.75">
      <c r="A925" s="258"/>
      <c r="B925" s="258"/>
      <c r="C925" s="258"/>
      <c r="D925" s="258"/>
      <c r="E925" s="258"/>
      <c r="F925" s="258"/>
      <c r="G925" s="258"/>
    </row>
    <row r="926" spans="1:7" ht="12.75">
      <c r="A926" s="258"/>
      <c r="B926" s="258"/>
      <c r="C926" s="258"/>
      <c r="D926" s="258"/>
      <c r="E926" s="258"/>
      <c r="F926" s="258"/>
      <c r="G926" s="258"/>
    </row>
    <row r="927" ht="12.75">
      <c r="E927" s="215"/>
    </row>
    <row r="928" ht="12.75">
      <c r="E928" s="215"/>
    </row>
    <row r="929" ht="12.75">
      <c r="E929" s="215"/>
    </row>
    <row r="930" ht="12.75">
      <c r="E930" s="215"/>
    </row>
    <row r="931" ht="12.75">
      <c r="E931" s="215"/>
    </row>
    <row r="932" ht="12.75">
      <c r="E932" s="215"/>
    </row>
    <row r="933" ht="12.75">
      <c r="E933" s="215"/>
    </row>
    <row r="934" ht="12.75">
      <c r="E934" s="215"/>
    </row>
    <row r="935" ht="12.75">
      <c r="E935" s="215"/>
    </row>
    <row r="936" ht="12.75">
      <c r="E936" s="215"/>
    </row>
    <row r="937" ht="12.75">
      <c r="E937" s="215"/>
    </row>
    <row r="938" ht="12.75">
      <c r="E938" s="215"/>
    </row>
    <row r="939" ht="12.75">
      <c r="E939" s="215"/>
    </row>
    <row r="940" ht="12.75">
      <c r="E940" s="215"/>
    </row>
    <row r="941" ht="12.75">
      <c r="E941" s="215"/>
    </row>
    <row r="942" ht="12.75">
      <c r="E942" s="215"/>
    </row>
    <row r="943" ht="12.75">
      <c r="E943" s="215"/>
    </row>
    <row r="944" ht="12.75">
      <c r="E944" s="215"/>
    </row>
    <row r="945" ht="12.75">
      <c r="E945" s="215"/>
    </row>
    <row r="946" ht="12.75">
      <c r="E946" s="215"/>
    </row>
    <row r="947" ht="12.75">
      <c r="E947" s="215"/>
    </row>
    <row r="948" ht="12.75">
      <c r="E948" s="215"/>
    </row>
    <row r="949" ht="12.75">
      <c r="E949" s="215"/>
    </row>
    <row r="950" ht="12.75">
      <c r="E950" s="215"/>
    </row>
    <row r="951" ht="12.75">
      <c r="E951" s="215"/>
    </row>
    <row r="952" ht="12.75">
      <c r="E952" s="215"/>
    </row>
    <row r="953" ht="12.75">
      <c r="E953" s="215"/>
    </row>
    <row r="954" ht="12.75">
      <c r="E954" s="215"/>
    </row>
    <row r="955" ht="12.75">
      <c r="E955" s="215"/>
    </row>
    <row r="956" ht="12.75">
      <c r="E956" s="215"/>
    </row>
    <row r="957" ht="12.75">
      <c r="E957" s="215"/>
    </row>
    <row r="958" spans="1:2" ht="12.75">
      <c r="A958" s="274"/>
      <c r="B958" s="274"/>
    </row>
    <row r="959" spans="1:7" ht="12.75">
      <c r="A959" s="258"/>
      <c r="B959" s="258"/>
      <c r="C959" s="275"/>
      <c r="D959" s="275"/>
      <c r="E959" s="276"/>
      <c r="F959" s="275"/>
      <c r="G959" s="277"/>
    </row>
    <row r="960" spans="1:7" ht="12.75">
      <c r="A960" s="278"/>
      <c r="B960" s="278"/>
      <c r="C960" s="258"/>
      <c r="D960" s="258"/>
      <c r="E960" s="279"/>
      <c r="F960" s="258"/>
      <c r="G960" s="258"/>
    </row>
    <row r="961" spans="1:7" ht="12.75">
      <c r="A961" s="258"/>
      <c r="B961" s="258"/>
      <c r="C961" s="258"/>
      <c r="D961" s="258"/>
      <c r="E961" s="279"/>
      <c r="F961" s="258"/>
      <c r="G961" s="258"/>
    </row>
    <row r="962" spans="1:7" ht="12.75">
      <c r="A962" s="258"/>
      <c r="B962" s="258"/>
      <c r="C962" s="258"/>
      <c r="D962" s="258"/>
      <c r="E962" s="279"/>
      <c r="F962" s="258"/>
      <c r="G962" s="258"/>
    </row>
    <row r="963" spans="1:7" ht="12.75">
      <c r="A963" s="258"/>
      <c r="B963" s="258"/>
      <c r="C963" s="258"/>
      <c r="D963" s="258"/>
      <c r="E963" s="279"/>
      <c r="F963" s="258"/>
      <c r="G963" s="258"/>
    </row>
    <row r="964" spans="1:7" ht="12.75">
      <c r="A964" s="258"/>
      <c r="B964" s="258"/>
      <c r="C964" s="258"/>
      <c r="D964" s="258"/>
      <c r="E964" s="279"/>
      <c r="F964" s="258"/>
      <c r="G964" s="258"/>
    </row>
    <row r="965" spans="1:7" ht="12.75">
      <c r="A965" s="258"/>
      <c r="B965" s="258"/>
      <c r="C965" s="258"/>
      <c r="D965" s="258"/>
      <c r="E965" s="279"/>
      <c r="F965" s="258"/>
      <c r="G965" s="258"/>
    </row>
    <row r="966" spans="1:7" ht="12.75">
      <c r="A966" s="258"/>
      <c r="B966" s="258"/>
      <c r="C966" s="258"/>
      <c r="D966" s="258"/>
      <c r="E966" s="279"/>
      <c r="F966" s="258"/>
      <c r="G966" s="258"/>
    </row>
    <row r="967" spans="1:7" ht="12.75">
      <c r="A967" s="258"/>
      <c r="B967" s="258"/>
      <c r="C967" s="258"/>
      <c r="D967" s="258"/>
      <c r="E967" s="279"/>
      <c r="F967" s="258"/>
      <c r="G967" s="258"/>
    </row>
    <row r="968" spans="1:7" ht="12.75">
      <c r="A968" s="258"/>
      <c r="B968" s="258"/>
      <c r="C968" s="258"/>
      <c r="D968" s="258"/>
      <c r="E968" s="279"/>
      <c r="F968" s="258"/>
      <c r="G968" s="258"/>
    </row>
    <row r="969" spans="1:7" ht="12.75">
      <c r="A969" s="258"/>
      <c r="B969" s="258"/>
      <c r="C969" s="258"/>
      <c r="D969" s="258"/>
      <c r="E969" s="279"/>
      <c r="F969" s="258"/>
      <c r="G969" s="258"/>
    </row>
    <row r="970" spans="1:7" ht="12.75">
      <c r="A970" s="258"/>
      <c r="B970" s="258"/>
      <c r="C970" s="258"/>
      <c r="D970" s="258"/>
      <c r="E970" s="279"/>
      <c r="F970" s="258"/>
      <c r="G970" s="258"/>
    </row>
    <row r="971" spans="1:7" ht="12.75">
      <c r="A971" s="258"/>
      <c r="B971" s="258"/>
      <c r="C971" s="258"/>
      <c r="D971" s="258"/>
      <c r="E971" s="279"/>
      <c r="F971" s="258"/>
      <c r="G971" s="258"/>
    </row>
    <row r="972" spans="1:7" ht="12.75">
      <c r="A972" s="258"/>
      <c r="B972" s="258"/>
      <c r="C972" s="258"/>
      <c r="D972" s="258"/>
      <c r="E972" s="279"/>
      <c r="F972" s="258"/>
      <c r="G972" s="258"/>
    </row>
  </sheetData>
  <sheetProtection selectLockedCells="1" selectUnlockedCells="1"/>
  <mergeCells count="648">
    <mergeCell ref="C866:D866"/>
    <mergeCell ref="C868:D868"/>
    <mergeCell ref="C869:D869"/>
    <mergeCell ref="C870:D870"/>
    <mergeCell ref="C889:D889"/>
    <mergeCell ref="C871:D871"/>
    <mergeCell ref="C872:D872"/>
    <mergeCell ref="C879:D879"/>
    <mergeCell ref="C881:D881"/>
    <mergeCell ref="C886:D886"/>
    <mergeCell ref="C887:D887"/>
    <mergeCell ref="C849:D849"/>
    <mergeCell ref="C851:D851"/>
    <mergeCell ref="C853:D853"/>
    <mergeCell ref="C860:D860"/>
    <mergeCell ref="C861:D861"/>
    <mergeCell ref="C863:D863"/>
    <mergeCell ref="C855:D855"/>
    <mergeCell ref="C864:D864"/>
    <mergeCell ref="C865:D865"/>
    <mergeCell ref="C843:G843"/>
    <mergeCell ref="C844:G844"/>
    <mergeCell ref="C845:D845"/>
    <mergeCell ref="C847:D847"/>
    <mergeCell ref="C819:G819"/>
    <mergeCell ref="C820:G820"/>
    <mergeCell ref="C821:G821"/>
    <mergeCell ref="C822:D822"/>
    <mergeCell ref="C824:G824"/>
    <mergeCell ref="C825:G825"/>
    <mergeCell ref="C837:G837"/>
    <mergeCell ref="C826:G826"/>
    <mergeCell ref="C827:D827"/>
    <mergeCell ref="C829:G829"/>
    <mergeCell ref="C830:G830"/>
    <mergeCell ref="C838:D838"/>
    <mergeCell ref="C831:G831"/>
    <mergeCell ref="C832:G832"/>
    <mergeCell ref="C833:D833"/>
    <mergeCell ref="C835:G835"/>
    <mergeCell ref="C836:G836"/>
    <mergeCell ref="C764:D764"/>
    <mergeCell ref="C766:D766"/>
    <mergeCell ref="C768:D768"/>
    <mergeCell ref="C769:D769"/>
    <mergeCell ref="C771:D771"/>
    <mergeCell ref="C776:D776"/>
    <mergeCell ref="C778:D778"/>
    <mergeCell ref="C787:D787"/>
    <mergeCell ref="C796:D796"/>
    <mergeCell ref="C790:D790"/>
    <mergeCell ref="C791:D791"/>
    <mergeCell ref="C792:D792"/>
    <mergeCell ref="C793:D793"/>
    <mergeCell ref="C794:D794"/>
    <mergeCell ref="C748:D748"/>
    <mergeCell ref="C750:D750"/>
    <mergeCell ref="C752:D752"/>
    <mergeCell ref="C754:D754"/>
    <mergeCell ref="C756:D756"/>
    <mergeCell ref="C757:D757"/>
    <mergeCell ref="C758:D758"/>
    <mergeCell ref="C760:D760"/>
    <mergeCell ref="C762:D762"/>
    <mergeCell ref="C736:D736"/>
    <mergeCell ref="C737:D737"/>
    <mergeCell ref="C738:D738"/>
    <mergeCell ref="C740:D740"/>
    <mergeCell ref="C741:D741"/>
    <mergeCell ref="C742:D742"/>
    <mergeCell ref="C743:D743"/>
    <mergeCell ref="C744:D744"/>
    <mergeCell ref="C746:D746"/>
    <mergeCell ref="C724:D724"/>
    <mergeCell ref="C725:D725"/>
    <mergeCell ref="C726:D726"/>
    <mergeCell ref="C728:D728"/>
    <mergeCell ref="C729:D729"/>
    <mergeCell ref="C730:D730"/>
    <mergeCell ref="C732:D732"/>
    <mergeCell ref="C733:D733"/>
    <mergeCell ref="C734:D734"/>
    <mergeCell ref="C713:D713"/>
    <mergeCell ref="C714:D714"/>
    <mergeCell ref="C716:D716"/>
    <mergeCell ref="C717:D717"/>
    <mergeCell ref="C718:D718"/>
    <mergeCell ref="C720:D720"/>
    <mergeCell ref="C721:D721"/>
    <mergeCell ref="C722:D722"/>
    <mergeCell ref="C723:D723"/>
    <mergeCell ref="C698:G698"/>
    <mergeCell ref="C699:D699"/>
    <mergeCell ref="C701:G701"/>
    <mergeCell ref="C702:G702"/>
    <mergeCell ref="C703:G703"/>
    <mergeCell ref="C704:G704"/>
    <mergeCell ref="C705:D705"/>
    <mergeCell ref="C710:D710"/>
    <mergeCell ref="C712:D712"/>
    <mergeCell ref="C683:D683"/>
    <mergeCell ref="C684:D684"/>
    <mergeCell ref="C688:D688"/>
    <mergeCell ref="C689:D689"/>
    <mergeCell ref="C691:D691"/>
    <mergeCell ref="C692:D692"/>
    <mergeCell ref="C695:G695"/>
    <mergeCell ref="C696:G696"/>
    <mergeCell ref="C697:G697"/>
    <mergeCell ref="C665:D665"/>
    <mergeCell ref="C666:D666"/>
    <mergeCell ref="C667:D667"/>
    <mergeCell ref="C668:D668"/>
    <mergeCell ref="C669:D669"/>
    <mergeCell ref="C674:D674"/>
    <mergeCell ref="C675:D675"/>
    <mergeCell ref="C676:D676"/>
    <mergeCell ref="C678:D678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4:D664"/>
    <mergeCell ref="C645:D645"/>
    <mergeCell ref="C646:D646"/>
    <mergeCell ref="C647:D647"/>
    <mergeCell ref="C648:D648"/>
    <mergeCell ref="C649:D649"/>
    <mergeCell ref="C650:D650"/>
    <mergeCell ref="C651:D651"/>
    <mergeCell ref="C653:D653"/>
    <mergeCell ref="C654:D654"/>
    <mergeCell ref="C634:D634"/>
    <mergeCell ref="C635:D635"/>
    <mergeCell ref="C636:D636"/>
    <mergeCell ref="C637:D637"/>
    <mergeCell ref="C638:D638"/>
    <mergeCell ref="C640:D640"/>
    <mergeCell ref="C641:D641"/>
    <mergeCell ref="C643:D643"/>
    <mergeCell ref="C644:D644"/>
    <mergeCell ref="C623:D623"/>
    <mergeCell ref="C624:D624"/>
    <mergeCell ref="C625:D625"/>
    <mergeCell ref="C626:D626"/>
    <mergeCell ref="C627:D627"/>
    <mergeCell ref="C628:D628"/>
    <mergeCell ref="C630:D630"/>
    <mergeCell ref="C631:D631"/>
    <mergeCell ref="C633:D633"/>
    <mergeCell ref="C612:D612"/>
    <mergeCell ref="C613:D613"/>
    <mergeCell ref="C614:D614"/>
    <mergeCell ref="C615:D615"/>
    <mergeCell ref="C617:D617"/>
    <mergeCell ref="C618:D618"/>
    <mergeCell ref="C619:D619"/>
    <mergeCell ref="C620:D620"/>
    <mergeCell ref="C621:D621"/>
    <mergeCell ref="C598:D598"/>
    <mergeCell ref="C599:D599"/>
    <mergeCell ref="C600:D600"/>
    <mergeCell ref="C601:D601"/>
    <mergeCell ref="C603:D603"/>
    <mergeCell ref="C604:D604"/>
    <mergeCell ref="C605:D605"/>
    <mergeCell ref="C610:D610"/>
    <mergeCell ref="C611:D611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77:D577"/>
    <mergeCell ref="C578:D578"/>
    <mergeCell ref="C580:D580"/>
    <mergeCell ref="C581:D581"/>
    <mergeCell ref="C582:D582"/>
    <mergeCell ref="C583:D583"/>
    <mergeCell ref="C584:D584"/>
    <mergeCell ref="C586:D586"/>
    <mergeCell ref="C587:D587"/>
    <mergeCell ref="C563:D563"/>
    <mergeCell ref="C565:D565"/>
    <mergeCell ref="C566:D566"/>
    <mergeCell ref="C567:D567"/>
    <mergeCell ref="C568:D568"/>
    <mergeCell ref="C569:D569"/>
    <mergeCell ref="C574:D574"/>
    <mergeCell ref="C575:D575"/>
    <mergeCell ref="C576:D576"/>
    <mergeCell ref="C551:D551"/>
    <mergeCell ref="C552:D552"/>
    <mergeCell ref="C553:D553"/>
    <mergeCell ref="C555:D555"/>
    <mergeCell ref="C556:D556"/>
    <mergeCell ref="C557:D557"/>
    <mergeCell ref="C559:D559"/>
    <mergeCell ref="C560:D560"/>
    <mergeCell ref="C561:D561"/>
    <mergeCell ref="C540:D540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30:D530"/>
    <mergeCell ref="C531:D531"/>
    <mergeCell ref="C532:D532"/>
    <mergeCell ref="C533:D533"/>
    <mergeCell ref="C534:D534"/>
    <mergeCell ref="C535:D535"/>
    <mergeCell ref="C536:D536"/>
    <mergeCell ref="C538:D538"/>
    <mergeCell ref="C539:D539"/>
    <mergeCell ref="C519:D519"/>
    <mergeCell ref="C520:D520"/>
    <mergeCell ref="C521:D521"/>
    <mergeCell ref="C522:D522"/>
    <mergeCell ref="C523:D523"/>
    <mergeCell ref="C525:D525"/>
    <mergeCell ref="C526:D526"/>
    <mergeCell ref="C527:D527"/>
    <mergeCell ref="C529:D529"/>
    <mergeCell ref="C501:D501"/>
    <mergeCell ref="C503:D503"/>
    <mergeCell ref="C504:D504"/>
    <mergeCell ref="C506:D506"/>
    <mergeCell ref="C507:D507"/>
    <mergeCell ref="C509:D509"/>
    <mergeCell ref="C510:D510"/>
    <mergeCell ref="C511:D511"/>
    <mergeCell ref="C518:D518"/>
    <mergeCell ref="C491:D491"/>
    <mergeCell ref="C492:D492"/>
    <mergeCell ref="C493:D493"/>
    <mergeCell ref="C494:D494"/>
    <mergeCell ref="C495:D495"/>
    <mergeCell ref="C496:D496"/>
    <mergeCell ref="C498:D498"/>
    <mergeCell ref="C499:D499"/>
    <mergeCell ref="C500:D500"/>
    <mergeCell ref="C478:D478"/>
    <mergeCell ref="C479:D479"/>
    <mergeCell ref="C483:D483"/>
    <mergeCell ref="C484:D484"/>
    <mergeCell ref="C486:D486"/>
    <mergeCell ref="C487:D487"/>
    <mergeCell ref="C488:D488"/>
    <mergeCell ref="C489:D489"/>
    <mergeCell ref="C490:D490"/>
    <mergeCell ref="C466:D466"/>
    <mergeCell ref="C467:D467"/>
    <mergeCell ref="C469:D469"/>
    <mergeCell ref="C470:D470"/>
    <mergeCell ref="C472:D472"/>
    <mergeCell ref="C474:D474"/>
    <mergeCell ref="C475:D475"/>
    <mergeCell ref="C476:D476"/>
    <mergeCell ref="C477:D477"/>
    <mergeCell ref="C455:D455"/>
    <mergeCell ref="C456:D456"/>
    <mergeCell ref="C458:D458"/>
    <mergeCell ref="C459:D459"/>
    <mergeCell ref="C460:D460"/>
    <mergeCell ref="C462:D462"/>
    <mergeCell ref="C463:D463"/>
    <mergeCell ref="C464:D464"/>
    <mergeCell ref="C465:D465"/>
    <mergeCell ref="C444:D444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33:D433"/>
    <mergeCell ref="C434:D434"/>
    <mergeCell ref="C435:D435"/>
    <mergeCell ref="C436:D436"/>
    <mergeCell ref="C437:D437"/>
    <mergeCell ref="C439:D439"/>
    <mergeCell ref="C440:D440"/>
    <mergeCell ref="C442:D442"/>
    <mergeCell ref="C443:D443"/>
    <mergeCell ref="C423:D423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399:D399"/>
    <mergeCell ref="C403:D403"/>
    <mergeCell ref="C404:D404"/>
    <mergeCell ref="C406:D406"/>
    <mergeCell ref="C407:D407"/>
    <mergeCell ref="C409:D409"/>
    <mergeCell ref="C411:D411"/>
    <mergeCell ref="C412:D412"/>
    <mergeCell ref="C413:D413"/>
    <mergeCell ref="C387:D387"/>
    <mergeCell ref="C388:D388"/>
    <mergeCell ref="C389:D389"/>
    <mergeCell ref="C390:D390"/>
    <mergeCell ref="C394:D394"/>
    <mergeCell ref="C395:D395"/>
    <mergeCell ref="C396:D396"/>
    <mergeCell ref="C397:D397"/>
    <mergeCell ref="C398:D398"/>
    <mergeCell ref="C372:D372"/>
    <mergeCell ref="C373:D373"/>
    <mergeCell ref="C374:D374"/>
    <mergeCell ref="C376:D376"/>
    <mergeCell ref="C381:D381"/>
    <mergeCell ref="C383:D383"/>
    <mergeCell ref="C384:D384"/>
    <mergeCell ref="C385:D385"/>
    <mergeCell ref="C386:D386"/>
    <mergeCell ref="C359:D359"/>
    <mergeCell ref="C360:D360"/>
    <mergeCell ref="C361:D361"/>
    <mergeCell ref="C362:D362"/>
    <mergeCell ref="C364:D364"/>
    <mergeCell ref="C368:D368"/>
    <mergeCell ref="C369:D369"/>
    <mergeCell ref="C370:D370"/>
    <mergeCell ref="C371:D371"/>
    <mergeCell ref="C341:D341"/>
    <mergeCell ref="C345:D345"/>
    <mergeCell ref="C346:D346"/>
    <mergeCell ref="C350:D350"/>
    <mergeCell ref="C351:D351"/>
    <mergeCell ref="C352:D352"/>
    <mergeCell ref="C356:D356"/>
    <mergeCell ref="C357:D357"/>
    <mergeCell ref="C358:D358"/>
    <mergeCell ref="C331:D331"/>
    <mergeCell ref="C332:D332"/>
    <mergeCell ref="C334:G334"/>
    <mergeCell ref="C335:G335"/>
    <mergeCell ref="C336:D336"/>
    <mergeCell ref="C337:D337"/>
    <mergeCell ref="C338:D338"/>
    <mergeCell ref="C339:D339"/>
    <mergeCell ref="C340:D340"/>
    <mergeCell ref="C320:D320"/>
    <mergeCell ref="C322:D322"/>
    <mergeCell ref="C323:D323"/>
    <mergeCell ref="C325:D325"/>
    <mergeCell ref="C326:D326"/>
    <mergeCell ref="C327:D327"/>
    <mergeCell ref="C328:D328"/>
    <mergeCell ref="C329:D329"/>
    <mergeCell ref="C330:D330"/>
    <mergeCell ref="C310:D310"/>
    <mergeCell ref="C311:D311"/>
    <mergeCell ref="C312:D312"/>
    <mergeCell ref="C313:D313"/>
    <mergeCell ref="C314:D314"/>
    <mergeCell ref="C315:D315"/>
    <mergeCell ref="C317:D317"/>
    <mergeCell ref="C318:D318"/>
    <mergeCell ref="C319:D319"/>
    <mergeCell ref="C300:D300"/>
    <mergeCell ref="C301:D301"/>
    <mergeCell ref="C302:D302"/>
    <mergeCell ref="C303:D303"/>
    <mergeCell ref="C305:D305"/>
    <mergeCell ref="C306:D306"/>
    <mergeCell ref="C307:D307"/>
    <mergeCell ref="C308:D308"/>
    <mergeCell ref="C309:D309"/>
    <mergeCell ref="C290:D290"/>
    <mergeCell ref="C291:D291"/>
    <mergeCell ref="C293:D293"/>
    <mergeCell ref="C294:D294"/>
    <mergeCell ref="C295:D295"/>
    <mergeCell ref="C296:D296"/>
    <mergeCell ref="C297:D297"/>
    <mergeCell ref="C298:D298"/>
    <mergeCell ref="C299:D299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58:D258"/>
    <mergeCell ref="C259:D259"/>
    <mergeCell ref="C260:D260"/>
    <mergeCell ref="C261:D261"/>
    <mergeCell ref="C262:D262"/>
    <mergeCell ref="C263:D263"/>
    <mergeCell ref="C264:D264"/>
    <mergeCell ref="C269:D269"/>
    <mergeCell ref="C270:D270"/>
    <mergeCell ref="C245:D245"/>
    <mergeCell ref="C246:D246"/>
    <mergeCell ref="C247:D247"/>
    <mergeCell ref="C248:D248"/>
    <mergeCell ref="C250:D250"/>
    <mergeCell ref="C252:D252"/>
    <mergeCell ref="C254:D254"/>
    <mergeCell ref="C256:D256"/>
    <mergeCell ref="C257:D257"/>
    <mergeCell ref="C235:D235"/>
    <mergeCell ref="C236:D236"/>
    <mergeCell ref="C237:D237"/>
    <mergeCell ref="C238:D238"/>
    <mergeCell ref="C239:D239"/>
    <mergeCell ref="C240:D240"/>
    <mergeCell ref="C241:D241"/>
    <mergeCell ref="C243:D243"/>
    <mergeCell ref="C244:D24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4:D214"/>
    <mergeCell ref="C215:D215"/>
    <mergeCell ref="C216:D216"/>
    <mergeCell ref="C217:D217"/>
    <mergeCell ref="C219:G219"/>
    <mergeCell ref="C220:G220"/>
    <mergeCell ref="C221:D221"/>
    <mergeCell ref="C222:D222"/>
    <mergeCell ref="C223:D223"/>
    <mergeCell ref="C204:G204"/>
    <mergeCell ref="C205:G205"/>
    <mergeCell ref="C206:D206"/>
    <mergeCell ref="C207:D207"/>
    <mergeCell ref="C208:D208"/>
    <mergeCell ref="C210:D210"/>
    <mergeCell ref="C211:D211"/>
    <mergeCell ref="C212:D212"/>
    <mergeCell ref="C213:D213"/>
    <mergeCell ref="C193:D193"/>
    <mergeCell ref="C194:D194"/>
    <mergeCell ref="C195:D195"/>
    <mergeCell ref="C196:D196"/>
    <mergeCell ref="C197:D197"/>
    <mergeCell ref="C198:D198"/>
    <mergeCell ref="C200:G200"/>
    <mergeCell ref="C201:D201"/>
    <mergeCell ref="C202:D202"/>
    <mergeCell ref="C180:D180"/>
    <mergeCell ref="C181:D181"/>
    <mergeCell ref="C182:D182"/>
    <mergeCell ref="C183:D183"/>
    <mergeCell ref="C184:D184"/>
    <mergeCell ref="C185:D185"/>
    <mergeCell ref="C189:D189"/>
    <mergeCell ref="C191:D191"/>
    <mergeCell ref="C192:D192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8:D158"/>
    <mergeCell ref="C138:D138"/>
    <mergeCell ref="C139:D139"/>
    <mergeCell ref="C141:D141"/>
    <mergeCell ref="C142:D142"/>
    <mergeCell ref="C143:D143"/>
    <mergeCell ref="C145:D145"/>
    <mergeCell ref="C146:D146"/>
    <mergeCell ref="C147:D147"/>
    <mergeCell ref="C148:D148"/>
    <mergeCell ref="C128:D128"/>
    <mergeCell ref="C129:D129"/>
    <mergeCell ref="C130:D130"/>
    <mergeCell ref="C132:D132"/>
    <mergeCell ref="C133:D133"/>
    <mergeCell ref="C134:D134"/>
    <mergeCell ref="C135:D135"/>
    <mergeCell ref="C136:D136"/>
    <mergeCell ref="C137:D137"/>
    <mergeCell ref="C116:D116"/>
    <mergeCell ref="C117:D117"/>
    <mergeCell ref="C118:D118"/>
    <mergeCell ref="C119:D119"/>
    <mergeCell ref="C120:D120"/>
    <mergeCell ref="C121:D121"/>
    <mergeCell ref="C125:D125"/>
    <mergeCell ref="C126:D126"/>
    <mergeCell ref="C127:D127"/>
    <mergeCell ref="C100:D100"/>
    <mergeCell ref="C102:D102"/>
    <mergeCell ref="C103:D103"/>
    <mergeCell ref="C105:D105"/>
    <mergeCell ref="C110:D110"/>
    <mergeCell ref="C111:D111"/>
    <mergeCell ref="C112:D112"/>
    <mergeCell ref="C113:D113"/>
    <mergeCell ref="C114:D114"/>
    <mergeCell ref="C83:D83"/>
    <mergeCell ref="C87:D87"/>
    <mergeCell ref="C88:D88"/>
    <mergeCell ref="C89:D89"/>
    <mergeCell ref="C90:D90"/>
    <mergeCell ref="C91:D91"/>
    <mergeCell ref="C93:G93"/>
    <mergeCell ref="C94:G94"/>
    <mergeCell ref="C98:D98"/>
    <mergeCell ref="C62:D62"/>
    <mergeCell ref="C64:D64"/>
    <mergeCell ref="C66:D66"/>
    <mergeCell ref="C68:D68"/>
    <mergeCell ref="C71:D71"/>
    <mergeCell ref="C73:D73"/>
    <mergeCell ref="C77:D77"/>
    <mergeCell ref="C79:D79"/>
    <mergeCell ref="C81:D81"/>
    <mergeCell ref="C51:D51"/>
    <mergeCell ref="C52:D52"/>
    <mergeCell ref="C53:D53"/>
    <mergeCell ref="C54:D54"/>
    <mergeCell ref="C55:D55"/>
    <mergeCell ref="C56:D56"/>
    <mergeCell ref="C57:D57"/>
    <mergeCell ref="C58:D58"/>
    <mergeCell ref="C60:D60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C17:D17"/>
    <mergeCell ref="C18:D18"/>
    <mergeCell ref="C19:D19"/>
    <mergeCell ref="C20:D20"/>
    <mergeCell ref="C21:D21"/>
    <mergeCell ref="C22:D22"/>
    <mergeCell ref="C25:G25"/>
    <mergeCell ref="C26:D26"/>
    <mergeCell ref="C27:D27"/>
    <mergeCell ref="C13:D13"/>
    <mergeCell ref="C14:D14"/>
    <mergeCell ref="C16:D16"/>
    <mergeCell ref="A1:G1"/>
    <mergeCell ref="A3:B3"/>
    <mergeCell ref="A4:B4"/>
    <mergeCell ref="E4:G4"/>
    <mergeCell ref="C9:D9"/>
    <mergeCell ref="C11:D11"/>
    <mergeCell ref="C805:D805"/>
    <mergeCell ref="C801:D801"/>
    <mergeCell ref="C802:D802"/>
    <mergeCell ref="C779:D779"/>
    <mergeCell ref="C780:D780"/>
    <mergeCell ref="C781:D781"/>
    <mergeCell ref="C782:D782"/>
    <mergeCell ref="C783:D783"/>
    <mergeCell ref="C784:D784"/>
    <mergeCell ref="C785:D785"/>
    <mergeCell ref="C789:D789"/>
    <mergeCell ref="C804:D804"/>
    <mergeCell ref="C797:D797"/>
    <mergeCell ref="C798:D798"/>
    <mergeCell ref="C799:D799"/>
    <mergeCell ref="C800:D800"/>
    <mergeCell ref="C806:D806"/>
    <mergeCell ref="C807:D807"/>
    <mergeCell ref="C809:D809"/>
    <mergeCell ref="C810:D810"/>
    <mergeCell ref="C816:D816"/>
    <mergeCell ref="C817:D817"/>
    <mergeCell ref="C813:G813"/>
    <mergeCell ref="C814:G814"/>
    <mergeCell ref="C815:D815"/>
    <mergeCell ref="C812:G812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  <ignoredErrors>
    <ignoredError sqref="E86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51"/>
  <sheetViews>
    <sheetView showGridLines="0" showZeros="0" workbookViewId="0" topLeftCell="A10">
      <selection activeCell="E60" sqref="E60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>
      <c r="A1" s="483" t="s">
        <v>2</v>
      </c>
      <c r="B1" s="483"/>
      <c r="C1" s="483"/>
      <c r="D1" s="483"/>
      <c r="E1" s="483"/>
      <c r="F1" s="483"/>
      <c r="G1" s="483"/>
    </row>
    <row r="2" spans="1:7" ht="12.75" customHeight="1">
      <c r="A2" s="84" t="s">
        <v>45</v>
      </c>
      <c r="B2" s="85"/>
      <c r="C2" s="86"/>
      <c r="D2" s="86"/>
      <c r="E2" s="87"/>
      <c r="F2" s="88" t="s">
        <v>46</v>
      </c>
      <c r="G2" s="89"/>
    </row>
    <row r="3" spans="1:7" ht="3" customHeight="1" hidden="1">
      <c r="A3" s="90"/>
      <c r="B3" s="91"/>
      <c r="C3" s="92"/>
      <c r="D3" s="92"/>
      <c r="E3" s="93"/>
      <c r="F3" s="94"/>
      <c r="G3" s="95"/>
    </row>
    <row r="4" spans="1:7" ht="12" customHeight="1">
      <c r="A4" s="96" t="s">
        <v>47</v>
      </c>
      <c r="B4" s="91"/>
      <c r="C4" s="92"/>
      <c r="D4" s="92"/>
      <c r="E4" s="93"/>
      <c r="F4" s="94" t="s">
        <v>48</v>
      </c>
      <c r="G4" s="97"/>
    </row>
    <row r="5" spans="1:7" ht="12.95" customHeight="1">
      <c r="A5" s="98" t="s">
        <v>26</v>
      </c>
      <c r="B5" s="99"/>
      <c r="C5" s="100" t="s">
        <v>27</v>
      </c>
      <c r="D5" s="101"/>
      <c r="E5" s="99"/>
      <c r="F5" s="94" t="s">
        <v>49</v>
      </c>
      <c r="G5" s="95"/>
    </row>
    <row r="6" spans="1:15" ht="12.95" customHeight="1">
      <c r="A6" s="96" t="s">
        <v>50</v>
      </c>
      <c r="B6" s="91"/>
      <c r="C6" s="92"/>
      <c r="D6" s="92"/>
      <c r="E6" s="93"/>
      <c r="F6" s="102" t="s">
        <v>51</v>
      </c>
      <c r="G6" s="103">
        <v>0</v>
      </c>
      <c r="O6" s="104"/>
    </row>
    <row r="7" spans="1:7" ht="12.95" customHeight="1">
      <c r="A7" s="105" t="s">
        <v>4</v>
      </c>
      <c r="B7" s="106"/>
      <c r="C7" s="107" t="s">
        <v>5</v>
      </c>
      <c r="D7" s="108"/>
      <c r="E7" s="108"/>
      <c r="F7" s="109" t="s">
        <v>52</v>
      </c>
      <c r="G7" s="103">
        <f>IF(G6=0,0,ROUND((F30+F32)/G6,1))</f>
        <v>0</v>
      </c>
    </row>
    <row r="8" spans="1:9" ht="12.75">
      <c r="A8" s="110" t="s">
        <v>53</v>
      </c>
      <c r="B8" s="94"/>
      <c r="C8" s="484"/>
      <c r="D8" s="484"/>
      <c r="E8" s="484"/>
      <c r="F8" s="111" t="s">
        <v>54</v>
      </c>
      <c r="G8" s="112"/>
      <c r="H8" s="113"/>
      <c r="I8" s="114"/>
    </row>
    <row r="9" spans="1:8" ht="12.75">
      <c r="A9" s="110" t="s">
        <v>55</v>
      </c>
      <c r="B9" s="94"/>
      <c r="C9" s="484"/>
      <c r="D9" s="484"/>
      <c r="E9" s="484"/>
      <c r="F9" s="94"/>
      <c r="G9" s="115"/>
      <c r="H9" s="116"/>
    </row>
    <row r="10" spans="1:8" ht="12.75">
      <c r="A10" s="110" t="s">
        <v>56</v>
      </c>
      <c r="B10" s="94"/>
      <c r="C10" s="485"/>
      <c r="D10" s="485"/>
      <c r="E10" s="485"/>
      <c r="F10" s="117"/>
      <c r="G10" s="118"/>
      <c r="H10" s="119"/>
    </row>
    <row r="11" spans="1:57" ht="13.5" customHeight="1">
      <c r="A11" s="110" t="s">
        <v>57</v>
      </c>
      <c r="B11" s="94"/>
      <c r="C11" s="485"/>
      <c r="D11" s="485"/>
      <c r="E11" s="485"/>
      <c r="F11" s="120" t="s">
        <v>58</v>
      </c>
      <c r="G11" s="121"/>
      <c r="H11" s="116"/>
      <c r="BA11" s="122"/>
      <c r="BB11" s="122"/>
      <c r="BC11" s="122"/>
      <c r="BD11" s="122"/>
      <c r="BE11" s="122"/>
    </row>
    <row r="12" spans="1:8" ht="12.75" customHeight="1">
      <c r="A12" s="123" t="s">
        <v>59</v>
      </c>
      <c r="B12" s="91"/>
      <c r="C12" s="486"/>
      <c r="D12" s="486"/>
      <c r="E12" s="486"/>
      <c r="F12" s="124" t="s">
        <v>60</v>
      </c>
      <c r="G12" s="125"/>
      <c r="H12" s="116"/>
    </row>
    <row r="13" spans="1:8" ht="28.5" customHeight="1">
      <c r="A13" s="487" t="s">
        <v>61</v>
      </c>
      <c r="B13" s="487"/>
      <c r="C13" s="487"/>
      <c r="D13" s="487"/>
      <c r="E13" s="487"/>
      <c r="F13" s="487"/>
      <c r="G13" s="487"/>
      <c r="H13" s="116"/>
    </row>
    <row r="14" spans="1:7" ht="17.25" customHeight="1">
      <c r="A14" s="126" t="s">
        <v>62</v>
      </c>
      <c r="B14" s="127"/>
      <c r="C14" s="128"/>
      <c r="D14" s="488" t="s">
        <v>63</v>
      </c>
      <c r="E14" s="488"/>
      <c r="F14" s="488"/>
      <c r="G14" s="488"/>
    </row>
    <row r="15" spans="1:7" ht="15.95" customHeight="1">
      <c r="A15" s="130"/>
      <c r="B15" s="131" t="s">
        <v>64</v>
      </c>
      <c r="C15" s="132">
        <f>'03  Rek'!E30</f>
        <v>0</v>
      </c>
      <c r="D15" s="133" t="str">
        <f>'03  Rek'!A35</f>
        <v>Ztížené výrobní podmínky</v>
      </c>
      <c r="E15" s="134"/>
      <c r="F15" s="135"/>
      <c r="G15" s="132">
        <f>'03  Rek'!I35</f>
        <v>0</v>
      </c>
    </row>
    <row r="16" spans="1:7" ht="15.95" customHeight="1">
      <c r="A16" s="130" t="s">
        <v>65</v>
      </c>
      <c r="B16" s="131" t="s">
        <v>66</v>
      </c>
      <c r="C16" s="132">
        <f>'03  Rek'!F30</f>
        <v>0</v>
      </c>
      <c r="D16" s="90" t="str">
        <f>'03  Rek'!A36</f>
        <v>Dokumentace zkutečného stavu</v>
      </c>
      <c r="E16" s="136"/>
      <c r="F16" s="137"/>
      <c r="G16" s="132">
        <f>'03  Rek'!I36</f>
        <v>0</v>
      </c>
    </row>
    <row r="17" spans="1:7" ht="15.95" customHeight="1">
      <c r="A17" s="130" t="s">
        <v>67</v>
      </c>
      <c r="B17" s="131" t="s">
        <v>68</v>
      </c>
      <c r="C17" s="445">
        <f>'03  Rek'!H30</f>
        <v>0</v>
      </c>
      <c r="D17" s="90" t="str">
        <f>'03  Rek'!A37</f>
        <v>Přesun stavebních kapacit</v>
      </c>
      <c r="E17" s="136"/>
      <c r="F17" s="137"/>
      <c r="G17" s="132">
        <f>'03  Rek'!I37</f>
        <v>0</v>
      </c>
    </row>
    <row r="18" spans="1:7" ht="15.95" customHeight="1">
      <c r="A18" s="138" t="s">
        <v>69</v>
      </c>
      <c r="B18" s="139" t="s">
        <v>70</v>
      </c>
      <c r="C18" s="444">
        <f>'03  Rek'!G30</f>
        <v>0</v>
      </c>
      <c r="D18" s="90" t="str">
        <f>'03  Rek'!A38</f>
        <v>Mimostaveništní doprava</v>
      </c>
      <c r="E18" s="136"/>
      <c r="F18" s="137"/>
      <c r="G18" s="132">
        <f>'03  Rek'!I38</f>
        <v>0</v>
      </c>
    </row>
    <row r="19" spans="1:7" ht="15.95" customHeight="1">
      <c r="A19" s="140" t="s">
        <v>71</v>
      </c>
      <c r="B19" s="131"/>
      <c r="C19" s="445">
        <f>SUM(C15:C18)</f>
        <v>0</v>
      </c>
      <c r="D19" s="90" t="str">
        <f>'03  Rek'!A39</f>
        <v>Zařízení staveniště</v>
      </c>
      <c r="E19" s="136"/>
      <c r="F19" s="137"/>
      <c r="G19" s="132">
        <f>'03  Rek'!I39</f>
        <v>0</v>
      </c>
    </row>
    <row r="20" spans="1:7" ht="15.95" customHeight="1">
      <c r="A20" s="140"/>
      <c r="B20" s="131"/>
      <c r="C20" s="444"/>
      <c r="D20" s="90" t="str">
        <f>'03  Rek'!A40</f>
        <v>Provoz investora</v>
      </c>
      <c r="E20" s="136"/>
      <c r="F20" s="137"/>
      <c r="G20" s="132">
        <f>'03  Rek'!I40</f>
        <v>0</v>
      </c>
    </row>
    <row r="21" spans="1:7" ht="15.95" customHeight="1">
      <c r="A21" s="140" t="s">
        <v>72</v>
      </c>
      <c r="B21" s="131"/>
      <c r="C21" s="444">
        <f>'03  Rek'!I30</f>
        <v>0</v>
      </c>
      <c r="D21" s="90" t="str">
        <f>'03  Rek'!A41</f>
        <v>Kompletační činnost (IČD)</v>
      </c>
      <c r="E21" s="136"/>
      <c r="F21" s="137"/>
      <c r="G21" s="132">
        <f>'03  Rek'!I41</f>
        <v>0</v>
      </c>
    </row>
    <row r="22" spans="1:7" ht="15.95" customHeight="1">
      <c r="A22" s="141" t="s">
        <v>73</v>
      </c>
      <c r="B22" s="116"/>
      <c r="C22" s="445">
        <f>C19+C21</f>
        <v>0</v>
      </c>
      <c r="D22" s="90" t="s">
        <v>74</v>
      </c>
      <c r="E22" s="136"/>
      <c r="F22" s="137"/>
      <c r="G22" s="132">
        <f>G23-SUM(G15:G21)</f>
        <v>0</v>
      </c>
    </row>
    <row r="23" spans="1:7" ht="15.95" customHeight="1">
      <c r="A23" s="489" t="s">
        <v>75</v>
      </c>
      <c r="B23" s="489"/>
      <c r="C23" s="446">
        <f>C22+G23</f>
        <v>0</v>
      </c>
      <c r="D23" s="143" t="s">
        <v>76</v>
      </c>
      <c r="E23" s="144"/>
      <c r="F23" s="145"/>
      <c r="G23" s="132">
        <f>'03  Rek'!H43</f>
        <v>0</v>
      </c>
    </row>
    <row r="24" spans="1:7" ht="12.75">
      <c r="A24" s="146" t="s">
        <v>77</v>
      </c>
      <c r="B24" s="147"/>
      <c r="C24" s="148"/>
      <c r="D24" s="147" t="s">
        <v>78</v>
      </c>
      <c r="E24" s="147"/>
      <c r="F24" s="149" t="s">
        <v>79</v>
      </c>
      <c r="G24" s="150"/>
    </row>
    <row r="25" spans="1:7" ht="12.75">
      <c r="A25" s="141" t="s">
        <v>80</v>
      </c>
      <c r="B25" s="116"/>
      <c r="C25" s="151"/>
      <c r="D25" s="116" t="s">
        <v>80</v>
      </c>
      <c r="F25" s="152" t="s">
        <v>80</v>
      </c>
      <c r="G25" s="153"/>
    </row>
    <row r="26" spans="1:7" ht="37.5" customHeight="1">
      <c r="A26" s="141" t="s">
        <v>81</v>
      </c>
      <c r="B26" s="154"/>
      <c r="C26" s="151"/>
      <c r="D26" s="116" t="s">
        <v>81</v>
      </c>
      <c r="F26" s="152" t="s">
        <v>81</v>
      </c>
      <c r="G26" s="153"/>
    </row>
    <row r="27" spans="1:7" ht="12.75">
      <c r="A27" s="141"/>
      <c r="B27" s="155"/>
      <c r="C27" s="151"/>
      <c r="D27" s="116"/>
      <c r="F27" s="152"/>
      <c r="G27" s="153"/>
    </row>
    <row r="28" spans="1:7" ht="12.75">
      <c r="A28" s="141" t="s">
        <v>82</v>
      </c>
      <c r="B28" s="116"/>
      <c r="C28" s="151"/>
      <c r="D28" s="152" t="s">
        <v>83</v>
      </c>
      <c r="E28" s="151"/>
      <c r="F28" s="156" t="s">
        <v>83</v>
      </c>
      <c r="G28" s="153"/>
    </row>
    <row r="29" spans="1:7" ht="69" customHeight="1">
      <c r="A29" s="141"/>
      <c r="B29" s="116"/>
      <c r="C29" s="157"/>
      <c r="D29" s="158"/>
      <c r="E29" s="157"/>
      <c r="F29" s="116"/>
      <c r="G29" s="153"/>
    </row>
    <row r="30" spans="1:7" ht="15">
      <c r="A30" s="159" t="s">
        <v>14</v>
      </c>
      <c r="B30" s="160"/>
      <c r="C30" s="161">
        <v>21</v>
      </c>
      <c r="D30" s="160" t="s">
        <v>84</v>
      </c>
      <c r="E30" s="162"/>
      <c r="F30" s="508">
        <f>C23-F32</f>
        <v>0</v>
      </c>
      <c r="G30" s="508"/>
    </row>
    <row r="31" spans="1:7" ht="15">
      <c r="A31" s="159" t="s">
        <v>85</v>
      </c>
      <c r="B31" s="160"/>
      <c r="C31" s="161">
        <f>C30</f>
        <v>21</v>
      </c>
      <c r="D31" s="160" t="s">
        <v>86</v>
      </c>
      <c r="E31" s="162"/>
      <c r="F31" s="508">
        <f>ROUND(PRODUCT(F30,C31/100),0)</f>
        <v>0</v>
      </c>
      <c r="G31" s="508"/>
    </row>
    <row r="32" spans="1:7" ht="12.75">
      <c r="A32" s="159" t="s">
        <v>14</v>
      </c>
      <c r="B32" s="160"/>
      <c r="C32" s="161">
        <v>0</v>
      </c>
      <c r="D32" s="160" t="s">
        <v>86</v>
      </c>
      <c r="E32" s="162"/>
      <c r="F32" s="490">
        <v>0</v>
      </c>
      <c r="G32" s="490"/>
    </row>
    <row r="33" spans="1:7" ht="12.75">
      <c r="A33" s="159" t="s">
        <v>85</v>
      </c>
      <c r="B33" s="163"/>
      <c r="C33" s="164">
        <f>C32</f>
        <v>0</v>
      </c>
      <c r="D33" s="160" t="s">
        <v>86</v>
      </c>
      <c r="E33" s="137"/>
      <c r="F33" s="490">
        <f>ROUND(PRODUCT(F32,C33/100),0)</f>
        <v>0</v>
      </c>
      <c r="G33" s="490"/>
    </row>
    <row r="34" spans="1:7" s="168" customFormat="1" ht="19.5" customHeight="1">
      <c r="A34" s="165" t="s">
        <v>87</v>
      </c>
      <c r="B34" s="166"/>
      <c r="C34" s="166"/>
      <c r="D34" s="166"/>
      <c r="E34" s="167"/>
      <c r="F34" s="509">
        <f>ROUND(SUM(F30:F33),0)</f>
        <v>0</v>
      </c>
      <c r="G34" s="509"/>
    </row>
    <row r="36" spans="1:8" ht="12.75">
      <c r="A36" s="2" t="s">
        <v>88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93"/>
      <c r="C37" s="493"/>
      <c r="D37" s="493"/>
      <c r="E37" s="493"/>
      <c r="F37" s="493"/>
      <c r="G37" s="493"/>
      <c r="H37" s="1" t="s">
        <v>2</v>
      </c>
    </row>
    <row r="38" spans="1:8" ht="12.75" customHeight="1">
      <c r="A38" s="169"/>
      <c r="B38" s="493"/>
      <c r="C38" s="493"/>
      <c r="D38" s="493"/>
      <c r="E38" s="493"/>
      <c r="F38" s="493"/>
      <c r="G38" s="493"/>
      <c r="H38" s="1" t="s">
        <v>2</v>
      </c>
    </row>
    <row r="39" spans="1:8" ht="12.75">
      <c r="A39" s="169"/>
      <c r="B39" s="493"/>
      <c r="C39" s="493"/>
      <c r="D39" s="493"/>
      <c r="E39" s="493"/>
      <c r="F39" s="493"/>
      <c r="G39" s="493"/>
      <c r="H39" s="1" t="s">
        <v>2</v>
      </c>
    </row>
    <row r="40" spans="1:8" ht="12.75">
      <c r="A40" s="169"/>
      <c r="B40" s="493"/>
      <c r="C40" s="493"/>
      <c r="D40" s="493"/>
      <c r="E40" s="493"/>
      <c r="F40" s="493"/>
      <c r="G40" s="493"/>
      <c r="H40" s="1" t="s">
        <v>2</v>
      </c>
    </row>
    <row r="41" spans="1:8" ht="12.75">
      <c r="A41" s="169"/>
      <c r="B41" s="493"/>
      <c r="C41" s="493"/>
      <c r="D41" s="493"/>
      <c r="E41" s="493"/>
      <c r="F41" s="493"/>
      <c r="G41" s="493"/>
      <c r="H41" s="1" t="s">
        <v>2</v>
      </c>
    </row>
    <row r="42" spans="1:8" ht="12.75">
      <c r="A42" s="169"/>
      <c r="B42" s="493"/>
      <c r="C42" s="493"/>
      <c r="D42" s="493"/>
      <c r="E42" s="493"/>
      <c r="F42" s="493"/>
      <c r="G42" s="493"/>
      <c r="H42" s="1" t="s">
        <v>2</v>
      </c>
    </row>
    <row r="43" spans="1:8" ht="12.75">
      <c r="A43" s="169"/>
      <c r="B43" s="493"/>
      <c r="C43" s="493"/>
      <c r="D43" s="493"/>
      <c r="E43" s="493"/>
      <c r="F43" s="493"/>
      <c r="G43" s="493"/>
      <c r="H43" s="1" t="s">
        <v>2</v>
      </c>
    </row>
    <row r="44" spans="1:8" ht="12.75" customHeight="1">
      <c r="A44" s="169"/>
      <c r="B44" s="493"/>
      <c r="C44" s="493"/>
      <c r="D44" s="493"/>
      <c r="E44" s="493"/>
      <c r="F44" s="493"/>
      <c r="G44" s="493"/>
      <c r="H44" s="1" t="s">
        <v>2</v>
      </c>
    </row>
    <row r="45" spans="1:8" ht="12.75" customHeight="1">
      <c r="A45" s="169"/>
      <c r="B45" s="493"/>
      <c r="C45" s="493"/>
      <c r="D45" s="493"/>
      <c r="E45" s="493"/>
      <c r="F45" s="493"/>
      <c r="G45" s="493"/>
      <c r="H45" s="1" t="s">
        <v>2</v>
      </c>
    </row>
    <row r="46" spans="2:7" ht="12.75">
      <c r="B46" s="491"/>
      <c r="C46" s="491"/>
      <c r="D46" s="491"/>
      <c r="E46" s="491"/>
      <c r="F46" s="491"/>
      <c r="G46" s="491"/>
    </row>
    <row r="47" spans="2:7" ht="12.75">
      <c r="B47" s="491"/>
      <c r="C47" s="491"/>
      <c r="D47" s="491"/>
      <c r="E47" s="491"/>
      <c r="F47" s="491"/>
      <c r="G47" s="491"/>
    </row>
    <row r="48" spans="2:7" ht="12.75">
      <c r="B48" s="491"/>
      <c r="C48" s="491"/>
      <c r="D48" s="491"/>
      <c r="E48" s="491"/>
      <c r="F48" s="491"/>
      <c r="G48" s="491"/>
    </row>
    <row r="49" spans="2:7" ht="12.75">
      <c r="B49" s="491"/>
      <c r="C49" s="491"/>
      <c r="D49" s="491"/>
      <c r="E49" s="491"/>
      <c r="F49" s="491"/>
      <c r="G49" s="491"/>
    </row>
    <row r="50" spans="2:7" ht="12.75">
      <c r="B50" s="491"/>
      <c r="C50" s="491"/>
      <c r="D50" s="491"/>
      <c r="E50" s="491"/>
      <c r="F50" s="491"/>
      <c r="G50" s="491"/>
    </row>
    <row r="51" spans="2:7" ht="12.75">
      <c r="B51" s="491"/>
      <c r="C51" s="491"/>
      <c r="D51" s="491"/>
      <c r="E51" s="491"/>
      <c r="F51" s="491"/>
      <c r="G51" s="491"/>
    </row>
  </sheetData>
  <sheetProtection selectLockedCells="1" selectUnlockedCells="1"/>
  <mergeCells count="21">
    <mergeCell ref="F31:G31"/>
    <mergeCell ref="F32:G32"/>
    <mergeCell ref="B49:G49"/>
    <mergeCell ref="B50:G50"/>
    <mergeCell ref="B51:G51"/>
    <mergeCell ref="F33:G33"/>
    <mergeCell ref="F34:G34"/>
    <mergeCell ref="B37:G45"/>
    <mergeCell ref="B46:G46"/>
    <mergeCell ref="B47:G47"/>
    <mergeCell ref="B48:G48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94"/>
  <sheetViews>
    <sheetView showGridLines="0" showZeros="0" workbookViewId="0" topLeftCell="A1">
      <selection activeCell="U14" sqref="U14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2.75">
      <c r="A1" s="495" t="s">
        <v>3</v>
      </c>
      <c r="B1" s="495"/>
      <c r="C1" s="170" t="s">
        <v>89</v>
      </c>
      <c r="D1" s="171"/>
      <c r="E1" s="172"/>
      <c r="F1" s="171"/>
      <c r="G1" s="173" t="s">
        <v>90</v>
      </c>
      <c r="H1" s="174"/>
      <c r="I1" s="175"/>
    </row>
    <row r="2" spans="1:9" ht="12.75">
      <c r="A2" s="496" t="s">
        <v>91</v>
      </c>
      <c r="B2" s="496"/>
      <c r="C2" s="176" t="s">
        <v>2430</v>
      </c>
      <c r="D2" s="177"/>
      <c r="E2" s="178"/>
      <c r="F2" s="177"/>
      <c r="G2" s="497"/>
      <c r="H2" s="497"/>
      <c r="I2" s="497"/>
    </row>
    <row r="3" ht="12.75">
      <c r="F3" s="116"/>
    </row>
    <row r="4" spans="1:9" ht="19.5" customHeight="1">
      <c r="A4" s="498" t="s">
        <v>93</v>
      </c>
      <c r="B4" s="498"/>
      <c r="C4" s="498"/>
      <c r="D4" s="498"/>
      <c r="E4" s="498"/>
      <c r="F4" s="498"/>
      <c r="G4" s="498"/>
      <c r="H4" s="498"/>
      <c r="I4" s="498"/>
    </row>
    <row r="6" spans="1:9" s="116" customFormat="1" ht="12.75">
      <c r="A6" s="179"/>
      <c r="B6" s="180" t="s">
        <v>94</v>
      </c>
      <c r="C6" s="180"/>
      <c r="D6" s="129"/>
      <c r="E6" s="181" t="s">
        <v>95</v>
      </c>
      <c r="F6" s="182" t="s">
        <v>96</v>
      </c>
      <c r="G6" s="182" t="s">
        <v>97</v>
      </c>
      <c r="H6" s="182" t="s">
        <v>98</v>
      </c>
      <c r="I6" s="183" t="s">
        <v>72</v>
      </c>
    </row>
    <row r="7" spans="1:9" s="116" customFormat="1" ht="12.75">
      <c r="A7" s="184" t="str">
        <f>'03  Pol'!B7</f>
        <v>11</v>
      </c>
      <c r="B7" s="57" t="str">
        <f>'03  Pol'!C7</f>
        <v>Přípravné a přidružené práce</v>
      </c>
      <c r="D7" s="185"/>
      <c r="E7" s="186">
        <f>'03  Pol'!BA11</f>
        <v>0</v>
      </c>
      <c r="F7" s="187">
        <f>'03  Pol'!BB11</f>
        <v>0</v>
      </c>
      <c r="G7" s="187">
        <f>'03  Pol'!BC11</f>
        <v>0</v>
      </c>
      <c r="H7" s="187">
        <f>'03  Pol'!BD11</f>
        <v>0</v>
      </c>
      <c r="I7" s="188">
        <f>'03  Pol'!BE11</f>
        <v>0</v>
      </c>
    </row>
    <row r="8" spans="1:9" s="116" customFormat="1" ht="12.75">
      <c r="A8" s="184" t="str">
        <f>'03  Pol'!B12</f>
        <v>3</v>
      </c>
      <c r="B8" s="57" t="str">
        <f>'03  Pol'!C12</f>
        <v>Svislé a kompletní konstrukce</v>
      </c>
      <c r="D8" s="185"/>
      <c r="E8" s="186">
        <f>'03  Pol'!BA107</f>
        <v>0</v>
      </c>
      <c r="F8" s="187">
        <f>'03  Pol'!BB107</f>
        <v>0</v>
      </c>
      <c r="G8" s="187">
        <f>'03  Pol'!BC107</f>
        <v>0</v>
      </c>
      <c r="H8" s="187">
        <f>'03  Pol'!BD107</f>
        <v>0</v>
      </c>
      <c r="I8" s="188">
        <f>'03  Pol'!BE107</f>
        <v>0</v>
      </c>
    </row>
    <row r="9" spans="1:9" s="116" customFormat="1" ht="12.75">
      <c r="A9" s="184" t="str">
        <f>'03  Pol'!B108</f>
        <v>4</v>
      </c>
      <c r="B9" s="57" t="str">
        <f>'03  Pol'!C108</f>
        <v>Vodorovné konstrukce</v>
      </c>
      <c r="D9" s="185"/>
      <c r="E9" s="186">
        <f>'03  Pol'!BA159</f>
        <v>0</v>
      </c>
      <c r="F9" s="187">
        <f>'03  Pol'!BB159</f>
        <v>0</v>
      </c>
      <c r="G9" s="187">
        <f>'03  Pol'!BC159</f>
        <v>0</v>
      </c>
      <c r="H9" s="187">
        <f>'03  Pol'!BD159</f>
        <v>0</v>
      </c>
      <c r="I9" s="188">
        <f>'03  Pol'!BE159</f>
        <v>0</v>
      </c>
    </row>
    <row r="10" spans="1:9" s="116" customFormat="1" ht="12.75">
      <c r="A10" s="184" t="str">
        <f>'03  Pol'!B160</f>
        <v>43</v>
      </c>
      <c r="B10" s="57" t="str">
        <f>'03  Pol'!C160</f>
        <v>Schodiště</v>
      </c>
      <c r="D10" s="185"/>
      <c r="E10" s="186">
        <f>'03  Pol'!BA163</f>
        <v>0</v>
      </c>
      <c r="F10" s="187">
        <f>'03  Pol'!BB163</f>
        <v>0</v>
      </c>
      <c r="G10" s="187">
        <f>'03  Pol'!BC163</f>
        <v>0</v>
      </c>
      <c r="H10" s="187">
        <f>'03  Pol'!BD163</f>
        <v>0</v>
      </c>
      <c r="I10" s="188">
        <f>'03  Pol'!BE163</f>
        <v>0</v>
      </c>
    </row>
    <row r="11" spans="1:9" s="116" customFormat="1" ht="12.75">
      <c r="A11" s="184" t="str">
        <f>'03  Pol'!B164</f>
        <v>61</v>
      </c>
      <c r="B11" s="57" t="str">
        <f>'03  Pol'!C164</f>
        <v>Upravy povrchů vnitřní</v>
      </c>
      <c r="D11" s="185"/>
      <c r="E11" s="186">
        <f>'03  Pol'!BA233</f>
        <v>0</v>
      </c>
      <c r="F11" s="187">
        <f>'03  Pol'!BB233</f>
        <v>0</v>
      </c>
      <c r="G11" s="187">
        <f>'03  Pol'!BC233</f>
        <v>0</v>
      </c>
      <c r="H11" s="187">
        <f>'03  Pol'!BD233</f>
        <v>0</v>
      </c>
      <c r="I11" s="188">
        <f>'03  Pol'!BE233</f>
        <v>0</v>
      </c>
    </row>
    <row r="12" spans="1:9" s="116" customFormat="1" ht="12.75">
      <c r="A12" s="184" t="str">
        <f>'03  Pol'!B234</f>
        <v>62</v>
      </c>
      <c r="B12" s="57" t="str">
        <f>'03  Pol'!C234</f>
        <v>Úpravy povrchů vnější</v>
      </c>
      <c r="D12" s="185"/>
      <c r="E12" s="186">
        <f>'03  Pol'!BA255</f>
        <v>0</v>
      </c>
      <c r="F12" s="187">
        <f>'03  Pol'!BB255</f>
        <v>0</v>
      </c>
      <c r="G12" s="187">
        <f>'03  Pol'!BC255</f>
        <v>0</v>
      </c>
      <c r="H12" s="187">
        <f>'03  Pol'!BD255</f>
        <v>0</v>
      </c>
      <c r="I12" s="188">
        <f>'03  Pol'!BE255</f>
        <v>0</v>
      </c>
    </row>
    <row r="13" spans="1:9" s="116" customFormat="1" ht="12.75">
      <c r="A13" s="184" t="str">
        <f>'03  Pol'!B256</f>
        <v>94</v>
      </c>
      <c r="B13" s="57" t="str">
        <f>'03  Pol'!C256</f>
        <v>Lešení a stavební výtahy</v>
      </c>
      <c r="D13" s="185"/>
      <c r="E13" s="186">
        <f>'03  Pol'!BA258</f>
        <v>0</v>
      </c>
      <c r="F13" s="187">
        <f>'03  Pol'!BB258</f>
        <v>0</v>
      </c>
      <c r="G13" s="187">
        <f>'03  Pol'!BC258</f>
        <v>0</v>
      </c>
      <c r="H13" s="187">
        <f>'03  Pol'!BD258</f>
        <v>0</v>
      </c>
      <c r="I13" s="188">
        <f>'03  Pol'!BE258</f>
        <v>0</v>
      </c>
    </row>
    <row r="14" spans="1:9" s="116" customFormat="1" ht="12.75">
      <c r="A14" s="184" t="str">
        <f>'03  Pol'!B259</f>
        <v>95</v>
      </c>
      <c r="B14" s="57" t="str">
        <f>'03  Pol'!C259</f>
        <v>Dokončovací konstrukce na pozemních stavbách</v>
      </c>
      <c r="D14" s="185"/>
      <c r="E14" s="186">
        <f>'03  Pol'!BA266</f>
        <v>0</v>
      </c>
      <c r="F14" s="187">
        <f>'03  Pol'!BB266</f>
        <v>0</v>
      </c>
      <c r="G14" s="187">
        <f>'03  Pol'!BC266</f>
        <v>0</v>
      </c>
      <c r="H14" s="187">
        <f>'03  Pol'!BD266</f>
        <v>0</v>
      </c>
      <c r="I14" s="188">
        <f>'03  Pol'!BE266</f>
        <v>0</v>
      </c>
    </row>
    <row r="15" spans="1:9" s="116" customFormat="1" ht="12.75">
      <c r="A15" s="184" t="str">
        <f>'03  Pol'!B267</f>
        <v>96</v>
      </c>
      <c r="B15" s="57" t="str">
        <f>'03  Pol'!C267</f>
        <v>Bourání konstrukcí</v>
      </c>
      <c r="D15" s="185"/>
      <c r="E15" s="186">
        <f>'03  Pol'!BA318</f>
        <v>0</v>
      </c>
      <c r="F15" s="187">
        <f>'03  Pol'!BB318</f>
        <v>0</v>
      </c>
      <c r="G15" s="187">
        <f>'03  Pol'!BC318</f>
        <v>0</v>
      </c>
      <c r="H15" s="187">
        <f>'03  Pol'!BD318</f>
        <v>0</v>
      </c>
      <c r="I15" s="188">
        <f>'03  Pol'!BE318</f>
        <v>0</v>
      </c>
    </row>
    <row r="16" spans="1:9" s="116" customFormat="1" ht="12.75">
      <c r="A16" s="184" t="str">
        <f>'03  Pol'!B319</f>
        <v>97</v>
      </c>
      <c r="B16" s="57" t="str">
        <f>'03  Pol'!C319</f>
        <v>Prorážení otvorů</v>
      </c>
      <c r="D16" s="185"/>
      <c r="E16" s="186">
        <f>'03  Pol'!BA364</f>
        <v>0</v>
      </c>
      <c r="F16" s="187">
        <f>'03  Pol'!BB364</f>
        <v>0</v>
      </c>
      <c r="G16" s="187">
        <f>'03  Pol'!BC364</f>
        <v>0</v>
      </c>
      <c r="H16" s="187">
        <f>'03  Pol'!BD364</f>
        <v>0</v>
      </c>
      <c r="I16" s="188">
        <f>'03  Pol'!BE364</f>
        <v>0</v>
      </c>
    </row>
    <row r="17" spans="1:9" s="116" customFormat="1" ht="12.75">
      <c r="A17" s="184" t="str">
        <f>'03  Pol'!B365</f>
        <v>99</v>
      </c>
      <c r="B17" s="57" t="str">
        <f>'03  Pol'!C365</f>
        <v>Staveništní přesun hmot</v>
      </c>
      <c r="D17" s="185"/>
      <c r="E17" s="186">
        <f>'03  Pol'!BA367</f>
        <v>0</v>
      </c>
      <c r="F17" s="187">
        <f>'03  Pol'!BB367</f>
        <v>0</v>
      </c>
      <c r="G17" s="187">
        <f>'03  Pol'!BC367</f>
        <v>0</v>
      </c>
      <c r="H17" s="187">
        <f>'03  Pol'!BD367</f>
        <v>0</v>
      </c>
      <c r="I17" s="188">
        <f>'03  Pol'!BE367</f>
        <v>0</v>
      </c>
    </row>
    <row r="18" spans="1:9" s="116" customFormat="1" ht="12.75">
      <c r="A18" s="184" t="str">
        <f>'03  Pol'!B368</f>
        <v>724</v>
      </c>
      <c r="B18" s="57" t="str">
        <f>'03  Pol'!C368</f>
        <v>Strojní vybavení</v>
      </c>
      <c r="D18" s="185"/>
      <c r="E18" s="186">
        <f>'03  Pol'!BA372</f>
        <v>0</v>
      </c>
      <c r="F18" s="187">
        <f>'03  Pol'!BB372</f>
        <v>0</v>
      </c>
      <c r="G18" s="187">
        <f>'03  Pol'!BC372</f>
        <v>0</v>
      </c>
      <c r="H18" s="187">
        <f>'03  Pol'!BD372</f>
        <v>0</v>
      </c>
      <c r="I18" s="188">
        <f>'03  Pol'!BE372</f>
        <v>0</v>
      </c>
    </row>
    <row r="19" spans="1:9" s="116" customFormat="1" ht="12.75">
      <c r="A19" s="184" t="str">
        <f>'03  Pol'!B373</f>
        <v>725</v>
      </c>
      <c r="B19" s="57" t="str">
        <f>'03  Pol'!C373</f>
        <v>Zařizovací předměty</v>
      </c>
      <c r="D19" s="185"/>
      <c r="E19" s="186">
        <f>'03  Pol'!BA381</f>
        <v>0</v>
      </c>
      <c r="F19" s="187">
        <f>'03  Pol'!BB381</f>
        <v>0</v>
      </c>
      <c r="G19" s="187">
        <f>'03  Pol'!BC381</f>
        <v>0</v>
      </c>
      <c r="H19" s="187">
        <f>'03  Pol'!BD381</f>
        <v>0</v>
      </c>
      <c r="I19" s="188">
        <f>'03  Pol'!BE381</f>
        <v>0</v>
      </c>
    </row>
    <row r="20" spans="1:9" s="116" customFormat="1" ht="12.75">
      <c r="A20" s="184" t="str">
        <f>'03  Pol'!B382</f>
        <v>762</v>
      </c>
      <c r="B20" s="57" t="str">
        <f>'03  Pol'!C382</f>
        <v>Konstrukce tesařské</v>
      </c>
      <c r="D20" s="185"/>
      <c r="E20" s="186">
        <f>'03  Pol'!BA390</f>
        <v>0</v>
      </c>
      <c r="F20" s="187">
        <f>'03  Pol'!BB390</f>
        <v>0</v>
      </c>
      <c r="G20" s="187">
        <f>'03  Pol'!BC390</f>
        <v>0</v>
      </c>
      <c r="H20" s="187">
        <f>'03  Pol'!BD390</f>
        <v>0</v>
      </c>
      <c r="I20" s="188">
        <f>'03  Pol'!BE390</f>
        <v>0</v>
      </c>
    </row>
    <row r="21" spans="1:9" s="116" customFormat="1" ht="12.75">
      <c r="A21" s="184" t="str">
        <f>'03  Pol'!B391</f>
        <v>763</v>
      </c>
      <c r="B21" s="57" t="str">
        <f>'03  Pol'!C391</f>
        <v>Dřevostavby</v>
      </c>
      <c r="D21" s="185"/>
      <c r="E21" s="186">
        <f>'03  Pol'!BA396</f>
        <v>0</v>
      </c>
      <c r="F21" s="187">
        <f>'03  Pol'!BB396</f>
        <v>0</v>
      </c>
      <c r="G21" s="187">
        <f>'03  Pol'!BC396</f>
        <v>0</v>
      </c>
      <c r="H21" s="187">
        <f>'03  Pol'!BD396</f>
        <v>0</v>
      </c>
      <c r="I21" s="188">
        <f>'03  Pol'!BE396</f>
        <v>0</v>
      </c>
    </row>
    <row r="22" spans="1:9" s="116" customFormat="1" ht="12.75">
      <c r="A22" s="184" t="str">
        <f>'03  Pol'!B397</f>
        <v>765</v>
      </c>
      <c r="B22" s="57" t="str">
        <f>'03  Pol'!C397</f>
        <v>Krytiny tvrdé</v>
      </c>
      <c r="D22" s="185"/>
      <c r="E22" s="186">
        <f>'03  Pol'!BA405</f>
        <v>0</v>
      </c>
      <c r="F22" s="187">
        <f>'03  Pol'!BB405</f>
        <v>0</v>
      </c>
      <c r="G22" s="187">
        <f>'03  Pol'!BC405</f>
        <v>0</v>
      </c>
      <c r="H22" s="187">
        <f>'03  Pol'!BD405</f>
        <v>0</v>
      </c>
      <c r="I22" s="188">
        <f>'03  Pol'!BE405</f>
        <v>0</v>
      </c>
    </row>
    <row r="23" spans="1:9" s="116" customFormat="1" ht="12.75">
      <c r="A23" s="184" t="str">
        <f>'03  Pol'!B406</f>
        <v>766</v>
      </c>
      <c r="B23" s="57" t="str">
        <f>'03  Pol'!C406</f>
        <v>Konstrukce truhlářské</v>
      </c>
      <c r="D23" s="185"/>
      <c r="E23" s="186">
        <f>'03  Pol'!BA450</f>
        <v>0</v>
      </c>
      <c r="F23" s="187">
        <f>'03  Pol'!BB450</f>
        <v>0</v>
      </c>
      <c r="G23" s="187">
        <f>'03  Pol'!BC450</f>
        <v>0</v>
      </c>
      <c r="H23" s="187">
        <f>'03  Pol'!BD450</f>
        <v>0</v>
      </c>
      <c r="I23" s="188">
        <f>'03  Pol'!BE450</f>
        <v>0</v>
      </c>
    </row>
    <row r="24" spans="1:9" s="116" customFormat="1" ht="12.75">
      <c r="A24" s="184" t="str">
        <f>'03  Pol'!B451</f>
        <v>767</v>
      </c>
      <c r="B24" s="57" t="str">
        <f>'03  Pol'!C451</f>
        <v>Konstrukce zámečnické</v>
      </c>
      <c r="D24" s="185"/>
      <c r="E24" s="186">
        <f>'03  Pol'!BA457</f>
        <v>0</v>
      </c>
      <c r="F24" s="187">
        <f>'03  Pol'!BB457</f>
        <v>0</v>
      </c>
      <c r="G24" s="187">
        <f>'03  Pol'!BC457</f>
        <v>0</v>
      </c>
      <c r="H24" s="187">
        <f>'03  Pol'!BD457</f>
        <v>0</v>
      </c>
      <c r="I24" s="188">
        <f>'03  Pol'!BE457</f>
        <v>0</v>
      </c>
    </row>
    <row r="25" spans="1:9" s="116" customFormat="1" ht="12.75">
      <c r="A25" s="184" t="str">
        <f>'03  Pol'!B458</f>
        <v>783</v>
      </c>
      <c r="B25" s="57" t="str">
        <f>'03  Pol'!C458</f>
        <v>Nátěry</v>
      </c>
      <c r="D25" s="185"/>
      <c r="E25" s="186">
        <f>'03  Pol'!BA461</f>
        <v>0</v>
      </c>
      <c r="F25" s="187">
        <f>'03  Pol'!BB461</f>
        <v>0</v>
      </c>
      <c r="G25" s="187">
        <f>'03  Pol'!BC461</f>
        <v>0</v>
      </c>
      <c r="H25" s="187">
        <f>'03  Pol'!BD461</f>
        <v>0</v>
      </c>
      <c r="I25" s="188">
        <f>'03  Pol'!BE461</f>
        <v>0</v>
      </c>
    </row>
    <row r="26" spans="1:9" s="116" customFormat="1" ht="12.75">
      <c r="A26" s="184" t="str">
        <f>'03  Pol'!B462</f>
        <v>784</v>
      </c>
      <c r="B26" s="57" t="str">
        <f>'03  Pol'!C462</f>
        <v>Malby</v>
      </c>
      <c r="D26" s="185"/>
      <c r="E26" s="186">
        <f>'03  Pol'!BA469</f>
        <v>0</v>
      </c>
      <c r="F26" s="187">
        <f>'03  Pol'!BB469</f>
        <v>0</v>
      </c>
      <c r="G26" s="187">
        <f>'03  Pol'!BC469</f>
        <v>0</v>
      </c>
      <c r="H26" s="187">
        <f>'03  Pol'!BD469</f>
        <v>0</v>
      </c>
      <c r="I26" s="188">
        <f>'03  Pol'!BE469</f>
        <v>0</v>
      </c>
    </row>
    <row r="27" spans="1:9" s="116" customFormat="1" ht="12.75">
      <c r="A27" s="184" t="str">
        <f>'03  Pol'!B470</f>
        <v>M21</v>
      </c>
      <c r="B27" s="57" t="str">
        <f>'03  Pol'!C470</f>
        <v>Elektromontáže</v>
      </c>
      <c r="D27" s="185"/>
      <c r="E27" s="186">
        <f>'03  Pol'!BA472</f>
        <v>0</v>
      </c>
      <c r="F27" s="187">
        <f>'03  Pol'!BB472</f>
        <v>0</v>
      </c>
      <c r="G27" s="187">
        <f>'03  Pol'!BC472</f>
        <v>0</v>
      </c>
      <c r="H27" s="187">
        <f>'03  Pol'!BD472</f>
        <v>0</v>
      </c>
      <c r="I27" s="188">
        <f>'03  Pol'!BE472</f>
        <v>0</v>
      </c>
    </row>
    <row r="28" spans="1:9" s="116" customFormat="1" ht="15">
      <c r="A28" s="184" t="str">
        <f>'03  Pol'!B473</f>
        <v>M24</v>
      </c>
      <c r="B28" s="57" t="str">
        <f>'03  Pol'!C473</f>
        <v>Montáže vzduchotechnických zařízení</v>
      </c>
      <c r="D28" s="185"/>
      <c r="E28" s="186">
        <f>'03  Pol'!BA475</f>
        <v>0</v>
      </c>
      <c r="F28" s="187">
        <f>'03  Pol'!BB475</f>
        <v>0</v>
      </c>
      <c r="G28" s="187">
        <f>'03  Pol'!BC475</f>
        <v>0</v>
      </c>
      <c r="H28" s="442">
        <f>'03  Pol'!BD475</f>
        <v>0</v>
      </c>
      <c r="I28" s="188">
        <f>'03  Pol'!BE475</f>
        <v>0</v>
      </c>
    </row>
    <row r="29" spans="1:9" s="116" customFormat="1" ht="12.75">
      <c r="A29" s="184" t="str">
        <f>'03  Pol'!B476</f>
        <v>D96</v>
      </c>
      <c r="B29" s="57" t="str">
        <f>'03  Pol'!C476</f>
        <v>Přesuny suti a vybouraných hmot</v>
      </c>
      <c r="D29" s="185"/>
      <c r="E29" s="186">
        <f>'03  Pol'!BA484</f>
        <v>0</v>
      </c>
      <c r="F29" s="187">
        <f>'03  Pol'!BB484</f>
        <v>0</v>
      </c>
      <c r="G29" s="187">
        <f>'03  Pol'!BC484</f>
        <v>0</v>
      </c>
      <c r="H29" s="187">
        <f>'03  Pol'!BD484</f>
        <v>0</v>
      </c>
      <c r="I29" s="188">
        <f>'03  Pol'!BE484</f>
        <v>0</v>
      </c>
    </row>
    <row r="30" spans="1:9" s="14" customFormat="1" ht="15">
      <c r="A30" s="189"/>
      <c r="B30" s="190" t="s">
        <v>99</v>
      </c>
      <c r="C30" s="190"/>
      <c r="D30" s="191"/>
      <c r="E30" s="192">
        <f>SUM(E7:E29)</f>
        <v>0</v>
      </c>
      <c r="F30" s="193">
        <f>SUM(F7:F29)</f>
        <v>0</v>
      </c>
      <c r="G30" s="193">
        <f>SUM(G7:G29)</f>
        <v>0</v>
      </c>
      <c r="H30" s="443">
        <f>SUM(H7:H29)</f>
        <v>0</v>
      </c>
      <c r="I30" s="194">
        <f>SUM(I7:I29)</f>
        <v>0</v>
      </c>
    </row>
    <row r="31" spans="1:9" ht="12.75">
      <c r="A31" s="116"/>
      <c r="B31" s="116"/>
      <c r="C31" s="116"/>
      <c r="D31" s="116"/>
      <c r="E31" s="116"/>
      <c r="F31" s="116"/>
      <c r="G31" s="116"/>
      <c r="H31" s="116"/>
      <c r="I31" s="116"/>
    </row>
    <row r="32" spans="1:57" ht="19.5" customHeight="1">
      <c r="A32" s="499" t="s">
        <v>100</v>
      </c>
      <c r="B32" s="499"/>
      <c r="C32" s="499"/>
      <c r="D32" s="499"/>
      <c r="E32" s="499"/>
      <c r="F32" s="499"/>
      <c r="G32" s="499"/>
      <c r="H32" s="499"/>
      <c r="I32" s="499"/>
      <c r="BA32" s="122"/>
      <c r="BB32" s="122"/>
      <c r="BC32" s="122"/>
      <c r="BD32" s="122"/>
      <c r="BE32" s="122"/>
    </row>
    <row r="34" spans="1:9" ht="12.75">
      <c r="A34" s="146" t="s">
        <v>101</v>
      </c>
      <c r="B34" s="147"/>
      <c r="C34" s="147"/>
      <c r="D34" s="195"/>
      <c r="E34" s="196" t="s">
        <v>102</v>
      </c>
      <c r="F34" s="197" t="s">
        <v>15</v>
      </c>
      <c r="G34" s="198" t="s">
        <v>103</v>
      </c>
      <c r="H34" s="199"/>
      <c r="I34" s="200" t="s">
        <v>102</v>
      </c>
    </row>
    <row r="35" spans="1:53" ht="12.75" hidden="1">
      <c r="A35" s="140" t="s">
        <v>37</v>
      </c>
      <c r="B35" s="131"/>
      <c r="C35" s="131"/>
      <c r="D35" s="201"/>
      <c r="E35" s="202">
        <v>0</v>
      </c>
      <c r="F35" s="203">
        <v>0</v>
      </c>
      <c r="G35" s="204">
        <f>$E$30+$F$30</f>
        <v>0</v>
      </c>
      <c r="H35" s="205"/>
      <c r="I35" s="206">
        <f aca="true" t="shared" si="0" ref="I35:I42">E35+F35*G35/100</f>
        <v>0</v>
      </c>
      <c r="BA35" s="1">
        <v>0</v>
      </c>
    </row>
    <row r="36" spans="1:53" ht="12.75">
      <c r="A36" s="140" t="s">
        <v>3139</v>
      </c>
      <c r="B36" s="131"/>
      <c r="C36" s="131"/>
      <c r="D36" s="201"/>
      <c r="E36" s="202">
        <v>0</v>
      </c>
      <c r="F36" s="440"/>
      <c r="G36" s="204">
        <f aca="true" t="shared" si="1" ref="G36:G38">$E$30+$F$30</f>
        <v>0</v>
      </c>
      <c r="H36" s="205"/>
      <c r="I36" s="206">
        <f t="shared" si="0"/>
        <v>0</v>
      </c>
      <c r="BA36" s="1">
        <v>0</v>
      </c>
    </row>
    <row r="37" spans="1:53" ht="12.75" hidden="1">
      <c r="A37" s="140" t="s">
        <v>38</v>
      </c>
      <c r="B37" s="131"/>
      <c r="C37" s="131"/>
      <c r="D37" s="201"/>
      <c r="E37" s="202">
        <v>0</v>
      </c>
      <c r="F37" s="203"/>
      <c r="G37" s="204">
        <f t="shared" si="1"/>
        <v>0</v>
      </c>
      <c r="H37" s="205"/>
      <c r="I37" s="206">
        <f t="shared" si="0"/>
        <v>0</v>
      </c>
      <c r="BA37" s="1">
        <v>0</v>
      </c>
    </row>
    <row r="38" spans="1:53" ht="12.75">
      <c r="A38" s="140" t="s">
        <v>39</v>
      </c>
      <c r="B38" s="131"/>
      <c r="C38" s="131"/>
      <c r="D38" s="201"/>
      <c r="E38" s="202">
        <v>0</v>
      </c>
      <c r="F38" s="440"/>
      <c r="G38" s="204">
        <f t="shared" si="1"/>
        <v>0</v>
      </c>
      <c r="H38" s="205"/>
      <c r="I38" s="206">
        <f t="shared" si="0"/>
        <v>0</v>
      </c>
      <c r="BA38" s="1">
        <v>0</v>
      </c>
    </row>
    <row r="39" spans="1:53" ht="12.75">
      <c r="A39" s="140" t="s">
        <v>40</v>
      </c>
      <c r="B39" s="131"/>
      <c r="C39" s="131"/>
      <c r="D39" s="201"/>
      <c r="E39" s="202">
        <v>0</v>
      </c>
      <c r="F39" s="440"/>
      <c r="G39" s="204">
        <f>$E$30+$F$30+$H$30</f>
        <v>0</v>
      </c>
      <c r="H39" s="205"/>
      <c r="I39" s="206">
        <f t="shared" si="0"/>
        <v>0</v>
      </c>
      <c r="BA39" s="1">
        <v>1</v>
      </c>
    </row>
    <row r="40" spans="1:53" ht="12.75" hidden="1">
      <c r="A40" s="140" t="s">
        <v>41</v>
      </c>
      <c r="B40" s="131"/>
      <c r="C40" s="131"/>
      <c r="D40" s="201"/>
      <c r="E40" s="202">
        <v>0</v>
      </c>
      <c r="F40" s="203"/>
      <c r="G40" s="204">
        <f aca="true" t="shared" si="2" ref="G40:G42">$E$30+$F$30+$H$30</f>
        <v>0</v>
      </c>
      <c r="H40" s="205"/>
      <c r="I40" s="206">
        <f t="shared" si="0"/>
        <v>0</v>
      </c>
      <c r="BA40" s="1">
        <v>1</v>
      </c>
    </row>
    <row r="41" spans="1:53" ht="12.75">
      <c r="A41" s="140" t="s">
        <v>42</v>
      </c>
      <c r="B41" s="131"/>
      <c r="C41" s="131"/>
      <c r="D41" s="201"/>
      <c r="E41" s="202">
        <v>0</v>
      </c>
      <c r="F41" s="440"/>
      <c r="G41" s="204">
        <f t="shared" si="2"/>
        <v>0</v>
      </c>
      <c r="H41" s="205"/>
      <c r="I41" s="206">
        <f t="shared" si="0"/>
        <v>0</v>
      </c>
      <c r="BA41" s="1">
        <v>2</v>
      </c>
    </row>
    <row r="42" spans="1:53" ht="12.75" hidden="1">
      <c r="A42" s="140" t="s">
        <v>43</v>
      </c>
      <c r="B42" s="131"/>
      <c r="C42" s="131"/>
      <c r="D42" s="201"/>
      <c r="E42" s="202">
        <v>0</v>
      </c>
      <c r="F42" s="203">
        <v>0</v>
      </c>
      <c r="G42" s="204">
        <f t="shared" si="2"/>
        <v>0</v>
      </c>
      <c r="H42" s="205"/>
      <c r="I42" s="206">
        <f t="shared" si="0"/>
        <v>0</v>
      </c>
      <c r="BA42" s="1">
        <v>2</v>
      </c>
    </row>
    <row r="43" spans="1:9" ht="12.75">
      <c r="A43" s="207"/>
      <c r="B43" s="208" t="s">
        <v>104</v>
      </c>
      <c r="C43" s="209"/>
      <c r="D43" s="210"/>
      <c r="E43" s="211"/>
      <c r="F43" s="212"/>
      <c r="G43" s="212"/>
      <c r="H43" s="494">
        <f>SUM(I35:I42)</f>
        <v>0</v>
      </c>
      <c r="I43" s="494"/>
    </row>
    <row r="45" spans="2:9" ht="12.75">
      <c r="B45" s="14"/>
      <c r="F45" s="213"/>
      <c r="G45" s="214"/>
      <c r="H45" s="214"/>
      <c r="I45" s="41"/>
    </row>
    <row r="46" spans="6:9" ht="12.75">
      <c r="F46" s="213"/>
      <c r="G46" s="214"/>
      <c r="H46" s="214"/>
      <c r="I46" s="41"/>
    </row>
    <row r="47" spans="6:9" ht="12.75">
      <c r="F47" s="213"/>
      <c r="G47" s="214"/>
      <c r="H47" s="214"/>
      <c r="I47" s="41"/>
    </row>
    <row r="48" spans="6:9" ht="12.75">
      <c r="F48" s="213"/>
      <c r="G48" s="214"/>
      <c r="H48" s="214"/>
      <c r="I48" s="41"/>
    </row>
    <row r="49" spans="6:9" ht="12.75">
      <c r="F49" s="213"/>
      <c r="G49" s="214"/>
      <c r="H49" s="214"/>
      <c r="I49" s="41"/>
    </row>
    <row r="50" spans="6:9" ht="12.75">
      <c r="F50" s="213"/>
      <c r="G50" s="214"/>
      <c r="H50" s="214"/>
      <c r="I50" s="41"/>
    </row>
    <row r="51" spans="6:9" ht="12.75">
      <c r="F51" s="213"/>
      <c r="G51" s="214"/>
      <c r="H51" s="214"/>
      <c r="I51" s="41"/>
    </row>
    <row r="52" spans="6:9" ht="12.75">
      <c r="F52" s="213"/>
      <c r="G52" s="214"/>
      <c r="H52" s="214"/>
      <c r="I52" s="41"/>
    </row>
    <row r="53" spans="6:9" ht="12.75">
      <c r="F53" s="213"/>
      <c r="G53" s="214"/>
      <c r="H53" s="214"/>
      <c r="I53" s="41"/>
    </row>
    <row r="54" spans="6:9" ht="12.75">
      <c r="F54" s="213"/>
      <c r="G54" s="214"/>
      <c r="H54" s="214"/>
      <c r="I54" s="41"/>
    </row>
    <row r="55" spans="6:9" ht="12.75">
      <c r="F55" s="213"/>
      <c r="G55" s="214"/>
      <c r="H55" s="214"/>
      <c r="I55" s="41"/>
    </row>
    <row r="56" spans="6:9" ht="12.75">
      <c r="F56" s="213"/>
      <c r="G56" s="214"/>
      <c r="H56" s="214"/>
      <c r="I56" s="41"/>
    </row>
    <row r="57" spans="6:9" ht="12.75">
      <c r="F57" s="213"/>
      <c r="G57" s="214"/>
      <c r="H57" s="214"/>
      <c r="I57" s="41"/>
    </row>
    <row r="58" spans="6:9" ht="12.75">
      <c r="F58" s="213"/>
      <c r="G58" s="214"/>
      <c r="H58" s="214"/>
      <c r="I58" s="41"/>
    </row>
    <row r="59" spans="6:9" ht="12.75">
      <c r="F59" s="213"/>
      <c r="G59" s="214"/>
      <c r="H59" s="214"/>
      <c r="I59" s="41"/>
    </row>
    <row r="60" spans="6:9" ht="12.75">
      <c r="F60" s="213"/>
      <c r="G60" s="214"/>
      <c r="H60" s="214"/>
      <c r="I60" s="41"/>
    </row>
    <row r="61" spans="6:9" ht="12.75">
      <c r="F61" s="213"/>
      <c r="G61" s="214"/>
      <c r="H61" s="214"/>
      <c r="I61" s="41"/>
    </row>
    <row r="62" spans="6:9" ht="12.75">
      <c r="F62" s="213"/>
      <c r="G62" s="214"/>
      <c r="H62" s="214"/>
      <c r="I62" s="41"/>
    </row>
    <row r="63" spans="6:9" ht="12.75">
      <c r="F63" s="213"/>
      <c r="G63" s="214"/>
      <c r="H63" s="214"/>
      <c r="I63" s="41"/>
    </row>
    <row r="64" spans="6:9" ht="12.75">
      <c r="F64" s="213"/>
      <c r="G64" s="214"/>
      <c r="H64" s="214"/>
      <c r="I64" s="41"/>
    </row>
    <row r="65" spans="6:9" ht="12.75">
      <c r="F65" s="213"/>
      <c r="G65" s="214"/>
      <c r="H65" s="214"/>
      <c r="I65" s="41"/>
    </row>
    <row r="66" spans="6:9" ht="12.75">
      <c r="F66" s="213"/>
      <c r="G66" s="214"/>
      <c r="H66" s="214"/>
      <c r="I66" s="41"/>
    </row>
    <row r="67" spans="6:9" ht="12.75">
      <c r="F67" s="213"/>
      <c r="G67" s="214"/>
      <c r="H67" s="214"/>
      <c r="I67" s="41"/>
    </row>
    <row r="68" spans="6:9" ht="12.75">
      <c r="F68" s="213"/>
      <c r="G68" s="214"/>
      <c r="H68" s="214"/>
      <c r="I68" s="41"/>
    </row>
    <row r="69" spans="6:9" ht="12.75">
      <c r="F69" s="213"/>
      <c r="G69" s="214"/>
      <c r="H69" s="214"/>
      <c r="I69" s="41"/>
    </row>
    <row r="70" spans="6:9" ht="12.75">
      <c r="F70" s="213"/>
      <c r="G70" s="214"/>
      <c r="H70" s="214"/>
      <c r="I70" s="41"/>
    </row>
    <row r="71" spans="6:9" ht="12.75">
      <c r="F71" s="213"/>
      <c r="G71" s="214"/>
      <c r="H71" s="214"/>
      <c r="I71" s="41"/>
    </row>
    <row r="72" spans="6:9" ht="12.75">
      <c r="F72" s="213"/>
      <c r="G72" s="214"/>
      <c r="H72" s="214"/>
      <c r="I72" s="41"/>
    </row>
    <row r="73" spans="6:9" ht="12.75">
      <c r="F73" s="213"/>
      <c r="G73" s="214"/>
      <c r="H73" s="214"/>
      <c r="I73" s="41"/>
    </row>
    <row r="74" spans="6:9" ht="12.75">
      <c r="F74" s="213"/>
      <c r="G74" s="214"/>
      <c r="H74" s="214"/>
      <c r="I74" s="41"/>
    </row>
    <row r="75" spans="6:9" ht="12.75">
      <c r="F75" s="213"/>
      <c r="G75" s="214"/>
      <c r="H75" s="214"/>
      <c r="I75" s="41"/>
    </row>
    <row r="76" spans="6:9" ht="12.75">
      <c r="F76" s="213"/>
      <c r="G76" s="214"/>
      <c r="H76" s="214"/>
      <c r="I76" s="41"/>
    </row>
    <row r="77" spans="6:9" ht="12.75">
      <c r="F77" s="213"/>
      <c r="G77" s="214"/>
      <c r="H77" s="214"/>
      <c r="I77" s="41"/>
    </row>
    <row r="78" spans="6:9" ht="12.75">
      <c r="F78" s="213"/>
      <c r="G78" s="214"/>
      <c r="H78" s="214"/>
      <c r="I78" s="41"/>
    </row>
    <row r="79" spans="6:9" ht="12.75">
      <c r="F79" s="213"/>
      <c r="G79" s="214"/>
      <c r="H79" s="214"/>
      <c r="I79" s="41"/>
    </row>
    <row r="80" spans="6:9" ht="12.75">
      <c r="F80" s="213"/>
      <c r="G80" s="214"/>
      <c r="H80" s="214"/>
      <c r="I80" s="41"/>
    </row>
    <row r="81" spans="6:9" ht="12.75">
      <c r="F81" s="213"/>
      <c r="G81" s="214"/>
      <c r="H81" s="214"/>
      <c r="I81" s="41"/>
    </row>
    <row r="82" spans="6:9" ht="12.75">
      <c r="F82" s="213"/>
      <c r="G82" s="214"/>
      <c r="H82" s="214"/>
      <c r="I82" s="41"/>
    </row>
    <row r="83" spans="6:9" ht="12.75">
      <c r="F83" s="213"/>
      <c r="G83" s="214"/>
      <c r="H83" s="214"/>
      <c r="I83" s="41"/>
    </row>
    <row r="84" spans="6:9" ht="12.75">
      <c r="F84" s="213"/>
      <c r="G84" s="214"/>
      <c r="H84" s="214"/>
      <c r="I84" s="41"/>
    </row>
    <row r="85" spans="6:9" ht="12.75">
      <c r="F85" s="213"/>
      <c r="G85" s="214"/>
      <c r="H85" s="214"/>
      <c r="I85" s="41"/>
    </row>
    <row r="86" spans="6:9" ht="12.75">
      <c r="F86" s="213"/>
      <c r="G86" s="214"/>
      <c r="H86" s="214"/>
      <c r="I86" s="41"/>
    </row>
    <row r="87" spans="6:9" ht="12.75">
      <c r="F87" s="213"/>
      <c r="G87" s="214"/>
      <c r="H87" s="214"/>
      <c r="I87" s="41"/>
    </row>
    <row r="88" spans="6:9" ht="12.75">
      <c r="F88" s="213"/>
      <c r="G88" s="214"/>
      <c r="H88" s="214"/>
      <c r="I88" s="41"/>
    </row>
    <row r="89" spans="6:9" ht="12.75">
      <c r="F89" s="213"/>
      <c r="G89" s="214"/>
      <c r="H89" s="214"/>
      <c r="I89" s="41"/>
    </row>
    <row r="90" spans="6:9" ht="12.75">
      <c r="F90" s="213"/>
      <c r="G90" s="214"/>
      <c r="H90" s="214"/>
      <c r="I90" s="41"/>
    </row>
    <row r="91" spans="6:9" ht="12.75">
      <c r="F91" s="213"/>
      <c r="G91" s="214"/>
      <c r="H91" s="214"/>
      <c r="I91" s="41"/>
    </row>
    <row r="92" spans="6:9" ht="12.75">
      <c r="F92" s="213"/>
      <c r="G92" s="214"/>
      <c r="H92" s="214"/>
      <c r="I92" s="41"/>
    </row>
    <row r="93" spans="6:9" ht="12.75">
      <c r="F93" s="213"/>
      <c r="G93" s="214"/>
      <c r="H93" s="214"/>
      <c r="I93" s="41"/>
    </row>
    <row r="94" spans="6:9" ht="12.75">
      <c r="F94" s="213"/>
      <c r="G94" s="214"/>
      <c r="H94" s="214"/>
      <c r="I94" s="41"/>
    </row>
  </sheetData>
  <sheetProtection selectLockedCells="1" selectUnlockedCells="1"/>
  <mergeCells count="6">
    <mergeCell ref="H43:I43"/>
    <mergeCell ref="A1:B1"/>
    <mergeCell ref="A2:B2"/>
    <mergeCell ref="G2:I2"/>
    <mergeCell ref="A4:I4"/>
    <mergeCell ref="A32:I32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B557"/>
  <sheetViews>
    <sheetView showGridLines="0" showZeros="0" zoomScaleSheetLayoutView="100" workbookViewId="0" topLeftCell="A1">
      <selection activeCell="G486" sqref="G486"/>
    </sheetView>
  </sheetViews>
  <sheetFormatPr defaultColWidth="9.125" defaultRowHeight="12.75"/>
  <cols>
    <col min="1" max="1" width="4.375" style="215" customWidth="1"/>
    <col min="2" max="2" width="11.625" style="215" customWidth="1"/>
    <col min="3" max="3" width="40.375" style="215" customWidth="1"/>
    <col min="4" max="4" width="5.625" style="215" customWidth="1"/>
    <col min="5" max="5" width="8.625" style="216" customWidth="1"/>
    <col min="6" max="6" width="9.25390625" style="215" customWidth="1"/>
    <col min="7" max="7" width="13.875" style="215" customWidth="1"/>
    <col min="8" max="11" width="9.125" style="215" hidden="1" customWidth="1"/>
    <col min="12" max="12" width="75.375" style="215" customWidth="1"/>
    <col min="13" max="13" width="45.25390625" style="215" customWidth="1"/>
    <col min="14" max="16384" width="9.125" style="215" customWidth="1"/>
  </cols>
  <sheetData>
    <row r="1" spans="1:7" ht="15.75">
      <c r="A1" s="500" t="s">
        <v>105</v>
      </c>
      <c r="B1" s="500"/>
      <c r="C1" s="500"/>
      <c r="D1" s="500"/>
      <c r="E1" s="500"/>
      <c r="F1" s="500"/>
      <c r="G1" s="500"/>
    </row>
    <row r="2" spans="2:7" ht="14.25" customHeight="1">
      <c r="B2" s="217"/>
      <c r="C2" s="218"/>
      <c r="D2" s="218"/>
      <c r="E2" s="219"/>
      <c r="F2" s="218"/>
      <c r="G2" s="218"/>
    </row>
    <row r="3" spans="1:7" ht="12.75">
      <c r="A3" s="495" t="s">
        <v>3</v>
      </c>
      <c r="B3" s="495"/>
      <c r="C3" s="170" t="s">
        <v>89</v>
      </c>
      <c r="D3" s="220"/>
      <c r="E3" s="221" t="s">
        <v>106</v>
      </c>
      <c r="F3" s="222">
        <f>'03  Rek'!H1</f>
        <v>0</v>
      </c>
      <c r="G3" s="223"/>
    </row>
    <row r="4" spans="1:7" ht="12.75">
      <c r="A4" s="501" t="s">
        <v>91</v>
      </c>
      <c r="B4" s="501"/>
      <c r="C4" s="176" t="s">
        <v>2430</v>
      </c>
      <c r="D4" s="224"/>
      <c r="E4" s="502">
        <f>'03  Rek'!G2</f>
        <v>0</v>
      </c>
      <c r="F4" s="502"/>
      <c r="G4" s="502"/>
    </row>
    <row r="5" spans="1:7" ht="12.75">
      <c r="A5" s="225"/>
      <c r="G5" s="226"/>
    </row>
    <row r="6" spans="1:11" ht="27" customHeight="1">
      <c r="A6" s="227" t="s">
        <v>107</v>
      </c>
      <c r="B6" s="228" t="s">
        <v>108</v>
      </c>
      <c r="C6" s="228" t="s">
        <v>109</v>
      </c>
      <c r="D6" s="228" t="s">
        <v>110</v>
      </c>
      <c r="E6" s="229" t="s">
        <v>111</v>
      </c>
      <c r="F6" s="228" t="s">
        <v>112</v>
      </c>
      <c r="G6" s="230" t="s">
        <v>113</v>
      </c>
      <c r="H6" s="231" t="s">
        <v>114</v>
      </c>
      <c r="I6" s="231" t="s">
        <v>115</v>
      </c>
      <c r="J6" s="231" t="s">
        <v>116</v>
      </c>
      <c r="K6" s="231" t="s">
        <v>117</v>
      </c>
    </row>
    <row r="7" spans="1:15" ht="12.75">
      <c r="A7" s="232" t="s">
        <v>118</v>
      </c>
      <c r="B7" s="233" t="s">
        <v>179</v>
      </c>
      <c r="C7" s="234" t="s">
        <v>180</v>
      </c>
      <c r="D7" s="235"/>
      <c r="E7" s="236"/>
      <c r="F7" s="236"/>
      <c r="G7" s="237"/>
      <c r="H7" s="238"/>
      <c r="I7" s="239"/>
      <c r="J7" s="240"/>
      <c r="K7" s="241"/>
      <c r="O7" s="242">
        <v>1</v>
      </c>
    </row>
    <row r="8" spans="1:80" ht="12.75">
      <c r="A8" s="243">
        <v>1</v>
      </c>
      <c r="B8" s="244" t="s">
        <v>181</v>
      </c>
      <c r="C8" s="245" t="s">
        <v>182</v>
      </c>
      <c r="D8" s="246" t="s">
        <v>183</v>
      </c>
      <c r="E8" s="247">
        <v>2</v>
      </c>
      <c r="F8" s="439"/>
      <c r="G8" s="248">
        <f>E8*F8</f>
        <v>0</v>
      </c>
      <c r="H8" s="249">
        <v>0</v>
      </c>
      <c r="I8" s="250">
        <f>E8*H8</f>
        <v>0</v>
      </c>
      <c r="J8" s="249">
        <v>0</v>
      </c>
      <c r="K8" s="250">
        <f>E8*J8</f>
        <v>0</v>
      </c>
      <c r="O8" s="242">
        <v>2</v>
      </c>
      <c r="AA8" s="215">
        <v>1</v>
      </c>
      <c r="AB8" s="215">
        <v>1</v>
      </c>
      <c r="AC8" s="215">
        <v>1</v>
      </c>
      <c r="AZ8" s="215">
        <v>1</v>
      </c>
      <c r="BA8" s="215">
        <f>IF(AZ8=1,G8,0)</f>
        <v>0</v>
      </c>
      <c r="BB8" s="215">
        <f>IF(AZ8=2,G8,0)</f>
        <v>0</v>
      </c>
      <c r="BC8" s="215">
        <f>IF(AZ8=3,G8,0)</f>
        <v>0</v>
      </c>
      <c r="BD8" s="215">
        <f>IF(AZ8=4,G8,0)</f>
        <v>0</v>
      </c>
      <c r="BE8" s="215">
        <f>IF(AZ8=5,G8,0)</f>
        <v>0</v>
      </c>
      <c r="CA8" s="242">
        <v>1</v>
      </c>
      <c r="CB8" s="242">
        <v>1</v>
      </c>
    </row>
    <row r="9" spans="1:15" ht="12.75" customHeight="1">
      <c r="A9" s="251"/>
      <c r="B9" s="252"/>
      <c r="C9" s="503" t="s">
        <v>184</v>
      </c>
      <c r="D9" s="503"/>
      <c r="E9" s="253">
        <v>1</v>
      </c>
      <c r="F9" s="254"/>
      <c r="G9" s="255"/>
      <c r="H9" s="256"/>
      <c r="I9" s="257"/>
      <c r="J9" s="258"/>
      <c r="K9" s="257"/>
      <c r="M9" s="261">
        <v>21.000694444444445</v>
      </c>
      <c r="O9" s="242"/>
    </row>
    <row r="10" spans="1:15" ht="12.75" customHeight="1">
      <c r="A10" s="251"/>
      <c r="B10" s="252"/>
      <c r="C10" s="503" t="s">
        <v>185</v>
      </c>
      <c r="D10" s="503"/>
      <c r="E10" s="253">
        <v>1</v>
      </c>
      <c r="F10" s="254"/>
      <c r="G10" s="255"/>
      <c r="H10" s="256"/>
      <c r="I10" s="257"/>
      <c r="J10" s="258"/>
      <c r="K10" s="257"/>
      <c r="M10" s="261">
        <v>17.250694444444445</v>
      </c>
      <c r="O10" s="242"/>
    </row>
    <row r="11" spans="1:57" ht="12.75">
      <c r="A11" s="263"/>
      <c r="B11" s="264" t="s">
        <v>177</v>
      </c>
      <c r="C11" s="265" t="s">
        <v>206</v>
      </c>
      <c r="D11" s="266"/>
      <c r="E11" s="267"/>
      <c r="F11" s="268"/>
      <c r="G11" s="269">
        <f>SUM(G7:G10)</f>
        <v>0</v>
      </c>
      <c r="H11" s="270"/>
      <c r="I11" s="271">
        <f>SUM(I7:I10)</f>
        <v>0</v>
      </c>
      <c r="J11" s="270"/>
      <c r="K11" s="271">
        <f>SUM(K7:K10)</f>
        <v>0</v>
      </c>
      <c r="O11" s="242">
        <v>4</v>
      </c>
      <c r="BA11" s="272">
        <f>SUM(BA7:BA10)</f>
        <v>0</v>
      </c>
      <c r="BB11" s="272">
        <f>SUM(BB7:BB10)</f>
        <v>0</v>
      </c>
      <c r="BC11" s="272">
        <f>SUM(BC7:BC10)</f>
        <v>0</v>
      </c>
      <c r="BD11" s="272">
        <f>SUM(BD7:BD10)</f>
        <v>0</v>
      </c>
      <c r="BE11" s="272">
        <f>SUM(BE7:BE10)</f>
        <v>0</v>
      </c>
    </row>
    <row r="12" spans="1:15" ht="12.75">
      <c r="A12" s="232" t="s">
        <v>118</v>
      </c>
      <c r="B12" s="233" t="s">
        <v>221</v>
      </c>
      <c r="C12" s="234" t="s">
        <v>222</v>
      </c>
      <c r="D12" s="235"/>
      <c r="E12" s="236"/>
      <c r="F12" s="236"/>
      <c r="G12" s="237"/>
      <c r="H12" s="238"/>
      <c r="I12" s="239"/>
      <c r="J12" s="240"/>
      <c r="K12" s="241"/>
      <c r="O12" s="242">
        <v>1</v>
      </c>
    </row>
    <row r="13" spans="1:80" ht="12.75">
      <c r="A13" s="243">
        <v>2</v>
      </c>
      <c r="B13" s="244" t="s">
        <v>2431</v>
      </c>
      <c r="C13" s="245" t="s">
        <v>2432</v>
      </c>
      <c r="D13" s="246" t="s">
        <v>134</v>
      </c>
      <c r="E13" s="247">
        <v>4.37</v>
      </c>
      <c r="F13" s="439"/>
      <c r="G13" s="248">
        <f>E13*F13</f>
        <v>0</v>
      </c>
      <c r="H13" s="249">
        <v>0.74009</v>
      </c>
      <c r="I13" s="250">
        <f>E13*H13</f>
        <v>3.2341933000000003</v>
      </c>
      <c r="J13" s="249">
        <v>0</v>
      </c>
      <c r="K13" s="250">
        <f>E13*J13</f>
        <v>0</v>
      </c>
      <c r="O13" s="242">
        <v>2</v>
      </c>
      <c r="AA13" s="215">
        <v>1</v>
      </c>
      <c r="AB13" s="215">
        <v>1</v>
      </c>
      <c r="AC13" s="215">
        <v>1</v>
      </c>
      <c r="AZ13" s="215">
        <v>1</v>
      </c>
      <c r="BA13" s="215">
        <f>IF(AZ13=1,G13,0)</f>
        <v>0</v>
      </c>
      <c r="BB13" s="215">
        <f>IF(AZ13=2,G13,0)</f>
        <v>0</v>
      </c>
      <c r="BC13" s="215">
        <f>IF(AZ13=3,G13,0)</f>
        <v>0</v>
      </c>
      <c r="BD13" s="215">
        <f>IF(AZ13=4,G13,0)</f>
        <v>0</v>
      </c>
      <c r="BE13" s="215">
        <f>IF(AZ13=5,G13,0)</f>
        <v>0</v>
      </c>
      <c r="CA13" s="242">
        <v>1</v>
      </c>
      <c r="CB13" s="242">
        <v>1</v>
      </c>
    </row>
    <row r="14" spans="1:15" ht="12.75" customHeight="1">
      <c r="A14" s="251"/>
      <c r="B14" s="252"/>
      <c r="C14" s="503" t="s">
        <v>896</v>
      </c>
      <c r="D14" s="503"/>
      <c r="E14" s="253">
        <v>0</v>
      </c>
      <c r="F14" s="254"/>
      <c r="G14" s="255"/>
      <c r="H14" s="256"/>
      <c r="I14" s="257"/>
      <c r="J14" s="258"/>
      <c r="K14" s="257"/>
      <c r="M14" s="259" t="s">
        <v>896</v>
      </c>
      <c r="O14" s="242"/>
    </row>
    <row r="15" spans="1:15" ht="12.75" customHeight="1">
      <c r="A15" s="251"/>
      <c r="B15" s="252"/>
      <c r="C15" s="503" t="s">
        <v>2433</v>
      </c>
      <c r="D15" s="503"/>
      <c r="E15" s="253">
        <v>2.185</v>
      </c>
      <c r="F15" s="254"/>
      <c r="G15" s="255"/>
      <c r="H15" s="256"/>
      <c r="I15" s="257"/>
      <c r="J15" s="258"/>
      <c r="K15" s="257"/>
      <c r="M15" s="259" t="s">
        <v>2433</v>
      </c>
      <c r="O15" s="242"/>
    </row>
    <row r="16" spans="1:15" ht="12.75" customHeight="1">
      <c r="A16" s="251"/>
      <c r="B16" s="252"/>
      <c r="C16" s="503" t="s">
        <v>918</v>
      </c>
      <c r="D16" s="503"/>
      <c r="E16" s="253">
        <v>0</v>
      </c>
      <c r="F16" s="254"/>
      <c r="G16" s="255"/>
      <c r="H16" s="256"/>
      <c r="I16" s="257"/>
      <c r="J16" s="258"/>
      <c r="K16" s="257"/>
      <c r="M16" s="259" t="s">
        <v>918</v>
      </c>
      <c r="O16" s="242"/>
    </row>
    <row r="17" spans="1:15" ht="12.75" customHeight="1">
      <c r="A17" s="251"/>
      <c r="B17" s="252"/>
      <c r="C17" s="503" t="s">
        <v>2434</v>
      </c>
      <c r="D17" s="503"/>
      <c r="E17" s="253">
        <v>2.185</v>
      </c>
      <c r="F17" s="254"/>
      <c r="G17" s="255"/>
      <c r="H17" s="256"/>
      <c r="I17" s="257"/>
      <c r="J17" s="258"/>
      <c r="K17" s="257"/>
      <c r="M17" s="259" t="s">
        <v>2434</v>
      </c>
      <c r="O17" s="242"/>
    </row>
    <row r="18" spans="1:80" ht="22.5">
      <c r="A18" s="243">
        <v>3</v>
      </c>
      <c r="B18" s="244" t="s">
        <v>2435</v>
      </c>
      <c r="C18" s="245" t="s">
        <v>2436</v>
      </c>
      <c r="D18" s="246" t="s">
        <v>134</v>
      </c>
      <c r="E18" s="247">
        <v>6.5827</v>
      </c>
      <c r="F18" s="439"/>
      <c r="G18" s="248">
        <f>E18*F18</f>
        <v>0</v>
      </c>
      <c r="H18" s="249">
        <v>1.796</v>
      </c>
      <c r="I18" s="250">
        <f>E18*H18</f>
        <v>11.8225292</v>
      </c>
      <c r="J18" s="249">
        <v>0</v>
      </c>
      <c r="K18" s="250">
        <f>E18*J18</f>
        <v>0</v>
      </c>
      <c r="O18" s="242">
        <v>2</v>
      </c>
      <c r="AA18" s="215">
        <v>1</v>
      </c>
      <c r="AB18" s="215">
        <v>1</v>
      </c>
      <c r="AC18" s="215">
        <v>1</v>
      </c>
      <c r="AZ18" s="215">
        <v>1</v>
      </c>
      <c r="BA18" s="215">
        <f>IF(AZ18=1,G18,0)</f>
        <v>0</v>
      </c>
      <c r="BB18" s="215">
        <f>IF(AZ18=2,G18,0)</f>
        <v>0</v>
      </c>
      <c r="BC18" s="215">
        <f>IF(AZ18=3,G18,0)</f>
        <v>0</v>
      </c>
      <c r="BD18" s="215">
        <f>IF(AZ18=4,G18,0)</f>
        <v>0</v>
      </c>
      <c r="BE18" s="215">
        <f>IF(AZ18=5,G18,0)</f>
        <v>0</v>
      </c>
      <c r="CA18" s="242">
        <v>1</v>
      </c>
      <c r="CB18" s="242">
        <v>1</v>
      </c>
    </row>
    <row r="19" spans="1:15" ht="12.75" customHeight="1">
      <c r="A19" s="251"/>
      <c r="B19" s="252"/>
      <c r="C19" s="503" t="s">
        <v>2437</v>
      </c>
      <c r="D19" s="503"/>
      <c r="E19" s="253">
        <v>0</v>
      </c>
      <c r="F19" s="254"/>
      <c r="G19" s="255"/>
      <c r="H19" s="256"/>
      <c r="I19" s="257"/>
      <c r="J19" s="258"/>
      <c r="K19" s="257"/>
      <c r="M19" s="259" t="s">
        <v>2437</v>
      </c>
      <c r="O19" s="242"/>
    </row>
    <row r="20" spans="1:15" ht="12.75" customHeight="1">
      <c r="A20" s="251"/>
      <c r="B20" s="252"/>
      <c r="C20" s="503" t="s">
        <v>2438</v>
      </c>
      <c r="D20" s="503"/>
      <c r="E20" s="253">
        <v>0.126</v>
      </c>
      <c r="F20" s="254"/>
      <c r="G20" s="255"/>
      <c r="H20" s="256"/>
      <c r="I20" s="257"/>
      <c r="J20" s="258"/>
      <c r="K20" s="257"/>
      <c r="M20" s="259" t="s">
        <v>2438</v>
      </c>
      <c r="O20" s="242"/>
    </row>
    <row r="21" spans="1:15" ht="12.75" customHeight="1">
      <c r="A21" s="251"/>
      <c r="B21" s="252"/>
      <c r="C21" s="503" t="s">
        <v>2439</v>
      </c>
      <c r="D21" s="503"/>
      <c r="E21" s="253">
        <v>0.084</v>
      </c>
      <c r="F21" s="254"/>
      <c r="G21" s="255"/>
      <c r="H21" s="256"/>
      <c r="I21" s="257"/>
      <c r="J21" s="258"/>
      <c r="K21" s="257"/>
      <c r="M21" s="259" t="s">
        <v>2439</v>
      </c>
      <c r="O21" s="242"/>
    </row>
    <row r="22" spans="1:15" ht="12.75" customHeight="1">
      <c r="A22" s="251"/>
      <c r="B22" s="252"/>
      <c r="C22" s="503" t="s">
        <v>2440</v>
      </c>
      <c r="D22" s="503"/>
      <c r="E22" s="253">
        <v>0.192</v>
      </c>
      <c r="F22" s="254"/>
      <c r="G22" s="255"/>
      <c r="H22" s="256"/>
      <c r="I22" s="257"/>
      <c r="J22" s="258"/>
      <c r="K22" s="257"/>
      <c r="M22" s="259" t="s">
        <v>2440</v>
      </c>
      <c r="O22" s="242"/>
    </row>
    <row r="23" spans="1:15" ht="12.75" customHeight="1">
      <c r="A23" s="251"/>
      <c r="B23" s="252"/>
      <c r="C23" s="503" t="s">
        <v>2441</v>
      </c>
      <c r="D23" s="503"/>
      <c r="E23" s="253">
        <v>0.108</v>
      </c>
      <c r="F23" s="254"/>
      <c r="G23" s="255"/>
      <c r="H23" s="256"/>
      <c r="I23" s="257"/>
      <c r="J23" s="258"/>
      <c r="K23" s="257"/>
      <c r="M23" s="259" t="s">
        <v>2441</v>
      </c>
      <c r="O23" s="242"/>
    </row>
    <row r="24" spans="1:15" ht="12.75" customHeight="1">
      <c r="A24" s="251"/>
      <c r="B24" s="252"/>
      <c r="C24" s="503" t="s">
        <v>2442</v>
      </c>
      <c r="D24" s="503"/>
      <c r="E24" s="253">
        <v>0.098</v>
      </c>
      <c r="F24" s="254"/>
      <c r="G24" s="255"/>
      <c r="H24" s="256"/>
      <c r="I24" s="257"/>
      <c r="J24" s="258"/>
      <c r="K24" s="257"/>
      <c r="M24" s="259" t="s">
        <v>2442</v>
      </c>
      <c r="O24" s="242"/>
    </row>
    <row r="25" spans="1:15" ht="12.75" customHeight="1">
      <c r="A25" s="251"/>
      <c r="B25" s="252"/>
      <c r="C25" s="503" t="s">
        <v>2443</v>
      </c>
      <c r="D25" s="503"/>
      <c r="E25" s="253">
        <v>0.098</v>
      </c>
      <c r="F25" s="254"/>
      <c r="G25" s="255"/>
      <c r="H25" s="256"/>
      <c r="I25" s="257"/>
      <c r="J25" s="258"/>
      <c r="K25" s="257"/>
      <c r="M25" s="259" t="s">
        <v>2443</v>
      </c>
      <c r="O25" s="242"/>
    </row>
    <row r="26" spans="1:15" ht="12.75" customHeight="1">
      <c r="A26" s="251"/>
      <c r="B26" s="252"/>
      <c r="C26" s="503" t="s">
        <v>2444</v>
      </c>
      <c r="D26" s="503"/>
      <c r="E26" s="253">
        <v>0.098</v>
      </c>
      <c r="F26" s="254"/>
      <c r="G26" s="255"/>
      <c r="H26" s="256"/>
      <c r="I26" s="257"/>
      <c r="J26" s="258"/>
      <c r="K26" s="257"/>
      <c r="M26" s="259" t="s">
        <v>2444</v>
      </c>
      <c r="O26" s="242"/>
    </row>
    <row r="27" spans="1:15" ht="12.75" customHeight="1">
      <c r="A27" s="251"/>
      <c r="B27" s="252"/>
      <c r="C27" s="503" t="s">
        <v>2445</v>
      </c>
      <c r="D27" s="503"/>
      <c r="E27" s="253">
        <v>0.098</v>
      </c>
      <c r="F27" s="254"/>
      <c r="G27" s="255"/>
      <c r="H27" s="256"/>
      <c r="I27" s="257"/>
      <c r="J27" s="258"/>
      <c r="K27" s="257"/>
      <c r="M27" s="259" t="s">
        <v>2445</v>
      </c>
      <c r="O27" s="242"/>
    </row>
    <row r="28" spans="1:15" ht="12.75" customHeight="1">
      <c r="A28" s="251"/>
      <c r="B28" s="252"/>
      <c r="C28" s="503" t="s">
        <v>2446</v>
      </c>
      <c r="D28" s="503"/>
      <c r="E28" s="253">
        <v>0.098</v>
      </c>
      <c r="F28" s="254"/>
      <c r="G28" s="255"/>
      <c r="H28" s="256"/>
      <c r="I28" s="257"/>
      <c r="J28" s="258"/>
      <c r="K28" s="257"/>
      <c r="M28" s="259" t="s">
        <v>2446</v>
      </c>
      <c r="O28" s="242"/>
    </row>
    <row r="29" spans="1:15" ht="12.75" customHeight="1">
      <c r="A29" s="251"/>
      <c r="B29" s="252"/>
      <c r="C29" s="503" t="s">
        <v>2447</v>
      </c>
      <c r="D29" s="503"/>
      <c r="E29" s="253">
        <v>0.098</v>
      </c>
      <c r="F29" s="254"/>
      <c r="G29" s="255"/>
      <c r="H29" s="256"/>
      <c r="I29" s="257"/>
      <c r="J29" s="258"/>
      <c r="K29" s="257"/>
      <c r="M29" s="259" t="s">
        <v>2447</v>
      </c>
      <c r="O29" s="242"/>
    </row>
    <row r="30" spans="1:15" ht="12.75" customHeight="1">
      <c r="A30" s="251"/>
      <c r="B30" s="252"/>
      <c r="C30" s="503" t="s">
        <v>2448</v>
      </c>
      <c r="D30" s="503"/>
      <c r="E30" s="253">
        <v>0.098</v>
      </c>
      <c r="F30" s="254"/>
      <c r="G30" s="255"/>
      <c r="H30" s="256"/>
      <c r="I30" s="257"/>
      <c r="J30" s="258"/>
      <c r="K30" s="257"/>
      <c r="M30" s="259" t="s">
        <v>2448</v>
      </c>
      <c r="O30" s="242"/>
    </row>
    <row r="31" spans="1:15" ht="12.75" customHeight="1">
      <c r="A31" s="251"/>
      <c r="B31" s="252"/>
      <c r="C31" s="503" t="s">
        <v>2449</v>
      </c>
      <c r="D31" s="503"/>
      <c r="E31" s="253">
        <v>0.098</v>
      </c>
      <c r="F31" s="254"/>
      <c r="G31" s="255"/>
      <c r="H31" s="256"/>
      <c r="I31" s="257"/>
      <c r="J31" s="258"/>
      <c r="K31" s="257"/>
      <c r="M31" s="259" t="s">
        <v>2449</v>
      </c>
      <c r="O31" s="242"/>
    </row>
    <row r="32" spans="1:15" ht="12.75" customHeight="1">
      <c r="A32" s="251"/>
      <c r="B32" s="252"/>
      <c r="C32" s="503" t="s">
        <v>2450</v>
      </c>
      <c r="D32" s="503"/>
      <c r="E32" s="253">
        <v>0.098</v>
      </c>
      <c r="F32" s="254"/>
      <c r="G32" s="255"/>
      <c r="H32" s="256"/>
      <c r="I32" s="257"/>
      <c r="J32" s="258"/>
      <c r="K32" s="257"/>
      <c r="M32" s="259" t="s">
        <v>2450</v>
      </c>
      <c r="O32" s="242"/>
    </row>
    <row r="33" spans="1:15" ht="12.75" customHeight="1">
      <c r="A33" s="251"/>
      <c r="B33" s="252"/>
      <c r="C33" s="503" t="s">
        <v>2451</v>
      </c>
      <c r="D33" s="503"/>
      <c r="E33" s="253">
        <v>0.098</v>
      </c>
      <c r="F33" s="254"/>
      <c r="G33" s="255"/>
      <c r="H33" s="256"/>
      <c r="I33" s="257"/>
      <c r="J33" s="258"/>
      <c r="K33" s="257"/>
      <c r="M33" s="259" t="s">
        <v>2451</v>
      </c>
      <c r="O33" s="242"/>
    </row>
    <row r="34" spans="1:15" ht="12.75" customHeight="1">
      <c r="A34" s="251"/>
      <c r="B34" s="252"/>
      <c r="C34" s="503" t="s">
        <v>2452</v>
      </c>
      <c r="D34" s="503"/>
      <c r="E34" s="253">
        <v>0.168</v>
      </c>
      <c r="F34" s="254"/>
      <c r="G34" s="255"/>
      <c r="H34" s="256"/>
      <c r="I34" s="257"/>
      <c r="J34" s="258"/>
      <c r="K34" s="257"/>
      <c r="M34" s="259" t="s">
        <v>2452</v>
      </c>
      <c r="O34" s="242"/>
    </row>
    <row r="35" spans="1:15" ht="13.15" customHeight="1">
      <c r="A35" s="251"/>
      <c r="B35" s="252"/>
      <c r="C35" s="503" t="s">
        <v>2453</v>
      </c>
      <c r="D35" s="503"/>
      <c r="E35" s="253">
        <v>0.3667</v>
      </c>
      <c r="F35" s="254"/>
      <c r="G35" s="255"/>
      <c r="H35" s="256"/>
      <c r="I35" s="257"/>
      <c r="J35" s="258"/>
      <c r="K35" s="257"/>
      <c r="M35" s="259" t="s">
        <v>2453</v>
      </c>
      <c r="O35" s="242"/>
    </row>
    <row r="36" spans="1:15" ht="13.15" customHeight="1">
      <c r="A36" s="251"/>
      <c r="B36" s="252"/>
      <c r="C36" s="503" t="s">
        <v>2454</v>
      </c>
      <c r="D36" s="503"/>
      <c r="E36" s="253">
        <v>0.18</v>
      </c>
      <c r="F36" s="254"/>
      <c r="G36" s="255"/>
      <c r="H36" s="256"/>
      <c r="I36" s="257"/>
      <c r="J36" s="258"/>
      <c r="K36" s="257"/>
      <c r="M36" s="259" t="s">
        <v>2454</v>
      </c>
      <c r="O36" s="242"/>
    </row>
    <row r="37" spans="1:15" ht="13.15" customHeight="1">
      <c r="A37" s="251"/>
      <c r="B37" s="252"/>
      <c r="C37" s="503" t="s">
        <v>2455</v>
      </c>
      <c r="D37" s="503"/>
      <c r="E37" s="253">
        <v>0.36</v>
      </c>
      <c r="F37" s="254"/>
      <c r="G37" s="255"/>
      <c r="H37" s="256"/>
      <c r="I37" s="257"/>
      <c r="J37" s="258"/>
      <c r="K37" s="257"/>
      <c r="M37" s="259" t="s">
        <v>2455</v>
      </c>
      <c r="O37" s="242"/>
    </row>
    <row r="38" spans="1:15" ht="12.75" customHeight="1">
      <c r="A38" s="251"/>
      <c r="B38" s="252"/>
      <c r="C38" s="503" t="s">
        <v>2456</v>
      </c>
      <c r="D38" s="503"/>
      <c r="E38" s="253">
        <v>0.98</v>
      </c>
      <c r="F38" s="254"/>
      <c r="G38" s="255"/>
      <c r="H38" s="256"/>
      <c r="I38" s="257"/>
      <c r="J38" s="258"/>
      <c r="K38" s="257"/>
      <c r="M38" s="259" t="s">
        <v>2456</v>
      </c>
      <c r="O38" s="242"/>
    </row>
    <row r="39" spans="1:15" ht="12.75" customHeight="1">
      <c r="A39" s="251"/>
      <c r="B39" s="252"/>
      <c r="C39" s="503" t="s">
        <v>2457</v>
      </c>
      <c r="D39" s="503"/>
      <c r="E39" s="253">
        <v>0.098</v>
      </c>
      <c r="F39" s="254"/>
      <c r="G39" s="255"/>
      <c r="H39" s="256"/>
      <c r="I39" s="257"/>
      <c r="J39" s="258"/>
      <c r="K39" s="257"/>
      <c r="M39" s="259" t="s">
        <v>2457</v>
      </c>
      <c r="O39" s="242"/>
    </row>
    <row r="40" spans="1:15" ht="12.75" customHeight="1">
      <c r="A40" s="251"/>
      <c r="B40" s="252"/>
      <c r="C40" s="503" t="s">
        <v>2458</v>
      </c>
      <c r="D40" s="503"/>
      <c r="E40" s="253">
        <v>0.098</v>
      </c>
      <c r="F40" s="254"/>
      <c r="G40" s="255"/>
      <c r="H40" s="256"/>
      <c r="I40" s="257"/>
      <c r="J40" s="258"/>
      <c r="K40" s="257"/>
      <c r="M40" s="259" t="s">
        <v>2458</v>
      </c>
      <c r="O40" s="242"/>
    </row>
    <row r="41" spans="1:15" ht="12.75" customHeight="1">
      <c r="A41" s="251"/>
      <c r="B41" s="252"/>
      <c r="C41" s="503" t="s">
        <v>2459</v>
      </c>
      <c r="D41" s="503"/>
      <c r="E41" s="253">
        <v>0.098</v>
      </c>
      <c r="F41" s="254"/>
      <c r="G41" s="255"/>
      <c r="H41" s="256"/>
      <c r="I41" s="257"/>
      <c r="J41" s="258"/>
      <c r="K41" s="257"/>
      <c r="M41" s="259" t="s">
        <v>2459</v>
      </c>
      <c r="O41" s="242"/>
    </row>
    <row r="42" spans="1:15" ht="12.75" customHeight="1">
      <c r="A42" s="251"/>
      <c r="B42" s="252"/>
      <c r="C42" s="503" t="s">
        <v>2460</v>
      </c>
      <c r="D42" s="503"/>
      <c r="E42" s="253">
        <v>0.082</v>
      </c>
      <c r="F42" s="254"/>
      <c r="G42" s="255"/>
      <c r="H42" s="256"/>
      <c r="I42" s="257"/>
      <c r="J42" s="258"/>
      <c r="K42" s="257"/>
      <c r="M42" s="259" t="s">
        <v>2460</v>
      </c>
      <c r="O42" s="242"/>
    </row>
    <row r="43" spans="1:15" ht="12.75" customHeight="1">
      <c r="A43" s="251"/>
      <c r="B43" s="252"/>
      <c r="C43" s="503" t="s">
        <v>2461</v>
      </c>
      <c r="D43" s="503"/>
      <c r="E43" s="253">
        <v>0.098</v>
      </c>
      <c r="F43" s="254"/>
      <c r="G43" s="255"/>
      <c r="H43" s="256"/>
      <c r="I43" s="257"/>
      <c r="J43" s="258"/>
      <c r="K43" s="257"/>
      <c r="M43" s="259" t="s">
        <v>2461</v>
      </c>
      <c r="O43" s="242"/>
    </row>
    <row r="44" spans="1:15" ht="12.75" customHeight="1">
      <c r="A44" s="251"/>
      <c r="B44" s="252"/>
      <c r="C44" s="503" t="s">
        <v>2462</v>
      </c>
      <c r="D44" s="503"/>
      <c r="E44" s="253">
        <v>0.098</v>
      </c>
      <c r="F44" s="254"/>
      <c r="G44" s="255"/>
      <c r="H44" s="256"/>
      <c r="I44" s="257"/>
      <c r="J44" s="258"/>
      <c r="K44" s="257"/>
      <c r="M44" s="259" t="s">
        <v>2462</v>
      </c>
      <c r="O44" s="242"/>
    </row>
    <row r="45" spans="1:15" ht="12.75" customHeight="1">
      <c r="A45" s="251"/>
      <c r="B45" s="252"/>
      <c r="C45" s="503" t="s">
        <v>2463</v>
      </c>
      <c r="D45" s="503"/>
      <c r="E45" s="253">
        <v>0.588</v>
      </c>
      <c r="F45" s="254"/>
      <c r="G45" s="255"/>
      <c r="H45" s="256"/>
      <c r="I45" s="257"/>
      <c r="J45" s="258"/>
      <c r="K45" s="257"/>
      <c r="M45" s="259" t="s">
        <v>2463</v>
      </c>
      <c r="O45" s="242"/>
    </row>
    <row r="46" spans="1:15" ht="12.75" customHeight="1">
      <c r="A46" s="251"/>
      <c r="B46" s="252"/>
      <c r="C46" s="503" t="s">
        <v>2464</v>
      </c>
      <c r="D46" s="503"/>
      <c r="E46" s="253">
        <v>0.258</v>
      </c>
      <c r="F46" s="254"/>
      <c r="G46" s="255"/>
      <c r="H46" s="256"/>
      <c r="I46" s="257"/>
      <c r="J46" s="258"/>
      <c r="K46" s="257"/>
      <c r="M46" s="259" t="s">
        <v>2464</v>
      </c>
      <c r="O46" s="242"/>
    </row>
    <row r="47" spans="1:15" ht="12.75" customHeight="1">
      <c r="A47" s="251"/>
      <c r="B47" s="252"/>
      <c r="C47" s="503" t="s">
        <v>2465</v>
      </c>
      <c r="D47" s="503"/>
      <c r="E47" s="253">
        <v>0.282</v>
      </c>
      <c r="F47" s="254"/>
      <c r="G47" s="255"/>
      <c r="H47" s="256"/>
      <c r="I47" s="257"/>
      <c r="J47" s="258"/>
      <c r="K47" s="257"/>
      <c r="M47" s="259" t="s">
        <v>2465</v>
      </c>
      <c r="O47" s="242"/>
    </row>
    <row r="48" spans="1:15" ht="12.75" customHeight="1">
      <c r="A48" s="251"/>
      <c r="B48" s="252"/>
      <c r="C48" s="503" t="s">
        <v>2466</v>
      </c>
      <c r="D48" s="503"/>
      <c r="E48" s="253">
        <v>0.162</v>
      </c>
      <c r="F48" s="254"/>
      <c r="G48" s="255"/>
      <c r="H48" s="256"/>
      <c r="I48" s="257"/>
      <c r="J48" s="258"/>
      <c r="K48" s="257"/>
      <c r="M48" s="259" t="s">
        <v>2466</v>
      </c>
      <c r="O48" s="242"/>
    </row>
    <row r="49" spans="1:15" ht="12.75" customHeight="1">
      <c r="A49" s="251"/>
      <c r="B49" s="252"/>
      <c r="C49" s="503" t="s">
        <v>2467</v>
      </c>
      <c r="D49" s="503"/>
      <c r="E49" s="253">
        <v>0.098</v>
      </c>
      <c r="F49" s="254"/>
      <c r="G49" s="255"/>
      <c r="H49" s="256"/>
      <c r="I49" s="257"/>
      <c r="J49" s="258"/>
      <c r="K49" s="257"/>
      <c r="M49" s="259" t="s">
        <v>2467</v>
      </c>
      <c r="O49" s="242"/>
    </row>
    <row r="50" spans="1:15" ht="12.75" customHeight="1">
      <c r="A50" s="251"/>
      <c r="B50" s="252"/>
      <c r="C50" s="503" t="s">
        <v>2468</v>
      </c>
      <c r="D50" s="503"/>
      <c r="E50" s="253">
        <v>0.098</v>
      </c>
      <c r="F50" s="254"/>
      <c r="G50" s="255"/>
      <c r="H50" s="256"/>
      <c r="I50" s="257"/>
      <c r="J50" s="258"/>
      <c r="K50" s="257"/>
      <c r="M50" s="259" t="s">
        <v>2468</v>
      </c>
      <c r="O50" s="242"/>
    </row>
    <row r="51" spans="1:15" ht="12.75" customHeight="1">
      <c r="A51" s="251"/>
      <c r="B51" s="252"/>
      <c r="C51" s="503" t="s">
        <v>2469</v>
      </c>
      <c r="D51" s="503"/>
      <c r="E51" s="253">
        <v>0.098</v>
      </c>
      <c r="F51" s="254"/>
      <c r="G51" s="255"/>
      <c r="H51" s="256"/>
      <c r="I51" s="257"/>
      <c r="J51" s="258"/>
      <c r="K51" s="257"/>
      <c r="M51" s="259" t="s">
        <v>2469</v>
      </c>
      <c r="O51" s="242"/>
    </row>
    <row r="52" spans="1:15" ht="12.75" customHeight="1">
      <c r="A52" s="251"/>
      <c r="B52" s="252"/>
      <c r="C52" s="503" t="s">
        <v>2470</v>
      </c>
      <c r="D52" s="503"/>
      <c r="E52" s="253">
        <v>0.098</v>
      </c>
      <c r="F52" s="254"/>
      <c r="G52" s="255"/>
      <c r="H52" s="256"/>
      <c r="I52" s="257"/>
      <c r="J52" s="258"/>
      <c r="K52" s="257"/>
      <c r="M52" s="259" t="s">
        <v>2470</v>
      </c>
      <c r="O52" s="242"/>
    </row>
    <row r="53" spans="1:15" ht="12.75" customHeight="1">
      <c r="A53" s="251"/>
      <c r="B53" s="252"/>
      <c r="C53" s="503" t="s">
        <v>2471</v>
      </c>
      <c r="D53" s="503"/>
      <c r="E53" s="253">
        <v>0.098</v>
      </c>
      <c r="F53" s="254"/>
      <c r="G53" s="255"/>
      <c r="H53" s="256"/>
      <c r="I53" s="257"/>
      <c r="J53" s="258"/>
      <c r="K53" s="257"/>
      <c r="M53" s="259" t="s">
        <v>2471</v>
      </c>
      <c r="O53" s="242"/>
    </row>
    <row r="54" spans="1:15" ht="12.75" customHeight="1">
      <c r="A54" s="251"/>
      <c r="B54" s="252"/>
      <c r="C54" s="503" t="s">
        <v>2472</v>
      </c>
      <c r="D54" s="503"/>
      <c r="E54" s="253">
        <v>0.098</v>
      </c>
      <c r="F54" s="254"/>
      <c r="G54" s="255"/>
      <c r="H54" s="256"/>
      <c r="I54" s="257"/>
      <c r="J54" s="258"/>
      <c r="K54" s="257"/>
      <c r="M54" s="259" t="s">
        <v>2472</v>
      </c>
      <c r="O54" s="242"/>
    </row>
    <row r="55" spans="1:15" ht="12.75" customHeight="1">
      <c r="A55" s="251"/>
      <c r="B55" s="252"/>
      <c r="C55" s="503" t="s">
        <v>2473</v>
      </c>
      <c r="D55" s="503"/>
      <c r="E55" s="253">
        <v>0.098</v>
      </c>
      <c r="F55" s="254"/>
      <c r="G55" s="255"/>
      <c r="H55" s="256"/>
      <c r="I55" s="257"/>
      <c r="J55" s="258"/>
      <c r="K55" s="257"/>
      <c r="M55" s="259" t="s">
        <v>2473</v>
      </c>
      <c r="O55" s="242"/>
    </row>
    <row r="56" spans="1:15" ht="12.75" customHeight="1">
      <c r="A56" s="251"/>
      <c r="B56" s="252"/>
      <c r="C56" s="503" t="s">
        <v>2474</v>
      </c>
      <c r="D56" s="503"/>
      <c r="E56" s="253">
        <v>0.098</v>
      </c>
      <c r="F56" s="254"/>
      <c r="G56" s="255"/>
      <c r="H56" s="256"/>
      <c r="I56" s="257"/>
      <c r="J56" s="258"/>
      <c r="K56" s="257"/>
      <c r="M56" s="259" t="s">
        <v>2474</v>
      </c>
      <c r="O56" s="242"/>
    </row>
    <row r="57" spans="1:15" ht="12.75" customHeight="1">
      <c r="A57" s="251"/>
      <c r="B57" s="252"/>
      <c r="C57" s="503" t="s">
        <v>2475</v>
      </c>
      <c r="D57" s="503"/>
      <c r="E57" s="253">
        <v>0.098</v>
      </c>
      <c r="F57" s="254"/>
      <c r="G57" s="255"/>
      <c r="H57" s="256"/>
      <c r="I57" s="257"/>
      <c r="J57" s="258"/>
      <c r="K57" s="257"/>
      <c r="M57" s="259" t="s">
        <v>2475</v>
      </c>
      <c r="O57" s="242"/>
    </row>
    <row r="58" spans="1:15" ht="12.75" customHeight="1">
      <c r="A58" s="251"/>
      <c r="B58" s="252"/>
      <c r="C58" s="503" t="s">
        <v>2476</v>
      </c>
      <c r="D58" s="503"/>
      <c r="E58" s="253">
        <v>0.098</v>
      </c>
      <c r="F58" s="254"/>
      <c r="G58" s="255"/>
      <c r="H58" s="256"/>
      <c r="I58" s="257"/>
      <c r="J58" s="258"/>
      <c r="K58" s="257"/>
      <c r="M58" s="259" t="s">
        <v>2476</v>
      </c>
      <c r="O58" s="242"/>
    </row>
    <row r="59" spans="1:15" ht="12.75" customHeight="1">
      <c r="A59" s="251"/>
      <c r="B59" s="252"/>
      <c r="C59" s="503" t="s">
        <v>2477</v>
      </c>
      <c r="D59" s="503"/>
      <c r="E59" s="253">
        <v>0.098</v>
      </c>
      <c r="F59" s="254"/>
      <c r="G59" s="255"/>
      <c r="H59" s="256"/>
      <c r="I59" s="257"/>
      <c r="J59" s="258"/>
      <c r="K59" s="257"/>
      <c r="M59" s="259" t="s">
        <v>2477</v>
      </c>
      <c r="O59" s="242"/>
    </row>
    <row r="60" spans="1:15" ht="12.75" customHeight="1">
      <c r="A60" s="251"/>
      <c r="B60" s="252"/>
      <c r="C60" s="503" t="s">
        <v>2478</v>
      </c>
      <c r="D60" s="503"/>
      <c r="E60" s="253">
        <v>0.098</v>
      </c>
      <c r="F60" s="254"/>
      <c r="G60" s="255"/>
      <c r="H60" s="256"/>
      <c r="I60" s="257"/>
      <c r="J60" s="258"/>
      <c r="K60" s="257"/>
      <c r="M60" s="259" t="s">
        <v>2478</v>
      </c>
      <c r="O60" s="242"/>
    </row>
    <row r="61" spans="1:80" ht="12.75">
      <c r="A61" s="243">
        <v>4</v>
      </c>
      <c r="B61" s="244" t="s">
        <v>2479</v>
      </c>
      <c r="C61" s="245" t="s">
        <v>2480</v>
      </c>
      <c r="D61" s="246" t="s">
        <v>173</v>
      </c>
      <c r="E61" s="247">
        <v>0.2688</v>
      </c>
      <c r="F61" s="439"/>
      <c r="G61" s="248">
        <f>E61*F61</f>
        <v>0</v>
      </c>
      <c r="H61" s="249">
        <v>1.09</v>
      </c>
      <c r="I61" s="250">
        <f>E61*H61</f>
        <v>0.29299200000000003</v>
      </c>
      <c r="J61" s="249">
        <v>0</v>
      </c>
      <c r="K61" s="250">
        <f>E61*J61</f>
        <v>0</v>
      </c>
      <c r="O61" s="242">
        <v>2</v>
      </c>
      <c r="AA61" s="215">
        <v>1</v>
      </c>
      <c r="AB61" s="215">
        <v>1</v>
      </c>
      <c r="AC61" s="215">
        <v>1</v>
      </c>
      <c r="AZ61" s="215">
        <v>1</v>
      </c>
      <c r="BA61" s="215">
        <f>IF(AZ61=1,G61,0)</f>
        <v>0</v>
      </c>
      <c r="BB61" s="215">
        <f>IF(AZ61=2,G61,0)</f>
        <v>0</v>
      </c>
      <c r="BC61" s="215">
        <f>IF(AZ61=3,G61,0)</f>
        <v>0</v>
      </c>
      <c r="BD61" s="215">
        <f>IF(AZ61=4,G61,0)</f>
        <v>0</v>
      </c>
      <c r="BE61" s="215">
        <f>IF(AZ61=5,G61,0)</f>
        <v>0</v>
      </c>
      <c r="CA61" s="242">
        <v>1</v>
      </c>
      <c r="CB61" s="242">
        <v>1</v>
      </c>
    </row>
    <row r="62" spans="1:15" ht="12.75" customHeight="1">
      <c r="A62" s="251"/>
      <c r="B62" s="260"/>
      <c r="C62" s="504" t="s">
        <v>2481</v>
      </c>
      <c r="D62" s="504"/>
      <c r="E62" s="504"/>
      <c r="F62" s="504"/>
      <c r="G62" s="504"/>
      <c r="I62" s="257"/>
      <c r="K62" s="257"/>
      <c r="O62" s="242">
        <v>3</v>
      </c>
    </row>
    <row r="63" spans="1:15" ht="12.75" customHeight="1">
      <c r="A63" s="251"/>
      <c r="B63" s="252"/>
      <c r="C63" s="503" t="s">
        <v>2482</v>
      </c>
      <c r="D63" s="503"/>
      <c r="E63" s="253">
        <v>0</v>
      </c>
      <c r="F63" s="254"/>
      <c r="G63" s="255"/>
      <c r="H63" s="256"/>
      <c r="I63" s="257"/>
      <c r="J63" s="258"/>
      <c r="K63" s="257"/>
      <c r="M63" s="259" t="s">
        <v>2482</v>
      </c>
      <c r="O63" s="242"/>
    </row>
    <row r="64" spans="1:15" ht="12.75" customHeight="1">
      <c r="A64" s="251"/>
      <c r="B64" s="252"/>
      <c r="C64" s="503" t="s">
        <v>2483</v>
      </c>
      <c r="D64" s="503"/>
      <c r="E64" s="253">
        <v>0.0607</v>
      </c>
      <c r="F64" s="254"/>
      <c r="G64" s="255"/>
      <c r="H64" s="256"/>
      <c r="I64" s="257"/>
      <c r="J64" s="258"/>
      <c r="K64" s="257"/>
      <c r="M64" s="259" t="s">
        <v>2483</v>
      </c>
      <c r="O64" s="242"/>
    </row>
    <row r="65" spans="1:15" ht="12.75" customHeight="1">
      <c r="A65" s="251"/>
      <c r="B65" s="252"/>
      <c r="C65" s="503" t="s">
        <v>2484</v>
      </c>
      <c r="D65" s="503"/>
      <c r="E65" s="253">
        <v>0.0607</v>
      </c>
      <c r="F65" s="254"/>
      <c r="G65" s="255"/>
      <c r="H65" s="256"/>
      <c r="I65" s="257"/>
      <c r="J65" s="258"/>
      <c r="K65" s="257"/>
      <c r="M65" s="259" t="s">
        <v>2484</v>
      </c>
      <c r="O65" s="242"/>
    </row>
    <row r="66" spans="1:15" ht="12.75" customHeight="1">
      <c r="A66" s="251"/>
      <c r="B66" s="252"/>
      <c r="C66" s="503" t="s">
        <v>2485</v>
      </c>
      <c r="D66" s="503"/>
      <c r="E66" s="253">
        <v>0.0607</v>
      </c>
      <c r="F66" s="254"/>
      <c r="G66" s="255"/>
      <c r="H66" s="256"/>
      <c r="I66" s="257"/>
      <c r="J66" s="258"/>
      <c r="K66" s="257"/>
      <c r="M66" s="259" t="s">
        <v>2485</v>
      </c>
      <c r="O66" s="242"/>
    </row>
    <row r="67" spans="1:15" ht="12.75" customHeight="1">
      <c r="A67" s="251"/>
      <c r="B67" s="252"/>
      <c r="C67" s="503" t="s">
        <v>2486</v>
      </c>
      <c r="D67" s="503"/>
      <c r="E67" s="253">
        <v>0.0607</v>
      </c>
      <c r="F67" s="254"/>
      <c r="G67" s="255"/>
      <c r="H67" s="256"/>
      <c r="I67" s="257"/>
      <c r="J67" s="258"/>
      <c r="K67" s="257"/>
      <c r="M67" s="259" t="s">
        <v>2486</v>
      </c>
      <c r="O67" s="242"/>
    </row>
    <row r="68" spans="1:15" ht="12.75" customHeight="1">
      <c r="A68" s="251"/>
      <c r="B68" s="252"/>
      <c r="C68" s="503" t="s">
        <v>896</v>
      </c>
      <c r="D68" s="503"/>
      <c r="E68" s="253">
        <v>0</v>
      </c>
      <c r="F68" s="254"/>
      <c r="G68" s="255"/>
      <c r="H68" s="256"/>
      <c r="I68" s="257"/>
      <c r="J68" s="258"/>
      <c r="K68" s="257"/>
      <c r="M68" s="259" t="s">
        <v>896</v>
      </c>
      <c r="O68" s="242"/>
    </row>
    <row r="69" spans="1:15" ht="12.75" customHeight="1">
      <c r="A69" s="251"/>
      <c r="B69" s="252"/>
      <c r="C69" s="503" t="s">
        <v>2487</v>
      </c>
      <c r="D69" s="503"/>
      <c r="E69" s="253">
        <v>0</v>
      </c>
      <c r="F69" s="254"/>
      <c r="G69" s="255"/>
      <c r="H69" s="256"/>
      <c r="I69" s="257"/>
      <c r="K69" s="257"/>
      <c r="M69" s="261">
        <v>12.625</v>
      </c>
      <c r="O69" s="242"/>
    </row>
    <row r="70" spans="1:15" ht="12.75" customHeight="1">
      <c r="A70" s="251"/>
      <c r="B70" s="252"/>
      <c r="C70" s="503" t="s">
        <v>2488</v>
      </c>
      <c r="D70" s="503"/>
      <c r="E70" s="253">
        <v>0.026</v>
      </c>
      <c r="F70" s="254"/>
      <c r="G70" s="255"/>
      <c r="H70" s="256"/>
      <c r="I70" s="257"/>
      <c r="J70" s="258"/>
      <c r="K70" s="257"/>
      <c r="M70" s="259" t="s">
        <v>2488</v>
      </c>
      <c r="O70" s="242"/>
    </row>
    <row r="71" spans="1:80" ht="22.5">
      <c r="A71" s="243">
        <v>5</v>
      </c>
      <c r="B71" s="244" t="s">
        <v>2489</v>
      </c>
      <c r="C71" s="245" t="s">
        <v>2490</v>
      </c>
      <c r="D71" s="246" t="s">
        <v>173</v>
      </c>
      <c r="E71" s="247">
        <v>0.2797</v>
      </c>
      <c r="F71" s="439"/>
      <c r="G71" s="248">
        <f>E71*F71</f>
        <v>0</v>
      </c>
      <c r="H71" s="249">
        <v>1.09</v>
      </c>
      <c r="I71" s="250">
        <f>E71*H71</f>
        <v>0.304873</v>
      </c>
      <c r="J71" s="249">
        <v>0</v>
      </c>
      <c r="K71" s="250">
        <f>E71*J71</f>
        <v>0</v>
      </c>
      <c r="O71" s="242">
        <v>2</v>
      </c>
      <c r="AA71" s="215">
        <v>1</v>
      </c>
      <c r="AB71" s="215">
        <v>1</v>
      </c>
      <c r="AC71" s="215">
        <v>1</v>
      </c>
      <c r="AZ71" s="215">
        <v>1</v>
      </c>
      <c r="BA71" s="215">
        <f>IF(AZ71=1,G71,0)</f>
        <v>0</v>
      </c>
      <c r="BB71" s="215">
        <f>IF(AZ71=2,G71,0)</f>
        <v>0</v>
      </c>
      <c r="BC71" s="215">
        <f>IF(AZ71=3,G71,0)</f>
        <v>0</v>
      </c>
      <c r="BD71" s="215">
        <f>IF(AZ71=4,G71,0)</f>
        <v>0</v>
      </c>
      <c r="BE71" s="215">
        <f>IF(AZ71=5,G71,0)</f>
        <v>0</v>
      </c>
      <c r="CA71" s="242">
        <v>1</v>
      </c>
      <c r="CB71" s="242">
        <v>1</v>
      </c>
    </row>
    <row r="72" spans="1:15" ht="12.75" customHeight="1">
      <c r="A72" s="251"/>
      <c r="B72" s="252"/>
      <c r="C72" s="503" t="s">
        <v>2491</v>
      </c>
      <c r="D72" s="503"/>
      <c r="E72" s="253">
        <v>0</v>
      </c>
      <c r="F72" s="254"/>
      <c r="G72" s="255"/>
      <c r="H72" s="256"/>
      <c r="I72" s="257"/>
      <c r="J72" s="258"/>
      <c r="K72" s="257"/>
      <c r="M72" s="259" t="s">
        <v>2491</v>
      </c>
      <c r="O72" s="242"/>
    </row>
    <row r="73" spans="1:15" ht="12.75" customHeight="1">
      <c r="A73" s="251"/>
      <c r="B73" s="252"/>
      <c r="C73" s="503" t="s">
        <v>2492</v>
      </c>
      <c r="D73" s="503"/>
      <c r="E73" s="253">
        <v>0.1399</v>
      </c>
      <c r="F73" s="254"/>
      <c r="G73" s="255"/>
      <c r="H73" s="256"/>
      <c r="I73" s="257"/>
      <c r="J73" s="258"/>
      <c r="K73" s="257"/>
      <c r="M73" s="259" t="s">
        <v>2492</v>
      </c>
      <c r="O73" s="242"/>
    </row>
    <row r="74" spans="1:15" ht="12.75" customHeight="1">
      <c r="A74" s="251"/>
      <c r="B74" s="252"/>
      <c r="C74" s="503" t="s">
        <v>2493</v>
      </c>
      <c r="D74" s="503"/>
      <c r="E74" s="253">
        <v>0.0466</v>
      </c>
      <c r="F74" s="254"/>
      <c r="G74" s="255"/>
      <c r="H74" s="256"/>
      <c r="I74" s="257"/>
      <c r="J74" s="258"/>
      <c r="K74" s="257"/>
      <c r="M74" s="259" t="s">
        <v>2493</v>
      </c>
      <c r="O74" s="242"/>
    </row>
    <row r="75" spans="1:15" ht="12.75" customHeight="1">
      <c r="A75" s="251"/>
      <c r="B75" s="252"/>
      <c r="C75" s="503" t="s">
        <v>2494</v>
      </c>
      <c r="D75" s="503"/>
      <c r="E75" s="253">
        <v>0.0466</v>
      </c>
      <c r="F75" s="254"/>
      <c r="G75" s="255"/>
      <c r="H75" s="256"/>
      <c r="I75" s="257"/>
      <c r="J75" s="258"/>
      <c r="K75" s="257"/>
      <c r="M75" s="259" t="s">
        <v>2494</v>
      </c>
      <c r="O75" s="242"/>
    </row>
    <row r="76" spans="1:15" ht="12.75" customHeight="1">
      <c r="A76" s="251"/>
      <c r="B76" s="252"/>
      <c r="C76" s="503" t="s">
        <v>2495</v>
      </c>
      <c r="D76" s="503"/>
      <c r="E76" s="253">
        <v>0.0466</v>
      </c>
      <c r="F76" s="254"/>
      <c r="G76" s="255"/>
      <c r="H76" s="256"/>
      <c r="I76" s="257"/>
      <c r="J76" s="258"/>
      <c r="K76" s="257"/>
      <c r="M76" s="259" t="s">
        <v>2495</v>
      </c>
      <c r="O76" s="242"/>
    </row>
    <row r="77" spans="1:80" ht="22.5">
      <c r="A77" s="243">
        <v>6</v>
      </c>
      <c r="B77" s="244" t="s">
        <v>2496</v>
      </c>
      <c r="C77" s="245" t="s">
        <v>2497</v>
      </c>
      <c r="D77" s="246" t="s">
        <v>173</v>
      </c>
      <c r="E77" s="247">
        <v>0.2681</v>
      </c>
      <c r="F77" s="439"/>
      <c r="G77" s="248">
        <f>E77*F77</f>
        <v>0</v>
      </c>
      <c r="H77" s="249">
        <v>1.09</v>
      </c>
      <c r="I77" s="250">
        <f>E77*H77</f>
        <v>0.292229</v>
      </c>
      <c r="J77" s="249">
        <v>0</v>
      </c>
      <c r="K77" s="250">
        <f>E77*J77</f>
        <v>0</v>
      </c>
      <c r="O77" s="242">
        <v>2</v>
      </c>
      <c r="AA77" s="215">
        <v>1</v>
      </c>
      <c r="AB77" s="215">
        <v>1</v>
      </c>
      <c r="AC77" s="215">
        <v>1</v>
      </c>
      <c r="AZ77" s="215">
        <v>1</v>
      </c>
      <c r="BA77" s="215">
        <f>IF(AZ77=1,G77,0)</f>
        <v>0</v>
      </c>
      <c r="BB77" s="215">
        <f>IF(AZ77=2,G77,0)</f>
        <v>0</v>
      </c>
      <c r="BC77" s="215">
        <f>IF(AZ77=3,G77,0)</f>
        <v>0</v>
      </c>
      <c r="BD77" s="215">
        <f>IF(AZ77=4,G77,0)</f>
        <v>0</v>
      </c>
      <c r="BE77" s="215">
        <f>IF(AZ77=5,G77,0)</f>
        <v>0</v>
      </c>
      <c r="CA77" s="242">
        <v>1</v>
      </c>
      <c r="CB77" s="242">
        <v>1</v>
      </c>
    </row>
    <row r="78" spans="1:15" ht="12.75" customHeight="1">
      <c r="A78" s="251"/>
      <c r="B78" s="260"/>
      <c r="C78" s="504" t="s">
        <v>2498</v>
      </c>
      <c r="D78" s="504"/>
      <c r="E78" s="504"/>
      <c r="F78" s="504"/>
      <c r="G78" s="504"/>
      <c r="I78" s="257"/>
      <c r="K78" s="257"/>
      <c r="O78" s="242">
        <v>3</v>
      </c>
    </row>
    <row r="79" spans="1:15" ht="12.75" customHeight="1">
      <c r="A79" s="251"/>
      <c r="B79" s="252"/>
      <c r="C79" s="503" t="s">
        <v>2499</v>
      </c>
      <c r="D79" s="503"/>
      <c r="E79" s="253">
        <v>0</v>
      </c>
      <c r="F79" s="254"/>
      <c r="G79" s="255"/>
      <c r="H79" s="256"/>
      <c r="I79" s="257"/>
      <c r="J79" s="258"/>
      <c r="K79" s="257"/>
      <c r="M79" s="259" t="s">
        <v>2499</v>
      </c>
      <c r="O79" s="242"/>
    </row>
    <row r="80" spans="1:15" ht="12.75" customHeight="1">
      <c r="A80" s="251"/>
      <c r="B80" s="252"/>
      <c r="C80" s="503" t="s">
        <v>2500</v>
      </c>
      <c r="D80" s="503"/>
      <c r="E80" s="253">
        <v>0.03</v>
      </c>
      <c r="F80" s="254"/>
      <c r="G80" s="255"/>
      <c r="H80" s="256"/>
      <c r="I80" s="257"/>
      <c r="J80" s="258"/>
      <c r="K80" s="257"/>
      <c r="M80" s="259" t="s">
        <v>2500</v>
      </c>
      <c r="O80" s="242"/>
    </row>
    <row r="81" spans="1:16" ht="12.75" customHeight="1">
      <c r="A81" s="251"/>
      <c r="B81" s="252"/>
      <c r="C81" s="503" t="s">
        <v>2501</v>
      </c>
      <c r="D81" s="503"/>
      <c r="E81" s="253">
        <v>0.1802</v>
      </c>
      <c r="F81" s="254"/>
      <c r="G81" s="255"/>
      <c r="H81" s="256"/>
      <c r="I81" s="257"/>
      <c r="J81" s="258"/>
      <c r="K81" s="257"/>
      <c r="M81" s="259" t="s">
        <v>2501</v>
      </c>
      <c r="O81" s="242"/>
      <c r="P81" s="225"/>
    </row>
    <row r="82" spans="1:15" ht="12.75" customHeight="1">
      <c r="A82" s="251"/>
      <c r="B82" s="252"/>
      <c r="C82" s="503" t="s">
        <v>2502</v>
      </c>
      <c r="D82" s="503"/>
      <c r="E82" s="253">
        <v>0.0579</v>
      </c>
      <c r="F82" s="254"/>
      <c r="G82" s="255"/>
      <c r="H82" s="256"/>
      <c r="I82" s="257"/>
      <c r="J82" s="258"/>
      <c r="K82" s="257"/>
      <c r="M82" s="259" t="s">
        <v>2502</v>
      </c>
      <c r="O82" s="242"/>
    </row>
    <row r="83" spans="1:80" ht="22.5">
      <c r="A83" s="243">
        <v>7</v>
      </c>
      <c r="B83" s="244" t="s">
        <v>2503</v>
      </c>
      <c r="C83" s="245" t="s">
        <v>2504</v>
      </c>
      <c r="D83" s="246" t="s">
        <v>173</v>
      </c>
      <c r="E83" s="247">
        <v>1.432</v>
      </c>
      <c r="F83" s="439"/>
      <c r="G83" s="248">
        <f>E83*F83</f>
        <v>0</v>
      </c>
      <c r="H83" s="249">
        <v>1.09</v>
      </c>
      <c r="I83" s="250">
        <f>E83*H83</f>
        <v>1.56088</v>
      </c>
      <c r="J83" s="249">
        <v>0</v>
      </c>
      <c r="K83" s="250">
        <f>E83*J83</f>
        <v>0</v>
      </c>
      <c r="O83" s="242">
        <v>2</v>
      </c>
      <c r="AA83" s="215">
        <v>1</v>
      </c>
      <c r="AB83" s="215">
        <v>0</v>
      </c>
      <c r="AC83" s="215">
        <v>0</v>
      </c>
      <c r="AZ83" s="215">
        <v>1</v>
      </c>
      <c r="BA83" s="215">
        <f>IF(AZ83=1,G83,0)</f>
        <v>0</v>
      </c>
      <c r="BB83" s="215">
        <f>IF(AZ83=2,G83,0)</f>
        <v>0</v>
      </c>
      <c r="BC83" s="215">
        <f>IF(AZ83=3,G83,0)</f>
        <v>0</v>
      </c>
      <c r="BD83" s="215">
        <f>IF(AZ83=4,G83,0)</f>
        <v>0</v>
      </c>
      <c r="BE83" s="215">
        <f>IF(AZ83=5,G83,0)</f>
        <v>0</v>
      </c>
      <c r="CA83" s="242">
        <v>1</v>
      </c>
      <c r="CB83" s="242">
        <v>0</v>
      </c>
    </row>
    <row r="84" spans="1:15" ht="12.75" customHeight="1">
      <c r="A84" s="251"/>
      <c r="B84" s="260"/>
      <c r="C84" s="504" t="s">
        <v>2505</v>
      </c>
      <c r="D84" s="504"/>
      <c r="E84" s="504"/>
      <c r="F84" s="504"/>
      <c r="G84" s="504"/>
      <c r="I84" s="257"/>
      <c r="K84" s="257"/>
      <c r="O84" s="242">
        <v>3</v>
      </c>
    </row>
    <row r="85" spans="1:15" ht="12.75" customHeight="1">
      <c r="A85" s="251"/>
      <c r="B85" s="252"/>
      <c r="C85" s="503" t="s">
        <v>2499</v>
      </c>
      <c r="D85" s="503"/>
      <c r="E85" s="253">
        <v>0</v>
      </c>
      <c r="F85" s="254"/>
      <c r="G85" s="255"/>
      <c r="H85" s="256"/>
      <c r="I85" s="257"/>
      <c r="J85" s="258"/>
      <c r="K85" s="257"/>
      <c r="M85" s="259" t="s">
        <v>2499</v>
      </c>
      <c r="O85" s="242"/>
    </row>
    <row r="86" spans="1:15" ht="12.75" customHeight="1">
      <c r="A86" s="251"/>
      <c r="B86" s="252"/>
      <c r="C86" s="503" t="s">
        <v>2506</v>
      </c>
      <c r="D86" s="503"/>
      <c r="E86" s="253">
        <v>0.4833</v>
      </c>
      <c r="F86" s="254"/>
      <c r="G86" s="255"/>
      <c r="H86" s="256"/>
      <c r="I86" s="257"/>
      <c r="J86" s="258"/>
      <c r="K86" s="257"/>
      <c r="M86" s="259" t="s">
        <v>2506</v>
      </c>
      <c r="O86" s="242"/>
    </row>
    <row r="87" spans="1:15" ht="12.75" customHeight="1">
      <c r="A87" s="251"/>
      <c r="B87" s="252"/>
      <c r="C87" s="503" t="s">
        <v>2507</v>
      </c>
      <c r="D87" s="503"/>
      <c r="E87" s="253">
        <v>0.4833</v>
      </c>
      <c r="F87" s="254"/>
      <c r="G87" s="255"/>
      <c r="H87" s="256"/>
      <c r="I87" s="257"/>
      <c r="J87" s="258"/>
      <c r="K87" s="257"/>
      <c r="M87" s="259" t="s">
        <v>2507</v>
      </c>
      <c r="O87" s="242"/>
    </row>
    <row r="88" spans="1:15" ht="12.75" customHeight="1">
      <c r="A88" s="251"/>
      <c r="B88" s="252"/>
      <c r="C88" s="503" t="s">
        <v>2508</v>
      </c>
      <c r="D88" s="503"/>
      <c r="E88" s="253">
        <v>0.0644</v>
      </c>
      <c r="F88" s="254"/>
      <c r="G88" s="255"/>
      <c r="H88" s="256"/>
      <c r="I88" s="257"/>
      <c r="J88" s="258"/>
      <c r="K88" s="257"/>
      <c r="M88" s="259" t="s">
        <v>2508</v>
      </c>
      <c r="O88" s="242"/>
    </row>
    <row r="89" spans="1:15" ht="12.75" customHeight="1">
      <c r="A89" s="251"/>
      <c r="B89" s="252"/>
      <c r="C89" s="503" t="s">
        <v>2509</v>
      </c>
      <c r="D89" s="503"/>
      <c r="E89" s="253">
        <v>0.0591</v>
      </c>
      <c r="F89" s="254"/>
      <c r="G89" s="255"/>
      <c r="H89" s="256"/>
      <c r="I89" s="257"/>
      <c r="J89" s="258"/>
      <c r="K89" s="257"/>
      <c r="M89" s="259" t="s">
        <v>2509</v>
      </c>
      <c r="O89" s="242"/>
    </row>
    <row r="90" spans="1:15" ht="12.75" customHeight="1">
      <c r="A90" s="251"/>
      <c r="B90" s="252"/>
      <c r="C90" s="503" t="s">
        <v>2510</v>
      </c>
      <c r="D90" s="503"/>
      <c r="E90" s="253">
        <v>0.0805</v>
      </c>
      <c r="F90" s="254"/>
      <c r="G90" s="255"/>
      <c r="H90" s="256"/>
      <c r="I90" s="257"/>
      <c r="J90" s="258"/>
      <c r="K90" s="257"/>
      <c r="M90" s="259" t="s">
        <v>2510</v>
      </c>
      <c r="O90" s="242"/>
    </row>
    <row r="91" spans="1:15" ht="12.75" customHeight="1">
      <c r="A91" s="251"/>
      <c r="B91" s="252"/>
      <c r="C91" s="503" t="s">
        <v>2511</v>
      </c>
      <c r="D91" s="503"/>
      <c r="E91" s="253">
        <v>0.0734</v>
      </c>
      <c r="F91" s="254"/>
      <c r="G91" s="255"/>
      <c r="H91" s="256"/>
      <c r="I91" s="257"/>
      <c r="J91" s="258"/>
      <c r="K91" s="257"/>
      <c r="M91" s="259" t="s">
        <v>2511</v>
      </c>
      <c r="O91" s="242"/>
    </row>
    <row r="92" spans="1:15" ht="12.75" customHeight="1">
      <c r="A92" s="251"/>
      <c r="B92" s="252"/>
      <c r="C92" s="503" t="s">
        <v>2512</v>
      </c>
      <c r="D92" s="503"/>
      <c r="E92" s="253">
        <v>0.0725</v>
      </c>
      <c r="F92" s="254"/>
      <c r="G92" s="255"/>
      <c r="H92" s="256"/>
      <c r="I92" s="257"/>
      <c r="J92" s="258"/>
      <c r="K92" s="257"/>
      <c r="M92" s="259" t="s">
        <v>2512</v>
      </c>
      <c r="O92" s="242"/>
    </row>
    <row r="93" spans="1:15" ht="12.75" customHeight="1">
      <c r="A93" s="251"/>
      <c r="B93" s="252"/>
      <c r="C93" s="503" t="s">
        <v>2513</v>
      </c>
      <c r="D93" s="503"/>
      <c r="E93" s="253">
        <v>0.1155</v>
      </c>
      <c r="F93" s="254"/>
      <c r="G93" s="255"/>
      <c r="H93" s="256"/>
      <c r="I93" s="257"/>
      <c r="J93" s="258"/>
      <c r="K93" s="257"/>
      <c r="M93" s="259" t="s">
        <v>2513</v>
      </c>
      <c r="O93" s="242"/>
    </row>
    <row r="94" spans="1:80" ht="22.5">
      <c r="A94" s="243">
        <v>8</v>
      </c>
      <c r="B94" s="244" t="s">
        <v>2514</v>
      </c>
      <c r="C94" s="245" t="s">
        <v>2515</v>
      </c>
      <c r="D94" s="246" t="s">
        <v>173</v>
      </c>
      <c r="E94" s="247">
        <v>0.2956</v>
      </c>
      <c r="F94" s="439"/>
      <c r="G94" s="248">
        <f>E94*F94</f>
        <v>0</v>
      </c>
      <c r="H94" s="249">
        <v>1.09</v>
      </c>
      <c r="I94" s="250">
        <f>E94*H94</f>
        <v>0.322204</v>
      </c>
      <c r="J94" s="249">
        <v>0</v>
      </c>
      <c r="K94" s="250">
        <f>E94*J94</f>
        <v>0</v>
      </c>
      <c r="O94" s="242">
        <v>2</v>
      </c>
      <c r="AA94" s="215">
        <v>1</v>
      </c>
      <c r="AB94" s="215">
        <v>1</v>
      </c>
      <c r="AC94" s="215">
        <v>1</v>
      </c>
      <c r="AZ94" s="215">
        <v>1</v>
      </c>
      <c r="BA94" s="215">
        <f>IF(AZ94=1,G94,0)</f>
        <v>0</v>
      </c>
      <c r="BB94" s="215">
        <f>IF(AZ94=2,G94,0)</f>
        <v>0</v>
      </c>
      <c r="BC94" s="215">
        <f>IF(AZ94=3,G94,0)</f>
        <v>0</v>
      </c>
      <c r="BD94" s="215">
        <f>IF(AZ94=4,G94,0)</f>
        <v>0</v>
      </c>
      <c r="BE94" s="215">
        <f>IF(AZ94=5,G94,0)</f>
        <v>0</v>
      </c>
      <c r="CA94" s="242">
        <v>1</v>
      </c>
      <c r="CB94" s="242">
        <v>1</v>
      </c>
    </row>
    <row r="95" spans="1:15" ht="12.75" customHeight="1">
      <c r="A95" s="251"/>
      <c r="B95" s="260"/>
      <c r="C95" s="504" t="s">
        <v>2516</v>
      </c>
      <c r="D95" s="504"/>
      <c r="E95" s="504"/>
      <c r="F95" s="504"/>
      <c r="G95" s="504"/>
      <c r="I95" s="257"/>
      <c r="K95" s="257"/>
      <c r="O95" s="242">
        <v>3</v>
      </c>
    </row>
    <row r="96" spans="1:15" ht="12.75" customHeight="1">
      <c r="A96" s="251"/>
      <c r="B96" s="252"/>
      <c r="C96" s="503" t="s">
        <v>2482</v>
      </c>
      <c r="D96" s="503"/>
      <c r="E96" s="253">
        <v>0</v>
      </c>
      <c r="F96" s="254"/>
      <c r="G96" s="255"/>
      <c r="H96" s="256"/>
      <c r="I96" s="257"/>
      <c r="J96" s="258"/>
      <c r="K96" s="257"/>
      <c r="M96" s="259" t="s">
        <v>2482</v>
      </c>
      <c r="O96" s="242"/>
    </row>
    <row r="97" spans="1:15" ht="12.75" customHeight="1">
      <c r="A97" s="251"/>
      <c r="B97" s="252"/>
      <c r="C97" s="503" t="s">
        <v>2517</v>
      </c>
      <c r="D97" s="503"/>
      <c r="E97" s="253">
        <v>0.1905</v>
      </c>
      <c r="F97" s="254"/>
      <c r="G97" s="255"/>
      <c r="H97" s="256"/>
      <c r="I97" s="257"/>
      <c r="J97" s="258"/>
      <c r="K97" s="257"/>
      <c r="M97" s="259" t="s">
        <v>2517</v>
      </c>
      <c r="O97" s="242"/>
    </row>
    <row r="98" spans="1:15" ht="12.75" customHeight="1">
      <c r="A98" s="251"/>
      <c r="B98" s="252"/>
      <c r="C98" s="503" t="s">
        <v>2518</v>
      </c>
      <c r="D98" s="503"/>
      <c r="E98" s="253">
        <v>0.1051</v>
      </c>
      <c r="F98" s="254"/>
      <c r="G98" s="255"/>
      <c r="H98" s="256"/>
      <c r="I98" s="257"/>
      <c r="J98" s="258"/>
      <c r="K98" s="257"/>
      <c r="M98" s="259" t="s">
        <v>2518</v>
      </c>
      <c r="O98" s="242"/>
    </row>
    <row r="99" spans="1:80" ht="22.5">
      <c r="A99" s="243">
        <v>9</v>
      </c>
      <c r="B99" s="244" t="s">
        <v>2519</v>
      </c>
      <c r="C99" s="245" t="s">
        <v>2520</v>
      </c>
      <c r="D99" s="246" t="s">
        <v>173</v>
      </c>
      <c r="E99" s="247">
        <v>0.1902</v>
      </c>
      <c r="F99" s="439"/>
      <c r="G99" s="248">
        <f>E99*F99</f>
        <v>0</v>
      </c>
      <c r="H99" s="249">
        <v>1.09</v>
      </c>
      <c r="I99" s="250">
        <f>E99*H99</f>
        <v>0.20731800000000003</v>
      </c>
      <c r="J99" s="249">
        <v>0</v>
      </c>
      <c r="K99" s="250">
        <f>E99*J99</f>
        <v>0</v>
      </c>
      <c r="O99" s="242">
        <v>2</v>
      </c>
      <c r="AA99" s="215">
        <v>1</v>
      </c>
      <c r="AB99" s="215">
        <v>1</v>
      </c>
      <c r="AC99" s="215">
        <v>1</v>
      </c>
      <c r="AZ99" s="215">
        <v>1</v>
      </c>
      <c r="BA99" s="215">
        <f>IF(AZ99=1,G99,0)</f>
        <v>0</v>
      </c>
      <c r="BB99" s="215">
        <f>IF(AZ99=2,G99,0)</f>
        <v>0</v>
      </c>
      <c r="BC99" s="215">
        <f>IF(AZ99=3,G99,0)</f>
        <v>0</v>
      </c>
      <c r="BD99" s="215">
        <f>IF(AZ99=4,G99,0)</f>
        <v>0</v>
      </c>
      <c r="BE99" s="215">
        <f>IF(AZ99=5,G99,0)</f>
        <v>0</v>
      </c>
      <c r="CA99" s="242">
        <v>1</v>
      </c>
      <c r="CB99" s="242">
        <v>1</v>
      </c>
    </row>
    <row r="100" spans="1:15" ht="12.75" customHeight="1">
      <c r="A100" s="251"/>
      <c r="B100" s="260"/>
      <c r="C100" s="504" t="s">
        <v>2521</v>
      </c>
      <c r="D100" s="504"/>
      <c r="E100" s="504"/>
      <c r="F100" s="504"/>
      <c r="G100" s="504"/>
      <c r="I100" s="257"/>
      <c r="K100" s="257"/>
      <c r="O100" s="242">
        <v>3</v>
      </c>
    </row>
    <row r="101" spans="1:15" ht="12.75" customHeight="1">
      <c r="A101" s="251"/>
      <c r="B101" s="252"/>
      <c r="C101" s="503" t="s">
        <v>2522</v>
      </c>
      <c r="D101" s="503"/>
      <c r="E101" s="253">
        <v>0.1902</v>
      </c>
      <c r="F101" s="254"/>
      <c r="G101" s="255"/>
      <c r="H101" s="256"/>
      <c r="I101" s="257"/>
      <c r="J101" s="258"/>
      <c r="K101" s="257"/>
      <c r="M101" s="259" t="s">
        <v>2522</v>
      </c>
      <c r="O101" s="242"/>
    </row>
    <row r="102" spans="1:80" ht="22.5">
      <c r="A102" s="243">
        <v>10</v>
      </c>
      <c r="B102" s="244" t="s">
        <v>2523</v>
      </c>
      <c r="C102" s="245" t="s">
        <v>2524</v>
      </c>
      <c r="D102" s="246" t="s">
        <v>173</v>
      </c>
      <c r="E102" s="247">
        <v>0.3794</v>
      </c>
      <c r="F102" s="439"/>
      <c r="G102" s="248">
        <f>E102*F102</f>
        <v>0</v>
      </c>
      <c r="H102" s="249">
        <v>1.09</v>
      </c>
      <c r="I102" s="250">
        <f>E102*H102</f>
        <v>0.413546</v>
      </c>
      <c r="J102" s="249">
        <v>0</v>
      </c>
      <c r="K102" s="250">
        <f>E102*J102</f>
        <v>0</v>
      </c>
      <c r="O102" s="242">
        <v>2</v>
      </c>
      <c r="AA102" s="215">
        <v>1</v>
      </c>
      <c r="AB102" s="215">
        <v>1</v>
      </c>
      <c r="AC102" s="215">
        <v>1</v>
      </c>
      <c r="AZ102" s="215">
        <v>1</v>
      </c>
      <c r="BA102" s="215">
        <f>IF(AZ102=1,G102,0)</f>
        <v>0</v>
      </c>
      <c r="BB102" s="215">
        <f>IF(AZ102=2,G102,0)</f>
        <v>0</v>
      </c>
      <c r="BC102" s="215">
        <f>IF(AZ102=3,G102,0)</f>
        <v>0</v>
      </c>
      <c r="BD102" s="215">
        <f>IF(AZ102=4,G102,0)</f>
        <v>0</v>
      </c>
      <c r="BE102" s="215">
        <f>IF(AZ102=5,G102,0)</f>
        <v>0</v>
      </c>
      <c r="CA102" s="242">
        <v>1</v>
      </c>
      <c r="CB102" s="242">
        <v>1</v>
      </c>
    </row>
    <row r="103" spans="1:15" ht="12.75" customHeight="1">
      <c r="A103" s="251"/>
      <c r="B103" s="260"/>
      <c r="C103" s="504" t="s">
        <v>2525</v>
      </c>
      <c r="D103" s="504"/>
      <c r="E103" s="504"/>
      <c r="F103" s="504"/>
      <c r="G103" s="504"/>
      <c r="I103" s="257"/>
      <c r="K103" s="257"/>
      <c r="O103" s="242">
        <v>3</v>
      </c>
    </row>
    <row r="104" spans="1:15" ht="12.75" customHeight="1">
      <c r="A104" s="251"/>
      <c r="B104" s="252"/>
      <c r="C104" s="503" t="s">
        <v>2482</v>
      </c>
      <c r="D104" s="503"/>
      <c r="E104" s="253">
        <v>0</v>
      </c>
      <c r="F104" s="254"/>
      <c r="G104" s="255"/>
      <c r="H104" s="256"/>
      <c r="I104" s="257"/>
      <c r="J104" s="258"/>
      <c r="K104" s="257"/>
      <c r="M104" s="259" t="s">
        <v>2482</v>
      </c>
      <c r="O104" s="242"/>
    </row>
    <row r="105" spans="1:15" ht="12.75" customHeight="1">
      <c r="A105" s="251"/>
      <c r="B105" s="252"/>
      <c r="C105" s="503" t="s">
        <v>2526</v>
      </c>
      <c r="D105" s="503"/>
      <c r="E105" s="253">
        <v>0.3794</v>
      </c>
      <c r="F105" s="254"/>
      <c r="G105" s="255"/>
      <c r="H105" s="256"/>
      <c r="I105" s="257"/>
      <c r="J105" s="258"/>
      <c r="K105" s="257"/>
      <c r="M105" s="259" t="s">
        <v>2526</v>
      </c>
      <c r="O105" s="242"/>
    </row>
    <row r="106" spans="1:80" ht="12.75">
      <c r="A106" s="243">
        <v>11</v>
      </c>
      <c r="B106" s="244" t="s">
        <v>2527</v>
      </c>
      <c r="C106" s="245" t="s">
        <v>2528</v>
      </c>
      <c r="D106" s="246" t="s">
        <v>200</v>
      </c>
      <c r="E106" s="247">
        <v>45</v>
      </c>
      <c r="F106" s="439"/>
      <c r="G106" s="248">
        <f>E106*F106</f>
        <v>0</v>
      </c>
      <c r="H106" s="249">
        <v>0.02031</v>
      </c>
      <c r="I106" s="250">
        <f>E106*H106</f>
        <v>0.91395</v>
      </c>
      <c r="J106" s="249">
        <v>0</v>
      </c>
      <c r="K106" s="250">
        <f>E106*J106</f>
        <v>0</v>
      </c>
      <c r="O106" s="242">
        <v>2</v>
      </c>
      <c r="AA106" s="215">
        <v>1</v>
      </c>
      <c r="AB106" s="215">
        <v>1</v>
      </c>
      <c r="AC106" s="215">
        <v>1</v>
      </c>
      <c r="AZ106" s="215">
        <v>1</v>
      </c>
      <c r="BA106" s="215">
        <f>IF(AZ106=1,G106,0)</f>
        <v>0</v>
      </c>
      <c r="BB106" s="215">
        <f>IF(AZ106=2,G106,0)</f>
        <v>0</v>
      </c>
      <c r="BC106" s="215">
        <f>IF(AZ106=3,G106,0)</f>
        <v>0</v>
      </c>
      <c r="BD106" s="215">
        <f>IF(AZ106=4,G106,0)</f>
        <v>0</v>
      </c>
      <c r="BE106" s="215">
        <f>IF(AZ106=5,G106,0)</f>
        <v>0</v>
      </c>
      <c r="CA106" s="242">
        <v>1</v>
      </c>
      <c r="CB106" s="242">
        <v>1</v>
      </c>
    </row>
    <row r="107" spans="1:57" ht="12.75">
      <c r="A107" s="263"/>
      <c r="B107" s="264" t="s">
        <v>177</v>
      </c>
      <c r="C107" s="265" t="s">
        <v>236</v>
      </c>
      <c r="D107" s="266"/>
      <c r="E107" s="267"/>
      <c r="F107" s="268"/>
      <c r="G107" s="269">
        <f>SUM(G12:G106)</f>
        <v>0</v>
      </c>
      <c r="H107" s="270"/>
      <c r="I107" s="271">
        <f>SUM(I12:I106)</f>
        <v>19.3647145</v>
      </c>
      <c r="J107" s="270"/>
      <c r="K107" s="271">
        <f>SUM(K12:K106)</f>
        <v>0</v>
      </c>
      <c r="O107" s="242">
        <v>4</v>
      </c>
      <c r="BA107" s="272">
        <f>SUM(BA12:BA106)</f>
        <v>0</v>
      </c>
      <c r="BB107" s="272">
        <f>SUM(BB12:BB106)</f>
        <v>0</v>
      </c>
      <c r="BC107" s="272">
        <f>SUM(BC12:BC106)</f>
        <v>0</v>
      </c>
      <c r="BD107" s="272">
        <f>SUM(BD12:BD106)</f>
        <v>0</v>
      </c>
      <c r="BE107" s="272">
        <f>SUM(BE12:BE106)</f>
        <v>0</v>
      </c>
    </row>
    <row r="108" spans="1:15" ht="12.75">
      <c r="A108" s="232" t="s">
        <v>118</v>
      </c>
      <c r="B108" s="233" t="s">
        <v>237</v>
      </c>
      <c r="C108" s="234" t="s">
        <v>238</v>
      </c>
      <c r="D108" s="235"/>
      <c r="E108" s="236"/>
      <c r="F108" s="236"/>
      <c r="G108" s="237"/>
      <c r="H108" s="238"/>
      <c r="I108" s="239"/>
      <c r="J108" s="240"/>
      <c r="K108" s="241"/>
      <c r="O108" s="242">
        <v>1</v>
      </c>
    </row>
    <row r="109" spans="1:80" ht="12.75">
      <c r="A109" s="243">
        <v>12</v>
      </c>
      <c r="B109" s="244" t="s">
        <v>2529</v>
      </c>
      <c r="C109" s="245" t="s">
        <v>2530</v>
      </c>
      <c r="D109" s="246" t="s">
        <v>134</v>
      </c>
      <c r="E109" s="247">
        <v>0.1219</v>
      </c>
      <c r="F109" s="439"/>
      <c r="G109" s="248">
        <f>E109*F109</f>
        <v>0</v>
      </c>
      <c r="H109" s="249">
        <v>2.69752</v>
      </c>
      <c r="I109" s="250">
        <f>E109*H109</f>
        <v>0.32882768799999995</v>
      </c>
      <c r="J109" s="249">
        <v>0</v>
      </c>
      <c r="K109" s="250">
        <f>E109*J109</f>
        <v>0</v>
      </c>
      <c r="O109" s="242">
        <v>2</v>
      </c>
      <c r="AA109" s="215">
        <v>1</v>
      </c>
      <c r="AB109" s="215">
        <v>1</v>
      </c>
      <c r="AC109" s="215">
        <v>1</v>
      </c>
      <c r="AZ109" s="215">
        <v>1</v>
      </c>
      <c r="BA109" s="215">
        <f>IF(AZ109=1,G109,0)</f>
        <v>0</v>
      </c>
      <c r="BB109" s="215">
        <f>IF(AZ109=2,G109,0)</f>
        <v>0</v>
      </c>
      <c r="BC109" s="215">
        <f>IF(AZ109=3,G109,0)</f>
        <v>0</v>
      </c>
      <c r="BD109" s="215">
        <f>IF(AZ109=4,G109,0)</f>
        <v>0</v>
      </c>
      <c r="BE109" s="215">
        <f>IF(AZ109=5,G109,0)</f>
        <v>0</v>
      </c>
      <c r="CA109" s="242">
        <v>1</v>
      </c>
      <c r="CB109" s="242">
        <v>1</v>
      </c>
    </row>
    <row r="110" spans="1:15" ht="12.75" customHeight="1">
      <c r="A110" s="251"/>
      <c r="B110" s="252"/>
      <c r="C110" s="503" t="s">
        <v>2531</v>
      </c>
      <c r="D110" s="503"/>
      <c r="E110" s="253">
        <v>0</v>
      </c>
      <c r="F110" s="254"/>
      <c r="G110" s="255"/>
      <c r="H110" s="256"/>
      <c r="I110" s="257"/>
      <c r="J110" s="258"/>
      <c r="K110" s="257"/>
      <c r="M110" s="259" t="s">
        <v>2531</v>
      </c>
      <c r="O110" s="242"/>
    </row>
    <row r="111" spans="1:15" ht="12.75" customHeight="1">
      <c r="A111" s="251"/>
      <c r="B111" s="252"/>
      <c r="C111" s="503" t="s">
        <v>2532</v>
      </c>
      <c r="D111" s="503"/>
      <c r="E111" s="253">
        <v>0.1219</v>
      </c>
      <c r="F111" s="254"/>
      <c r="G111" s="255"/>
      <c r="H111" s="256"/>
      <c r="I111" s="257"/>
      <c r="J111" s="258"/>
      <c r="K111" s="257"/>
      <c r="M111" s="259" t="s">
        <v>2532</v>
      </c>
      <c r="O111" s="242"/>
    </row>
    <row r="112" spans="1:80" ht="22.5">
      <c r="A112" s="243">
        <v>13</v>
      </c>
      <c r="B112" s="244" t="s">
        <v>2533</v>
      </c>
      <c r="C112" s="245" t="s">
        <v>2534</v>
      </c>
      <c r="D112" s="246" t="s">
        <v>200</v>
      </c>
      <c r="E112" s="247">
        <v>4</v>
      </c>
      <c r="F112" s="439"/>
      <c r="G112" s="248">
        <f>E112*F112</f>
        <v>0</v>
      </c>
      <c r="H112" s="249">
        <v>0.058</v>
      </c>
      <c r="I112" s="250">
        <f>E112*H112</f>
        <v>0.232</v>
      </c>
      <c r="J112" s="249">
        <v>0</v>
      </c>
      <c r="K112" s="250">
        <f>E112*J112</f>
        <v>0</v>
      </c>
      <c r="O112" s="242">
        <v>2</v>
      </c>
      <c r="AA112" s="215">
        <v>1</v>
      </c>
      <c r="AB112" s="215">
        <v>1</v>
      </c>
      <c r="AC112" s="215">
        <v>1</v>
      </c>
      <c r="AZ112" s="215">
        <v>1</v>
      </c>
      <c r="BA112" s="215">
        <f>IF(AZ112=1,G112,0)</f>
        <v>0</v>
      </c>
      <c r="BB112" s="215">
        <f>IF(AZ112=2,G112,0)</f>
        <v>0</v>
      </c>
      <c r="BC112" s="215">
        <f>IF(AZ112=3,G112,0)</f>
        <v>0</v>
      </c>
      <c r="BD112" s="215">
        <f>IF(AZ112=4,G112,0)</f>
        <v>0</v>
      </c>
      <c r="BE112" s="215">
        <f>IF(AZ112=5,G112,0)</f>
        <v>0</v>
      </c>
      <c r="CA112" s="242">
        <v>1</v>
      </c>
      <c r="CB112" s="242">
        <v>1</v>
      </c>
    </row>
    <row r="113" spans="1:15" ht="12.75" customHeight="1">
      <c r="A113" s="251"/>
      <c r="B113" s="252"/>
      <c r="C113" s="503" t="s">
        <v>2535</v>
      </c>
      <c r="D113" s="503"/>
      <c r="E113" s="253">
        <v>0</v>
      </c>
      <c r="F113" s="254"/>
      <c r="G113" s="255"/>
      <c r="H113" s="256"/>
      <c r="I113" s="257"/>
      <c r="J113" s="258"/>
      <c r="K113" s="257"/>
      <c r="M113" s="259" t="s">
        <v>2535</v>
      </c>
      <c r="O113" s="242"/>
    </row>
    <row r="114" spans="1:15" ht="12.75" customHeight="1">
      <c r="A114" s="251"/>
      <c r="B114" s="252"/>
      <c r="C114" s="503" t="s">
        <v>2536</v>
      </c>
      <c r="D114" s="503"/>
      <c r="E114" s="253">
        <v>4</v>
      </c>
      <c r="F114" s="254"/>
      <c r="G114" s="255"/>
      <c r="H114" s="256"/>
      <c r="I114" s="257"/>
      <c r="J114" s="258"/>
      <c r="K114" s="257"/>
      <c r="M114" s="280">
        <v>0.08611111111111112</v>
      </c>
      <c r="O114" s="242"/>
    </row>
    <row r="115" spans="1:80" ht="12.75">
      <c r="A115" s="243">
        <v>14</v>
      </c>
      <c r="B115" s="244" t="s">
        <v>2537</v>
      </c>
      <c r="C115" s="245" t="s">
        <v>2538</v>
      </c>
      <c r="D115" s="246" t="s">
        <v>123</v>
      </c>
      <c r="E115" s="247">
        <v>102.4677</v>
      </c>
      <c r="F115" s="439"/>
      <c r="G115" s="248">
        <f>E115*F115</f>
        <v>0</v>
      </c>
      <c r="H115" s="249">
        <v>0.0112</v>
      </c>
      <c r="I115" s="250">
        <f>E115*H115</f>
        <v>1.1476382399999998</v>
      </c>
      <c r="J115" s="249">
        <v>0</v>
      </c>
      <c r="K115" s="250">
        <f>E115*J115</f>
        <v>0</v>
      </c>
      <c r="O115" s="242">
        <v>2</v>
      </c>
      <c r="AA115" s="215">
        <v>1</v>
      </c>
      <c r="AB115" s="215">
        <v>0</v>
      </c>
      <c r="AC115" s="215">
        <v>0</v>
      </c>
      <c r="AZ115" s="215">
        <v>1</v>
      </c>
      <c r="BA115" s="215">
        <f>IF(AZ115=1,G115,0)</f>
        <v>0</v>
      </c>
      <c r="BB115" s="215">
        <f>IF(AZ115=2,G115,0)</f>
        <v>0</v>
      </c>
      <c r="BC115" s="215">
        <f>IF(AZ115=3,G115,0)</f>
        <v>0</v>
      </c>
      <c r="BD115" s="215">
        <f>IF(AZ115=4,G115,0)</f>
        <v>0</v>
      </c>
      <c r="BE115" s="215">
        <f>IF(AZ115=5,G115,0)</f>
        <v>0</v>
      </c>
      <c r="CA115" s="242">
        <v>1</v>
      </c>
      <c r="CB115" s="242">
        <v>0</v>
      </c>
    </row>
    <row r="116" spans="1:15" ht="12.75" customHeight="1">
      <c r="A116" s="251"/>
      <c r="B116" s="252"/>
      <c r="C116" s="503" t="s">
        <v>2539</v>
      </c>
      <c r="D116" s="503"/>
      <c r="E116" s="253">
        <v>0</v>
      </c>
      <c r="F116" s="254"/>
      <c r="G116" s="255"/>
      <c r="H116" s="256"/>
      <c r="I116" s="257"/>
      <c r="J116" s="258"/>
      <c r="K116" s="257"/>
      <c r="M116" s="261">
        <v>5.291666666666667</v>
      </c>
      <c r="O116" s="242"/>
    </row>
    <row r="117" spans="1:15" ht="12.75" customHeight="1">
      <c r="A117" s="251"/>
      <c r="B117" s="252"/>
      <c r="C117" s="503" t="s">
        <v>2540</v>
      </c>
      <c r="D117" s="503"/>
      <c r="E117" s="253">
        <v>11.37</v>
      </c>
      <c r="F117" s="254"/>
      <c r="G117" s="255"/>
      <c r="H117" s="256"/>
      <c r="I117" s="257"/>
      <c r="J117" s="258"/>
      <c r="K117" s="257"/>
      <c r="M117" s="259" t="s">
        <v>2540</v>
      </c>
      <c r="O117" s="242"/>
    </row>
    <row r="118" spans="1:15" ht="12.75" customHeight="1">
      <c r="A118" s="251"/>
      <c r="B118" s="252"/>
      <c r="C118" s="503" t="s">
        <v>2541</v>
      </c>
      <c r="D118" s="503"/>
      <c r="E118" s="253">
        <v>1.116</v>
      </c>
      <c r="F118" s="254"/>
      <c r="G118" s="255"/>
      <c r="H118" s="256"/>
      <c r="I118" s="257"/>
      <c r="J118" s="258"/>
      <c r="K118" s="257"/>
      <c r="M118" s="259" t="s">
        <v>2541</v>
      </c>
      <c r="O118" s="242"/>
    </row>
    <row r="119" spans="1:15" ht="12.75" customHeight="1">
      <c r="A119" s="251"/>
      <c r="B119" s="252"/>
      <c r="C119" s="503" t="s">
        <v>2542</v>
      </c>
      <c r="D119" s="503"/>
      <c r="E119" s="253">
        <v>1.188</v>
      </c>
      <c r="F119" s="254"/>
      <c r="G119" s="255"/>
      <c r="H119" s="256"/>
      <c r="I119" s="257"/>
      <c r="J119" s="258"/>
      <c r="K119" s="257"/>
      <c r="M119" s="259" t="s">
        <v>2542</v>
      </c>
      <c r="O119" s="242"/>
    </row>
    <row r="120" spans="1:15" ht="12.75" customHeight="1">
      <c r="A120" s="251"/>
      <c r="B120" s="252"/>
      <c r="C120" s="503" t="s">
        <v>2543</v>
      </c>
      <c r="D120" s="503"/>
      <c r="E120" s="253">
        <v>1.3068</v>
      </c>
      <c r="F120" s="254"/>
      <c r="G120" s="255"/>
      <c r="H120" s="256"/>
      <c r="I120" s="257"/>
      <c r="J120" s="258"/>
      <c r="K120" s="257"/>
      <c r="M120" s="259" t="s">
        <v>2543</v>
      </c>
      <c r="O120" s="242"/>
    </row>
    <row r="121" spans="1:15" ht="12.75" customHeight="1">
      <c r="A121" s="251"/>
      <c r="B121" s="252"/>
      <c r="C121" s="503" t="s">
        <v>2544</v>
      </c>
      <c r="D121" s="503"/>
      <c r="E121" s="253">
        <v>0.1538</v>
      </c>
      <c r="F121" s="254"/>
      <c r="G121" s="255"/>
      <c r="H121" s="256"/>
      <c r="I121" s="257"/>
      <c r="J121" s="258"/>
      <c r="K121" s="257"/>
      <c r="M121" s="259" t="s">
        <v>2544</v>
      </c>
      <c r="O121" s="242"/>
    </row>
    <row r="122" spans="1:15" ht="12.75" customHeight="1">
      <c r="A122" s="251"/>
      <c r="B122" s="252"/>
      <c r="C122" s="503" t="s">
        <v>2545</v>
      </c>
      <c r="D122" s="503"/>
      <c r="E122" s="253">
        <v>0</v>
      </c>
      <c r="F122" s="254"/>
      <c r="G122" s="255"/>
      <c r="H122" s="256"/>
      <c r="I122" s="257"/>
      <c r="J122" s="258"/>
      <c r="K122" s="257"/>
      <c r="M122" s="259" t="s">
        <v>2545</v>
      </c>
      <c r="O122" s="242"/>
    </row>
    <row r="123" spans="1:15" ht="12.75" customHeight="1">
      <c r="A123" s="251"/>
      <c r="B123" s="252"/>
      <c r="C123" s="503" t="s">
        <v>2546</v>
      </c>
      <c r="D123" s="503"/>
      <c r="E123" s="253">
        <v>6.04</v>
      </c>
      <c r="F123" s="254"/>
      <c r="G123" s="255"/>
      <c r="H123" s="256"/>
      <c r="I123" s="257"/>
      <c r="J123" s="258"/>
      <c r="K123" s="257"/>
      <c r="M123" s="259" t="s">
        <v>2546</v>
      </c>
      <c r="O123" s="242"/>
    </row>
    <row r="124" spans="1:15" ht="12.75" customHeight="1">
      <c r="A124" s="251"/>
      <c r="B124" s="252"/>
      <c r="C124" s="503" t="s">
        <v>2547</v>
      </c>
      <c r="D124" s="503"/>
      <c r="E124" s="253">
        <v>1.0436</v>
      </c>
      <c r="F124" s="254"/>
      <c r="G124" s="255"/>
      <c r="H124" s="256"/>
      <c r="I124" s="257"/>
      <c r="J124" s="258"/>
      <c r="K124" s="257"/>
      <c r="M124" s="259" t="s">
        <v>2547</v>
      </c>
      <c r="O124" s="242"/>
    </row>
    <row r="125" spans="1:15" ht="12.75" customHeight="1">
      <c r="A125" s="251"/>
      <c r="B125" s="252"/>
      <c r="C125" s="503" t="s">
        <v>2548</v>
      </c>
      <c r="D125" s="503"/>
      <c r="E125" s="253">
        <v>0</v>
      </c>
      <c r="F125" s="254"/>
      <c r="G125" s="255"/>
      <c r="H125" s="256"/>
      <c r="I125" s="257"/>
      <c r="J125" s="258"/>
      <c r="K125" s="257"/>
      <c r="M125" s="261">
        <v>9.333333333333334</v>
      </c>
      <c r="O125" s="242"/>
    </row>
    <row r="126" spans="1:15" ht="12.75" customHeight="1">
      <c r="A126" s="251"/>
      <c r="B126" s="252"/>
      <c r="C126" s="503" t="s">
        <v>2549</v>
      </c>
      <c r="D126" s="503"/>
      <c r="E126" s="253">
        <v>1</v>
      </c>
      <c r="F126" s="254"/>
      <c r="G126" s="255"/>
      <c r="H126" s="256"/>
      <c r="I126" s="257"/>
      <c r="J126" s="258"/>
      <c r="K126" s="257"/>
      <c r="M126" s="259" t="s">
        <v>2549</v>
      </c>
      <c r="O126" s="242"/>
    </row>
    <row r="127" spans="1:15" ht="12.75" customHeight="1">
      <c r="A127" s="251"/>
      <c r="B127" s="252"/>
      <c r="C127" s="503" t="s">
        <v>2550</v>
      </c>
      <c r="D127" s="503"/>
      <c r="E127" s="253">
        <v>1.0795</v>
      </c>
      <c r="F127" s="254"/>
      <c r="G127" s="255"/>
      <c r="H127" s="256"/>
      <c r="I127" s="257"/>
      <c r="J127" s="258"/>
      <c r="K127" s="257"/>
      <c r="M127" s="259" t="s">
        <v>2550</v>
      </c>
      <c r="O127" s="242"/>
    </row>
    <row r="128" spans="1:15" ht="12.75" customHeight="1">
      <c r="A128" s="251"/>
      <c r="B128" s="252"/>
      <c r="C128" s="503" t="s">
        <v>2551</v>
      </c>
      <c r="D128" s="503"/>
      <c r="E128" s="253">
        <v>0</v>
      </c>
      <c r="F128" s="254"/>
      <c r="G128" s="255"/>
      <c r="H128" s="256"/>
      <c r="I128" s="257"/>
      <c r="J128" s="258"/>
      <c r="K128" s="257"/>
      <c r="M128" s="261">
        <v>9.125</v>
      </c>
      <c r="O128" s="242"/>
    </row>
    <row r="129" spans="1:15" ht="12.75" customHeight="1">
      <c r="A129" s="251"/>
      <c r="B129" s="252"/>
      <c r="C129" s="503" t="s">
        <v>2552</v>
      </c>
      <c r="D129" s="503"/>
      <c r="E129" s="253">
        <v>2.19</v>
      </c>
      <c r="F129" s="254"/>
      <c r="G129" s="255"/>
      <c r="H129" s="256"/>
      <c r="I129" s="257"/>
      <c r="J129" s="258"/>
      <c r="K129" s="257"/>
      <c r="M129" s="259" t="s">
        <v>2552</v>
      </c>
      <c r="O129" s="242"/>
    </row>
    <row r="130" spans="1:15" ht="12.75" customHeight="1">
      <c r="A130" s="251"/>
      <c r="B130" s="252"/>
      <c r="C130" s="503" t="s">
        <v>2553</v>
      </c>
      <c r="D130" s="503"/>
      <c r="E130" s="253">
        <v>1.2366</v>
      </c>
      <c r="F130" s="254"/>
      <c r="G130" s="255"/>
      <c r="H130" s="256"/>
      <c r="I130" s="257"/>
      <c r="J130" s="258"/>
      <c r="K130" s="257"/>
      <c r="M130" s="259" t="s">
        <v>2553</v>
      </c>
      <c r="O130" s="242"/>
    </row>
    <row r="131" spans="1:15" ht="12.75" customHeight="1">
      <c r="A131" s="251"/>
      <c r="B131" s="252"/>
      <c r="C131" s="503" t="s">
        <v>2554</v>
      </c>
      <c r="D131" s="503"/>
      <c r="E131" s="253">
        <v>0</v>
      </c>
      <c r="F131" s="254"/>
      <c r="G131" s="255"/>
      <c r="H131" s="256"/>
      <c r="I131" s="257"/>
      <c r="J131" s="258"/>
      <c r="K131" s="257"/>
      <c r="M131" s="261">
        <v>9.375</v>
      </c>
      <c r="O131" s="242"/>
    </row>
    <row r="132" spans="1:15" ht="12.75" customHeight="1">
      <c r="A132" s="251"/>
      <c r="B132" s="252"/>
      <c r="C132" s="503" t="s">
        <v>2555</v>
      </c>
      <c r="D132" s="503"/>
      <c r="E132" s="253">
        <v>6.71</v>
      </c>
      <c r="F132" s="254"/>
      <c r="G132" s="255"/>
      <c r="H132" s="256"/>
      <c r="I132" s="257"/>
      <c r="J132" s="258"/>
      <c r="K132" s="257"/>
      <c r="M132" s="259" t="s">
        <v>2555</v>
      </c>
      <c r="O132" s="242"/>
    </row>
    <row r="133" spans="1:15" ht="12.75" customHeight="1">
      <c r="A133" s="251"/>
      <c r="B133" s="252"/>
      <c r="C133" s="503" t="s">
        <v>2556</v>
      </c>
      <c r="D133" s="503"/>
      <c r="E133" s="253">
        <v>6.1507</v>
      </c>
      <c r="F133" s="254"/>
      <c r="G133" s="255"/>
      <c r="H133" s="256"/>
      <c r="I133" s="257"/>
      <c r="J133" s="258"/>
      <c r="K133" s="257"/>
      <c r="M133" s="259" t="s">
        <v>2556</v>
      </c>
      <c r="O133" s="242"/>
    </row>
    <row r="134" spans="1:15" ht="12.75" customHeight="1">
      <c r="A134" s="251"/>
      <c r="B134" s="252"/>
      <c r="C134" s="503" t="s">
        <v>2557</v>
      </c>
      <c r="D134" s="503"/>
      <c r="E134" s="253">
        <v>0</v>
      </c>
      <c r="F134" s="254"/>
      <c r="G134" s="255"/>
      <c r="H134" s="256"/>
      <c r="I134" s="257"/>
      <c r="J134" s="258"/>
      <c r="K134" s="257"/>
      <c r="M134" s="261">
        <v>13.041666666666666</v>
      </c>
      <c r="O134" s="242"/>
    </row>
    <row r="135" spans="1:15" ht="12.75" customHeight="1">
      <c r="A135" s="251"/>
      <c r="B135" s="252"/>
      <c r="C135" s="505" t="s">
        <v>174</v>
      </c>
      <c r="D135" s="505"/>
      <c r="E135" s="262">
        <v>0</v>
      </c>
      <c r="F135" s="254"/>
      <c r="G135" s="255"/>
      <c r="H135" s="256"/>
      <c r="I135" s="257"/>
      <c r="J135" s="258"/>
      <c r="K135" s="257"/>
      <c r="M135" s="259" t="s">
        <v>174</v>
      </c>
      <c r="O135" s="242"/>
    </row>
    <row r="136" spans="1:15" ht="12.75" customHeight="1">
      <c r="A136" s="251"/>
      <c r="B136" s="252"/>
      <c r="C136" s="505" t="s">
        <v>2558</v>
      </c>
      <c r="D136" s="505"/>
      <c r="E136" s="262">
        <v>9.72</v>
      </c>
      <c r="F136" s="254"/>
      <c r="G136" s="255"/>
      <c r="H136" s="256"/>
      <c r="I136" s="257"/>
      <c r="J136" s="258"/>
      <c r="K136" s="257"/>
      <c r="M136" s="259" t="s">
        <v>2558</v>
      </c>
      <c r="O136" s="242"/>
    </row>
    <row r="137" spans="1:15" ht="12.75" customHeight="1">
      <c r="A137" s="251"/>
      <c r="B137" s="252"/>
      <c r="C137" s="505" t="s">
        <v>2559</v>
      </c>
      <c r="D137" s="505"/>
      <c r="E137" s="262">
        <v>3.3231</v>
      </c>
      <c r="F137" s="254"/>
      <c r="G137" s="255"/>
      <c r="H137" s="256"/>
      <c r="I137" s="257"/>
      <c r="J137" s="258"/>
      <c r="K137" s="257"/>
      <c r="M137" s="259" t="s">
        <v>2559</v>
      </c>
      <c r="O137" s="242"/>
    </row>
    <row r="138" spans="1:15" ht="12.75" customHeight="1">
      <c r="A138" s="251"/>
      <c r="B138" s="252"/>
      <c r="C138" s="505" t="s">
        <v>2560</v>
      </c>
      <c r="D138" s="505"/>
      <c r="E138" s="262">
        <v>3.3562</v>
      </c>
      <c r="F138" s="254"/>
      <c r="G138" s="255"/>
      <c r="H138" s="256"/>
      <c r="I138" s="257"/>
      <c r="J138" s="258"/>
      <c r="K138" s="257"/>
      <c r="M138" s="259" t="s">
        <v>2560</v>
      </c>
      <c r="O138" s="242"/>
    </row>
    <row r="139" spans="1:15" ht="12.75" customHeight="1">
      <c r="A139" s="251"/>
      <c r="B139" s="252"/>
      <c r="C139" s="505" t="s">
        <v>2561</v>
      </c>
      <c r="D139" s="505"/>
      <c r="E139" s="262">
        <v>1.334</v>
      </c>
      <c r="F139" s="254"/>
      <c r="G139" s="255"/>
      <c r="H139" s="256"/>
      <c r="I139" s="257"/>
      <c r="J139" s="258"/>
      <c r="K139" s="257"/>
      <c r="M139" s="259" t="s">
        <v>2561</v>
      </c>
      <c r="O139" s="242"/>
    </row>
    <row r="140" spans="1:15" ht="12.75" customHeight="1">
      <c r="A140" s="251"/>
      <c r="B140" s="252"/>
      <c r="C140" s="505" t="s">
        <v>2562</v>
      </c>
      <c r="D140" s="505"/>
      <c r="E140" s="262">
        <v>0.6055</v>
      </c>
      <c r="F140" s="254"/>
      <c r="G140" s="255"/>
      <c r="H140" s="256"/>
      <c r="I140" s="257"/>
      <c r="J140" s="258"/>
      <c r="K140" s="257"/>
      <c r="M140" s="259" t="s">
        <v>2562</v>
      </c>
      <c r="O140" s="242"/>
    </row>
    <row r="141" spans="1:15" ht="12.75" customHeight="1">
      <c r="A141" s="251"/>
      <c r="B141" s="252"/>
      <c r="C141" s="505" t="s">
        <v>175</v>
      </c>
      <c r="D141" s="505"/>
      <c r="E141" s="262">
        <v>18.3388</v>
      </c>
      <c r="F141" s="254"/>
      <c r="G141" s="255"/>
      <c r="H141" s="256"/>
      <c r="I141" s="257"/>
      <c r="J141" s="258"/>
      <c r="K141" s="257"/>
      <c r="M141" s="259" t="s">
        <v>175</v>
      </c>
      <c r="O141" s="242"/>
    </row>
    <row r="142" spans="1:15" ht="12.75" customHeight="1">
      <c r="A142" s="251"/>
      <c r="B142" s="252"/>
      <c r="C142" s="503" t="s">
        <v>2563</v>
      </c>
      <c r="D142" s="503"/>
      <c r="E142" s="253">
        <v>36.6776</v>
      </c>
      <c r="F142" s="254"/>
      <c r="G142" s="255"/>
      <c r="H142" s="256"/>
      <c r="I142" s="257"/>
      <c r="J142" s="258"/>
      <c r="K142" s="257"/>
      <c r="M142" s="259" t="s">
        <v>2563</v>
      </c>
      <c r="O142" s="242"/>
    </row>
    <row r="143" spans="1:15" ht="12.75" customHeight="1">
      <c r="A143" s="251"/>
      <c r="B143" s="252"/>
      <c r="C143" s="503" t="s">
        <v>2564</v>
      </c>
      <c r="D143" s="503"/>
      <c r="E143" s="253">
        <v>9.85</v>
      </c>
      <c r="F143" s="254"/>
      <c r="G143" s="255"/>
      <c r="H143" s="256"/>
      <c r="I143" s="257"/>
      <c r="J143" s="258"/>
      <c r="K143" s="257"/>
      <c r="M143" s="259" t="s">
        <v>2564</v>
      </c>
      <c r="O143" s="242"/>
    </row>
    <row r="144" spans="1:15" ht="12.75" customHeight="1">
      <c r="A144" s="251"/>
      <c r="B144" s="252"/>
      <c r="C144" s="503" t="s">
        <v>2565</v>
      </c>
      <c r="D144" s="503"/>
      <c r="E144" s="253">
        <v>5.0733</v>
      </c>
      <c r="F144" s="254"/>
      <c r="G144" s="255"/>
      <c r="H144" s="256"/>
      <c r="I144" s="257"/>
      <c r="J144" s="258"/>
      <c r="K144" s="257"/>
      <c r="M144" s="259" t="s">
        <v>2565</v>
      </c>
      <c r="O144" s="242"/>
    </row>
    <row r="145" spans="1:15" ht="12.75" customHeight="1">
      <c r="A145" s="251"/>
      <c r="B145" s="252"/>
      <c r="C145" s="503" t="s">
        <v>2566</v>
      </c>
      <c r="D145" s="503"/>
      <c r="E145" s="253">
        <v>1.1268</v>
      </c>
      <c r="F145" s="254"/>
      <c r="G145" s="255"/>
      <c r="H145" s="256"/>
      <c r="I145" s="257"/>
      <c r="J145" s="258"/>
      <c r="K145" s="257"/>
      <c r="M145" s="259" t="s">
        <v>2566</v>
      </c>
      <c r="O145" s="242"/>
    </row>
    <row r="146" spans="1:15" ht="12.75" customHeight="1">
      <c r="A146" s="251"/>
      <c r="B146" s="252"/>
      <c r="C146" s="503" t="s">
        <v>2567</v>
      </c>
      <c r="D146" s="503"/>
      <c r="E146" s="253">
        <v>0</v>
      </c>
      <c r="F146" s="254"/>
      <c r="G146" s="255"/>
      <c r="H146" s="256"/>
      <c r="I146" s="257"/>
      <c r="J146" s="258"/>
      <c r="K146" s="257"/>
      <c r="M146" s="261">
        <v>12.875</v>
      </c>
      <c r="O146" s="242"/>
    </row>
    <row r="147" spans="1:15" ht="12.75" customHeight="1">
      <c r="A147" s="251"/>
      <c r="B147" s="252"/>
      <c r="C147" s="503" t="s">
        <v>2568</v>
      </c>
      <c r="D147" s="503"/>
      <c r="E147" s="253">
        <v>2.19</v>
      </c>
      <c r="F147" s="254"/>
      <c r="G147" s="255"/>
      <c r="H147" s="256"/>
      <c r="I147" s="257"/>
      <c r="J147" s="258"/>
      <c r="K147" s="257"/>
      <c r="M147" s="259" t="s">
        <v>2568</v>
      </c>
      <c r="O147" s="242"/>
    </row>
    <row r="148" spans="1:15" ht="12.75" customHeight="1">
      <c r="A148" s="251"/>
      <c r="B148" s="252"/>
      <c r="C148" s="503" t="s">
        <v>2569</v>
      </c>
      <c r="D148" s="503"/>
      <c r="E148" s="253">
        <v>1.5114</v>
      </c>
      <c r="F148" s="254"/>
      <c r="G148" s="255"/>
      <c r="H148" s="256"/>
      <c r="I148" s="257"/>
      <c r="J148" s="258"/>
      <c r="K148" s="257"/>
      <c r="M148" s="259" t="s">
        <v>2569</v>
      </c>
      <c r="O148" s="242"/>
    </row>
    <row r="149" spans="1:15" ht="12.75" customHeight="1">
      <c r="A149" s="251"/>
      <c r="B149" s="252"/>
      <c r="C149" s="503" t="s">
        <v>2570</v>
      </c>
      <c r="D149" s="503"/>
      <c r="E149" s="253">
        <v>0</v>
      </c>
      <c r="F149" s="254"/>
      <c r="G149" s="255"/>
      <c r="H149" s="256"/>
      <c r="I149" s="257"/>
      <c r="J149" s="258"/>
      <c r="K149" s="257"/>
      <c r="M149" s="261">
        <v>12.833333333333334</v>
      </c>
      <c r="O149" s="242"/>
    </row>
    <row r="150" spans="1:15" ht="12.75" customHeight="1">
      <c r="A150" s="251"/>
      <c r="B150" s="252"/>
      <c r="C150" s="503" t="s">
        <v>2571</v>
      </c>
      <c r="D150" s="503"/>
      <c r="E150" s="253">
        <v>2.19</v>
      </c>
      <c r="F150" s="254"/>
      <c r="G150" s="255"/>
      <c r="H150" s="256"/>
      <c r="I150" s="257"/>
      <c r="J150" s="258"/>
      <c r="K150" s="257"/>
      <c r="M150" s="259" t="s">
        <v>2571</v>
      </c>
      <c r="O150" s="242"/>
    </row>
    <row r="151" spans="1:15" ht="12.75" customHeight="1">
      <c r="A151" s="251"/>
      <c r="B151" s="252"/>
      <c r="C151" s="503" t="s">
        <v>2572</v>
      </c>
      <c r="D151" s="503"/>
      <c r="E151" s="253">
        <v>1.5114</v>
      </c>
      <c r="F151" s="254"/>
      <c r="G151" s="255"/>
      <c r="H151" s="256"/>
      <c r="I151" s="257"/>
      <c r="J151" s="258"/>
      <c r="K151" s="257"/>
      <c r="M151" s="259" t="s">
        <v>2572</v>
      </c>
      <c r="O151" s="242"/>
    </row>
    <row r="152" spans="1:15" ht="12.75" customHeight="1">
      <c r="A152" s="251"/>
      <c r="B152" s="252"/>
      <c r="C152" s="503" t="s">
        <v>2573</v>
      </c>
      <c r="D152" s="503"/>
      <c r="E152" s="253">
        <v>0</v>
      </c>
      <c r="F152" s="254"/>
      <c r="G152" s="255"/>
      <c r="H152" s="256"/>
      <c r="I152" s="257"/>
      <c r="J152" s="258"/>
      <c r="K152" s="257"/>
      <c r="M152" s="261">
        <v>12.791666666666666</v>
      </c>
      <c r="O152" s="242"/>
    </row>
    <row r="153" spans="1:15" ht="12.75" customHeight="1">
      <c r="A153" s="251"/>
      <c r="B153" s="252"/>
      <c r="C153" s="503" t="s">
        <v>2574</v>
      </c>
      <c r="D153" s="503"/>
      <c r="E153" s="253">
        <v>0.88</v>
      </c>
      <c r="F153" s="254"/>
      <c r="G153" s="255"/>
      <c r="H153" s="256"/>
      <c r="I153" s="257"/>
      <c r="J153" s="258"/>
      <c r="K153" s="257"/>
      <c r="M153" s="259" t="s">
        <v>2574</v>
      </c>
      <c r="O153" s="242"/>
    </row>
    <row r="154" spans="1:15" ht="12.75" customHeight="1">
      <c r="A154" s="251"/>
      <c r="B154" s="252"/>
      <c r="C154" s="503" t="s">
        <v>2575</v>
      </c>
      <c r="D154" s="503"/>
      <c r="E154" s="253">
        <v>0.8721</v>
      </c>
      <c r="F154" s="254"/>
      <c r="G154" s="255"/>
      <c r="H154" s="256"/>
      <c r="I154" s="257"/>
      <c r="J154" s="258"/>
      <c r="K154" s="257"/>
      <c r="M154" s="259" t="s">
        <v>2575</v>
      </c>
      <c r="O154" s="242"/>
    </row>
    <row r="155" spans="1:80" ht="22.5">
      <c r="A155" s="243">
        <v>15</v>
      </c>
      <c r="B155" s="244" t="s">
        <v>2576</v>
      </c>
      <c r="C155" s="245" t="s">
        <v>2577</v>
      </c>
      <c r="D155" s="246" t="s">
        <v>123</v>
      </c>
      <c r="E155" s="247">
        <v>76.6313</v>
      </c>
      <c r="F155" s="439"/>
      <c r="G155" s="248">
        <f>E155*F155</f>
        <v>0</v>
      </c>
      <c r="H155" s="249">
        <v>0.00954</v>
      </c>
      <c r="I155" s="250">
        <f>E155*H155</f>
        <v>0.731062602</v>
      </c>
      <c r="J155" s="249">
        <v>0</v>
      </c>
      <c r="K155" s="250">
        <f>E155*J155</f>
        <v>0</v>
      </c>
      <c r="O155" s="242">
        <v>2</v>
      </c>
      <c r="AA155" s="215">
        <v>1</v>
      </c>
      <c r="AB155" s="215">
        <v>1</v>
      </c>
      <c r="AC155" s="215">
        <v>1</v>
      </c>
      <c r="AZ155" s="215">
        <v>1</v>
      </c>
      <c r="BA155" s="215">
        <f>IF(AZ155=1,G155,0)</f>
        <v>0</v>
      </c>
      <c r="BB155" s="215">
        <f>IF(AZ155=2,G155,0)</f>
        <v>0</v>
      </c>
      <c r="BC155" s="215">
        <f>IF(AZ155=3,G155,0)</f>
        <v>0</v>
      </c>
      <c r="BD155" s="215">
        <f>IF(AZ155=4,G155,0)</f>
        <v>0</v>
      </c>
      <c r="BE155" s="215">
        <f>IF(AZ155=5,G155,0)</f>
        <v>0</v>
      </c>
      <c r="CA155" s="242">
        <v>1</v>
      </c>
      <c r="CB155" s="242">
        <v>1</v>
      </c>
    </row>
    <row r="156" spans="1:15" ht="12.75" customHeight="1">
      <c r="A156" s="251"/>
      <c r="B156" s="252"/>
      <c r="C156" s="503" t="s">
        <v>2578</v>
      </c>
      <c r="D156" s="503"/>
      <c r="E156" s="253">
        <v>0</v>
      </c>
      <c r="F156" s="254"/>
      <c r="G156" s="255"/>
      <c r="H156" s="256"/>
      <c r="I156" s="257"/>
      <c r="J156" s="258"/>
      <c r="K156" s="257"/>
      <c r="M156" s="261">
        <v>5.333333333333333</v>
      </c>
      <c r="O156" s="242"/>
    </row>
    <row r="157" spans="1:15" ht="12.75" customHeight="1">
      <c r="A157" s="251"/>
      <c r="B157" s="252"/>
      <c r="C157" s="503" t="s">
        <v>2579</v>
      </c>
      <c r="D157" s="503"/>
      <c r="E157" s="253">
        <v>66.1821</v>
      </c>
      <c r="F157" s="254"/>
      <c r="G157" s="255"/>
      <c r="H157" s="256"/>
      <c r="I157" s="257"/>
      <c r="J157" s="258"/>
      <c r="K157" s="257"/>
      <c r="M157" s="259" t="s">
        <v>2579</v>
      </c>
      <c r="O157" s="242"/>
    </row>
    <row r="158" spans="1:15" ht="12.75" customHeight="1">
      <c r="A158" s="251"/>
      <c r="B158" s="252"/>
      <c r="C158" s="503" t="s">
        <v>2580</v>
      </c>
      <c r="D158" s="503"/>
      <c r="E158" s="253">
        <v>10.4492</v>
      </c>
      <c r="F158" s="254"/>
      <c r="G158" s="255"/>
      <c r="H158" s="256"/>
      <c r="I158" s="257"/>
      <c r="J158" s="258"/>
      <c r="K158" s="257"/>
      <c r="M158" s="259" t="s">
        <v>2580</v>
      </c>
      <c r="O158" s="242"/>
    </row>
    <row r="159" spans="1:57" ht="12.75">
      <c r="A159" s="263"/>
      <c r="B159" s="264" t="s">
        <v>177</v>
      </c>
      <c r="C159" s="265" t="s">
        <v>242</v>
      </c>
      <c r="D159" s="266"/>
      <c r="E159" s="267"/>
      <c r="F159" s="268"/>
      <c r="G159" s="269">
        <f>SUM(G108:G158)</f>
        <v>0</v>
      </c>
      <c r="H159" s="270"/>
      <c r="I159" s="271">
        <f>SUM(I108:I158)</f>
        <v>2.4395285299999996</v>
      </c>
      <c r="J159" s="270"/>
      <c r="K159" s="271">
        <f>SUM(K108:K158)</f>
        <v>0</v>
      </c>
      <c r="O159" s="242">
        <v>4</v>
      </c>
      <c r="BA159" s="272">
        <f>SUM(BA108:BA158)</f>
        <v>0</v>
      </c>
      <c r="BB159" s="272">
        <f>SUM(BB108:BB158)</f>
        <v>0</v>
      </c>
      <c r="BC159" s="272">
        <f>SUM(BC108:BC158)</f>
        <v>0</v>
      </c>
      <c r="BD159" s="272">
        <f>SUM(BD108:BD158)</f>
        <v>0</v>
      </c>
      <c r="BE159" s="272">
        <f>SUM(BE108:BE158)</f>
        <v>0</v>
      </c>
    </row>
    <row r="160" spans="1:15" ht="12.75">
      <c r="A160" s="232" t="s">
        <v>118</v>
      </c>
      <c r="B160" s="233" t="s">
        <v>243</v>
      </c>
      <c r="C160" s="234" t="s">
        <v>244</v>
      </c>
      <c r="D160" s="235"/>
      <c r="E160" s="236"/>
      <c r="F160" s="236"/>
      <c r="G160" s="237"/>
      <c r="H160" s="238"/>
      <c r="I160" s="239"/>
      <c r="J160" s="240"/>
      <c r="K160" s="241"/>
      <c r="O160" s="242">
        <v>1</v>
      </c>
    </row>
    <row r="161" spans="1:80" ht="12.75">
      <c r="A161" s="243">
        <v>16</v>
      </c>
      <c r="B161" s="244" t="s">
        <v>245</v>
      </c>
      <c r="C161" s="245" t="s">
        <v>246</v>
      </c>
      <c r="D161" s="246" t="s">
        <v>183</v>
      </c>
      <c r="E161" s="247">
        <v>2</v>
      </c>
      <c r="F161" s="439"/>
      <c r="G161" s="248">
        <f>E161*F161</f>
        <v>0</v>
      </c>
      <c r="H161" s="249">
        <v>0</v>
      </c>
      <c r="I161" s="250">
        <f>E161*H161</f>
        <v>0</v>
      </c>
      <c r="J161" s="249">
        <v>0</v>
      </c>
      <c r="K161" s="250">
        <f>E161*J161</f>
        <v>0</v>
      </c>
      <c r="O161" s="242">
        <v>2</v>
      </c>
      <c r="AA161" s="215">
        <v>1</v>
      </c>
      <c r="AB161" s="215">
        <v>0</v>
      </c>
      <c r="AC161" s="215">
        <v>0</v>
      </c>
      <c r="AZ161" s="215">
        <v>1</v>
      </c>
      <c r="BA161" s="215">
        <f>IF(AZ161=1,G161,0)</f>
        <v>0</v>
      </c>
      <c r="BB161" s="215">
        <f>IF(AZ161=2,G161,0)</f>
        <v>0</v>
      </c>
      <c r="BC161" s="215">
        <f>IF(AZ161=3,G161,0)</f>
        <v>0</v>
      </c>
      <c r="BD161" s="215">
        <f>IF(AZ161=4,G161,0)</f>
        <v>0</v>
      </c>
      <c r="BE161" s="215">
        <f>IF(AZ161=5,G161,0)</f>
        <v>0</v>
      </c>
      <c r="CA161" s="242">
        <v>1</v>
      </c>
      <c r="CB161" s="242">
        <v>0</v>
      </c>
    </row>
    <row r="162" spans="1:15" ht="12.75" customHeight="1">
      <c r="A162" s="251"/>
      <c r="B162" s="252"/>
      <c r="C162" s="503" t="s">
        <v>2581</v>
      </c>
      <c r="D162" s="503"/>
      <c r="E162" s="253">
        <v>2</v>
      </c>
      <c r="F162" s="254"/>
      <c r="G162" s="255"/>
      <c r="H162" s="256"/>
      <c r="I162" s="257"/>
      <c r="J162" s="258"/>
      <c r="K162" s="257"/>
      <c r="M162" s="259" t="s">
        <v>2581</v>
      </c>
      <c r="O162" s="242"/>
    </row>
    <row r="163" spans="1:57" ht="12.75">
      <c r="A163" s="263"/>
      <c r="B163" s="264" t="s">
        <v>177</v>
      </c>
      <c r="C163" s="265" t="s">
        <v>250</v>
      </c>
      <c r="D163" s="266"/>
      <c r="E163" s="267"/>
      <c r="F163" s="268"/>
      <c r="G163" s="269">
        <f>SUM(G160:G162)</f>
        <v>0</v>
      </c>
      <c r="H163" s="270"/>
      <c r="I163" s="271">
        <f>SUM(I160:I162)</f>
        <v>0</v>
      </c>
      <c r="J163" s="270"/>
      <c r="K163" s="271">
        <f>SUM(K160:K162)</f>
        <v>0</v>
      </c>
      <c r="O163" s="242">
        <v>4</v>
      </c>
      <c r="BA163" s="272">
        <f>SUM(BA160:BA162)</f>
        <v>0</v>
      </c>
      <c r="BB163" s="272">
        <f>SUM(BB160:BB162)</f>
        <v>0</v>
      </c>
      <c r="BC163" s="272">
        <f>SUM(BC160:BC162)</f>
        <v>0</v>
      </c>
      <c r="BD163" s="272">
        <f>SUM(BD160:BD162)</f>
        <v>0</v>
      </c>
      <c r="BE163" s="272">
        <f>SUM(BE160:BE162)</f>
        <v>0</v>
      </c>
    </row>
    <row r="164" spans="1:15" ht="12.75">
      <c r="A164" s="232" t="s">
        <v>118</v>
      </c>
      <c r="B164" s="233" t="s">
        <v>259</v>
      </c>
      <c r="C164" s="234" t="s">
        <v>260</v>
      </c>
      <c r="D164" s="235"/>
      <c r="E164" s="236"/>
      <c r="F164" s="236"/>
      <c r="G164" s="237"/>
      <c r="H164" s="238"/>
      <c r="I164" s="239"/>
      <c r="J164" s="240"/>
      <c r="K164" s="241"/>
      <c r="O164" s="242">
        <v>1</v>
      </c>
    </row>
    <row r="165" spans="1:80" ht="12.75">
      <c r="A165" s="243">
        <v>17</v>
      </c>
      <c r="B165" s="244" t="s">
        <v>2582</v>
      </c>
      <c r="C165" s="245" t="s">
        <v>2583</v>
      </c>
      <c r="D165" s="246" t="s">
        <v>205</v>
      </c>
      <c r="E165" s="247">
        <v>300</v>
      </c>
      <c r="F165" s="439"/>
      <c r="G165" s="248">
        <f>E165*F165</f>
        <v>0</v>
      </c>
      <c r="H165" s="249">
        <v>0.01733</v>
      </c>
      <c r="I165" s="250">
        <f>E165*H165</f>
        <v>5.199000000000001</v>
      </c>
      <c r="J165" s="249">
        <v>0</v>
      </c>
      <c r="K165" s="250">
        <f>E165*J165</f>
        <v>0</v>
      </c>
      <c r="O165" s="242">
        <v>2</v>
      </c>
      <c r="AA165" s="215">
        <v>1</v>
      </c>
      <c r="AB165" s="215">
        <v>1</v>
      </c>
      <c r="AC165" s="215">
        <v>1</v>
      </c>
      <c r="AZ165" s="215">
        <v>1</v>
      </c>
      <c r="BA165" s="215">
        <f>IF(AZ165=1,G165,0)</f>
        <v>0</v>
      </c>
      <c r="BB165" s="215">
        <f>IF(AZ165=2,G165,0)</f>
        <v>0</v>
      </c>
      <c r="BC165" s="215">
        <f>IF(AZ165=3,G165,0)</f>
        <v>0</v>
      </c>
      <c r="BD165" s="215">
        <f>IF(AZ165=4,G165,0)</f>
        <v>0</v>
      </c>
      <c r="BE165" s="215">
        <f>IF(AZ165=5,G165,0)</f>
        <v>0</v>
      </c>
      <c r="CA165" s="242">
        <v>1</v>
      </c>
      <c r="CB165" s="242">
        <v>1</v>
      </c>
    </row>
    <row r="166" spans="1:15" ht="12.75" customHeight="1">
      <c r="A166" s="251"/>
      <c r="B166" s="252"/>
      <c r="C166" s="503" t="s">
        <v>2584</v>
      </c>
      <c r="D166" s="503"/>
      <c r="E166" s="253">
        <v>300</v>
      </c>
      <c r="F166" s="254"/>
      <c r="G166" s="255"/>
      <c r="H166" s="256"/>
      <c r="I166" s="257"/>
      <c r="J166" s="258"/>
      <c r="K166" s="257"/>
      <c r="M166" s="259" t="s">
        <v>2584</v>
      </c>
      <c r="O166" s="242"/>
    </row>
    <row r="167" spans="1:80" ht="12.75">
      <c r="A167" s="243">
        <v>18</v>
      </c>
      <c r="B167" s="244" t="s">
        <v>2585</v>
      </c>
      <c r="C167" s="245" t="s">
        <v>2586</v>
      </c>
      <c r="D167" s="246" t="s">
        <v>123</v>
      </c>
      <c r="E167" s="247">
        <v>150</v>
      </c>
      <c r="F167" s="439"/>
      <c r="G167" s="248">
        <f>E167*F167</f>
        <v>0</v>
      </c>
      <c r="H167" s="249">
        <v>0.05292</v>
      </c>
      <c r="I167" s="250">
        <f>E167*H167</f>
        <v>7.938000000000001</v>
      </c>
      <c r="J167" s="249">
        <v>0</v>
      </c>
      <c r="K167" s="250">
        <f>E167*J167</f>
        <v>0</v>
      </c>
      <c r="O167" s="242">
        <v>2</v>
      </c>
      <c r="AA167" s="215">
        <v>1</v>
      </c>
      <c r="AB167" s="215">
        <v>1</v>
      </c>
      <c r="AC167" s="215">
        <v>1</v>
      </c>
      <c r="AZ167" s="215">
        <v>1</v>
      </c>
      <c r="BA167" s="215">
        <f>IF(AZ167=1,G167,0)</f>
        <v>0</v>
      </c>
      <c r="BB167" s="215">
        <f>IF(AZ167=2,G167,0)</f>
        <v>0</v>
      </c>
      <c r="BC167" s="215">
        <f>IF(AZ167=3,G167,0)</f>
        <v>0</v>
      </c>
      <c r="BD167" s="215">
        <f>IF(AZ167=4,G167,0)</f>
        <v>0</v>
      </c>
      <c r="BE167" s="215">
        <f>IF(AZ167=5,G167,0)</f>
        <v>0</v>
      </c>
      <c r="CA167" s="242">
        <v>1</v>
      </c>
      <c r="CB167" s="242">
        <v>1</v>
      </c>
    </row>
    <row r="168" spans="1:15" ht="12.75" customHeight="1">
      <c r="A168" s="251"/>
      <c r="B168" s="252"/>
      <c r="C168" s="503" t="s">
        <v>2587</v>
      </c>
      <c r="D168" s="503"/>
      <c r="E168" s="253">
        <v>150</v>
      </c>
      <c r="F168" s="254"/>
      <c r="G168" s="255"/>
      <c r="H168" s="256"/>
      <c r="I168" s="257"/>
      <c r="J168" s="258"/>
      <c r="K168" s="257"/>
      <c r="M168" s="259" t="s">
        <v>2587</v>
      </c>
      <c r="O168" s="242"/>
    </row>
    <row r="169" spans="1:80" ht="12.75">
      <c r="A169" s="243">
        <v>19</v>
      </c>
      <c r="B169" s="244" t="s">
        <v>2071</v>
      </c>
      <c r="C169" s="245" t="s">
        <v>2072</v>
      </c>
      <c r="D169" s="246" t="s">
        <v>123</v>
      </c>
      <c r="E169" s="247">
        <v>114.5</v>
      </c>
      <c r="F169" s="439"/>
      <c r="G169" s="248">
        <f>E169*F169</f>
        <v>0</v>
      </c>
      <c r="H169" s="249">
        <v>0.04766</v>
      </c>
      <c r="I169" s="250">
        <f>E169*H169</f>
        <v>5.45707</v>
      </c>
      <c r="J169" s="249">
        <v>0</v>
      </c>
      <c r="K169" s="250">
        <f>E169*J169</f>
        <v>0</v>
      </c>
      <c r="O169" s="242">
        <v>2</v>
      </c>
      <c r="AA169" s="215">
        <v>1</v>
      </c>
      <c r="AB169" s="215">
        <v>1</v>
      </c>
      <c r="AC169" s="215">
        <v>1</v>
      </c>
      <c r="AZ169" s="215">
        <v>1</v>
      </c>
      <c r="BA169" s="215">
        <f>IF(AZ169=1,G169,0)</f>
        <v>0</v>
      </c>
      <c r="BB169" s="215">
        <f>IF(AZ169=2,G169,0)</f>
        <v>0</v>
      </c>
      <c r="BC169" s="215">
        <f>IF(AZ169=3,G169,0)</f>
        <v>0</v>
      </c>
      <c r="BD169" s="215">
        <f>IF(AZ169=4,G169,0)</f>
        <v>0</v>
      </c>
      <c r="BE169" s="215">
        <f>IF(AZ169=5,G169,0)</f>
        <v>0</v>
      </c>
      <c r="CA169" s="242">
        <v>1</v>
      </c>
      <c r="CB169" s="242">
        <v>1</v>
      </c>
    </row>
    <row r="170" spans="1:15" ht="12.75" customHeight="1">
      <c r="A170" s="251"/>
      <c r="B170" s="252"/>
      <c r="C170" s="503" t="s">
        <v>2588</v>
      </c>
      <c r="D170" s="503"/>
      <c r="E170" s="253">
        <v>3</v>
      </c>
      <c r="F170" s="254"/>
      <c r="G170" s="255"/>
      <c r="H170" s="256"/>
      <c r="I170" s="257"/>
      <c r="J170" s="258"/>
      <c r="K170" s="257"/>
      <c r="M170" s="261">
        <v>9.127083333333333</v>
      </c>
      <c r="O170" s="242"/>
    </row>
    <row r="171" spans="1:15" ht="12.75" customHeight="1">
      <c r="A171" s="251"/>
      <c r="B171" s="252"/>
      <c r="C171" s="503" t="s">
        <v>2589</v>
      </c>
      <c r="D171" s="503"/>
      <c r="E171" s="253">
        <v>0</v>
      </c>
      <c r="F171" s="254"/>
      <c r="G171" s="255"/>
      <c r="H171" s="256"/>
      <c r="I171" s="257"/>
      <c r="J171" s="258"/>
      <c r="K171" s="257"/>
      <c r="M171" s="259" t="s">
        <v>2589</v>
      </c>
      <c r="O171" s="242"/>
    </row>
    <row r="172" spans="1:15" ht="12.75" customHeight="1">
      <c r="A172" s="251"/>
      <c r="B172" s="252"/>
      <c r="C172" s="503" t="s">
        <v>2437</v>
      </c>
      <c r="D172" s="503"/>
      <c r="E172" s="253">
        <v>0</v>
      </c>
      <c r="F172" s="254"/>
      <c r="G172" s="255"/>
      <c r="H172" s="256"/>
      <c r="I172" s="257"/>
      <c r="J172" s="258"/>
      <c r="K172" s="257"/>
      <c r="M172" s="259" t="s">
        <v>2437</v>
      </c>
      <c r="O172" s="242"/>
    </row>
    <row r="173" spans="1:15" ht="12.75" customHeight="1">
      <c r="A173" s="251"/>
      <c r="B173" s="252"/>
      <c r="C173" s="503" t="s">
        <v>2590</v>
      </c>
      <c r="D173" s="503"/>
      <c r="E173" s="253">
        <v>1.5</v>
      </c>
      <c r="F173" s="254"/>
      <c r="G173" s="255"/>
      <c r="H173" s="256"/>
      <c r="I173" s="257"/>
      <c r="J173" s="258"/>
      <c r="K173" s="257"/>
      <c r="M173" s="259" t="s">
        <v>2590</v>
      </c>
      <c r="O173" s="242"/>
    </row>
    <row r="174" spans="1:15" ht="12.75" customHeight="1">
      <c r="A174" s="251"/>
      <c r="B174" s="252"/>
      <c r="C174" s="503" t="s">
        <v>2591</v>
      </c>
      <c r="D174" s="503"/>
      <c r="E174" s="253">
        <v>3</v>
      </c>
      <c r="F174" s="254"/>
      <c r="G174" s="255"/>
      <c r="H174" s="256"/>
      <c r="I174" s="257"/>
      <c r="J174" s="258"/>
      <c r="K174" s="257"/>
      <c r="M174" s="259" t="s">
        <v>2591</v>
      </c>
      <c r="O174" s="242"/>
    </row>
    <row r="175" spans="1:15" ht="12.75" customHeight="1">
      <c r="A175" s="251"/>
      <c r="B175" s="252"/>
      <c r="C175" s="503" t="s">
        <v>2592</v>
      </c>
      <c r="D175" s="503"/>
      <c r="E175" s="253">
        <v>3</v>
      </c>
      <c r="F175" s="254"/>
      <c r="G175" s="255"/>
      <c r="H175" s="256"/>
      <c r="I175" s="257"/>
      <c r="J175" s="258"/>
      <c r="K175" s="257"/>
      <c r="M175" s="259" t="s">
        <v>2592</v>
      </c>
      <c r="O175" s="242"/>
    </row>
    <row r="176" spans="1:15" ht="12.75" customHeight="1">
      <c r="A176" s="251"/>
      <c r="B176" s="252"/>
      <c r="C176" s="503" t="s">
        <v>2593</v>
      </c>
      <c r="D176" s="503"/>
      <c r="E176" s="253">
        <v>1.5</v>
      </c>
      <c r="F176" s="254"/>
      <c r="G176" s="255"/>
      <c r="H176" s="256"/>
      <c r="I176" s="257"/>
      <c r="J176" s="258"/>
      <c r="K176" s="257"/>
      <c r="M176" s="259" t="s">
        <v>2593</v>
      </c>
      <c r="O176" s="242"/>
    </row>
    <row r="177" spans="1:15" ht="12.75" customHeight="1">
      <c r="A177" s="251"/>
      <c r="B177" s="252"/>
      <c r="C177" s="503" t="s">
        <v>2594</v>
      </c>
      <c r="D177" s="503"/>
      <c r="E177" s="253">
        <v>2</v>
      </c>
      <c r="F177" s="254"/>
      <c r="G177" s="255"/>
      <c r="H177" s="256"/>
      <c r="I177" s="257"/>
      <c r="J177" s="258"/>
      <c r="K177" s="257"/>
      <c r="M177" s="259" t="s">
        <v>2594</v>
      </c>
      <c r="O177" s="242"/>
    </row>
    <row r="178" spans="1:15" ht="12.75" customHeight="1">
      <c r="A178" s="251"/>
      <c r="B178" s="252"/>
      <c r="C178" s="503" t="s">
        <v>2595</v>
      </c>
      <c r="D178" s="503"/>
      <c r="E178" s="253">
        <v>2</v>
      </c>
      <c r="F178" s="254"/>
      <c r="G178" s="255"/>
      <c r="H178" s="256"/>
      <c r="I178" s="257"/>
      <c r="J178" s="258"/>
      <c r="K178" s="257"/>
      <c r="M178" s="259" t="s">
        <v>2595</v>
      </c>
      <c r="O178" s="242"/>
    </row>
    <row r="179" spans="1:15" ht="12.75" customHeight="1">
      <c r="A179" s="251"/>
      <c r="B179" s="252"/>
      <c r="C179" s="503" t="s">
        <v>2596</v>
      </c>
      <c r="D179" s="503"/>
      <c r="E179" s="253">
        <v>2</v>
      </c>
      <c r="F179" s="254"/>
      <c r="G179" s="255"/>
      <c r="H179" s="256"/>
      <c r="I179" s="257"/>
      <c r="J179" s="258"/>
      <c r="K179" s="257"/>
      <c r="M179" s="259" t="s">
        <v>2596</v>
      </c>
      <c r="O179" s="242"/>
    </row>
    <row r="180" spans="1:15" ht="12.75" customHeight="1">
      <c r="A180" s="251"/>
      <c r="B180" s="252"/>
      <c r="C180" s="503" t="s">
        <v>2597</v>
      </c>
      <c r="D180" s="503"/>
      <c r="E180" s="253">
        <v>2</v>
      </c>
      <c r="F180" s="254"/>
      <c r="G180" s="255"/>
      <c r="H180" s="256"/>
      <c r="I180" s="257"/>
      <c r="J180" s="258"/>
      <c r="K180" s="257"/>
      <c r="M180" s="259" t="s">
        <v>2597</v>
      </c>
      <c r="O180" s="242"/>
    </row>
    <row r="181" spans="1:15" ht="12.75" customHeight="1">
      <c r="A181" s="251"/>
      <c r="B181" s="252"/>
      <c r="C181" s="503" t="s">
        <v>2598</v>
      </c>
      <c r="D181" s="503"/>
      <c r="E181" s="253">
        <v>1.5</v>
      </c>
      <c r="F181" s="254"/>
      <c r="G181" s="255"/>
      <c r="H181" s="256"/>
      <c r="I181" s="257"/>
      <c r="J181" s="258"/>
      <c r="K181" s="257"/>
      <c r="M181" s="259" t="s">
        <v>2598</v>
      </c>
      <c r="O181" s="242"/>
    </row>
    <row r="182" spans="1:15" ht="12.75" customHeight="1">
      <c r="A182" s="251"/>
      <c r="B182" s="252"/>
      <c r="C182" s="503" t="s">
        <v>2599</v>
      </c>
      <c r="D182" s="503"/>
      <c r="E182" s="253">
        <v>1.5</v>
      </c>
      <c r="F182" s="254"/>
      <c r="G182" s="255"/>
      <c r="H182" s="256"/>
      <c r="I182" s="257"/>
      <c r="J182" s="258"/>
      <c r="K182" s="257"/>
      <c r="M182" s="259" t="s">
        <v>2599</v>
      </c>
      <c r="O182" s="242"/>
    </row>
    <row r="183" spans="1:15" ht="12.75" customHeight="1">
      <c r="A183" s="251"/>
      <c r="B183" s="252"/>
      <c r="C183" s="503" t="s">
        <v>2600</v>
      </c>
      <c r="D183" s="503"/>
      <c r="E183" s="253">
        <v>1.5</v>
      </c>
      <c r="F183" s="254"/>
      <c r="G183" s="255"/>
      <c r="H183" s="256"/>
      <c r="I183" s="257"/>
      <c r="J183" s="258"/>
      <c r="K183" s="257"/>
      <c r="M183" s="259" t="s">
        <v>2600</v>
      </c>
      <c r="O183" s="242"/>
    </row>
    <row r="184" spans="1:15" ht="12.75" customHeight="1">
      <c r="A184" s="251"/>
      <c r="B184" s="252"/>
      <c r="C184" s="503" t="s">
        <v>2601</v>
      </c>
      <c r="D184" s="503"/>
      <c r="E184" s="253">
        <v>1.5</v>
      </c>
      <c r="F184" s="254"/>
      <c r="G184" s="255"/>
      <c r="H184" s="256"/>
      <c r="I184" s="257"/>
      <c r="J184" s="258"/>
      <c r="K184" s="257"/>
      <c r="M184" s="259" t="s">
        <v>2601</v>
      </c>
      <c r="O184" s="242"/>
    </row>
    <row r="185" spans="1:15" ht="12.75" customHeight="1">
      <c r="A185" s="251"/>
      <c r="B185" s="252"/>
      <c r="C185" s="503" t="s">
        <v>2602</v>
      </c>
      <c r="D185" s="503"/>
      <c r="E185" s="253">
        <v>1.5</v>
      </c>
      <c r="F185" s="254"/>
      <c r="G185" s="255"/>
      <c r="H185" s="256"/>
      <c r="I185" s="257"/>
      <c r="J185" s="258"/>
      <c r="K185" s="257"/>
      <c r="M185" s="259" t="s">
        <v>2602</v>
      </c>
      <c r="O185" s="242"/>
    </row>
    <row r="186" spans="1:15" ht="12.75" customHeight="1">
      <c r="A186" s="251"/>
      <c r="B186" s="252"/>
      <c r="C186" s="503" t="s">
        <v>2603</v>
      </c>
      <c r="D186" s="503"/>
      <c r="E186" s="253">
        <v>1.5</v>
      </c>
      <c r="F186" s="254"/>
      <c r="G186" s="255"/>
      <c r="H186" s="256"/>
      <c r="I186" s="257"/>
      <c r="J186" s="258"/>
      <c r="K186" s="257"/>
      <c r="M186" s="259" t="s">
        <v>2603</v>
      </c>
      <c r="O186" s="242"/>
    </row>
    <row r="187" spans="1:15" ht="12.75" customHeight="1">
      <c r="A187" s="251"/>
      <c r="B187" s="252"/>
      <c r="C187" s="503" t="s">
        <v>2604</v>
      </c>
      <c r="D187" s="503"/>
      <c r="E187" s="253">
        <v>1.5</v>
      </c>
      <c r="F187" s="254"/>
      <c r="G187" s="255"/>
      <c r="H187" s="256"/>
      <c r="I187" s="257"/>
      <c r="J187" s="258"/>
      <c r="K187" s="257"/>
      <c r="M187" s="259" t="s">
        <v>2604</v>
      </c>
      <c r="O187" s="242"/>
    </row>
    <row r="188" spans="1:15" ht="12.75" customHeight="1">
      <c r="A188" s="251"/>
      <c r="B188" s="252"/>
      <c r="C188" s="503" t="s">
        <v>2605</v>
      </c>
      <c r="D188" s="503"/>
      <c r="E188" s="253">
        <v>3</v>
      </c>
      <c r="F188" s="254"/>
      <c r="G188" s="255"/>
      <c r="H188" s="256"/>
      <c r="I188" s="257"/>
      <c r="J188" s="258"/>
      <c r="K188" s="257"/>
      <c r="M188" s="259" t="s">
        <v>2605</v>
      </c>
      <c r="O188" s="242"/>
    </row>
    <row r="189" spans="1:15" ht="12.75" customHeight="1">
      <c r="A189" s="251"/>
      <c r="B189" s="252"/>
      <c r="C189" s="503" t="s">
        <v>2606</v>
      </c>
      <c r="D189" s="503"/>
      <c r="E189" s="253">
        <v>4</v>
      </c>
      <c r="F189" s="254"/>
      <c r="G189" s="255"/>
      <c r="H189" s="256"/>
      <c r="I189" s="257"/>
      <c r="J189" s="258"/>
      <c r="K189" s="257"/>
      <c r="M189" s="259" t="s">
        <v>2606</v>
      </c>
      <c r="O189" s="242"/>
    </row>
    <row r="190" spans="1:15" ht="12.75" customHeight="1">
      <c r="A190" s="251"/>
      <c r="B190" s="252"/>
      <c r="C190" s="503" t="s">
        <v>2607</v>
      </c>
      <c r="D190" s="503"/>
      <c r="E190" s="253">
        <v>6</v>
      </c>
      <c r="F190" s="254"/>
      <c r="G190" s="255"/>
      <c r="H190" s="256"/>
      <c r="I190" s="257"/>
      <c r="J190" s="258"/>
      <c r="K190" s="257"/>
      <c r="M190" s="259" t="s">
        <v>2607</v>
      </c>
      <c r="O190" s="242"/>
    </row>
    <row r="191" spans="1:15" ht="12.75" customHeight="1">
      <c r="A191" s="251"/>
      <c r="B191" s="252"/>
      <c r="C191" s="503" t="s">
        <v>2608</v>
      </c>
      <c r="D191" s="503"/>
      <c r="E191" s="253">
        <v>2</v>
      </c>
      <c r="F191" s="254"/>
      <c r="G191" s="255"/>
      <c r="H191" s="256"/>
      <c r="I191" s="257"/>
      <c r="J191" s="258"/>
      <c r="K191" s="257"/>
      <c r="M191" s="259" t="s">
        <v>2608</v>
      </c>
      <c r="O191" s="242"/>
    </row>
    <row r="192" spans="1:15" ht="12.75" customHeight="1">
      <c r="A192" s="251"/>
      <c r="B192" s="252"/>
      <c r="C192" s="503" t="s">
        <v>2609</v>
      </c>
      <c r="D192" s="503"/>
      <c r="E192" s="253">
        <v>2</v>
      </c>
      <c r="F192" s="254"/>
      <c r="G192" s="255"/>
      <c r="H192" s="256"/>
      <c r="I192" s="257"/>
      <c r="J192" s="258"/>
      <c r="K192" s="257"/>
      <c r="M192" s="259" t="s">
        <v>2609</v>
      </c>
      <c r="O192" s="242"/>
    </row>
    <row r="193" spans="1:15" ht="12.75" customHeight="1">
      <c r="A193" s="251"/>
      <c r="B193" s="252"/>
      <c r="C193" s="503" t="s">
        <v>2610</v>
      </c>
      <c r="D193" s="503"/>
      <c r="E193" s="253">
        <v>2</v>
      </c>
      <c r="F193" s="254"/>
      <c r="G193" s="255"/>
      <c r="H193" s="256"/>
      <c r="I193" s="257"/>
      <c r="J193" s="258"/>
      <c r="K193" s="257"/>
      <c r="M193" s="259" t="s">
        <v>2610</v>
      </c>
      <c r="O193" s="242"/>
    </row>
    <row r="194" spans="1:15" ht="12.75" customHeight="1">
      <c r="A194" s="251"/>
      <c r="B194" s="252"/>
      <c r="C194" s="503" t="s">
        <v>2611</v>
      </c>
      <c r="D194" s="503"/>
      <c r="E194" s="253">
        <v>2</v>
      </c>
      <c r="F194" s="254"/>
      <c r="G194" s="255"/>
      <c r="H194" s="256"/>
      <c r="I194" s="257"/>
      <c r="J194" s="258"/>
      <c r="K194" s="257"/>
      <c r="M194" s="259" t="s">
        <v>2611</v>
      </c>
      <c r="O194" s="242"/>
    </row>
    <row r="195" spans="1:15" ht="12.75" customHeight="1">
      <c r="A195" s="251"/>
      <c r="B195" s="252"/>
      <c r="C195" s="503" t="s">
        <v>2612</v>
      </c>
      <c r="D195" s="503"/>
      <c r="E195" s="253">
        <v>2.5</v>
      </c>
      <c r="F195" s="254"/>
      <c r="G195" s="255"/>
      <c r="H195" s="256"/>
      <c r="I195" s="257"/>
      <c r="J195" s="258"/>
      <c r="K195" s="257"/>
      <c r="M195" s="259" t="s">
        <v>2612</v>
      </c>
      <c r="O195" s="242"/>
    </row>
    <row r="196" spans="1:15" ht="12.75" customHeight="1">
      <c r="A196" s="251"/>
      <c r="B196" s="252"/>
      <c r="C196" s="503" t="s">
        <v>2613</v>
      </c>
      <c r="D196" s="503"/>
      <c r="E196" s="253">
        <v>2.5</v>
      </c>
      <c r="F196" s="254"/>
      <c r="G196" s="255"/>
      <c r="H196" s="256"/>
      <c r="I196" s="257"/>
      <c r="J196" s="258"/>
      <c r="K196" s="257"/>
      <c r="M196" s="259" t="s">
        <v>2613</v>
      </c>
      <c r="O196" s="242"/>
    </row>
    <row r="197" spans="1:15" ht="12.75" customHeight="1">
      <c r="A197" s="251"/>
      <c r="B197" s="252"/>
      <c r="C197" s="503" t="s">
        <v>2614</v>
      </c>
      <c r="D197" s="503"/>
      <c r="E197" s="253">
        <v>1.5</v>
      </c>
      <c r="F197" s="254"/>
      <c r="G197" s="255"/>
      <c r="H197" s="256"/>
      <c r="I197" s="257"/>
      <c r="J197" s="258"/>
      <c r="K197" s="257"/>
      <c r="M197" s="259" t="s">
        <v>2614</v>
      </c>
      <c r="O197" s="242"/>
    </row>
    <row r="198" spans="1:15" ht="12.75" customHeight="1">
      <c r="A198" s="251"/>
      <c r="B198" s="252"/>
      <c r="C198" s="503" t="s">
        <v>2615</v>
      </c>
      <c r="D198" s="503"/>
      <c r="E198" s="253">
        <v>1.5</v>
      </c>
      <c r="F198" s="254"/>
      <c r="G198" s="255"/>
      <c r="H198" s="256"/>
      <c r="I198" s="257"/>
      <c r="J198" s="258"/>
      <c r="K198" s="257"/>
      <c r="M198" s="259" t="s">
        <v>2615</v>
      </c>
      <c r="O198" s="242"/>
    </row>
    <row r="199" spans="1:15" ht="12.75" customHeight="1">
      <c r="A199" s="251"/>
      <c r="B199" s="252"/>
      <c r="C199" s="503" t="s">
        <v>2616</v>
      </c>
      <c r="D199" s="503"/>
      <c r="E199" s="253">
        <v>9</v>
      </c>
      <c r="F199" s="254"/>
      <c r="G199" s="255"/>
      <c r="H199" s="256"/>
      <c r="I199" s="257"/>
      <c r="J199" s="258"/>
      <c r="K199" s="257"/>
      <c r="M199" s="259" t="s">
        <v>2616</v>
      </c>
      <c r="O199" s="242"/>
    </row>
    <row r="200" spans="1:15" ht="12.75" customHeight="1">
      <c r="A200" s="251"/>
      <c r="B200" s="252"/>
      <c r="C200" s="503" t="s">
        <v>2617</v>
      </c>
      <c r="D200" s="503"/>
      <c r="E200" s="253">
        <v>6</v>
      </c>
      <c r="F200" s="254"/>
      <c r="G200" s="255"/>
      <c r="H200" s="256"/>
      <c r="I200" s="257"/>
      <c r="J200" s="258"/>
      <c r="K200" s="257"/>
      <c r="M200" s="259" t="s">
        <v>2617</v>
      </c>
      <c r="O200" s="242"/>
    </row>
    <row r="201" spans="1:15" ht="12.75" customHeight="1">
      <c r="A201" s="251"/>
      <c r="B201" s="252"/>
      <c r="C201" s="503" t="s">
        <v>2618</v>
      </c>
      <c r="D201" s="503"/>
      <c r="E201" s="253">
        <v>6</v>
      </c>
      <c r="F201" s="254"/>
      <c r="G201" s="255"/>
      <c r="H201" s="256"/>
      <c r="I201" s="257"/>
      <c r="J201" s="258"/>
      <c r="K201" s="257"/>
      <c r="M201" s="259" t="s">
        <v>2618</v>
      </c>
      <c r="O201" s="242"/>
    </row>
    <row r="202" spans="1:15" ht="12.75" customHeight="1">
      <c r="A202" s="251"/>
      <c r="B202" s="252"/>
      <c r="C202" s="503" t="s">
        <v>2619</v>
      </c>
      <c r="D202" s="503"/>
      <c r="E202" s="253">
        <v>4</v>
      </c>
      <c r="F202" s="254"/>
      <c r="G202" s="255"/>
      <c r="H202" s="256"/>
      <c r="I202" s="257"/>
      <c r="J202" s="258"/>
      <c r="K202" s="257"/>
      <c r="M202" s="259" t="s">
        <v>2619</v>
      </c>
      <c r="O202" s="242"/>
    </row>
    <row r="203" spans="1:15" ht="12.75" customHeight="1">
      <c r="A203" s="251"/>
      <c r="B203" s="252"/>
      <c r="C203" s="503" t="s">
        <v>2620</v>
      </c>
      <c r="D203" s="503"/>
      <c r="E203" s="253">
        <v>1.5</v>
      </c>
      <c r="F203" s="254"/>
      <c r="G203" s="255"/>
      <c r="H203" s="256"/>
      <c r="I203" s="257"/>
      <c r="J203" s="258"/>
      <c r="K203" s="257"/>
      <c r="M203" s="259" t="s">
        <v>2620</v>
      </c>
      <c r="O203" s="242"/>
    </row>
    <row r="204" spans="1:15" ht="12.75" customHeight="1">
      <c r="A204" s="251"/>
      <c r="B204" s="252"/>
      <c r="C204" s="503" t="s">
        <v>2621</v>
      </c>
      <c r="D204" s="503"/>
      <c r="E204" s="253">
        <v>1.5</v>
      </c>
      <c r="F204" s="254"/>
      <c r="G204" s="255"/>
      <c r="H204" s="256"/>
      <c r="I204" s="257"/>
      <c r="J204" s="258"/>
      <c r="K204" s="257"/>
      <c r="M204" s="259" t="s">
        <v>2621</v>
      </c>
      <c r="O204" s="242"/>
    </row>
    <row r="205" spans="1:15" ht="12.75" customHeight="1">
      <c r="A205" s="251"/>
      <c r="B205" s="252"/>
      <c r="C205" s="503" t="s">
        <v>2622</v>
      </c>
      <c r="D205" s="503"/>
      <c r="E205" s="253">
        <v>3</v>
      </c>
      <c r="F205" s="254"/>
      <c r="G205" s="255"/>
      <c r="H205" s="256"/>
      <c r="I205" s="257"/>
      <c r="J205" s="258"/>
      <c r="K205" s="257"/>
      <c r="M205" s="259" t="s">
        <v>2622</v>
      </c>
      <c r="O205" s="242"/>
    </row>
    <row r="206" spans="1:15" ht="12.75" customHeight="1">
      <c r="A206" s="251"/>
      <c r="B206" s="252"/>
      <c r="C206" s="503" t="s">
        <v>2623</v>
      </c>
      <c r="D206" s="503"/>
      <c r="E206" s="253">
        <v>3</v>
      </c>
      <c r="F206" s="254"/>
      <c r="G206" s="255"/>
      <c r="H206" s="256"/>
      <c r="I206" s="257"/>
      <c r="J206" s="258"/>
      <c r="K206" s="257"/>
      <c r="M206" s="259" t="s">
        <v>2623</v>
      </c>
      <c r="O206" s="242"/>
    </row>
    <row r="207" spans="1:15" ht="12.75" customHeight="1">
      <c r="A207" s="251"/>
      <c r="B207" s="252"/>
      <c r="C207" s="503" t="s">
        <v>2624</v>
      </c>
      <c r="D207" s="503"/>
      <c r="E207" s="253">
        <v>3</v>
      </c>
      <c r="F207" s="254"/>
      <c r="G207" s="255"/>
      <c r="H207" s="256"/>
      <c r="I207" s="257"/>
      <c r="J207" s="258"/>
      <c r="K207" s="257"/>
      <c r="M207" s="259" t="s">
        <v>2624</v>
      </c>
      <c r="O207" s="242"/>
    </row>
    <row r="208" spans="1:15" ht="12.75" customHeight="1">
      <c r="A208" s="251"/>
      <c r="B208" s="252"/>
      <c r="C208" s="503" t="s">
        <v>2625</v>
      </c>
      <c r="D208" s="503"/>
      <c r="E208" s="253">
        <v>3</v>
      </c>
      <c r="F208" s="254"/>
      <c r="G208" s="255"/>
      <c r="H208" s="256"/>
      <c r="I208" s="257"/>
      <c r="J208" s="258"/>
      <c r="K208" s="257"/>
      <c r="M208" s="259" t="s">
        <v>2625</v>
      </c>
      <c r="O208" s="242"/>
    </row>
    <row r="209" spans="1:15" ht="12.75" customHeight="1">
      <c r="A209" s="251"/>
      <c r="B209" s="252"/>
      <c r="C209" s="503" t="s">
        <v>2626</v>
      </c>
      <c r="D209" s="503"/>
      <c r="E209" s="253">
        <v>1.5</v>
      </c>
      <c r="F209" s="254"/>
      <c r="G209" s="255"/>
      <c r="H209" s="256"/>
      <c r="I209" s="257"/>
      <c r="J209" s="258"/>
      <c r="K209" s="257"/>
      <c r="M209" s="259" t="s">
        <v>2626</v>
      </c>
      <c r="O209" s="242"/>
    </row>
    <row r="210" spans="1:15" ht="12.75" customHeight="1">
      <c r="A210" s="251"/>
      <c r="B210" s="252"/>
      <c r="C210" s="503" t="s">
        <v>2627</v>
      </c>
      <c r="D210" s="503"/>
      <c r="E210" s="253">
        <v>1.5</v>
      </c>
      <c r="F210" s="254"/>
      <c r="G210" s="255"/>
      <c r="H210" s="256"/>
      <c r="I210" s="257"/>
      <c r="J210" s="258"/>
      <c r="K210" s="257"/>
      <c r="M210" s="259" t="s">
        <v>2627</v>
      </c>
      <c r="O210" s="242"/>
    </row>
    <row r="211" spans="1:15" ht="12.75" customHeight="1">
      <c r="A211" s="251"/>
      <c r="B211" s="252"/>
      <c r="C211" s="503" t="s">
        <v>2628</v>
      </c>
      <c r="D211" s="503"/>
      <c r="E211" s="253">
        <v>3</v>
      </c>
      <c r="F211" s="254"/>
      <c r="G211" s="255"/>
      <c r="H211" s="256"/>
      <c r="I211" s="257"/>
      <c r="J211" s="258"/>
      <c r="K211" s="257"/>
      <c r="M211" s="259" t="s">
        <v>2628</v>
      </c>
      <c r="O211" s="242"/>
    </row>
    <row r="212" spans="1:15" ht="12.75" customHeight="1">
      <c r="A212" s="251"/>
      <c r="B212" s="252"/>
      <c r="C212" s="503" t="s">
        <v>2629</v>
      </c>
      <c r="D212" s="503"/>
      <c r="E212" s="253">
        <v>3</v>
      </c>
      <c r="F212" s="254"/>
      <c r="G212" s="255"/>
      <c r="H212" s="256"/>
      <c r="I212" s="257"/>
      <c r="J212" s="258"/>
      <c r="K212" s="257"/>
      <c r="M212" s="259" t="s">
        <v>2629</v>
      </c>
      <c r="O212" s="242"/>
    </row>
    <row r="213" spans="1:15" ht="12.75" customHeight="1">
      <c r="A213" s="251"/>
      <c r="B213" s="252"/>
      <c r="C213" s="503" t="s">
        <v>2630</v>
      </c>
      <c r="D213" s="503"/>
      <c r="E213" s="253">
        <v>3</v>
      </c>
      <c r="F213" s="254"/>
      <c r="G213" s="255"/>
      <c r="H213" s="256"/>
      <c r="I213" s="257"/>
      <c r="J213" s="258"/>
      <c r="K213" s="257"/>
      <c r="M213" s="259" t="s">
        <v>2630</v>
      </c>
      <c r="O213" s="242"/>
    </row>
    <row r="214" spans="1:15" ht="12.75" customHeight="1">
      <c r="A214" s="251"/>
      <c r="B214" s="252"/>
      <c r="C214" s="503" t="s">
        <v>2631</v>
      </c>
      <c r="D214" s="503"/>
      <c r="E214" s="253">
        <v>3</v>
      </c>
      <c r="F214" s="254"/>
      <c r="G214" s="255"/>
      <c r="H214" s="256"/>
      <c r="I214" s="257"/>
      <c r="J214" s="258"/>
      <c r="K214" s="257"/>
      <c r="M214" s="259" t="s">
        <v>2631</v>
      </c>
      <c r="O214" s="242"/>
    </row>
    <row r="215" spans="1:80" ht="22.5">
      <c r="A215" s="243">
        <v>20</v>
      </c>
      <c r="B215" s="244" t="s">
        <v>2632</v>
      </c>
      <c r="C215" s="245" t="s">
        <v>2633</v>
      </c>
      <c r="D215" s="246" t="s">
        <v>123</v>
      </c>
      <c r="E215" s="247">
        <v>21.5</v>
      </c>
      <c r="F215" s="439"/>
      <c r="G215" s="248">
        <f>E215*F215</f>
        <v>0</v>
      </c>
      <c r="H215" s="249">
        <v>0.00446</v>
      </c>
      <c r="I215" s="250">
        <f>E215*H215</f>
        <v>0.09589</v>
      </c>
      <c r="J215" s="249">
        <v>0</v>
      </c>
      <c r="K215" s="250">
        <f>E215*J215</f>
        <v>0</v>
      </c>
      <c r="O215" s="242">
        <v>2</v>
      </c>
      <c r="AA215" s="215">
        <v>1</v>
      </c>
      <c r="AB215" s="215">
        <v>1</v>
      </c>
      <c r="AC215" s="215">
        <v>1</v>
      </c>
      <c r="AZ215" s="215">
        <v>1</v>
      </c>
      <c r="BA215" s="215">
        <f>IF(AZ215=1,G215,0)</f>
        <v>0</v>
      </c>
      <c r="BB215" s="215">
        <f>IF(AZ215=2,G215,0)</f>
        <v>0</v>
      </c>
      <c r="BC215" s="215">
        <f>IF(AZ215=3,G215,0)</f>
        <v>0</v>
      </c>
      <c r="BD215" s="215">
        <f>IF(AZ215=4,G215,0)</f>
        <v>0</v>
      </c>
      <c r="BE215" s="215">
        <f>IF(AZ215=5,G215,0)</f>
        <v>0</v>
      </c>
      <c r="CA215" s="242">
        <v>1</v>
      </c>
      <c r="CB215" s="242">
        <v>1</v>
      </c>
    </row>
    <row r="216" spans="1:15" ht="12.75" customHeight="1">
      <c r="A216" s="251"/>
      <c r="B216" s="252"/>
      <c r="C216" s="503" t="s">
        <v>896</v>
      </c>
      <c r="D216" s="503"/>
      <c r="E216" s="253">
        <v>0</v>
      </c>
      <c r="F216" s="254"/>
      <c r="G216" s="255"/>
      <c r="H216" s="256"/>
      <c r="I216" s="257"/>
      <c r="J216" s="258"/>
      <c r="K216" s="257"/>
      <c r="M216" s="259" t="s">
        <v>896</v>
      </c>
      <c r="O216" s="242"/>
    </row>
    <row r="217" spans="1:15" ht="12.75" customHeight="1">
      <c r="A217" s="251"/>
      <c r="B217" s="252"/>
      <c r="C217" s="503" t="s">
        <v>2634</v>
      </c>
      <c r="D217" s="503"/>
      <c r="E217" s="253">
        <v>0</v>
      </c>
      <c r="F217" s="254"/>
      <c r="G217" s="255"/>
      <c r="H217" s="256"/>
      <c r="I217" s="257"/>
      <c r="J217" s="258"/>
      <c r="K217" s="257"/>
      <c r="M217" s="259" t="s">
        <v>2634</v>
      </c>
      <c r="O217" s="242"/>
    </row>
    <row r="218" spans="1:15" ht="12.75" customHeight="1">
      <c r="A218" s="251"/>
      <c r="B218" s="252"/>
      <c r="C218" s="503" t="s">
        <v>2635</v>
      </c>
      <c r="D218" s="503"/>
      <c r="E218" s="253">
        <v>8</v>
      </c>
      <c r="F218" s="254"/>
      <c r="G218" s="255"/>
      <c r="H218" s="256"/>
      <c r="I218" s="257"/>
      <c r="J218" s="258"/>
      <c r="K218" s="257"/>
      <c r="M218" s="259" t="s">
        <v>2635</v>
      </c>
      <c r="O218" s="242"/>
    </row>
    <row r="219" spans="1:15" ht="12.75" customHeight="1">
      <c r="A219" s="251"/>
      <c r="B219" s="252"/>
      <c r="C219" s="503" t="s">
        <v>2636</v>
      </c>
      <c r="D219" s="503"/>
      <c r="E219" s="253">
        <v>2.75</v>
      </c>
      <c r="F219" s="254"/>
      <c r="G219" s="255"/>
      <c r="H219" s="256"/>
      <c r="I219" s="257"/>
      <c r="J219" s="258"/>
      <c r="K219" s="257"/>
      <c r="M219" s="259" t="s">
        <v>2636</v>
      </c>
      <c r="O219" s="242"/>
    </row>
    <row r="220" spans="1:15" ht="12.75" customHeight="1">
      <c r="A220" s="251"/>
      <c r="B220" s="252"/>
      <c r="C220" s="503" t="s">
        <v>918</v>
      </c>
      <c r="D220" s="503"/>
      <c r="E220" s="253">
        <v>0</v>
      </c>
      <c r="F220" s="254"/>
      <c r="G220" s="255"/>
      <c r="H220" s="256"/>
      <c r="I220" s="257"/>
      <c r="J220" s="258"/>
      <c r="K220" s="257"/>
      <c r="M220" s="259" t="s">
        <v>918</v>
      </c>
      <c r="O220" s="242"/>
    </row>
    <row r="221" spans="1:15" ht="12.75" customHeight="1">
      <c r="A221" s="251"/>
      <c r="B221" s="252"/>
      <c r="C221" s="503" t="s">
        <v>2637</v>
      </c>
      <c r="D221" s="503"/>
      <c r="E221" s="253">
        <v>0</v>
      </c>
      <c r="F221" s="254"/>
      <c r="G221" s="255"/>
      <c r="H221" s="256"/>
      <c r="I221" s="257"/>
      <c r="J221" s="258"/>
      <c r="K221" s="257"/>
      <c r="M221" s="259" t="s">
        <v>2637</v>
      </c>
      <c r="O221" s="242"/>
    </row>
    <row r="222" spans="1:15" ht="12.75" customHeight="1">
      <c r="A222" s="251"/>
      <c r="B222" s="252"/>
      <c r="C222" s="503" t="s">
        <v>2635</v>
      </c>
      <c r="D222" s="503"/>
      <c r="E222" s="253">
        <v>8</v>
      </c>
      <c r="F222" s="254"/>
      <c r="G222" s="255"/>
      <c r="H222" s="256"/>
      <c r="I222" s="257"/>
      <c r="J222" s="258"/>
      <c r="K222" s="257"/>
      <c r="M222" s="259" t="s">
        <v>2635</v>
      </c>
      <c r="O222" s="242"/>
    </row>
    <row r="223" spans="1:15" ht="12.75" customHeight="1">
      <c r="A223" s="251"/>
      <c r="B223" s="252"/>
      <c r="C223" s="503" t="s">
        <v>2638</v>
      </c>
      <c r="D223" s="503"/>
      <c r="E223" s="253">
        <v>2.75</v>
      </c>
      <c r="F223" s="254"/>
      <c r="G223" s="255"/>
      <c r="H223" s="256"/>
      <c r="I223" s="257"/>
      <c r="J223" s="258"/>
      <c r="K223" s="257"/>
      <c r="M223" s="259" t="s">
        <v>2638</v>
      </c>
      <c r="O223" s="242"/>
    </row>
    <row r="224" spans="1:80" ht="22.5">
      <c r="A224" s="243">
        <v>21</v>
      </c>
      <c r="B224" s="244" t="s">
        <v>414</v>
      </c>
      <c r="C224" s="245" t="s">
        <v>2639</v>
      </c>
      <c r="D224" s="246" t="s">
        <v>123</v>
      </c>
      <c r="E224" s="247">
        <v>21.5</v>
      </c>
      <c r="F224" s="439"/>
      <c r="G224" s="248">
        <f>E224*F224</f>
        <v>0</v>
      </c>
      <c r="H224" s="249">
        <v>0.00367</v>
      </c>
      <c r="I224" s="250">
        <f>E224*H224</f>
        <v>0.078905</v>
      </c>
      <c r="J224" s="249">
        <v>0</v>
      </c>
      <c r="K224" s="250">
        <f>E224*J224</f>
        <v>0</v>
      </c>
      <c r="O224" s="242">
        <v>2</v>
      </c>
      <c r="AA224" s="215">
        <v>1</v>
      </c>
      <c r="AB224" s="215">
        <v>1</v>
      </c>
      <c r="AC224" s="215">
        <v>1</v>
      </c>
      <c r="AZ224" s="215">
        <v>1</v>
      </c>
      <c r="BA224" s="215">
        <f>IF(AZ224=1,G224,0)</f>
        <v>0</v>
      </c>
      <c r="BB224" s="215">
        <f>IF(AZ224=2,G224,0)</f>
        <v>0</v>
      </c>
      <c r="BC224" s="215">
        <f>IF(AZ224=3,G224,0)</f>
        <v>0</v>
      </c>
      <c r="BD224" s="215">
        <f>IF(AZ224=4,G224,0)</f>
        <v>0</v>
      </c>
      <c r="BE224" s="215">
        <f>IF(AZ224=5,G224,0)</f>
        <v>0</v>
      </c>
      <c r="CA224" s="242">
        <v>1</v>
      </c>
      <c r="CB224" s="242">
        <v>1</v>
      </c>
    </row>
    <row r="225" spans="1:15" ht="12.75" customHeight="1">
      <c r="A225" s="251"/>
      <c r="B225" s="252"/>
      <c r="C225" s="503" t="s">
        <v>896</v>
      </c>
      <c r="D225" s="503"/>
      <c r="E225" s="253">
        <v>0</v>
      </c>
      <c r="F225" s="254"/>
      <c r="G225" s="255"/>
      <c r="H225" s="256"/>
      <c r="I225" s="257"/>
      <c r="J225" s="258"/>
      <c r="K225" s="257"/>
      <c r="M225" s="259" t="s">
        <v>896</v>
      </c>
      <c r="O225" s="242"/>
    </row>
    <row r="226" spans="1:15" ht="12.75" customHeight="1">
      <c r="A226" s="251"/>
      <c r="B226" s="252"/>
      <c r="C226" s="503" t="s">
        <v>2634</v>
      </c>
      <c r="D226" s="503"/>
      <c r="E226" s="253">
        <v>0</v>
      </c>
      <c r="F226" s="254"/>
      <c r="G226" s="255"/>
      <c r="H226" s="256"/>
      <c r="I226" s="257"/>
      <c r="J226" s="258"/>
      <c r="K226" s="257"/>
      <c r="M226" s="259" t="s">
        <v>2634</v>
      </c>
      <c r="O226" s="242"/>
    </row>
    <row r="227" spans="1:15" ht="12.75" customHeight="1">
      <c r="A227" s="251"/>
      <c r="B227" s="252"/>
      <c r="C227" s="503" t="s">
        <v>2635</v>
      </c>
      <c r="D227" s="503"/>
      <c r="E227" s="253">
        <v>8</v>
      </c>
      <c r="F227" s="254"/>
      <c r="G227" s="255"/>
      <c r="H227" s="256"/>
      <c r="I227" s="257"/>
      <c r="J227" s="258"/>
      <c r="K227" s="257"/>
      <c r="M227" s="259" t="s">
        <v>2635</v>
      </c>
      <c r="O227" s="242"/>
    </row>
    <row r="228" spans="1:15" ht="12.75" customHeight="1">
      <c r="A228" s="251"/>
      <c r="B228" s="252"/>
      <c r="C228" s="503" t="s">
        <v>2636</v>
      </c>
      <c r="D228" s="503"/>
      <c r="E228" s="253">
        <v>2.75</v>
      </c>
      <c r="F228" s="254"/>
      <c r="G228" s="255"/>
      <c r="H228" s="256"/>
      <c r="I228" s="257"/>
      <c r="J228" s="258"/>
      <c r="K228" s="257"/>
      <c r="M228" s="259" t="s">
        <v>2636</v>
      </c>
      <c r="O228" s="242"/>
    </row>
    <row r="229" spans="1:15" ht="12.75" customHeight="1">
      <c r="A229" s="251"/>
      <c r="B229" s="252"/>
      <c r="C229" s="503" t="s">
        <v>918</v>
      </c>
      <c r="D229" s="503"/>
      <c r="E229" s="253">
        <v>0</v>
      </c>
      <c r="F229" s="254"/>
      <c r="G229" s="255"/>
      <c r="H229" s="256"/>
      <c r="I229" s="257"/>
      <c r="J229" s="258"/>
      <c r="K229" s="257"/>
      <c r="M229" s="259" t="s">
        <v>918</v>
      </c>
      <c r="O229" s="242"/>
    </row>
    <row r="230" spans="1:15" ht="12.75" customHeight="1">
      <c r="A230" s="251"/>
      <c r="B230" s="252"/>
      <c r="C230" s="503" t="s">
        <v>2637</v>
      </c>
      <c r="D230" s="503"/>
      <c r="E230" s="253">
        <v>0</v>
      </c>
      <c r="F230" s="254"/>
      <c r="G230" s="255"/>
      <c r="H230" s="256"/>
      <c r="I230" s="257"/>
      <c r="J230" s="258"/>
      <c r="K230" s="257"/>
      <c r="M230" s="259" t="s">
        <v>2637</v>
      </c>
      <c r="O230" s="242"/>
    </row>
    <row r="231" spans="1:15" ht="12.75" customHeight="1">
      <c r="A231" s="251"/>
      <c r="B231" s="252"/>
      <c r="C231" s="503" t="s">
        <v>2635</v>
      </c>
      <c r="D231" s="503"/>
      <c r="E231" s="253">
        <v>8</v>
      </c>
      <c r="F231" s="254"/>
      <c r="G231" s="255"/>
      <c r="H231" s="256"/>
      <c r="I231" s="257"/>
      <c r="J231" s="258"/>
      <c r="K231" s="257"/>
      <c r="M231" s="259" t="s">
        <v>2635</v>
      </c>
      <c r="O231" s="242"/>
    </row>
    <row r="232" spans="1:15" ht="12.75" customHeight="1">
      <c r="A232" s="251"/>
      <c r="B232" s="252"/>
      <c r="C232" s="503" t="s">
        <v>2638</v>
      </c>
      <c r="D232" s="503"/>
      <c r="E232" s="253">
        <v>2.75</v>
      </c>
      <c r="F232" s="254"/>
      <c r="G232" s="255"/>
      <c r="H232" s="256"/>
      <c r="I232" s="257"/>
      <c r="J232" s="258"/>
      <c r="K232" s="257"/>
      <c r="M232" s="259" t="s">
        <v>2638</v>
      </c>
      <c r="O232" s="242"/>
    </row>
    <row r="233" spans="1:57" ht="12.75">
      <c r="A233" s="263"/>
      <c r="B233" s="264" t="s">
        <v>177</v>
      </c>
      <c r="C233" s="265" t="s">
        <v>416</v>
      </c>
      <c r="D233" s="266"/>
      <c r="E233" s="267"/>
      <c r="F233" s="268"/>
      <c r="G233" s="269">
        <f>SUM(G164:G232)</f>
        <v>0</v>
      </c>
      <c r="H233" s="270"/>
      <c r="I233" s="271">
        <f>SUM(I164:I232)</f>
        <v>18.768865</v>
      </c>
      <c r="J233" s="270"/>
      <c r="K233" s="271">
        <f>SUM(K164:K232)</f>
        <v>0</v>
      </c>
      <c r="O233" s="242">
        <v>4</v>
      </c>
      <c r="BA233" s="272">
        <f>SUM(BA164:BA232)</f>
        <v>0</v>
      </c>
      <c r="BB233" s="272">
        <f>SUM(BB164:BB232)</f>
        <v>0</v>
      </c>
      <c r="BC233" s="272">
        <f>SUM(BC164:BC232)</f>
        <v>0</v>
      </c>
      <c r="BD233" s="272">
        <f>SUM(BD164:BD232)</f>
        <v>0</v>
      </c>
      <c r="BE233" s="272">
        <f>SUM(BE164:BE232)</f>
        <v>0</v>
      </c>
    </row>
    <row r="234" spans="1:15" ht="12.75">
      <c r="A234" s="232" t="s">
        <v>118</v>
      </c>
      <c r="B234" s="233" t="s">
        <v>417</v>
      </c>
      <c r="C234" s="234" t="s">
        <v>418</v>
      </c>
      <c r="D234" s="235"/>
      <c r="E234" s="236"/>
      <c r="F234" s="236"/>
      <c r="G234" s="237"/>
      <c r="H234" s="238"/>
      <c r="I234" s="239"/>
      <c r="J234" s="240"/>
      <c r="K234" s="241"/>
      <c r="O234" s="242">
        <v>1</v>
      </c>
    </row>
    <row r="235" spans="1:80" ht="22.5">
      <c r="A235" s="243">
        <v>22</v>
      </c>
      <c r="B235" s="244" t="s">
        <v>549</v>
      </c>
      <c r="C235" s="245" t="s">
        <v>550</v>
      </c>
      <c r="D235" s="246" t="s">
        <v>123</v>
      </c>
      <c r="E235" s="247">
        <v>45</v>
      </c>
      <c r="F235" s="439"/>
      <c r="G235" s="248">
        <f>E235*F235</f>
        <v>0</v>
      </c>
      <c r="H235" s="249">
        <v>0.03615</v>
      </c>
      <c r="I235" s="250">
        <f>E235*H235</f>
        <v>1.6267500000000001</v>
      </c>
      <c r="J235" s="249">
        <v>0</v>
      </c>
      <c r="K235" s="250">
        <f>E235*J235</f>
        <v>0</v>
      </c>
      <c r="O235" s="242">
        <v>2</v>
      </c>
      <c r="AA235" s="215">
        <v>1</v>
      </c>
      <c r="AB235" s="215">
        <v>1</v>
      </c>
      <c r="AC235" s="215">
        <v>1</v>
      </c>
      <c r="AZ235" s="215">
        <v>1</v>
      </c>
      <c r="BA235" s="215">
        <f>IF(AZ235=1,G235,0)</f>
        <v>0</v>
      </c>
      <c r="BB235" s="215">
        <f>IF(AZ235=2,G235,0)</f>
        <v>0</v>
      </c>
      <c r="BC235" s="215">
        <f>IF(AZ235=3,G235,0)</f>
        <v>0</v>
      </c>
      <c r="BD235" s="215">
        <f>IF(AZ235=4,G235,0)</f>
        <v>0</v>
      </c>
      <c r="BE235" s="215">
        <f>IF(AZ235=5,G235,0)</f>
        <v>0</v>
      </c>
      <c r="CA235" s="242">
        <v>1</v>
      </c>
      <c r="CB235" s="242">
        <v>1</v>
      </c>
    </row>
    <row r="236" spans="1:15" ht="12.75" customHeight="1">
      <c r="A236" s="251"/>
      <c r="B236" s="252"/>
      <c r="C236" s="503" t="s">
        <v>2590</v>
      </c>
      <c r="D236" s="503"/>
      <c r="E236" s="253">
        <v>1.5</v>
      </c>
      <c r="F236" s="254"/>
      <c r="G236" s="255"/>
      <c r="H236" s="256"/>
      <c r="I236" s="257"/>
      <c r="J236" s="258"/>
      <c r="K236" s="257"/>
      <c r="M236" s="259" t="s">
        <v>2590</v>
      </c>
      <c r="O236" s="242"/>
    </row>
    <row r="237" spans="1:15" ht="12.75" customHeight="1">
      <c r="A237" s="251"/>
      <c r="B237" s="252"/>
      <c r="C237" s="503" t="s">
        <v>2595</v>
      </c>
      <c r="D237" s="503"/>
      <c r="E237" s="253">
        <v>2</v>
      </c>
      <c r="F237" s="254"/>
      <c r="G237" s="255"/>
      <c r="H237" s="256"/>
      <c r="I237" s="257"/>
      <c r="J237" s="258"/>
      <c r="K237" s="257"/>
      <c r="M237" s="259" t="s">
        <v>2595</v>
      </c>
      <c r="O237" s="242"/>
    </row>
    <row r="238" spans="1:15" ht="12.75" customHeight="1">
      <c r="A238" s="251"/>
      <c r="B238" s="252"/>
      <c r="C238" s="503" t="s">
        <v>2596</v>
      </c>
      <c r="D238" s="503"/>
      <c r="E238" s="253">
        <v>2</v>
      </c>
      <c r="F238" s="254"/>
      <c r="G238" s="255"/>
      <c r="H238" s="256"/>
      <c r="I238" s="257"/>
      <c r="J238" s="258"/>
      <c r="K238" s="257"/>
      <c r="M238" s="259" t="s">
        <v>2596</v>
      </c>
      <c r="O238" s="242"/>
    </row>
    <row r="239" spans="1:15" ht="12.75" customHeight="1">
      <c r="A239" s="251"/>
      <c r="B239" s="252"/>
      <c r="C239" s="503" t="s">
        <v>2597</v>
      </c>
      <c r="D239" s="503"/>
      <c r="E239" s="253">
        <v>2</v>
      </c>
      <c r="F239" s="254"/>
      <c r="G239" s="255"/>
      <c r="H239" s="256"/>
      <c r="I239" s="257"/>
      <c r="J239" s="258"/>
      <c r="K239" s="257"/>
      <c r="M239" s="259" t="s">
        <v>2597</v>
      </c>
      <c r="O239" s="242"/>
    </row>
    <row r="240" spans="1:15" ht="12.75" customHeight="1">
      <c r="A240" s="251"/>
      <c r="B240" s="252"/>
      <c r="C240" s="503" t="s">
        <v>2598</v>
      </c>
      <c r="D240" s="503"/>
      <c r="E240" s="253">
        <v>1.5</v>
      </c>
      <c r="F240" s="254"/>
      <c r="G240" s="255"/>
      <c r="H240" s="256"/>
      <c r="I240" s="257"/>
      <c r="J240" s="258"/>
      <c r="K240" s="257"/>
      <c r="M240" s="259" t="s">
        <v>2598</v>
      </c>
      <c r="O240" s="242"/>
    </row>
    <row r="241" spans="1:15" ht="12.75" customHeight="1">
      <c r="A241" s="251"/>
      <c r="B241" s="252"/>
      <c r="C241" s="503" t="s">
        <v>2599</v>
      </c>
      <c r="D241" s="503"/>
      <c r="E241" s="253">
        <v>1.5</v>
      </c>
      <c r="F241" s="254"/>
      <c r="G241" s="255"/>
      <c r="H241" s="256"/>
      <c r="I241" s="257"/>
      <c r="J241" s="258"/>
      <c r="K241" s="257"/>
      <c r="M241" s="259" t="s">
        <v>2599</v>
      </c>
      <c r="O241" s="242"/>
    </row>
    <row r="242" spans="1:15" ht="12.75" customHeight="1">
      <c r="A242" s="251"/>
      <c r="B242" s="252"/>
      <c r="C242" s="503" t="s">
        <v>2600</v>
      </c>
      <c r="D242" s="503"/>
      <c r="E242" s="253">
        <v>1.5</v>
      </c>
      <c r="F242" s="254"/>
      <c r="G242" s="255"/>
      <c r="H242" s="256"/>
      <c r="I242" s="257"/>
      <c r="J242" s="258"/>
      <c r="K242" s="257"/>
      <c r="M242" s="259" t="s">
        <v>2600</v>
      </c>
      <c r="O242" s="242"/>
    </row>
    <row r="243" spans="1:15" ht="12.75" customHeight="1">
      <c r="A243" s="251"/>
      <c r="B243" s="252"/>
      <c r="C243" s="503" t="s">
        <v>2601</v>
      </c>
      <c r="D243" s="503"/>
      <c r="E243" s="253">
        <v>1.5</v>
      </c>
      <c r="F243" s="254"/>
      <c r="G243" s="255"/>
      <c r="H243" s="256"/>
      <c r="I243" s="257"/>
      <c r="J243" s="258"/>
      <c r="K243" s="257"/>
      <c r="M243" s="259" t="s">
        <v>2601</v>
      </c>
      <c r="O243" s="242"/>
    </row>
    <row r="244" spans="1:15" ht="12.75" customHeight="1">
      <c r="A244" s="251"/>
      <c r="B244" s="252"/>
      <c r="C244" s="503" t="s">
        <v>2602</v>
      </c>
      <c r="D244" s="503"/>
      <c r="E244" s="253">
        <v>1.5</v>
      </c>
      <c r="F244" s="254"/>
      <c r="G244" s="255"/>
      <c r="H244" s="256"/>
      <c r="I244" s="257"/>
      <c r="J244" s="258"/>
      <c r="K244" s="257"/>
      <c r="M244" s="259" t="s">
        <v>2602</v>
      </c>
      <c r="O244" s="242"/>
    </row>
    <row r="245" spans="1:15" ht="12.75" customHeight="1">
      <c r="A245" s="251"/>
      <c r="B245" s="252"/>
      <c r="C245" s="503" t="s">
        <v>2603</v>
      </c>
      <c r="D245" s="503"/>
      <c r="E245" s="253">
        <v>1.5</v>
      </c>
      <c r="F245" s="254"/>
      <c r="G245" s="255"/>
      <c r="H245" s="256"/>
      <c r="I245" s="257"/>
      <c r="J245" s="258"/>
      <c r="K245" s="257"/>
      <c r="M245" s="259" t="s">
        <v>2603</v>
      </c>
      <c r="O245" s="242"/>
    </row>
    <row r="246" spans="1:15" ht="12.75" customHeight="1">
      <c r="A246" s="251"/>
      <c r="B246" s="252"/>
      <c r="C246" s="503" t="s">
        <v>2604</v>
      </c>
      <c r="D246" s="503"/>
      <c r="E246" s="253">
        <v>1.5</v>
      </c>
      <c r="F246" s="254"/>
      <c r="G246" s="255"/>
      <c r="H246" s="256"/>
      <c r="I246" s="257"/>
      <c r="J246" s="258"/>
      <c r="K246" s="257"/>
      <c r="M246" s="259" t="s">
        <v>2604</v>
      </c>
      <c r="O246" s="242"/>
    </row>
    <row r="247" spans="1:15" ht="12.75" customHeight="1">
      <c r="A247" s="251"/>
      <c r="B247" s="252"/>
      <c r="C247" s="503" t="s">
        <v>2616</v>
      </c>
      <c r="D247" s="503"/>
      <c r="E247" s="253">
        <v>9</v>
      </c>
      <c r="F247" s="254"/>
      <c r="G247" s="255"/>
      <c r="H247" s="256"/>
      <c r="I247" s="257"/>
      <c r="J247" s="258"/>
      <c r="K247" s="257"/>
      <c r="M247" s="259" t="s">
        <v>2616</v>
      </c>
      <c r="O247" s="242"/>
    </row>
    <row r="248" spans="1:15" ht="12.75" customHeight="1">
      <c r="A248" s="251"/>
      <c r="B248" s="252"/>
      <c r="C248" s="503" t="s">
        <v>2622</v>
      </c>
      <c r="D248" s="503"/>
      <c r="E248" s="253">
        <v>3</v>
      </c>
      <c r="F248" s="254"/>
      <c r="G248" s="255"/>
      <c r="H248" s="256"/>
      <c r="I248" s="257"/>
      <c r="J248" s="258"/>
      <c r="K248" s="257"/>
      <c r="M248" s="259" t="s">
        <v>2622</v>
      </c>
      <c r="O248" s="242"/>
    </row>
    <row r="249" spans="1:15" ht="12.75" customHeight="1">
      <c r="A249" s="251"/>
      <c r="B249" s="252"/>
      <c r="C249" s="503" t="s">
        <v>2623</v>
      </c>
      <c r="D249" s="503"/>
      <c r="E249" s="253">
        <v>3</v>
      </c>
      <c r="F249" s="254"/>
      <c r="G249" s="255"/>
      <c r="H249" s="256"/>
      <c r="I249" s="257"/>
      <c r="J249" s="258"/>
      <c r="K249" s="257"/>
      <c r="M249" s="259" t="s">
        <v>2623</v>
      </c>
      <c r="O249" s="242"/>
    </row>
    <row r="250" spans="1:15" ht="12.75" customHeight="1">
      <c r="A250" s="251"/>
      <c r="B250" s="252"/>
      <c r="C250" s="503" t="s">
        <v>2624</v>
      </c>
      <c r="D250" s="503"/>
      <c r="E250" s="253">
        <v>3</v>
      </c>
      <c r="F250" s="254"/>
      <c r="G250" s="255"/>
      <c r="H250" s="256"/>
      <c r="I250" s="257"/>
      <c r="J250" s="258"/>
      <c r="K250" s="257"/>
      <c r="M250" s="259" t="s">
        <v>2624</v>
      </c>
      <c r="O250" s="242"/>
    </row>
    <row r="251" spans="1:15" ht="12.75" customHeight="1">
      <c r="A251" s="251"/>
      <c r="B251" s="252"/>
      <c r="C251" s="503" t="s">
        <v>2625</v>
      </c>
      <c r="D251" s="503"/>
      <c r="E251" s="253">
        <v>3</v>
      </c>
      <c r="F251" s="254"/>
      <c r="G251" s="255"/>
      <c r="H251" s="256"/>
      <c r="I251" s="257"/>
      <c r="J251" s="258"/>
      <c r="K251" s="257"/>
      <c r="M251" s="259" t="s">
        <v>2625</v>
      </c>
      <c r="O251" s="242"/>
    </row>
    <row r="252" spans="1:15" ht="12.75" customHeight="1">
      <c r="A252" s="251"/>
      <c r="B252" s="252"/>
      <c r="C252" s="503" t="s">
        <v>2626</v>
      </c>
      <c r="D252" s="503"/>
      <c r="E252" s="253">
        <v>1.5</v>
      </c>
      <c r="F252" s="254"/>
      <c r="G252" s="255"/>
      <c r="H252" s="256"/>
      <c r="I252" s="257"/>
      <c r="J252" s="258"/>
      <c r="K252" s="257"/>
      <c r="M252" s="259" t="s">
        <v>2626</v>
      </c>
      <c r="O252" s="242"/>
    </row>
    <row r="253" spans="1:15" ht="12.75" customHeight="1">
      <c r="A253" s="251"/>
      <c r="B253" s="252"/>
      <c r="C253" s="503" t="s">
        <v>2627</v>
      </c>
      <c r="D253" s="503"/>
      <c r="E253" s="253">
        <v>1.5</v>
      </c>
      <c r="F253" s="254"/>
      <c r="G253" s="255"/>
      <c r="H253" s="256"/>
      <c r="I253" s="257"/>
      <c r="J253" s="258"/>
      <c r="K253" s="257"/>
      <c r="M253" s="259" t="s">
        <v>2627</v>
      </c>
      <c r="O253" s="242"/>
    </row>
    <row r="254" spans="1:15" ht="12.75" customHeight="1">
      <c r="A254" s="251"/>
      <c r="B254" s="252"/>
      <c r="C254" s="503" t="s">
        <v>2628</v>
      </c>
      <c r="D254" s="503"/>
      <c r="E254" s="253">
        <v>3</v>
      </c>
      <c r="F254" s="254"/>
      <c r="G254" s="255"/>
      <c r="H254" s="256"/>
      <c r="I254" s="257"/>
      <c r="J254" s="258"/>
      <c r="K254" s="257"/>
      <c r="M254" s="259" t="s">
        <v>2628</v>
      </c>
      <c r="O254" s="242"/>
    </row>
    <row r="255" spans="1:57" ht="12.75">
      <c r="A255" s="263"/>
      <c r="B255" s="264" t="s">
        <v>177</v>
      </c>
      <c r="C255" s="265" t="s">
        <v>673</v>
      </c>
      <c r="D255" s="266"/>
      <c r="E255" s="267"/>
      <c r="F255" s="268"/>
      <c r="G255" s="269">
        <f>SUM(G234:G254)</f>
        <v>0</v>
      </c>
      <c r="H255" s="270"/>
      <c r="I255" s="271">
        <f>SUM(I234:I254)</f>
        <v>1.6267500000000001</v>
      </c>
      <c r="J255" s="270"/>
      <c r="K255" s="271">
        <f>SUM(K234:K254)</f>
        <v>0</v>
      </c>
      <c r="O255" s="242">
        <v>4</v>
      </c>
      <c r="BA255" s="272">
        <f>SUM(BA234:BA254)</f>
        <v>0</v>
      </c>
      <c r="BB255" s="272">
        <f>SUM(BB234:BB254)</f>
        <v>0</v>
      </c>
      <c r="BC255" s="272">
        <f>SUM(BC234:BC254)</f>
        <v>0</v>
      </c>
      <c r="BD255" s="272">
        <f>SUM(BD234:BD254)</f>
        <v>0</v>
      </c>
      <c r="BE255" s="272">
        <f>SUM(BE234:BE254)</f>
        <v>0</v>
      </c>
    </row>
    <row r="256" spans="1:15" ht="12.75">
      <c r="A256" s="232" t="s">
        <v>118</v>
      </c>
      <c r="B256" s="233" t="s">
        <v>735</v>
      </c>
      <c r="C256" s="234" t="s">
        <v>736</v>
      </c>
      <c r="D256" s="235"/>
      <c r="E256" s="236"/>
      <c r="F256" s="236"/>
      <c r="G256" s="237"/>
      <c r="H256" s="238"/>
      <c r="I256" s="239"/>
      <c r="J256" s="240"/>
      <c r="K256" s="241"/>
      <c r="O256" s="242">
        <v>1</v>
      </c>
    </row>
    <row r="257" spans="1:80" ht="12.75">
      <c r="A257" s="243">
        <v>23</v>
      </c>
      <c r="B257" s="244" t="s">
        <v>2640</v>
      </c>
      <c r="C257" s="245" t="s">
        <v>2641</v>
      </c>
      <c r="D257" s="246" t="s">
        <v>123</v>
      </c>
      <c r="E257" s="247">
        <v>200</v>
      </c>
      <c r="F257" s="439"/>
      <c r="G257" s="248">
        <f>E257*F257</f>
        <v>0</v>
      </c>
      <c r="H257" s="249">
        <v>0.00592</v>
      </c>
      <c r="I257" s="250">
        <f>E257*H257</f>
        <v>1.184</v>
      </c>
      <c r="J257" s="249">
        <v>0</v>
      </c>
      <c r="K257" s="250">
        <f>E257*J257</f>
        <v>0</v>
      </c>
      <c r="O257" s="242">
        <v>2</v>
      </c>
      <c r="AA257" s="215">
        <v>1</v>
      </c>
      <c r="AB257" s="215">
        <v>1</v>
      </c>
      <c r="AC257" s="215">
        <v>1</v>
      </c>
      <c r="AZ257" s="215">
        <v>1</v>
      </c>
      <c r="BA257" s="215">
        <f>IF(AZ257=1,G257,0)</f>
        <v>0</v>
      </c>
      <c r="BB257" s="215">
        <f>IF(AZ257=2,G257,0)</f>
        <v>0</v>
      </c>
      <c r="BC257" s="215">
        <f>IF(AZ257=3,G257,0)</f>
        <v>0</v>
      </c>
      <c r="BD257" s="215">
        <f>IF(AZ257=4,G257,0)</f>
        <v>0</v>
      </c>
      <c r="BE257" s="215">
        <f>IF(AZ257=5,G257,0)</f>
        <v>0</v>
      </c>
      <c r="CA257" s="242">
        <v>1</v>
      </c>
      <c r="CB257" s="242">
        <v>1</v>
      </c>
    </row>
    <row r="258" spans="1:57" ht="12.75">
      <c r="A258" s="263"/>
      <c r="B258" s="264" t="s">
        <v>177</v>
      </c>
      <c r="C258" s="265" t="s">
        <v>770</v>
      </c>
      <c r="D258" s="266"/>
      <c r="E258" s="267"/>
      <c r="F258" s="268"/>
      <c r="G258" s="269">
        <f>SUM(G256:G257)</f>
        <v>0</v>
      </c>
      <c r="H258" s="270"/>
      <c r="I258" s="271">
        <f>SUM(I256:I257)</f>
        <v>1.184</v>
      </c>
      <c r="J258" s="270"/>
      <c r="K258" s="271">
        <f>SUM(K256:K257)</f>
        <v>0</v>
      </c>
      <c r="O258" s="242">
        <v>4</v>
      </c>
      <c r="BA258" s="272">
        <f>SUM(BA256:BA257)</f>
        <v>0</v>
      </c>
      <c r="BB258" s="272">
        <f>SUM(BB256:BB257)</f>
        <v>0</v>
      </c>
      <c r="BC258" s="272">
        <f>SUM(BC256:BC257)</f>
        <v>0</v>
      </c>
      <c r="BD258" s="272">
        <f>SUM(BD256:BD257)</f>
        <v>0</v>
      </c>
      <c r="BE258" s="272">
        <f>SUM(BE256:BE257)</f>
        <v>0</v>
      </c>
    </row>
    <row r="259" spans="1:15" ht="12.75">
      <c r="A259" s="232" t="s">
        <v>118</v>
      </c>
      <c r="B259" s="233" t="s">
        <v>771</v>
      </c>
      <c r="C259" s="234" t="s">
        <v>772</v>
      </c>
      <c r="D259" s="235"/>
      <c r="E259" s="236"/>
      <c r="F259" s="236"/>
      <c r="G259" s="237"/>
      <c r="H259" s="238"/>
      <c r="I259" s="239"/>
      <c r="J259" s="240"/>
      <c r="K259" s="241"/>
      <c r="O259" s="242">
        <v>1</v>
      </c>
    </row>
    <row r="260" spans="1:80" ht="12.75">
      <c r="A260" s="243">
        <v>24</v>
      </c>
      <c r="B260" s="244" t="s">
        <v>773</v>
      </c>
      <c r="C260" s="245" t="s">
        <v>774</v>
      </c>
      <c r="D260" s="246" t="s">
        <v>123</v>
      </c>
      <c r="E260" s="247">
        <v>600</v>
      </c>
      <c r="F260" s="439"/>
      <c r="G260" s="248">
        <f>E260*F260</f>
        <v>0</v>
      </c>
      <c r="H260" s="249">
        <v>0.0005</v>
      </c>
      <c r="I260" s="250">
        <f>E260*H260</f>
        <v>0.3</v>
      </c>
      <c r="J260" s="249">
        <v>0</v>
      </c>
      <c r="K260" s="250">
        <f>E260*J260</f>
        <v>0</v>
      </c>
      <c r="O260" s="242">
        <v>2</v>
      </c>
      <c r="AA260" s="215">
        <v>1</v>
      </c>
      <c r="AB260" s="215">
        <v>1</v>
      </c>
      <c r="AC260" s="215">
        <v>1</v>
      </c>
      <c r="AZ260" s="215">
        <v>1</v>
      </c>
      <c r="BA260" s="215">
        <f>IF(AZ260=1,G260,0)</f>
        <v>0</v>
      </c>
      <c r="BB260" s="215">
        <f>IF(AZ260=2,G260,0)</f>
        <v>0</v>
      </c>
      <c r="BC260" s="215">
        <f>IF(AZ260=3,G260,0)</f>
        <v>0</v>
      </c>
      <c r="BD260" s="215">
        <f>IF(AZ260=4,G260,0)</f>
        <v>0</v>
      </c>
      <c r="BE260" s="215">
        <f>IF(AZ260=5,G260,0)</f>
        <v>0</v>
      </c>
      <c r="CA260" s="242">
        <v>1</v>
      </c>
      <c r="CB260" s="242">
        <v>1</v>
      </c>
    </row>
    <row r="261" spans="1:15" ht="12.75" customHeight="1">
      <c r="A261" s="251"/>
      <c r="B261" s="252"/>
      <c r="C261" s="503" t="s">
        <v>2642</v>
      </c>
      <c r="D261" s="503"/>
      <c r="E261" s="253">
        <v>600</v>
      </c>
      <c r="F261" s="254"/>
      <c r="G261" s="255"/>
      <c r="H261" s="256"/>
      <c r="I261" s="257"/>
      <c r="J261" s="258"/>
      <c r="K261" s="257"/>
      <c r="M261" s="259" t="s">
        <v>2642</v>
      </c>
      <c r="O261" s="242"/>
    </row>
    <row r="262" spans="1:80" ht="12.75">
      <c r="A262" s="243">
        <v>25</v>
      </c>
      <c r="B262" s="244" t="s">
        <v>780</v>
      </c>
      <c r="C262" s="245" t="s">
        <v>781</v>
      </c>
      <c r="D262" s="246" t="s">
        <v>123</v>
      </c>
      <c r="E262" s="247">
        <v>1000</v>
      </c>
      <c r="F262" s="439"/>
      <c r="G262" s="248">
        <f>E262*F262</f>
        <v>0</v>
      </c>
      <c r="H262" s="249">
        <v>4E-05</v>
      </c>
      <c r="I262" s="250">
        <f>E262*H262</f>
        <v>0.04</v>
      </c>
      <c r="J262" s="249">
        <v>0</v>
      </c>
      <c r="K262" s="250">
        <f>E262*J262</f>
        <v>0</v>
      </c>
      <c r="O262" s="242">
        <v>2</v>
      </c>
      <c r="AA262" s="215">
        <v>1</v>
      </c>
      <c r="AB262" s="215">
        <v>1</v>
      </c>
      <c r="AC262" s="215">
        <v>1</v>
      </c>
      <c r="AZ262" s="215">
        <v>1</v>
      </c>
      <c r="BA262" s="215">
        <f>IF(AZ262=1,G262,0)</f>
        <v>0</v>
      </c>
      <c r="BB262" s="215">
        <f>IF(AZ262=2,G262,0)</f>
        <v>0</v>
      </c>
      <c r="BC262" s="215">
        <f>IF(AZ262=3,G262,0)</f>
        <v>0</v>
      </c>
      <c r="BD262" s="215">
        <f>IF(AZ262=4,G262,0)</f>
        <v>0</v>
      </c>
      <c r="BE262" s="215">
        <f>IF(AZ262=5,G262,0)</f>
        <v>0</v>
      </c>
      <c r="CA262" s="242">
        <v>1</v>
      </c>
      <c r="CB262" s="242">
        <v>1</v>
      </c>
    </row>
    <row r="263" spans="1:15" ht="12.75" customHeight="1">
      <c r="A263" s="251"/>
      <c r="B263" s="252"/>
      <c r="C263" s="503" t="s">
        <v>2643</v>
      </c>
      <c r="D263" s="503"/>
      <c r="E263" s="253">
        <v>1000</v>
      </c>
      <c r="F263" s="254"/>
      <c r="G263" s="255"/>
      <c r="H263" s="256"/>
      <c r="I263" s="257"/>
      <c r="J263" s="258"/>
      <c r="K263" s="257"/>
      <c r="M263" s="259" t="s">
        <v>2643</v>
      </c>
      <c r="O263" s="242"/>
    </row>
    <row r="264" spans="1:80" ht="12.75">
      <c r="A264" s="243">
        <v>26</v>
      </c>
      <c r="B264" s="244" t="s">
        <v>783</v>
      </c>
      <c r="C264" s="245" t="s">
        <v>784</v>
      </c>
      <c r="D264" s="246" t="s">
        <v>123</v>
      </c>
      <c r="E264" s="247">
        <v>400</v>
      </c>
      <c r="F264" s="439"/>
      <c r="G264" s="248">
        <f>E264*F264</f>
        <v>0</v>
      </c>
      <c r="H264" s="249">
        <v>0</v>
      </c>
      <c r="I264" s="250">
        <f>E264*H264</f>
        <v>0</v>
      </c>
      <c r="J264" s="249">
        <v>0</v>
      </c>
      <c r="K264" s="250">
        <f>E264*J264</f>
        <v>0</v>
      </c>
      <c r="O264" s="242">
        <v>2</v>
      </c>
      <c r="AA264" s="215">
        <v>1</v>
      </c>
      <c r="AB264" s="215">
        <v>1</v>
      </c>
      <c r="AC264" s="215">
        <v>1</v>
      </c>
      <c r="AZ264" s="215">
        <v>1</v>
      </c>
      <c r="BA264" s="215">
        <f>IF(AZ264=1,G264,0)</f>
        <v>0</v>
      </c>
      <c r="BB264" s="215">
        <f>IF(AZ264=2,G264,0)</f>
        <v>0</v>
      </c>
      <c r="BC264" s="215">
        <f>IF(AZ264=3,G264,0)</f>
        <v>0</v>
      </c>
      <c r="BD264" s="215">
        <f>IF(AZ264=4,G264,0)</f>
        <v>0</v>
      </c>
      <c r="BE264" s="215">
        <f>IF(AZ264=5,G264,0)</f>
        <v>0</v>
      </c>
      <c r="CA264" s="242">
        <v>1</v>
      </c>
      <c r="CB264" s="242">
        <v>1</v>
      </c>
    </row>
    <row r="265" spans="1:15" ht="12.75" customHeight="1">
      <c r="A265" s="251"/>
      <c r="B265" s="252"/>
      <c r="C265" s="503" t="s">
        <v>2644</v>
      </c>
      <c r="D265" s="503"/>
      <c r="E265" s="253">
        <v>400</v>
      </c>
      <c r="F265" s="254"/>
      <c r="G265" s="255"/>
      <c r="H265" s="256"/>
      <c r="I265" s="257"/>
      <c r="J265" s="258"/>
      <c r="K265" s="257"/>
      <c r="M265" s="259" t="s">
        <v>2644</v>
      </c>
      <c r="O265" s="242"/>
    </row>
    <row r="266" spans="1:57" ht="12.75">
      <c r="A266" s="263"/>
      <c r="B266" s="264" t="s">
        <v>177</v>
      </c>
      <c r="C266" s="265" t="s">
        <v>797</v>
      </c>
      <c r="D266" s="266"/>
      <c r="E266" s="267"/>
      <c r="F266" s="268"/>
      <c r="G266" s="269">
        <f>SUM(G259:G265)</f>
        <v>0</v>
      </c>
      <c r="H266" s="270"/>
      <c r="I266" s="271">
        <f>SUM(I259:I265)</f>
        <v>0.33999999999999997</v>
      </c>
      <c r="J266" s="270"/>
      <c r="K266" s="271">
        <f>SUM(K259:K265)</f>
        <v>0</v>
      </c>
      <c r="O266" s="242">
        <v>4</v>
      </c>
      <c r="BA266" s="272">
        <f>SUM(BA259:BA265)</f>
        <v>0</v>
      </c>
      <c r="BB266" s="272">
        <f>SUM(BB259:BB265)</f>
        <v>0</v>
      </c>
      <c r="BC266" s="272">
        <f>SUM(BC259:BC265)</f>
        <v>0</v>
      </c>
      <c r="BD266" s="272">
        <f>SUM(BD259:BD265)</f>
        <v>0</v>
      </c>
      <c r="BE266" s="272">
        <f>SUM(BE259:BE265)</f>
        <v>0</v>
      </c>
    </row>
    <row r="267" spans="1:15" ht="12.75">
      <c r="A267" s="232" t="s">
        <v>118</v>
      </c>
      <c r="B267" s="233" t="s">
        <v>798</v>
      </c>
      <c r="C267" s="234" t="s">
        <v>799</v>
      </c>
      <c r="D267" s="235"/>
      <c r="E267" s="236"/>
      <c r="F267" s="236"/>
      <c r="G267" s="237"/>
      <c r="H267" s="238"/>
      <c r="I267" s="239"/>
      <c r="J267" s="240"/>
      <c r="K267" s="241"/>
      <c r="O267" s="242">
        <v>1</v>
      </c>
    </row>
    <row r="268" spans="1:80" ht="12.75">
      <c r="A268" s="243">
        <v>27</v>
      </c>
      <c r="B268" s="244" t="s">
        <v>2645</v>
      </c>
      <c r="C268" s="245" t="s">
        <v>2646</v>
      </c>
      <c r="D268" s="246" t="s">
        <v>134</v>
      </c>
      <c r="E268" s="247">
        <v>6.5827</v>
      </c>
      <c r="F268" s="439"/>
      <c r="G268" s="248">
        <f>E268*F268</f>
        <v>0</v>
      </c>
      <c r="H268" s="249">
        <v>0.00128</v>
      </c>
      <c r="I268" s="250">
        <f>E268*H268</f>
        <v>0.008425856</v>
      </c>
      <c r="J268" s="249">
        <v>-1.95</v>
      </c>
      <c r="K268" s="250">
        <f>E268*J268</f>
        <v>-12.836265</v>
      </c>
      <c r="O268" s="242">
        <v>2</v>
      </c>
      <c r="AA268" s="215">
        <v>1</v>
      </c>
      <c r="AB268" s="215">
        <v>1</v>
      </c>
      <c r="AC268" s="215">
        <v>1</v>
      </c>
      <c r="AZ268" s="215">
        <v>1</v>
      </c>
      <c r="BA268" s="215">
        <f>IF(AZ268=1,G268,0)</f>
        <v>0</v>
      </c>
      <c r="BB268" s="215">
        <f>IF(AZ268=2,G268,0)</f>
        <v>0</v>
      </c>
      <c r="BC268" s="215">
        <f>IF(AZ268=3,G268,0)</f>
        <v>0</v>
      </c>
      <c r="BD268" s="215">
        <f>IF(AZ268=4,G268,0)</f>
        <v>0</v>
      </c>
      <c r="BE268" s="215">
        <f>IF(AZ268=5,G268,0)</f>
        <v>0</v>
      </c>
      <c r="CA268" s="242">
        <v>1</v>
      </c>
      <c r="CB268" s="242">
        <v>1</v>
      </c>
    </row>
    <row r="269" spans="1:15" ht="12.75" customHeight="1">
      <c r="A269" s="251"/>
      <c r="B269" s="252"/>
      <c r="C269" s="503" t="s">
        <v>2647</v>
      </c>
      <c r="D269" s="503"/>
      <c r="E269" s="253">
        <v>0</v>
      </c>
      <c r="F269" s="254"/>
      <c r="G269" s="255"/>
      <c r="H269" s="256"/>
      <c r="I269" s="257"/>
      <c r="J269" s="258"/>
      <c r="K269" s="257"/>
      <c r="M269" s="259" t="s">
        <v>2647</v>
      </c>
      <c r="O269" s="242"/>
    </row>
    <row r="270" spans="1:15" ht="12.75" customHeight="1">
      <c r="A270" s="251"/>
      <c r="B270" s="252"/>
      <c r="C270" s="503" t="s">
        <v>2437</v>
      </c>
      <c r="D270" s="503"/>
      <c r="E270" s="253">
        <v>0</v>
      </c>
      <c r="F270" s="254"/>
      <c r="G270" s="255"/>
      <c r="H270" s="256"/>
      <c r="I270" s="257"/>
      <c r="J270" s="258"/>
      <c r="K270" s="257"/>
      <c r="M270" s="259" t="s">
        <v>2437</v>
      </c>
      <c r="O270" s="242"/>
    </row>
    <row r="271" spans="1:15" ht="12.75" customHeight="1">
      <c r="A271" s="251"/>
      <c r="B271" s="252"/>
      <c r="C271" s="503" t="s">
        <v>2438</v>
      </c>
      <c r="D271" s="503"/>
      <c r="E271" s="253">
        <v>0.126</v>
      </c>
      <c r="F271" s="254"/>
      <c r="G271" s="255"/>
      <c r="H271" s="256"/>
      <c r="I271" s="257"/>
      <c r="J271" s="258"/>
      <c r="K271" s="257"/>
      <c r="M271" s="259" t="s">
        <v>2438</v>
      </c>
      <c r="O271" s="242"/>
    </row>
    <row r="272" spans="1:15" ht="12.75" customHeight="1">
      <c r="A272" s="251"/>
      <c r="B272" s="252"/>
      <c r="C272" s="503" t="s">
        <v>2439</v>
      </c>
      <c r="D272" s="503"/>
      <c r="E272" s="253">
        <v>0.084</v>
      </c>
      <c r="F272" s="254"/>
      <c r="G272" s="255"/>
      <c r="H272" s="256"/>
      <c r="I272" s="257"/>
      <c r="J272" s="258"/>
      <c r="K272" s="257"/>
      <c r="M272" s="259" t="s">
        <v>2439</v>
      </c>
      <c r="O272" s="242"/>
    </row>
    <row r="273" spans="1:15" ht="12.75" customHeight="1">
      <c r="A273" s="251"/>
      <c r="B273" s="252"/>
      <c r="C273" s="503" t="s">
        <v>2440</v>
      </c>
      <c r="D273" s="503"/>
      <c r="E273" s="253">
        <v>0.192</v>
      </c>
      <c r="F273" s="254"/>
      <c r="G273" s="255"/>
      <c r="H273" s="256"/>
      <c r="I273" s="257"/>
      <c r="J273" s="258"/>
      <c r="K273" s="257"/>
      <c r="M273" s="259" t="s">
        <v>2440</v>
      </c>
      <c r="O273" s="242"/>
    </row>
    <row r="274" spans="1:15" ht="12.75" customHeight="1">
      <c r="A274" s="251"/>
      <c r="B274" s="252"/>
      <c r="C274" s="503" t="s">
        <v>2441</v>
      </c>
      <c r="D274" s="503"/>
      <c r="E274" s="253">
        <v>0.108</v>
      </c>
      <c r="F274" s="254"/>
      <c r="G274" s="255"/>
      <c r="H274" s="256"/>
      <c r="I274" s="257"/>
      <c r="J274" s="258"/>
      <c r="K274" s="257"/>
      <c r="M274" s="259" t="s">
        <v>2441</v>
      </c>
      <c r="O274" s="242"/>
    </row>
    <row r="275" spans="1:15" ht="12.75" customHeight="1">
      <c r="A275" s="251"/>
      <c r="B275" s="252"/>
      <c r="C275" s="503" t="s">
        <v>2442</v>
      </c>
      <c r="D275" s="503"/>
      <c r="E275" s="253">
        <v>0.098</v>
      </c>
      <c r="F275" s="254"/>
      <c r="G275" s="255"/>
      <c r="H275" s="256"/>
      <c r="I275" s="257"/>
      <c r="J275" s="258"/>
      <c r="K275" s="257"/>
      <c r="M275" s="259" t="s">
        <v>2442</v>
      </c>
      <c r="O275" s="242"/>
    </row>
    <row r="276" spans="1:15" ht="12.75" customHeight="1">
      <c r="A276" s="251"/>
      <c r="B276" s="252"/>
      <c r="C276" s="503" t="s">
        <v>2443</v>
      </c>
      <c r="D276" s="503"/>
      <c r="E276" s="253">
        <v>0.098</v>
      </c>
      <c r="F276" s="254"/>
      <c r="G276" s="255"/>
      <c r="H276" s="256"/>
      <c r="I276" s="257"/>
      <c r="J276" s="258"/>
      <c r="K276" s="257"/>
      <c r="M276" s="259" t="s">
        <v>2443</v>
      </c>
      <c r="O276" s="242"/>
    </row>
    <row r="277" spans="1:15" ht="12.75" customHeight="1">
      <c r="A277" s="251"/>
      <c r="B277" s="252"/>
      <c r="C277" s="503" t="s">
        <v>2444</v>
      </c>
      <c r="D277" s="503"/>
      <c r="E277" s="253">
        <v>0.098</v>
      </c>
      <c r="F277" s="254"/>
      <c r="G277" s="255"/>
      <c r="H277" s="256"/>
      <c r="I277" s="257"/>
      <c r="J277" s="258"/>
      <c r="K277" s="257"/>
      <c r="M277" s="259" t="s">
        <v>2444</v>
      </c>
      <c r="O277" s="242"/>
    </row>
    <row r="278" spans="1:15" ht="12.75" customHeight="1">
      <c r="A278" s="251"/>
      <c r="B278" s="252"/>
      <c r="C278" s="503" t="s">
        <v>2445</v>
      </c>
      <c r="D278" s="503"/>
      <c r="E278" s="253">
        <v>0.098</v>
      </c>
      <c r="F278" s="254"/>
      <c r="G278" s="255"/>
      <c r="H278" s="256"/>
      <c r="I278" s="257"/>
      <c r="J278" s="258"/>
      <c r="K278" s="257"/>
      <c r="M278" s="259" t="s">
        <v>2445</v>
      </c>
      <c r="O278" s="242"/>
    </row>
    <row r="279" spans="1:15" ht="12.75" customHeight="1">
      <c r="A279" s="251"/>
      <c r="B279" s="252"/>
      <c r="C279" s="503" t="s">
        <v>2446</v>
      </c>
      <c r="D279" s="503"/>
      <c r="E279" s="253">
        <v>0.098</v>
      </c>
      <c r="F279" s="254"/>
      <c r="G279" s="255"/>
      <c r="H279" s="256"/>
      <c r="I279" s="257"/>
      <c r="J279" s="258"/>
      <c r="K279" s="257"/>
      <c r="M279" s="259" t="s">
        <v>2446</v>
      </c>
      <c r="O279" s="242"/>
    </row>
    <row r="280" spans="1:15" ht="12.75" customHeight="1">
      <c r="A280" s="251"/>
      <c r="B280" s="252"/>
      <c r="C280" s="503" t="s">
        <v>2447</v>
      </c>
      <c r="D280" s="503"/>
      <c r="E280" s="253">
        <v>0.098</v>
      </c>
      <c r="F280" s="254"/>
      <c r="G280" s="255"/>
      <c r="H280" s="256"/>
      <c r="I280" s="257"/>
      <c r="J280" s="258"/>
      <c r="K280" s="257"/>
      <c r="M280" s="259" t="s">
        <v>2447</v>
      </c>
      <c r="O280" s="242"/>
    </row>
    <row r="281" spans="1:15" ht="12.75" customHeight="1">
      <c r="A281" s="251"/>
      <c r="B281" s="252"/>
      <c r="C281" s="503" t="s">
        <v>2448</v>
      </c>
      <c r="D281" s="503"/>
      <c r="E281" s="253">
        <v>0.098</v>
      </c>
      <c r="F281" s="254"/>
      <c r="G281" s="255"/>
      <c r="H281" s="256"/>
      <c r="I281" s="257"/>
      <c r="J281" s="258"/>
      <c r="K281" s="257"/>
      <c r="M281" s="259" t="s">
        <v>2448</v>
      </c>
      <c r="O281" s="242"/>
    </row>
    <row r="282" spans="1:15" ht="12.75" customHeight="1">
      <c r="A282" s="251"/>
      <c r="B282" s="252"/>
      <c r="C282" s="503" t="s">
        <v>2449</v>
      </c>
      <c r="D282" s="503"/>
      <c r="E282" s="253">
        <v>0.098</v>
      </c>
      <c r="F282" s="254"/>
      <c r="G282" s="255"/>
      <c r="H282" s="256"/>
      <c r="I282" s="257"/>
      <c r="J282" s="258"/>
      <c r="K282" s="257"/>
      <c r="M282" s="259" t="s">
        <v>2449</v>
      </c>
      <c r="O282" s="242"/>
    </row>
    <row r="283" spans="1:15" ht="12.75" customHeight="1">
      <c r="A283" s="251"/>
      <c r="B283" s="252"/>
      <c r="C283" s="503" t="s">
        <v>2450</v>
      </c>
      <c r="D283" s="503"/>
      <c r="E283" s="253">
        <v>0.098</v>
      </c>
      <c r="F283" s="254"/>
      <c r="G283" s="255"/>
      <c r="H283" s="256"/>
      <c r="I283" s="257"/>
      <c r="J283" s="258"/>
      <c r="K283" s="257"/>
      <c r="M283" s="259" t="s">
        <v>2450</v>
      </c>
      <c r="O283" s="242"/>
    </row>
    <row r="284" spans="1:15" ht="12.75" customHeight="1">
      <c r="A284" s="251"/>
      <c r="B284" s="252"/>
      <c r="C284" s="503" t="s">
        <v>2451</v>
      </c>
      <c r="D284" s="503"/>
      <c r="E284" s="253">
        <v>0.098</v>
      </c>
      <c r="F284" s="254"/>
      <c r="G284" s="255"/>
      <c r="H284" s="256"/>
      <c r="I284" s="257"/>
      <c r="J284" s="258"/>
      <c r="K284" s="257"/>
      <c r="M284" s="259" t="s">
        <v>2451</v>
      </c>
      <c r="O284" s="242"/>
    </row>
    <row r="285" spans="1:15" ht="12.75" customHeight="1">
      <c r="A285" s="251"/>
      <c r="B285" s="252"/>
      <c r="C285" s="503" t="s">
        <v>2452</v>
      </c>
      <c r="D285" s="503"/>
      <c r="E285" s="253">
        <v>0.168</v>
      </c>
      <c r="F285" s="254"/>
      <c r="G285" s="255"/>
      <c r="H285" s="256"/>
      <c r="I285" s="257"/>
      <c r="J285" s="258"/>
      <c r="K285" s="257"/>
      <c r="M285" s="259" t="s">
        <v>2452</v>
      </c>
      <c r="O285" s="242"/>
    </row>
    <row r="286" spans="1:15" ht="12.75" customHeight="1">
      <c r="A286" s="251"/>
      <c r="B286" s="252"/>
      <c r="C286" s="503" t="s">
        <v>2453</v>
      </c>
      <c r="D286" s="503"/>
      <c r="E286" s="253">
        <v>0.3667</v>
      </c>
      <c r="F286" s="254"/>
      <c r="G286" s="255"/>
      <c r="H286" s="256"/>
      <c r="I286" s="257"/>
      <c r="J286" s="258"/>
      <c r="K286" s="257"/>
      <c r="M286" s="259" t="s">
        <v>2453</v>
      </c>
      <c r="O286" s="242"/>
    </row>
    <row r="287" spans="1:15" ht="12.75" customHeight="1">
      <c r="A287" s="251"/>
      <c r="B287" s="252"/>
      <c r="C287" s="503" t="s">
        <v>2454</v>
      </c>
      <c r="D287" s="503"/>
      <c r="E287" s="253">
        <v>0.18</v>
      </c>
      <c r="F287" s="254"/>
      <c r="G287" s="255"/>
      <c r="H287" s="256"/>
      <c r="I287" s="257"/>
      <c r="J287" s="258"/>
      <c r="K287" s="257"/>
      <c r="M287" s="259" t="s">
        <v>2454</v>
      </c>
      <c r="O287" s="242"/>
    </row>
    <row r="288" spans="1:15" ht="12.75" customHeight="1">
      <c r="A288" s="251"/>
      <c r="B288" s="252"/>
      <c r="C288" s="503" t="s">
        <v>2455</v>
      </c>
      <c r="D288" s="503"/>
      <c r="E288" s="253">
        <v>0.36</v>
      </c>
      <c r="F288" s="254"/>
      <c r="G288" s="255"/>
      <c r="H288" s="256"/>
      <c r="I288" s="257"/>
      <c r="J288" s="258"/>
      <c r="K288" s="257"/>
      <c r="M288" s="259" t="s">
        <v>2455</v>
      </c>
      <c r="O288" s="242"/>
    </row>
    <row r="289" spans="1:15" ht="12.75" customHeight="1">
      <c r="A289" s="251"/>
      <c r="B289" s="252"/>
      <c r="C289" s="503" t="s">
        <v>2456</v>
      </c>
      <c r="D289" s="503"/>
      <c r="E289" s="253">
        <v>0.98</v>
      </c>
      <c r="F289" s="254"/>
      <c r="G289" s="255"/>
      <c r="H289" s="256"/>
      <c r="I289" s="257"/>
      <c r="J289" s="258"/>
      <c r="K289" s="257"/>
      <c r="M289" s="259" t="s">
        <v>2456</v>
      </c>
      <c r="O289" s="242"/>
    </row>
    <row r="290" spans="1:15" ht="12.75" customHeight="1">
      <c r="A290" s="251"/>
      <c r="B290" s="252"/>
      <c r="C290" s="503" t="s">
        <v>2457</v>
      </c>
      <c r="D290" s="503"/>
      <c r="E290" s="253">
        <v>0.098</v>
      </c>
      <c r="F290" s="254"/>
      <c r="G290" s="255"/>
      <c r="H290" s="256"/>
      <c r="I290" s="257"/>
      <c r="J290" s="258"/>
      <c r="K290" s="257"/>
      <c r="M290" s="259" t="s">
        <v>2457</v>
      </c>
      <c r="O290" s="242"/>
    </row>
    <row r="291" spans="1:15" ht="12.75" customHeight="1">
      <c r="A291" s="251"/>
      <c r="B291" s="252"/>
      <c r="C291" s="503" t="s">
        <v>2458</v>
      </c>
      <c r="D291" s="503"/>
      <c r="E291" s="253">
        <v>0.098</v>
      </c>
      <c r="F291" s="254"/>
      <c r="G291" s="255"/>
      <c r="H291" s="256"/>
      <c r="I291" s="257"/>
      <c r="J291" s="258"/>
      <c r="K291" s="257"/>
      <c r="M291" s="259" t="s">
        <v>2458</v>
      </c>
      <c r="O291" s="242"/>
    </row>
    <row r="292" spans="1:15" ht="12.75" customHeight="1">
      <c r="A292" s="251"/>
      <c r="B292" s="252"/>
      <c r="C292" s="503" t="s">
        <v>2459</v>
      </c>
      <c r="D292" s="503"/>
      <c r="E292" s="253">
        <v>0.098</v>
      </c>
      <c r="F292" s="254"/>
      <c r="G292" s="255"/>
      <c r="H292" s="256"/>
      <c r="I292" s="257"/>
      <c r="J292" s="258"/>
      <c r="K292" s="257"/>
      <c r="M292" s="259" t="s">
        <v>2459</v>
      </c>
      <c r="O292" s="242"/>
    </row>
    <row r="293" spans="1:15" ht="12.75" customHeight="1">
      <c r="A293" s="251"/>
      <c r="B293" s="252"/>
      <c r="C293" s="503" t="s">
        <v>2460</v>
      </c>
      <c r="D293" s="503"/>
      <c r="E293" s="253">
        <v>0.082</v>
      </c>
      <c r="F293" s="254"/>
      <c r="G293" s="255"/>
      <c r="H293" s="256"/>
      <c r="I293" s="257"/>
      <c r="J293" s="258"/>
      <c r="K293" s="257"/>
      <c r="M293" s="259" t="s">
        <v>2460</v>
      </c>
      <c r="O293" s="242"/>
    </row>
    <row r="294" spans="1:15" ht="12.75" customHeight="1">
      <c r="A294" s="251"/>
      <c r="B294" s="252"/>
      <c r="C294" s="503" t="s">
        <v>2461</v>
      </c>
      <c r="D294" s="503"/>
      <c r="E294" s="253">
        <v>0.098</v>
      </c>
      <c r="F294" s="254"/>
      <c r="G294" s="255"/>
      <c r="H294" s="256"/>
      <c r="I294" s="257"/>
      <c r="J294" s="258"/>
      <c r="K294" s="257"/>
      <c r="M294" s="259" t="s">
        <v>2461</v>
      </c>
      <c r="O294" s="242"/>
    </row>
    <row r="295" spans="1:15" ht="12.75" customHeight="1">
      <c r="A295" s="251"/>
      <c r="B295" s="252"/>
      <c r="C295" s="503" t="s">
        <v>2462</v>
      </c>
      <c r="D295" s="503"/>
      <c r="E295" s="253">
        <v>0.098</v>
      </c>
      <c r="F295" s="254"/>
      <c r="G295" s="255"/>
      <c r="H295" s="256"/>
      <c r="I295" s="257"/>
      <c r="J295" s="258"/>
      <c r="K295" s="257"/>
      <c r="M295" s="259" t="s">
        <v>2462</v>
      </c>
      <c r="O295" s="242"/>
    </row>
    <row r="296" spans="1:15" ht="12.75" customHeight="1">
      <c r="A296" s="251"/>
      <c r="B296" s="252"/>
      <c r="C296" s="503" t="s">
        <v>2463</v>
      </c>
      <c r="D296" s="503"/>
      <c r="E296" s="253">
        <v>0.588</v>
      </c>
      <c r="F296" s="254"/>
      <c r="G296" s="255"/>
      <c r="H296" s="256"/>
      <c r="I296" s="257"/>
      <c r="J296" s="258"/>
      <c r="K296" s="257"/>
      <c r="M296" s="259" t="s">
        <v>2463</v>
      </c>
      <c r="O296" s="242"/>
    </row>
    <row r="297" spans="1:15" ht="12.75" customHeight="1">
      <c r="A297" s="251"/>
      <c r="B297" s="252"/>
      <c r="C297" s="503" t="s">
        <v>2464</v>
      </c>
      <c r="D297" s="503"/>
      <c r="E297" s="253">
        <v>0.258</v>
      </c>
      <c r="F297" s="254"/>
      <c r="G297" s="255"/>
      <c r="H297" s="256"/>
      <c r="I297" s="257"/>
      <c r="J297" s="258"/>
      <c r="K297" s="257"/>
      <c r="M297" s="259" t="s">
        <v>2464</v>
      </c>
      <c r="O297" s="242"/>
    </row>
    <row r="298" spans="1:15" ht="12.75" customHeight="1">
      <c r="A298" s="251"/>
      <c r="B298" s="252"/>
      <c r="C298" s="503" t="s">
        <v>2465</v>
      </c>
      <c r="D298" s="503"/>
      <c r="E298" s="253">
        <v>0.282</v>
      </c>
      <c r="F298" s="254"/>
      <c r="G298" s="255"/>
      <c r="H298" s="256"/>
      <c r="I298" s="257"/>
      <c r="J298" s="258"/>
      <c r="K298" s="257"/>
      <c r="M298" s="259" t="s">
        <v>2465</v>
      </c>
      <c r="O298" s="242"/>
    </row>
    <row r="299" spans="1:15" ht="12.75" customHeight="1">
      <c r="A299" s="251"/>
      <c r="B299" s="252"/>
      <c r="C299" s="503" t="s">
        <v>2466</v>
      </c>
      <c r="D299" s="503"/>
      <c r="E299" s="253">
        <v>0.162</v>
      </c>
      <c r="F299" s="254"/>
      <c r="G299" s="255"/>
      <c r="H299" s="256"/>
      <c r="I299" s="257"/>
      <c r="J299" s="258"/>
      <c r="K299" s="257"/>
      <c r="M299" s="259" t="s">
        <v>2466</v>
      </c>
      <c r="O299" s="242"/>
    </row>
    <row r="300" spans="1:15" ht="12.75" customHeight="1">
      <c r="A300" s="251"/>
      <c r="B300" s="252"/>
      <c r="C300" s="503" t="s">
        <v>2467</v>
      </c>
      <c r="D300" s="503"/>
      <c r="E300" s="253">
        <v>0.098</v>
      </c>
      <c r="F300" s="254"/>
      <c r="G300" s="255"/>
      <c r="H300" s="256"/>
      <c r="I300" s="257"/>
      <c r="J300" s="258"/>
      <c r="K300" s="257"/>
      <c r="M300" s="259" t="s">
        <v>2467</v>
      </c>
      <c r="O300" s="242"/>
    </row>
    <row r="301" spans="1:15" ht="12.75" customHeight="1">
      <c r="A301" s="251"/>
      <c r="B301" s="252"/>
      <c r="C301" s="503" t="s">
        <v>2468</v>
      </c>
      <c r="D301" s="503"/>
      <c r="E301" s="253">
        <v>0.098</v>
      </c>
      <c r="F301" s="254"/>
      <c r="G301" s="255"/>
      <c r="H301" s="256"/>
      <c r="I301" s="257"/>
      <c r="J301" s="258"/>
      <c r="K301" s="257"/>
      <c r="M301" s="259" t="s">
        <v>2468</v>
      </c>
      <c r="O301" s="242"/>
    </row>
    <row r="302" spans="1:15" ht="12.75" customHeight="1">
      <c r="A302" s="251"/>
      <c r="B302" s="252"/>
      <c r="C302" s="503" t="s">
        <v>2469</v>
      </c>
      <c r="D302" s="503"/>
      <c r="E302" s="253">
        <v>0.098</v>
      </c>
      <c r="F302" s="254"/>
      <c r="G302" s="255"/>
      <c r="H302" s="256"/>
      <c r="I302" s="257"/>
      <c r="J302" s="258"/>
      <c r="K302" s="257"/>
      <c r="M302" s="259" t="s">
        <v>2469</v>
      </c>
      <c r="O302" s="242"/>
    </row>
    <row r="303" spans="1:15" ht="12.75" customHeight="1">
      <c r="A303" s="251"/>
      <c r="B303" s="252"/>
      <c r="C303" s="503" t="s">
        <v>2470</v>
      </c>
      <c r="D303" s="503"/>
      <c r="E303" s="253">
        <v>0.098</v>
      </c>
      <c r="F303" s="254"/>
      <c r="G303" s="255"/>
      <c r="H303" s="256"/>
      <c r="I303" s="257"/>
      <c r="J303" s="258"/>
      <c r="K303" s="257"/>
      <c r="M303" s="259" t="s">
        <v>2470</v>
      </c>
      <c r="O303" s="242"/>
    </row>
    <row r="304" spans="1:15" ht="12.75" customHeight="1">
      <c r="A304" s="251"/>
      <c r="B304" s="252"/>
      <c r="C304" s="503" t="s">
        <v>2471</v>
      </c>
      <c r="D304" s="503"/>
      <c r="E304" s="253">
        <v>0.098</v>
      </c>
      <c r="F304" s="254"/>
      <c r="G304" s="255"/>
      <c r="H304" s="256"/>
      <c r="I304" s="257"/>
      <c r="J304" s="258"/>
      <c r="K304" s="257"/>
      <c r="M304" s="259" t="s">
        <v>2471</v>
      </c>
      <c r="O304" s="242"/>
    </row>
    <row r="305" spans="1:15" ht="12.75" customHeight="1">
      <c r="A305" s="251"/>
      <c r="B305" s="252"/>
      <c r="C305" s="503" t="s">
        <v>2472</v>
      </c>
      <c r="D305" s="503"/>
      <c r="E305" s="253">
        <v>0.098</v>
      </c>
      <c r="F305" s="254"/>
      <c r="G305" s="255"/>
      <c r="H305" s="256"/>
      <c r="I305" s="257"/>
      <c r="J305" s="258"/>
      <c r="K305" s="257"/>
      <c r="M305" s="259" t="s">
        <v>2472</v>
      </c>
      <c r="O305" s="242"/>
    </row>
    <row r="306" spans="1:15" ht="12.75" customHeight="1">
      <c r="A306" s="251"/>
      <c r="B306" s="252"/>
      <c r="C306" s="503" t="s">
        <v>2473</v>
      </c>
      <c r="D306" s="503"/>
      <c r="E306" s="253">
        <v>0.098</v>
      </c>
      <c r="F306" s="254"/>
      <c r="G306" s="255"/>
      <c r="H306" s="256"/>
      <c r="I306" s="257"/>
      <c r="J306" s="258"/>
      <c r="K306" s="257"/>
      <c r="M306" s="259" t="s">
        <v>2473</v>
      </c>
      <c r="O306" s="242"/>
    </row>
    <row r="307" spans="1:15" ht="12.75" customHeight="1">
      <c r="A307" s="251"/>
      <c r="B307" s="252"/>
      <c r="C307" s="503" t="s">
        <v>2474</v>
      </c>
      <c r="D307" s="503"/>
      <c r="E307" s="253">
        <v>0.098</v>
      </c>
      <c r="F307" s="254"/>
      <c r="G307" s="255"/>
      <c r="H307" s="256"/>
      <c r="I307" s="257"/>
      <c r="J307" s="258"/>
      <c r="K307" s="257"/>
      <c r="M307" s="259" t="s">
        <v>2474</v>
      </c>
      <c r="O307" s="242"/>
    </row>
    <row r="308" spans="1:15" ht="12.75" customHeight="1">
      <c r="A308" s="251"/>
      <c r="B308" s="252"/>
      <c r="C308" s="503" t="s">
        <v>2475</v>
      </c>
      <c r="D308" s="503"/>
      <c r="E308" s="253">
        <v>0.098</v>
      </c>
      <c r="F308" s="254"/>
      <c r="G308" s="255"/>
      <c r="H308" s="256"/>
      <c r="I308" s="257"/>
      <c r="J308" s="258"/>
      <c r="K308" s="257"/>
      <c r="M308" s="259" t="s">
        <v>2475</v>
      </c>
      <c r="O308" s="242"/>
    </row>
    <row r="309" spans="1:15" ht="12.75" customHeight="1">
      <c r="A309" s="251"/>
      <c r="B309" s="252"/>
      <c r="C309" s="503" t="s">
        <v>2476</v>
      </c>
      <c r="D309" s="503"/>
      <c r="E309" s="253">
        <v>0.098</v>
      </c>
      <c r="F309" s="254"/>
      <c r="G309" s="255"/>
      <c r="H309" s="256"/>
      <c r="I309" s="257"/>
      <c r="J309" s="258"/>
      <c r="K309" s="257"/>
      <c r="M309" s="259" t="s">
        <v>2476</v>
      </c>
      <c r="O309" s="242"/>
    </row>
    <row r="310" spans="1:15" ht="12.75" customHeight="1">
      <c r="A310" s="251"/>
      <c r="B310" s="252"/>
      <c r="C310" s="503" t="s">
        <v>2477</v>
      </c>
      <c r="D310" s="503"/>
      <c r="E310" s="253">
        <v>0.098</v>
      </c>
      <c r="F310" s="254"/>
      <c r="G310" s="255"/>
      <c r="H310" s="256"/>
      <c r="I310" s="257"/>
      <c r="J310" s="258"/>
      <c r="K310" s="257"/>
      <c r="M310" s="259" t="s">
        <v>2477</v>
      </c>
      <c r="O310" s="242"/>
    </row>
    <row r="311" spans="1:15" ht="12.75" customHeight="1">
      <c r="A311" s="251"/>
      <c r="B311" s="252"/>
      <c r="C311" s="503" t="s">
        <v>2478</v>
      </c>
      <c r="D311" s="503"/>
      <c r="E311" s="253">
        <v>0.098</v>
      </c>
      <c r="F311" s="254"/>
      <c r="G311" s="255"/>
      <c r="H311" s="256"/>
      <c r="I311" s="257"/>
      <c r="J311" s="258"/>
      <c r="K311" s="257"/>
      <c r="M311" s="259" t="s">
        <v>2478</v>
      </c>
      <c r="O311" s="242"/>
    </row>
    <row r="312" spans="1:80" ht="12.75">
      <c r="A312" s="243">
        <v>28</v>
      </c>
      <c r="B312" s="244" t="s">
        <v>929</v>
      </c>
      <c r="C312" s="245" t="s">
        <v>930</v>
      </c>
      <c r="D312" s="246" t="s">
        <v>200</v>
      </c>
      <c r="E312" s="247">
        <v>2</v>
      </c>
      <c r="F312" s="439"/>
      <c r="G312" s="248">
        <f>E312*F312</f>
        <v>0</v>
      </c>
      <c r="H312" s="249">
        <v>0</v>
      </c>
      <c r="I312" s="250">
        <f>E312*H312</f>
        <v>0</v>
      </c>
      <c r="J312" s="249">
        <v>0</v>
      </c>
      <c r="K312" s="250">
        <f>E312*J312</f>
        <v>0</v>
      </c>
      <c r="O312" s="242">
        <v>2</v>
      </c>
      <c r="AA312" s="215">
        <v>1</v>
      </c>
      <c r="AB312" s="215">
        <v>1</v>
      </c>
      <c r="AC312" s="215">
        <v>1</v>
      </c>
      <c r="AZ312" s="215">
        <v>1</v>
      </c>
      <c r="BA312" s="215">
        <f>IF(AZ312=1,G312,0)</f>
        <v>0</v>
      </c>
      <c r="BB312" s="215">
        <f>IF(AZ312=2,G312,0)</f>
        <v>0</v>
      </c>
      <c r="BC312" s="215">
        <f>IF(AZ312=3,G312,0)</f>
        <v>0</v>
      </c>
      <c r="BD312" s="215">
        <f>IF(AZ312=4,G312,0)</f>
        <v>0</v>
      </c>
      <c r="BE312" s="215">
        <f>IF(AZ312=5,G312,0)</f>
        <v>0</v>
      </c>
      <c r="CA312" s="242">
        <v>1</v>
      </c>
      <c r="CB312" s="242">
        <v>1</v>
      </c>
    </row>
    <row r="313" spans="1:15" ht="12.75" customHeight="1">
      <c r="A313" s="251"/>
      <c r="B313" s="252"/>
      <c r="C313" s="503" t="s">
        <v>2648</v>
      </c>
      <c r="D313" s="503"/>
      <c r="E313" s="253">
        <v>1</v>
      </c>
      <c r="F313" s="254"/>
      <c r="G313" s="255"/>
      <c r="H313" s="256"/>
      <c r="I313" s="257"/>
      <c r="J313" s="258"/>
      <c r="K313" s="257"/>
      <c r="M313" s="261">
        <v>16.750694444444445</v>
      </c>
      <c r="O313" s="242"/>
    </row>
    <row r="314" spans="1:15" ht="12.75" customHeight="1">
      <c r="A314" s="251"/>
      <c r="B314" s="252"/>
      <c r="C314" s="503" t="s">
        <v>2649</v>
      </c>
      <c r="D314" s="503"/>
      <c r="E314" s="253">
        <v>1</v>
      </c>
      <c r="F314" s="254"/>
      <c r="G314" s="255"/>
      <c r="H314" s="256"/>
      <c r="I314" s="257"/>
      <c r="J314" s="258"/>
      <c r="K314" s="257"/>
      <c r="M314" s="261">
        <v>12.584027777777777</v>
      </c>
      <c r="O314" s="242"/>
    </row>
    <row r="315" spans="1:80" ht="12.75">
      <c r="A315" s="243">
        <v>29</v>
      </c>
      <c r="B315" s="244" t="s">
        <v>2650</v>
      </c>
      <c r="C315" s="245" t="s">
        <v>2651</v>
      </c>
      <c r="D315" s="246" t="s">
        <v>123</v>
      </c>
      <c r="E315" s="247">
        <v>3.834</v>
      </c>
      <c r="F315" s="439"/>
      <c r="G315" s="248">
        <f>E315*F315</f>
        <v>0</v>
      </c>
      <c r="H315" s="249">
        <v>0.00117</v>
      </c>
      <c r="I315" s="250">
        <f>E315*H315</f>
        <v>0.00448578</v>
      </c>
      <c r="J315" s="249">
        <v>-0.076</v>
      </c>
      <c r="K315" s="250">
        <f>E315*J315</f>
        <v>-0.291384</v>
      </c>
      <c r="O315" s="242">
        <v>2</v>
      </c>
      <c r="AA315" s="215">
        <v>1</v>
      </c>
      <c r="AB315" s="215">
        <v>1</v>
      </c>
      <c r="AC315" s="215">
        <v>1</v>
      </c>
      <c r="AZ315" s="215">
        <v>1</v>
      </c>
      <c r="BA315" s="215">
        <f>IF(AZ315=1,G315,0)</f>
        <v>0</v>
      </c>
      <c r="BB315" s="215">
        <f>IF(AZ315=2,G315,0)</f>
        <v>0</v>
      </c>
      <c r="BC315" s="215">
        <f>IF(AZ315=3,G315,0)</f>
        <v>0</v>
      </c>
      <c r="BD315" s="215">
        <f>IF(AZ315=4,G315,0)</f>
        <v>0</v>
      </c>
      <c r="BE315" s="215">
        <f>IF(AZ315=5,G315,0)</f>
        <v>0</v>
      </c>
      <c r="CA315" s="242">
        <v>1</v>
      </c>
      <c r="CB315" s="242">
        <v>1</v>
      </c>
    </row>
    <row r="316" spans="1:15" ht="12.75" customHeight="1">
      <c r="A316" s="251"/>
      <c r="B316" s="252"/>
      <c r="C316" s="503" t="s">
        <v>2652</v>
      </c>
      <c r="D316" s="503"/>
      <c r="E316" s="253">
        <v>1.917</v>
      </c>
      <c r="F316" s="254"/>
      <c r="G316" s="255"/>
      <c r="H316" s="256"/>
      <c r="I316" s="257"/>
      <c r="J316" s="258"/>
      <c r="K316" s="257"/>
      <c r="M316" s="259" t="s">
        <v>2652</v>
      </c>
      <c r="O316" s="242"/>
    </row>
    <row r="317" spans="1:15" ht="12.75" customHeight="1">
      <c r="A317" s="251"/>
      <c r="B317" s="252"/>
      <c r="C317" s="503" t="s">
        <v>2653</v>
      </c>
      <c r="D317" s="503"/>
      <c r="E317" s="253">
        <v>1.917</v>
      </c>
      <c r="F317" s="254"/>
      <c r="G317" s="255"/>
      <c r="H317" s="256"/>
      <c r="I317" s="257"/>
      <c r="J317" s="258"/>
      <c r="K317" s="257"/>
      <c r="M317" s="259" t="s">
        <v>2653</v>
      </c>
      <c r="O317" s="242"/>
    </row>
    <row r="318" spans="1:57" ht="12.75">
      <c r="A318" s="263"/>
      <c r="B318" s="264" t="s">
        <v>177</v>
      </c>
      <c r="C318" s="265" t="s">
        <v>1153</v>
      </c>
      <c r="D318" s="266"/>
      <c r="E318" s="267"/>
      <c r="F318" s="268"/>
      <c r="G318" s="269">
        <f>SUM(G267:G317)</f>
        <v>0</v>
      </c>
      <c r="H318" s="270"/>
      <c r="I318" s="271">
        <f>SUM(I267:I317)</f>
        <v>0.012911636</v>
      </c>
      <c r="J318" s="270"/>
      <c r="K318" s="271">
        <f>SUM(K267:K317)</f>
        <v>-13.127649</v>
      </c>
      <c r="O318" s="242">
        <v>4</v>
      </c>
      <c r="BA318" s="272">
        <f>SUM(BA267:BA317)</f>
        <v>0</v>
      </c>
      <c r="BB318" s="272">
        <f>SUM(BB267:BB317)</f>
        <v>0</v>
      </c>
      <c r="BC318" s="272">
        <f>SUM(BC267:BC317)</f>
        <v>0</v>
      </c>
      <c r="BD318" s="272">
        <f>SUM(BD267:BD317)</f>
        <v>0</v>
      </c>
      <c r="BE318" s="272">
        <f>SUM(BE267:BE317)</f>
        <v>0</v>
      </c>
    </row>
    <row r="319" spans="1:15" ht="12.75">
      <c r="A319" s="232" t="s">
        <v>118</v>
      </c>
      <c r="B319" s="233" t="s">
        <v>1154</v>
      </c>
      <c r="C319" s="234" t="s">
        <v>1155</v>
      </c>
      <c r="D319" s="235"/>
      <c r="E319" s="236"/>
      <c r="F319" s="236"/>
      <c r="G319" s="237"/>
      <c r="H319" s="238"/>
      <c r="I319" s="239"/>
      <c r="J319" s="240"/>
      <c r="K319" s="241"/>
      <c r="O319" s="242">
        <v>1</v>
      </c>
    </row>
    <row r="320" spans="1:80" ht="12.75">
      <c r="A320" s="243">
        <v>30</v>
      </c>
      <c r="B320" s="244" t="s">
        <v>2654</v>
      </c>
      <c r="C320" s="245" t="s">
        <v>2655</v>
      </c>
      <c r="D320" s="246" t="s">
        <v>205</v>
      </c>
      <c r="E320" s="247">
        <v>23.1</v>
      </c>
      <c r="F320" s="439"/>
      <c r="G320" s="248">
        <f>E320*F320</f>
        <v>0</v>
      </c>
      <c r="H320" s="249">
        <v>0</v>
      </c>
      <c r="I320" s="250">
        <f>E320*H320</f>
        <v>0</v>
      </c>
      <c r="J320" s="249">
        <v>-0.00214</v>
      </c>
      <c r="K320" s="250">
        <f>E320*J320</f>
        <v>-0.049434000000000006</v>
      </c>
      <c r="O320" s="242">
        <v>2</v>
      </c>
      <c r="AA320" s="215">
        <v>1</v>
      </c>
      <c r="AB320" s="215">
        <v>1</v>
      </c>
      <c r="AC320" s="215">
        <v>1</v>
      </c>
      <c r="AZ320" s="215">
        <v>1</v>
      </c>
      <c r="BA320" s="215">
        <f>IF(AZ320=1,G320,0)</f>
        <v>0</v>
      </c>
      <c r="BB320" s="215">
        <f>IF(AZ320=2,G320,0)</f>
        <v>0</v>
      </c>
      <c r="BC320" s="215">
        <f>IF(AZ320=3,G320,0)</f>
        <v>0</v>
      </c>
      <c r="BD320" s="215">
        <f>IF(AZ320=4,G320,0)</f>
        <v>0</v>
      </c>
      <c r="BE320" s="215">
        <f>IF(AZ320=5,G320,0)</f>
        <v>0</v>
      </c>
      <c r="CA320" s="242">
        <v>1</v>
      </c>
      <c r="CB320" s="242">
        <v>1</v>
      </c>
    </row>
    <row r="321" spans="1:15" ht="12.75" customHeight="1">
      <c r="A321" s="251"/>
      <c r="B321" s="252"/>
      <c r="C321" s="503" t="s">
        <v>896</v>
      </c>
      <c r="D321" s="503"/>
      <c r="E321" s="253">
        <v>0</v>
      </c>
      <c r="F321" s="254"/>
      <c r="G321" s="255"/>
      <c r="H321" s="256"/>
      <c r="I321" s="257"/>
      <c r="J321" s="258"/>
      <c r="K321" s="257"/>
      <c r="M321" s="259" t="s">
        <v>896</v>
      </c>
      <c r="O321" s="242"/>
    </row>
    <row r="322" spans="1:15" ht="12.75" customHeight="1">
      <c r="A322" s="251"/>
      <c r="B322" s="252"/>
      <c r="C322" s="503" t="s">
        <v>2656</v>
      </c>
      <c r="D322" s="503"/>
      <c r="E322" s="253">
        <v>4.9</v>
      </c>
      <c r="F322" s="254"/>
      <c r="G322" s="255"/>
      <c r="H322" s="256"/>
      <c r="I322" s="257"/>
      <c r="J322" s="258"/>
      <c r="K322" s="257"/>
      <c r="M322" s="259" t="s">
        <v>2656</v>
      </c>
      <c r="O322" s="242"/>
    </row>
    <row r="323" spans="1:15" ht="12.75" customHeight="1">
      <c r="A323" s="251"/>
      <c r="B323" s="252"/>
      <c r="C323" s="503" t="s">
        <v>2657</v>
      </c>
      <c r="D323" s="503"/>
      <c r="E323" s="253">
        <v>1.4</v>
      </c>
      <c r="F323" s="254"/>
      <c r="G323" s="255"/>
      <c r="H323" s="256"/>
      <c r="I323" s="257"/>
      <c r="J323" s="258"/>
      <c r="K323" s="257"/>
      <c r="M323" s="259" t="s">
        <v>2657</v>
      </c>
      <c r="O323" s="242"/>
    </row>
    <row r="324" spans="1:15" ht="12.75" customHeight="1">
      <c r="A324" s="251"/>
      <c r="B324" s="252"/>
      <c r="C324" s="503" t="s">
        <v>2658</v>
      </c>
      <c r="D324" s="503"/>
      <c r="E324" s="253">
        <v>5.6</v>
      </c>
      <c r="F324" s="254"/>
      <c r="G324" s="255"/>
      <c r="H324" s="256"/>
      <c r="I324" s="257"/>
      <c r="J324" s="258"/>
      <c r="K324" s="257"/>
      <c r="M324" s="259" t="s">
        <v>2658</v>
      </c>
      <c r="O324" s="242"/>
    </row>
    <row r="325" spans="1:15" ht="12.75" customHeight="1">
      <c r="A325" s="251"/>
      <c r="B325" s="252"/>
      <c r="C325" s="503" t="s">
        <v>868</v>
      </c>
      <c r="D325" s="503"/>
      <c r="E325" s="253">
        <v>0</v>
      </c>
      <c r="F325" s="254"/>
      <c r="G325" s="255"/>
      <c r="H325" s="256"/>
      <c r="I325" s="257"/>
      <c r="J325" s="258"/>
      <c r="K325" s="257"/>
      <c r="M325" s="259" t="s">
        <v>868</v>
      </c>
      <c r="O325" s="242"/>
    </row>
    <row r="326" spans="1:15" ht="12.75" customHeight="1">
      <c r="A326" s="251"/>
      <c r="B326" s="252"/>
      <c r="C326" s="503" t="s">
        <v>2659</v>
      </c>
      <c r="D326" s="503"/>
      <c r="E326" s="253">
        <v>1.4</v>
      </c>
      <c r="F326" s="254"/>
      <c r="G326" s="255"/>
      <c r="H326" s="256"/>
      <c r="I326" s="257"/>
      <c r="J326" s="258"/>
      <c r="K326" s="257"/>
      <c r="M326" s="259" t="s">
        <v>2659</v>
      </c>
      <c r="O326" s="242"/>
    </row>
    <row r="327" spans="1:15" ht="12.75" customHeight="1">
      <c r="A327" s="251"/>
      <c r="B327" s="252"/>
      <c r="C327" s="503" t="s">
        <v>2660</v>
      </c>
      <c r="D327" s="503"/>
      <c r="E327" s="253">
        <v>2.1</v>
      </c>
      <c r="F327" s="254"/>
      <c r="G327" s="255"/>
      <c r="H327" s="256"/>
      <c r="I327" s="257"/>
      <c r="J327" s="258"/>
      <c r="K327" s="257"/>
      <c r="M327" s="259" t="s">
        <v>2660</v>
      </c>
      <c r="O327" s="242"/>
    </row>
    <row r="328" spans="1:15" ht="12.75" customHeight="1">
      <c r="A328" s="251"/>
      <c r="B328" s="252"/>
      <c r="C328" s="503" t="s">
        <v>144</v>
      </c>
      <c r="D328" s="503"/>
      <c r="E328" s="253">
        <v>0</v>
      </c>
      <c r="F328" s="254"/>
      <c r="G328" s="255"/>
      <c r="H328" s="256"/>
      <c r="I328" s="257"/>
      <c r="J328" s="258"/>
      <c r="K328" s="257"/>
      <c r="M328" s="259" t="s">
        <v>144</v>
      </c>
      <c r="O328" s="242"/>
    </row>
    <row r="329" spans="1:15" ht="12.75" customHeight="1">
      <c r="A329" s="251"/>
      <c r="B329" s="252"/>
      <c r="C329" s="503" t="s">
        <v>2661</v>
      </c>
      <c r="D329" s="503"/>
      <c r="E329" s="253">
        <v>0.7</v>
      </c>
      <c r="F329" s="254"/>
      <c r="G329" s="255"/>
      <c r="H329" s="256"/>
      <c r="I329" s="257"/>
      <c r="J329" s="258"/>
      <c r="K329" s="257"/>
      <c r="M329" s="259" t="s">
        <v>2661</v>
      </c>
      <c r="O329" s="242"/>
    </row>
    <row r="330" spans="1:15" ht="12.75" customHeight="1">
      <c r="A330" s="251"/>
      <c r="B330" s="252"/>
      <c r="C330" s="503" t="s">
        <v>918</v>
      </c>
      <c r="D330" s="503"/>
      <c r="E330" s="253">
        <v>0</v>
      </c>
      <c r="F330" s="254"/>
      <c r="G330" s="255"/>
      <c r="H330" s="256"/>
      <c r="I330" s="257"/>
      <c r="J330" s="258"/>
      <c r="K330" s="257"/>
      <c r="M330" s="259" t="s">
        <v>918</v>
      </c>
      <c r="O330" s="242"/>
    </row>
    <row r="331" spans="1:15" ht="12.75" customHeight="1">
      <c r="A331" s="251"/>
      <c r="B331" s="252"/>
      <c r="C331" s="503" t="s">
        <v>2662</v>
      </c>
      <c r="D331" s="503"/>
      <c r="E331" s="253">
        <v>5.6</v>
      </c>
      <c r="F331" s="254"/>
      <c r="G331" s="255"/>
      <c r="H331" s="256"/>
      <c r="I331" s="257"/>
      <c r="J331" s="258"/>
      <c r="K331" s="257"/>
      <c r="M331" s="259" t="s">
        <v>2662</v>
      </c>
      <c r="O331" s="242"/>
    </row>
    <row r="332" spans="1:15" ht="12.75" customHeight="1">
      <c r="A332" s="251"/>
      <c r="B332" s="252"/>
      <c r="C332" s="503" t="s">
        <v>2663</v>
      </c>
      <c r="D332" s="503"/>
      <c r="E332" s="253">
        <v>1.4</v>
      </c>
      <c r="F332" s="254"/>
      <c r="G332" s="255"/>
      <c r="H332" s="256"/>
      <c r="I332" s="257"/>
      <c r="J332" s="258"/>
      <c r="K332" s="257"/>
      <c r="M332" s="259" t="s">
        <v>2663</v>
      </c>
      <c r="O332" s="242"/>
    </row>
    <row r="333" spans="1:80" ht="12.75">
      <c r="A333" s="243">
        <v>31</v>
      </c>
      <c r="B333" s="244" t="s">
        <v>2664</v>
      </c>
      <c r="C333" s="245" t="s">
        <v>2665</v>
      </c>
      <c r="D333" s="246" t="s">
        <v>200</v>
      </c>
      <c r="E333" s="247">
        <v>4</v>
      </c>
      <c r="F333" s="439"/>
      <c r="G333" s="248">
        <f>E333*F333</f>
        <v>0</v>
      </c>
      <c r="H333" s="249">
        <v>0</v>
      </c>
      <c r="I333" s="250">
        <f>E333*H333</f>
        <v>0</v>
      </c>
      <c r="J333" s="249">
        <v>-0.008</v>
      </c>
      <c r="K333" s="250">
        <f>E333*J333</f>
        <v>-0.032</v>
      </c>
      <c r="O333" s="242">
        <v>2</v>
      </c>
      <c r="AA333" s="215">
        <v>1</v>
      </c>
      <c r="AB333" s="215">
        <v>1</v>
      </c>
      <c r="AC333" s="215">
        <v>1</v>
      </c>
      <c r="AZ333" s="215">
        <v>1</v>
      </c>
      <c r="BA333" s="215">
        <f>IF(AZ333=1,G333,0)</f>
        <v>0</v>
      </c>
      <c r="BB333" s="215">
        <f>IF(AZ333=2,G333,0)</f>
        <v>0</v>
      </c>
      <c r="BC333" s="215">
        <f>IF(AZ333=3,G333,0)</f>
        <v>0</v>
      </c>
      <c r="BD333" s="215">
        <f>IF(AZ333=4,G333,0)</f>
        <v>0</v>
      </c>
      <c r="BE333" s="215">
        <f>IF(AZ333=5,G333,0)</f>
        <v>0</v>
      </c>
      <c r="CA333" s="242">
        <v>1</v>
      </c>
      <c r="CB333" s="242">
        <v>1</v>
      </c>
    </row>
    <row r="334" spans="1:15" ht="12.75" customHeight="1">
      <c r="A334" s="251"/>
      <c r="B334" s="252"/>
      <c r="C334" s="503" t="s">
        <v>2535</v>
      </c>
      <c r="D334" s="503"/>
      <c r="E334" s="253">
        <v>0</v>
      </c>
      <c r="F334" s="254"/>
      <c r="G334" s="255"/>
      <c r="H334" s="256"/>
      <c r="I334" s="257"/>
      <c r="J334" s="258"/>
      <c r="K334" s="257"/>
      <c r="M334" s="259" t="s">
        <v>2535</v>
      </c>
      <c r="O334" s="242"/>
    </row>
    <row r="335" spans="1:15" ht="12.75" customHeight="1">
      <c r="A335" s="251"/>
      <c r="B335" s="252"/>
      <c r="C335" s="503" t="s">
        <v>2536</v>
      </c>
      <c r="D335" s="503"/>
      <c r="E335" s="253">
        <v>4</v>
      </c>
      <c r="F335" s="254"/>
      <c r="G335" s="255"/>
      <c r="H335" s="256"/>
      <c r="I335" s="257"/>
      <c r="J335" s="258"/>
      <c r="K335" s="257"/>
      <c r="M335" s="280">
        <v>0.08611111111111112</v>
      </c>
      <c r="O335" s="242"/>
    </row>
    <row r="336" spans="1:80" ht="12.75">
      <c r="A336" s="243">
        <v>32</v>
      </c>
      <c r="B336" s="244" t="s">
        <v>2666</v>
      </c>
      <c r="C336" s="245" t="s">
        <v>2667</v>
      </c>
      <c r="D336" s="246" t="s">
        <v>134</v>
      </c>
      <c r="E336" s="247">
        <v>20.2715</v>
      </c>
      <c r="F336" s="439"/>
      <c r="G336" s="248">
        <f>E336*F336</f>
        <v>0</v>
      </c>
      <c r="H336" s="249">
        <v>0.00133</v>
      </c>
      <c r="I336" s="250">
        <f>E336*H336</f>
        <v>0.026961095</v>
      </c>
      <c r="J336" s="249">
        <v>-1.8</v>
      </c>
      <c r="K336" s="250">
        <f>E336*J336</f>
        <v>-36.4887</v>
      </c>
      <c r="O336" s="242">
        <v>2</v>
      </c>
      <c r="AA336" s="215">
        <v>1</v>
      </c>
      <c r="AB336" s="215">
        <v>1</v>
      </c>
      <c r="AC336" s="215">
        <v>1</v>
      </c>
      <c r="AZ336" s="215">
        <v>1</v>
      </c>
      <c r="BA336" s="215">
        <f>IF(AZ336=1,G336,0)</f>
        <v>0</v>
      </c>
      <c r="BB336" s="215">
        <f>IF(AZ336=2,G336,0)</f>
        <v>0</v>
      </c>
      <c r="BC336" s="215">
        <f>IF(AZ336=3,G336,0)</f>
        <v>0</v>
      </c>
      <c r="BD336" s="215">
        <f>IF(AZ336=4,G336,0)</f>
        <v>0</v>
      </c>
      <c r="BE336" s="215">
        <f>IF(AZ336=5,G336,0)</f>
        <v>0</v>
      </c>
      <c r="CA336" s="242">
        <v>1</v>
      </c>
      <c r="CB336" s="242">
        <v>1</v>
      </c>
    </row>
    <row r="337" spans="1:15" ht="12.75" customHeight="1">
      <c r="A337" s="251"/>
      <c r="B337" s="252"/>
      <c r="C337" s="503" t="s">
        <v>896</v>
      </c>
      <c r="D337" s="503"/>
      <c r="E337" s="253">
        <v>0</v>
      </c>
      <c r="F337" s="254"/>
      <c r="G337" s="255"/>
      <c r="H337" s="256"/>
      <c r="I337" s="257"/>
      <c r="J337" s="258"/>
      <c r="K337" s="257"/>
      <c r="M337" s="259" t="s">
        <v>896</v>
      </c>
      <c r="O337" s="242"/>
    </row>
    <row r="338" spans="1:15" ht="12.75" customHeight="1">
      <c r="A338" s="251"/>
      <c r="B338" s="252"/>
      <c r="C338" s="503" t="s">
        <v>2668</v>
      </c>
      <c r="D338" s="503"/>
      <c r="E338" s="253">
        <v>0.2419</v>
      </c>
      <c r="F338" s="254"/>
      <c r="G338" s="255"/>
      <c r="H338" s="256"/>
      <c r="I338" s="257"/>
      <c r="J338" s="258"/>
      <c r="K338" s="257"/>
      <c r="M338" s="259" t="s">
        <v>2668</v>
      </c>
      <c r="O338" s="242"/>
    </row>
    <row r="339" spans="1:15" ht="12.75" customHeight="1">
      <c r="A339" s="251"/>
      <c r="B339" s="252"/>
      <c r="C339" s="503" t="s">
        <v>2669</v>
      </c>
      <c r="D339" s="503"/>
      <c r="E339" s="253">
        <v>0.1882</v>
      </c>
      <c r="F339" s="254"/>
      <c r="G339" s="255"/>
      <c r="H339" s="256"/>
      <c r="I339" s="257"/>
      <c r="J339" s="258"/>
      <c r="K339" s="257"/>
      <c r="M339" s="259" t="s">
        <v>2669</v>
      </c>
      <c r="O339" s="242"/>
    </row>
    <row r="340" spans="1:15" ht="12.75" customHeight="1">
      <c r="A340" s="251"/>
      <c r="B340" s="252"/>
      <c r="C340" s="503" t="s">
        <v>2670</v>
      </c>
      <c r="D340" s="503"/>
      <c r="E340" s="253">
        <v>0.1882</v>
      </c>
      <c r="F340" s="254"/>
      <c r="G340" s="255"/>
      <c r="H340" s="256"/>
      <c r="I340" s="257"/>
      <c r="J340" s="258"/>
      <c r="K340" s="257"/>
      <c r="M340" s="259" t="s">
        <v>2670</v>
      </c>
      <c r="O340" s="242"/>
    </row>
    <row r="341" spans="1:15" ht="12.75" customHeight="1">
      <c r="A341" s="251"/>
      <c r="B341" s="252"/>
      <c r="C341" s="503" t="s">
        <v>2671</v>
      </c>
      <c r="D341" s="503"/>
      <c r="E341" s="253">
        <v>0.1882</v>
      </c>
      <c r="F341" s="254"/>
      <c r="G341" s="255"/>
      <c r="H341" s="256"/>
      <c r="I341" s="257"/>
      <c r="J341" s="258"/>
      <c r="K341" s="257"/>
      <c r="M341" s="259" t="s">
        <v>2671</v>
      </c>
      <c r="O341" s="242"/>
    </row>
    <row r="342" spans="1:15" ht="12.75" customHeight="1">
      <c r="A342" s="251"/>
      <c r="B342" s="252"/>
      <c r="C342" s="503" t="s">
        <v>2672</v>
      </c>
      <c r="D342" s="503"/>
      <c r="E342" s="253">
        <v>0.0806</v>
      </c>
      <c r="F342" s="254"/>
      <c r="G342" s="255"/>
      <c r="H342" s="256"/>
      <c r="I342" s="257"/>
      <c r="J342" s="258"/>
      <c r="K342" s="257"/>
      <c r="M342" s="259" t="s">
        <v>2672</v>
      </c>
      <c r="O342" s="242"/>
    </row>
    <row r="343" spans="1:15" ht="12.75" customHeight="1">
      <c r="A343" s="251"/>
      <c r="B343" s="252"/>
      <c r="C343" s="503" t="s">
        <v>2673</v>
      </c>
      <c r="D343" s="503"/>
      <c r="E343" s="253">
        <v>0.1613</v>
      </c>
      <c r="F343" s="254"/>
      <c r="G343" s="255"/>
      <c r="H343" s="256"/>
      <c r="I343" s="257"/>
      <c r="J343" s="258"/>
      <c r="K343" s="257"/>
      <c r="M343" s="259" t="s">
        <v>2673</v>
      </c>
      <c r="O343" s="242"/>
    </row>
    <row r="344" spans="1:15" ht="12.75" customHeight="1">
      <c r="A344" s="251"/>
      <c r="B344" s="252"/>
      <c r="C344" s="503" t="s">
        <v>2674</v>
      </c>
      <c r="D344" s="503"/>
      <c r="E344" s="253">
        <v>0.6191</v>
      </c>
      <c r="F344" s="254"/>
      <c r="G344" s="255"/>
      <c r="H344" s="256"/>
      <c r="I344" s="257"/>
      <c r="J344" s="258"/>
      <c r="K344" s="257"/>
      <c r="M344" s="259" t="s">
        <v>2674</v>
      </c>
      <c r="O344" s="242"/>
    </row>
    <row r="345" spans="1:15" ht="12.75" customHeight="1">
      <c r="A345" s="251"/>
      <c r="B345" s="252"/>
      <c r="C345" s="503" t="s">
        <v>2675</v>
      </c>
      <c r="D345" s="503"/>
      <c r="E345" s="253">
        <v>0.0403</v>
      </c>
      <c r="F345" s="254"/>
      <c r="G345" s="255"/>
      <c r="H345" s="256"/>
      <c r="I345" s="257"/>
      <c r="J345" s="258"/>
      <c r="K345" s="257"/>
      <c r="M345" s="259" t="s">
        <v>2675</v>
      </c>
      <c r="O345" s="242"/>
    </row>
    <row r="346" spans="1:15" ht="12.75" customHeight="1">
      <c r="A346" s="251"/>
      <c r="B346" s="252"/>
      <c r="C346" s="503" t="s">
        <v>2676</v>
      </c>
      <c r="D346" s="503"/>
      <c r="E346" s="253">
        <v>0.2371</v>
      </c>
      <c r="F346" s="254"/>
      <c r="G346" s="255"/>
      <c r="H346" s="256"/>
      <c r="I346" s="257"/>
      <c r="J346" s="258"/>
      <c r="K346" s="257"/>
      <c r="M346" s="259" t="s">
        <v>2676</v>
      </c>
      <c r="O346" s="242"/>
    </row>
    <row r="347" spans="1:15" ht="12.75" customHeight="1">
      <c r="A347" s="251"/>
      <c r="B347" s="252"/>
      <c r="C347" s="503" t="s">
        <v>2677</v>
      </c>
      <c r="D347" s="503"/>
      <c r="E347" s="253">
        <v>0.3081</v>
      </c>
      <c r="F347" s="254"/>
      <c r="G347" s="255"/>
      <c r="H347" s="256"/>
      <c r="I347" s="257"/>
      <c r="J347" s="258"/>
      <c r="K347" s="257"/>
      <c r="M347" s="259" t="s">
        <v>2677</v>
      </c>
      <c r="O347" s="242"/>
    </row>
    <row r="348" spans="1:15" ht="12.75" customHeight="1">
      <c r="A348" s="251"/>
      <c r="B348" s="252"/>
      <c r="C348" s="503" t="s">
        <v>2678</v>
      </c>
      <c r="D348" s="503"/>
      <c r="E348" s="253">
        <v>0.0459</v>
      </c>
      <c r="F348" s="254"/>
      <c r="G348" s="255"/>
      <c r="H348" s="256"/>
      <c r="I348" s="257"/>
      <c r="J348" s="258"/>
      <c r="K348" s="257"/>
      <c r="M348" s="259" t="s">
        <v>2678</v>
      </c>
      <c r="O348" s="242"/>
    </row>
    <row r="349" spans="1:15" ht="12.75" customHeight="1">
      <c r="A349" s="251"/>
      <c r="B349" s="252"/>
      <c r="C349" s="503" t="s">
        <v>2679</v>
      </c>
      <c r="D349" s="503"/>
      <c r="E349" s="253">
        <v>0.1663</v>
      </c>
      <c r="F349" s="254"/>
      <c r="G349" s="255"/>
      <c r="H349" s="256"/>
      <c r="I349" s="257"/>
      <c r="J349" s="258"/>
      <c r="K349" s="257"/>
      <c r="M349" s="259" t="s">
        <v>2679</v>
      </c>
      <c r="O349" s="242"/>
    </row>
    <row r="350" spans="1:15" ht="12.75" customHeight="1">
      <c r="A350" s="251"/>
      <c r="B350" s="252"/>
      <c r="C350" s="503" t="s">
        <v>2680</v>
      </c>
      <c r="D350" s="503"/>
      <c r="E350" s="253">
        <v>0.0592</v>
      </c>
      <c r="F350" s="254"/>
      <c r="G350" s="255"/>
      <c r="H350" s="256"/>
      <c r="I350" s="257"/>
      <c r="J350" s="258"/>
      <c r="K350" s="257"/>
      <c r="M350" s="259" t="s">
        <v>2680</v>
      </c>
      <c r="O350" s="242"/>
    </row>
    <row r="351" spans="1:15" ht="12.75" customHeight="1">
      <c r="A351" s="251"/>
      <c r="B351" s="252"/>
      <c r="C351" s="503" t="s">
        <v>2681</v>
      </c>
      <c r="D351" s="503"/>
      <c r="E351" s="253">
        <v>17.688</v>
      </c>
      <c r="F351" s="254"/>
      <c r="G351" s="255"/>
      <c r="H351" s="256"/>
      <c r="I351" s="257"/>
      <c r="J351" s="258"/>
      <c r="K351" s="257"/>
      <c r="M351" s="259" t="s">
        <v>2681</v>
      </c>
      <c r="O351" s="242"/>
    </row>
    <row r="352" spans="1:15" ht="12.75" customHeight="1">
      <c r="A352" s="251"/>
      <c r="B352" s="252"/>
      <c r="C352" s="503" t="s">
        <v>2682</v>
      </c>
      <c r="D352" s="503"/>
      <c r="E352" s="253">
        <v>0.0592</v>
      </c>
      <c r="F352" s="254"/>
      <c r="G352" s="255"/>
      <c r="H352" s="256"/>
      <c r="I352" s="257"/>
      <c r="J352" s="258"/>
      <c r="K352" s="257"/>
      <c r="M352" s="259" t="s">
        <v>2682</v>
      </c>
      <c r="O352" s="242"/>
    </row>
    <row r="353" spans="1:80" ht="12.75">
      <c r="A353" s="243">
        <v>33</v>
      </c>
      <c r="B353" s="244" t="s">
        <v>2683</v>
      </c>
      <c r="C353" s="245" t="s">
        <v>2684</v>
      </c>
      <c r="D353" s="246" t="s">
        <v>123</v>
      </c>
      <c r="E353" s="247">
        <v>8</v>
      </c>
      <c r="F353" s="439"/>
      <c r="G353" s="248">
        <f>E353*F353</f>
        <v>0</v>
      </c>
      <c r="H353" s="249">
        <v>0.00055</v>
      </c>
      <c r="I353" s="250">
        <f>E353*H353</f>
        <v>0.0044</v>
      </c>
      <c r="J353" s="249">
        <v>-0.117</v>
      </c>
      <c r="K353" s="250">
        <f>E353*J353</f>
        <v>-0.936</v>
      </c>
      <c r="O353" s="242">
        <v>2</v>
      </c>
      <c r="AA353" s="215">
        <v>1</v>
      </c>
      <c r="AB353" s="215">
        <v>1</v>
      </c>
      <c r="AC353" s="215">
        <v>1</v>
      </c>
      <c r="AZ353" s="215">
        <v>1</v>
      </c>
      <c r="BA353" s="215">
        <f>IF(AZ353=1,G353,0)</f>
        <v>0</v>
      </c>
      <c r="BB353" s="215">
        <f>IF(AZ353=2,G353,0)</f>
        <v>0</v>
      </c>
      <c r="BC353" s="215">
        <f>IF(AZ353=3,G353,0)</f>
        <v>0</v>
      </c>
      <c r="BD353" s="215">
        <f>IF(AZ353=4,G353,0)</f>
        <v>0</v>
      </c>
      <c r="BE353" s="215">
        <f>IF(AZ353=5,G353,0)</f>
        <v>0</v>
      </c>
      <c r="CA353" s="242">
        <v>1</v>
      </c>
      <c r="CB353" s="242">
        <v>1</v>
      </c>
    </row>
    <row r="354" spans="1:15" ht="12.75" customHeight="1">
      <c r="A354" s="251"/>
      <c r="B354" s="252"/>
      <c r="C354" s="503" t="s">
        <v>2685</v>
      </c>
      <c r="D354" s="503"/>
      <c r="E354" s="253">
        <v>4</v>
      </c>
      <c r="F354" s="254"/>
      <c r="G354" s="255"/>
      <c r="H354" s="256"/>
      <c r="I354" s="257"/>
      <c r="J354" s="258"/>
      <c r="K354" s="257"/>
      <c r="M354" s="259" t="s">
        <v>2685</v>
      </c>
      <c r="O354" s="242"/>
    </row>
    <row r="355" spans="1:15" ht="12.75" customHeight="1">
      <c r="A355" s="251"/>
      <c r="B355" s="252"/>
      <c r="C355" s="503" t="s">
        <v>2686</v>
      </c>
      <c r="D355" s="503"/>
      <c r="E355" s="253">
        <v>4</v>
      </c>
      <c r="F355" s="254"/>
      <c r="G355" s="255"/>
      <c r="H355" s="256"/>
      <c r="I355" s="257"/>
      <c r="J355" s="258"/>
      <c r="K355" s="257"/>
      <c r="M355" s="259" t="s">
        <v>2686</v>
      </c>
      <c r="O355" s="242"/>
    </row>
    <row r="356" spans="1:80" ht="12.75">
      <c r="A356" s="243">
        <v>34</v>
      </c>
      <c r="B356" s="244" t="s">
        <v>2687</v>
      </c>
      <c r="C356" s="245" t="s">
        <v>2688</v>
      </c>
      <c r="D356" s="246" t="s">
        <v>205</v>
      </c>
      <c r="E356" s="247">
        <v>300</v>
      </c>
      <c r="F356" s="439"/>
      <c r="G356" s="248">
        <f>E356*F356</f>
        <v>0</v>
      </c>
      <c r="H356" s="249">
        <v>0.00049</v>
      </c>
      <c r="I356" s="250">
        <f>E356*H356</f>
        <v>0.147</v>
      </c>
      <c r="J356" s="249">
        <v>-0.009</v>
      </c>
      <c r="K356" s="250">
        <f>E356*J356</f>
        <v>-2.6999999999999997</v>
      </c>
      <c r="O356" s="242">
        <v>2</v>
      </c>
      <c r="AA356" s="215">
        <v>1</v>
      </c>
      <c r="AB356" s="215">
        <v>1</v>
      </c>
      <c r="AC356" s="215">
        <v>1</v>
      </c>
      <c r="AZ356" s="215">
        <v>1</v>
      </c>
      <c r="BA356" s="215">
        <f>IF(AZ356=1,G356,0)</f>
        <v>0</v>
      </c>
      <c r="BB356" s="215">
        <f>IF(AZ356=2,G356,0)</f>
        <v>0</v>
      </c>
      <c r="BC356" s="215">
        <f>IF(AZ356=3,G356,0)</f>
        <v>0</v>
      </c>
      <c r="BD356" s="215">
        <f>IF(AZ356=4,G356,0)</f>
        <v>0</v>
      </c>
      <c r="BE356" s="215">
        <f>IF(AZ356=5,G356,0)</f>
        <v>0</v>
      </c>
      <c r="CA356" s="242">
        <v>1</v>
      </c>
      <c r="CB356" s="242">
        <v>1</v>
      </c>
    </row>
    <row r="357" spans="1:15" ht="12.75" customHeight="1">
      <c r="A357" s="251"/>
      <c r="B357" s="252"/>
      <c r="C357" s="503" t="s">
        <v>2584</v>
      </c>
      <c r="D357" s="503"/>
      <c r="E357" s="253">
        <v>300</v>
      </c>
      <c r="F357" s="254"/>
      <c r="G357" s="255"/>
      <c r="H357" s="256"/>
      <c r="I357" s="257"/>
      <c r="J357" s="258"/>
      <c r="K357" s="257"/>
      <c r="M357" s="259" t="s">
        <v>2584</v>
      </c>
      <c r="O357" s="242"/>
    </row>
    <row r="358" spans="1:80" ht="12.75">
      <c r="A358" s="243">
        <v>35</v>
      </c>
      <c r="B358" s="244" t="s">
        <v>1162</v>
      </c>
      <c r="C358" s="245" t="s">
        <v>1163</v>
      </c>
      <c r="D358" s="246" t="s">
        <v>123</v>
      </c>
      <c r="E358" s="247">
        <v>3</v>
      </c>
      <c r="F358" s="439"/>
      <c r="G358" s="248">
        <f>E358*F358</f>
        <v>0</v>
      </c>
      <c r="H358" s="249">
        <v>0</v>
      </c>
      <c r="I358" s="250">
        <f>E358*H358</f>
        <v>0</v>
      </c>
      <c r="J358" s="249">
        <v>-0.046</v>
      </c>
      <c r="K358" s="250">
        <f>E358*J358</f>
        <v>-0.138</v>
      </c>
      <c r="O358" s="242">
        <v>2</v>
      </c>
      <c r="AA358" s="215">
        <v>1</v>
      </c>
      <c r="AB358" s="215">
        <v>1</v>
      </c>
      <c r="AC358" s="215">
        <v>1</v>
      </c>
      <c r="AZ358" s="215">
        <v>1</v>
      </c>
      <c r="BA358" s="215">
        <f>IF(AZ358=1,G358,0)</f>
        <v>0</v>
      </c>
      <c r="BB358" s="215">
        <f>IF(AZ358=2,G358,0)</f>
        <v>0</v>
      </c>
      <c r="BC358" s="215">
        <f>IF(AZ358=3,G358,0)</f>
        <v>0</v>
      </c>
      <c r="BD358" s="215">
        <f>IF(AZ358=4,G358,0)</f>
        <v>0</v>
      </c>
      <c r="BE358" s="215">
        <f>IF(AZ358=5,G358,0)</f>
        <v>0</v>
      </c>
      <c r="CA358" s="242">
        <v>1</v>
      </c>
      <c r="CB358" s="242">
        <v>1</v>
      </c>
    </row>
    <row r="359" spans="1:15" ht="12.75" customHeight="1">
      <c r="A359" s="251"/>
      <c r="B359" s="252"/>
      <c r="C359" s="503" t="s">
        <v>2689</v>
      </c>
      <c r="D359" s="503"/>
      <c r="E359" s="253">
        <v>3</v>
      </c>
      <c r="F359" s="254"/>
      <c r="G359" s="255"/>
      <c r="H359" s="256"/>
      <c r="I359" s="257"/>
      <c r="J359" s="258"/>
      <c r="K359" s="257"/>
      <c r="M359" s="261">
        <v>9.127083333333333</v>
      </c>
      <c r="O359" s="242"/>
    </row>
    <row r="360" spans="1:80" ht="12.75">
      <c r="A360" s="243">
        <v>36</v>
      </c>
      <c r="B360" s="244" t="s">
        <v>1171</v>
      </c>
      <c r="C360" s="245" t="s">
        <v>1172</v>
      </c>
      <c r="D360" s="246" t="s">
        <v>123</v>
      </c>
      <c r="E360" s="247">
        <v>3</v>
      </c>
      <c r="F360" s="439"/>
      <c r="G360" s="248">
        <f>E360*F360</f>
        <v>0</v>
      </c>
      <c r="H360" s="249">
        <v>0</v>
      </c>
      <c r="I360" s="250">
        <f>E360*H360</f>
        <v>0</v>
      </c>
      <c r="J360" s="249">
        <v>-0.014</v>
      </c>
      <c r="K360" s="250">
        <f>E360*J360</f>
        <v>-0.042</v>
      </c>
      <c r="O360" s="242">
        <v>2</v>
      </c>
      <c r="AA360" s="215">
        <v>1</v>
      </c>
      <c r="AB360" s="215">
        <v>1</v>
      </c>
      <c r="AC360" s="215">
        <v>1</v>
      </c>
      <c r="AZ360" s="215">
        <v>1</v>
      </c>
      <c r="BA360" s="215">
        <f>IF(AZ360=1,G360,0)</f>
        <v>0</v>
      </c>
      <c r="BB360" s="215">
        <f>IF(AZ360=2,G360,0)</f>
        <v>0</v>
      </c>
      <c r="BC360" s="215">
        <f>IF(AZ360=3,G360,0)</f>
        <v>0</v>
      </c>
      <c r="BD360" s="215">
        <f>IF(AZ360=4,G360,0)</f>
        <v>0</v>
      </c>
      <c r="BE360" s="215">
        <f>IF(AZ360=5,G360,0)</f>
        <v>0</v>
      </c>
      <c r="CA360" s="242">
        <v>1</v>
      </c>
      <c r="CB360" s="242">
        <v>1</v>
      </c>
    </row>
    <row r="361" spans="1:15" ht="12.75" customHeight="1">
      <c r="A361" s="251"/>
      <c r="B361" s="252"/>
      <c r="C361" s="503" t="s">
        <v>2690</v>
      </c>
      <c r="D361" s="503"/>
      <c r="E361" s="253">
        <v>3</v>
      </c>
      <c r="F361" s="254"/>
      <c r="G361" s="255"/>
      <c r="H361" s="256"/>
      <c r="I361" s="257"/>
      <c r="J361" s="258"/>
      <c r="K361" s="257"/>
      <c r="M361" s="261">
        <v>9.127083333333333</v>
      </c>
      <c r="O361" s="242"/>
    </row>
    <row r="362" spans="1:80" ht="12.75">
      <c r="A362" s="243">
        <v>37</v>
      </c>
      <c r="B362" s="244" t="s">
        <v>2691</v>
      </c>
      <c r="C362" s="245" t="s">
        <v>2692</v>
      </c>
      <c r="D362" s="246" t="s">
        <v>123</v>
      </c>
      <c r="E362" s="247">
        <v>2.5</v>
      </c>
      <c r="F362" s="439"/>
      <c r="G362" s="248">
        <f>E362*F362</f>
        <v>0</v>
      </c>
      <c r="H362" s="249">
        <v>0</v>
      </c>
      <c r="I362" s="250">
        <f>E362*H362</f>
        <v>0</v>
      </c>
      <c r="J362" s="249">
        <v>-0.068</v>
      </c>
      <c r="K362" s="250">
        <f>E362*J362</f>
        <v>-0.17</v>
      </c>
      <c r="O362" s="242">
        <v>2</v>
      </c>
      <c r="AA362" s="215">
        <v>1</v>
      </c>
      <c r="AB362" s="215">
        <v>1</v>
      </c>
      <c r="AC362" s="215">
        <v>1</v>
      </c>
      <c r="AZ362" s="215">
        <v>1</v>
      </c>
      <c r="BA362" s="215">
        <f>IF(AZ362=1,G362,0)</f>
        <v>0</v>
      </c>
      <c r="BB362" s="215">
        <f>IF(AZ362=2,G362,0)</f>
        <v>0</v>
      </c>
      <c r="BC362" s="215">
        <f>IF(AZ362=3,G362,0)</f>
        <v>0</v>
      </c>
      <c r="BD362" s="215">
        <f>IF(AZ362=4,G362,0)</f>
        <v>0</v>
      </c>
      <c r="BE362" s="215">
        <f>IF(AZ362=5,G362,0)</f>
        <v>0</v>
      </c>
      <c r="CA362" s="242">
        <v>1</v>
      </c>
      <c r="CB362" s="242">
        <v>1</v>
      </c>
    </row>
    <row r="363" spans="1:15" ht="12.75" customHeight="1">
      <c r="A363" s="251"/>
      <c r="B363" s="252"/>
      <c r="C363" s="503" t="s">
        <v>2693</v>
      </c>
      <c r="D363" s="503"/>
      <c r="E363" s="253">
        <v>2.5</v>
      </c>
      <c r="F363" s="254"/>
      <c r="G363" s="255"/>
      <c r="H363" s="256"/>
      <c r="I363" s="257"/>
      <c r="J363" s="258"/>
      <c r="K363" s="257"/>
      <c r="M363" s="259" t="s">
        <v>2693</v>
      </c>
      <c r="O363" s="242"/>
    </row>
    <row r="364" spans="1:57" ht="12.75">
      <c r="A364" s="263"/>
      <c r="B364" s="264" t="s">
        <v>177</v>
      </c>
      <c r="C364" s="265" t="s">
        <v>1175</v>
      </c>
      <c r="D364" s="266"/>
      <c r="E364" s="267"/>
      <c r="F364" s="268"/>
      <c r="G364" s="269">
        <f>SUM(G319:G363)</f>
        <v>0</v>
      </c>
      <c r="H364" s="270"/>
      <c r="I364" s="271">
        <f>SUM(I319:I363)</f>
        <v>0.178361095</v>
      </c>
      <c r="J364" s="270"/>
      <c r="K364" s="271">
        <f>SUM(K319:K363)</f>
        <v>-40.55613400000001</v>
      </c>
      <c r="O364" s="242">
        <v>4</v>
      </c>
      <c r="BA364" s="272">
        <f>SUM(BA319:BA363)</f>
        <v>0</v>
      </c>
      <c r="BB364" s="272">
        <f>SUM(BB319:BB363)</f>
        <v>0</v>
      </c>
      <c r="BC364" s="272">
        <f>SUM(BC319:BC363)</f>
        <v>0</v>
      </c>
      <c r="BD364" s="272">
        <f>SUM(BD319:BD363)</f>
        <v>0</v>
      </c>
      <c r="BE364" s="272">
        <f>SUM(BE319:BE363)</f>
        <v>0</v>
      </c>
    </row>
    <row r="365" spans="1:15" ht="12.75">
      <c r="A365" s="232" t="s">
        <v>118</v>
      </c>
      <c r="B365" s="233" t="s">
        <v>1176</v>
      </c>
      <c r="C365" s="234" t="s">
        <v>1177</v>
      </c>
      <c r="D365" s="235"/>
      <c r="E365" s="236"/>
      <c r="F365" s="236"/>
      <c r="G365" s="237"/>
      <c r="H365" s="238"/>
      <c r="I365" s="239"/>
      <c r="J365" s="240"/>
      <c r="K365" s="241"/>
      <c r="O365" s="242">
        <v>1</v>
      </c>
    </row>
    <row r="366" spans="1:80" ht="12.75">
      <c r="A366" s="243">
        <v>38</v>
      </c>
      <c r="B366" s="244" t="s">
        <v>1178</v>
      </c>
      <c r="C366" s="245" t="s">
        <v>1179</v>
      </c>
      <c r="D366" s="246" t="s">
        <v>173</v>
      </c>
      <c r="E366" s="247">
        <v>43.915130761</v>
      </c>
      <c r="F366" s="439"/>
      <c r="G366" s="248">
        <f>E366*F366</f>
        <v>0</v>
      </c>
      <c r="H366" s="249">
        <v>0</v>
      </c>
      <c r="I366" s="250">
        <f>E366*H366</f>
        <v>0</v>
      </c>
      <c r="J366" s="249"/>
      <c r="K366" s="250">
        <f>E366*J366</f>
        <v>0</v>
      </c>
      <c r="O366" s="242">
        <v>2</v>
      </c>
      <c r="AA366" s="215">
        <v>7</v>
      </c>
      <c r="AB366" s="215">
        <v>1</v>
      </c>
      <c r="AC366" s="215">
        <v>2</v>
      </c>
      <c r="AZ366" s="215">
        <v>1</v>
      </c>
      <c r="BA366" s="215">
        <f>IF(AZ366=1,G366,0)</f>
        <v>0</v>
      </c>
      <c r="BB366" s="215">
        <f>IF(AZ366=2,G366,0)</f>
        <v>0</v>
      </c>
      <c r="BC366" s="215">
        <f>IF(AZ366=3,G366,0)</f>
        <v>0</v>
      </c>
      <c r="BD366" s="215">
        <f>IF(AZ366=4,G366,0)</f>
        <v>0</v>
      </c>
      <c r="BE366" s="215">
        <f>IF(AZ366=5,G366,0)</f>
        <v>0</v>
      </c>
      <c r="CA366" s="242">
        <v>7</v>
      </c>
      <c r="CB366" s="242">
        <v>1</v>
      </c>
    </row>
    <row r="367" spans="1:57" ht="12.75">
      <c r="A367" s="263"/>
      <c r="B367" s="264" t="s">
        <v>177</v>
      </c>
      <c r="C367" s="265" t="s">
        <v>1180</v>
      </c>
      <c r="D367" s="266"/>
      <c r="E367" s="267"/>
      <c r="F367" s="268"/>
      <c r="G367" s="269">
        <f>SUM(G365:G366)</f>
        <v>0</v>
      </c>
      <c r="H367" s="270"/>
      <c r="I367" s="271">
        <f>SUM(I365:I366)</f>
        <v>0</v>
      </c>
      <c r="J367" s="270"/>
      <c r="K367" s="271">
        <f>SUM(K365:K366)</f>
        <v>0</v>
      </c>
      <c r="O367" s="242">
        <v>4</v>
      </c>
      <c r="BA367" s="272">
        <f>SUM(BA365:BA366)</f>
        <v>0</v>
      </c>
      <c r="BB367" s="272">
        <f>SUM(BB365:BB366)</f>
        <v>0</v>
      </c>
      <c r="BC367" s="272">
        <f>SUM(BC365:BC366)</f>
        <v>0</v>
      </c>
      <c r="BD367" s="272">
        <f>SUM(BD365:BD366)</f>
        <v>0</v>
      </c>
      <c r="BE367" s="272">
        <f>SUM(BE365:BE366)</f>
        <v>0</v>
      </c>
    </row>
    <row r="368" spans="1:15" ht="12.75">
      <c r="A368" s="232" t="s">
        <v>118</v>
      </c>
      <c r="B368" s="233" t="s">
        <v>2694</v>
      </c>
      <c r="C368" s="234" t="s">
        <v>2695</v>
      </c>
      <c r="D368" s="235"/>
      <c r="E368" s="236"/>
      <c r="F368" s="236"/>
      <c r="G368" s="237"/>
      <c r="H368" s="238"/>
      <c r="I368" s="239"/>
      <c r="J368" s="240"/>
      <c r="K368" s="241"/>
      <c r="O368" s="242">
        <v>1</v>
      </c>
    </row>
    <row r="369" spans="1:80" ht="22.5">
      <c r="A369" s="243">
        <v>39</v>
      </c>
      <c r="B369" s="244" t="s">
        <v>2696</v>
      </c>
      <c r="C369" s="245" t="s">
        <v>2697</v>
      </c>
      <c r="D369" s="246" t="s">
        <v>183</v>
      </c>
      <c r="E369" s="247">
        <v>1</v>
      </c>
      <c r="F369" s="439"/>
      <c r="G369" s="248">
        <f>E369*F369</f>
        <v>0</v>
      </c>
      <c r="H369" s="249">
        <v>0</v>
      </c>
      <c r="I369" s="250">
        <f>E369*H369</f>
        <v>0</v>
      </c>
      <c r="J369" s="249">
        <v>-0.117</v>
      </c>
      <c r="K369" s="250">
        <f>E369*J369</f>
        <v>-0.117</v>
      </c>
      <c r="O369" s="242">
        <v>2</v>
      </c>
      <c r="AA369" s="215">
        <v>1</v>
      </c>
      <c r="AB369" s="215">
        <v>7</v>
      </c>
      <c r="AC369" s="215">
        <v>7</v>
      </c>
      <c r="AZ369" s="215">
        <v>2</v>
      </c>
      <c r="BA369" s="215">
        <f>IF(AZ369=1,G369,0)</f>
        <v>0</v>
      </c>
      <c r="BB369" s="215">
        <f>IF(AZ369=2,G369,0)</f>
        <v>0</v>
      </c>
      <c r="BC369" s="215">
        <f>IF(AZ369=3,G369,0)</f>
        <v>0</v>
      </c>
      <c r="BD369" s="215">
        <f>IF(AZ369=4,G369,0)</f>
        <v>0</v>
      </c>
      <c r="BE369" s="215">
        <f>IF(AZ369=5,G369,0)</f>
        <v>0</v>
      </c>
      <c r="CA369" s="242">
        <v>1</v>
      </c>
      <c r="CB369" s="242">
        <v>7</v>
      </c>
    </row>
    <row r="370" spans="1:15" ht="12.75" customHeight="1">
      <c r="A370" s="251"/>
      <c r="B370" s="252"/>
      <c r="C370" s="503" t="s">
        <v>2698</v>
      </c>
      <c r="D370" s="503"/>
      <c r="E370" s="253">
        <v>1</v>
      </c>
      <c r="F370" s="254"/>
      <c r="G370" s="255"/>
      <c r="H370" s="256"/>
      <c r="I370" s="257"/>
      <c r="J370" s="258"/>
      <c r="K370" s="257"/>
      <c r="M370" s="259" t="s">
        <v>2698</v>
      </c>
      <c r="O370" s="242"/>
    </row>
    <row r="371" spans="1:80" ht="12.75">
      <c r="A371" s="243">
        <v>40</v>
      </c>
      <c r="B371" s="244" t="s">
        <v>2699</v>
      </c>
      <c r="C371" s="245" t="s">
        <v>2700</v>
      </c>
      <c r="D371" s="246" t="s">
        <v>15</v>
      </c>
      <c r="E371" s="247">
        <f>G369/100</f>
        <v>0</v>
      </c>
      <c r="F371" s="439"/>
      <c r="G371" s="248">
        <f>E371*F371</f>
        <v>0</v>
      </c>
      <c r="H371" s="249">
        <v>0</v>
      </c>
      <c r="I371" s="250">
        <f>E371*H371</f>
        <v>0</v>
      </c>
      <c r="J371" s="249"/>
      <c r="K371" s="250">
        <f>E371*J371</f>
        <v>0</v>
      </c>
      <c r="O371" s="242">
        <v>2</v>
      </c>
      <c r="AA371" s="215">
        <v>7</v>
      </c>
      <c r="AB371" s="215">
        <v>1002</v>
      </c>
      <c r="AC371" s="215">
        <v>5</v>
      </c>
      <c r="AZ371" s="215">
        <v>2</v>
      </c>
      <c r="BA371" s="215">
        <f>IF(AZ371=1,G371,0)</f>
        <v>0</v>
      </c>
      <c r="BB371" s="215">
        <f>IF(AZ371=2,G371,0)</f>
        <v>0</v>
      </c>
      <c r="BC371" s="215">
        <f>IF(AZ371=3,G371,0)</f>
        <v>0</v>
      </c>
      <c r="BD371" s="215">
        <f>IF(AZ371=4,G371,0)</f>
        <v>0</v>
      </c>
      <c r="BE371" s="215">
        <f>IF(AZ371=5,G371,0)</f>
        <v>0</v>
      </c>
      <c r="CA371" s="242">
        <v>7</v>
      </c>
      <c r="CB371" s="242">
        <v>1002</v>
      </c>
    </row>
    <row r="372" spans="1:57" ht="12.75">
      <c r="A372" s="263"/>
      <c r="B372" s="264" t="s">
        <v>177</v>
      </c>
      <c r="C372" s="265" t="s">
        <v>2701</v>
      </c>
      <c r="D372" s="266"/>
      <c r="E372" s="267"/>
      <c r="F372" s="268"/>
      <c r="G372" s="269">
        <f>SUM(G368:G371)</f>
        <v>0</v>
      </c>
      <c r="H372" s="270"/>
      <c r="I372" s="271">
        <f>SUM(I368:I371)</f>
        <v>0</v>
      </c>
      <c r="J372" s="270"/>
      <c r="K372" s="271">
        <f>SUM(K368:K371)</f>
        <v>-0.117</v>
      </c>
      <c r="O372" s="242">
        <v>4</v>
      </c>
      <c r="BA372" s="272">
        <f>SUM(BA368:BA371)</f>
        <v>0</v>
      </c>
      <c r="BB372" s="272">
        <f>SUM(BB368:BB371)</f>
        <v>0</v>
      </c>
      <c r="BC372" s="272">
        <f>SUM(BC368:BC371)</f>
        <v>0</v>
      </c>
      <c r="BD372" s="272">
        <f>SUM(BD368:BD371)</f>
        <v>0</v>
      </c>
      <c r="BE372" s="272">
        <f>SUM(BE368:BE371)</f>
        <v>0</v>
      </c>
    </row>
    <row r="373" spans="1:15" ht="12.75">
      <c r="A373" s="232" t="s">
        <v>118</v>
      </c>
      <c r="B373" s="233" t="s">
        <v>2702</v>
      </c>
      <c r="C373" s="234" t="s">
        <v>2703</v>
      </c>
      <c r="D373" s="235"/>
      <c r="E373" s="236"/>
      <c r="F373" s="236"/>
      <c r="G373" s="237"/>
      <c r="H373" s="238"/>
      <c r="I373" s="239"/>
      <c r="J373" s="240"/>
      <c r="K373" s="241"/>
      <c r="O373" s="242">
        <v>1</v>
      </c>
    </row>
    <row r="374" spans="1:80" ht="12.75">
      <c r="A374" s="243">
        <v>41</v>
      </c>
      <c r="B374" s="244" t="s">
        <v>2704</v>
      </c>
      <c r="C374" s="245" t="s">
        <v>2705</v>
      </c>
      <c r="D374" s="246" t="s">
        <v>183</v>
      </c>
      <c r="E374" s="247">
        <v>1</v>
      </c>
      <c r="F374" s="439"/>
      <c r="G374" s="248">
        <f>E374*F374</f>
        <v>0</v>
      </c>
      <c r="H374" s="249">
        <v>0</v>
      </c>
      <c r="I374" s="250">
        <f>E374*H374</f>
        <v>0</v>
      </c>
      <c r="J374" s="249">
        <v>-0.01946</v>
      </c>
      <c r="K374" s="250">
        <f>E374*J374</f>
        <v>-0.01946</v>
      </c>
      <c r="O374" s="242">
        <v>2</v>
      </c>
      <c r="AA374" s="215">
        <v>1</v>
      </c>
      <c r="AB374" s="215">
        <v>7</v>
      </c>
      <c r="AC374" s="215">
        <v>7</v>
      </c>
      <c r="AZ374" s="215">
        <v>2</v>
      </c>
      <c r="BA374" s="215">
        <f>IF(AZ374=1,G374,0)</f>
        <v>0</v>
      </c>
      <c r="BB374" s="215">
        <f>IF(AZ374=2,G374,0)</f>
        <v>0</v>
      </c>
      <c r="BC374" s="215">
        <f>IF(AZ374=3,G374,0)</f>
        <v>0</v>
      </c>
      <c r="BD374" s="215">
        <f>IF(AZ374=4,G374,0)</f>
        <v>0</v>
      </c>
      <c r="BE374" s="215">
        <f>IF(AZ374=5,G374,0)</f>
        <v>0</v>
      </c>
      <c r="CA374" s="242">
        <v>1</v>
      </c>
      <c r="CB374" s="242">
        <v>7</v>
      </c>
    </row>
    <row r="375" spans="1:15" ht="12.75" customHeight="1">
      <c r="A375" s="251"/>
      <c r="B375" s="252"/>
      <c r="C375" s="503" t="s">
        <v>2706</v>
      </c>
      <c r="D375" s="503"/>
      <c r="E375" s="253">
        <v>1</v>
      </c>
      <c r="F375" s="254"/>
      <c r="G375" s="255"/>
      <c r="H375" s="256"/>
      <c r="I375" s="257"/>
      <c r="J375" s="258"/>
      <c r="K375" s="257"/>
      <c r="M375" s="261">
        <v>9.125694444444445</v>
      </c>
      <c r="O375" s="242"/>
    </row>
    <row r="376" spans="1:80" ht="12.75">
      <c r="A376" s="243">
        <v>42</v>
      </c>
      <c r="B376" s="244" t="s">
        <v>2707</v>
      </c>
      <c r="C376" s="245" t="s">
        <v>2708</v>
      </c>
      <c r="D376" s="246" t="s">
        <v>183</v>
      </c>
      <c r="E376" s="247">
        <v>1</v>
      </c>
      <c r="F376" s="439"/>
      <c r="G376" s="248">
        <f>E376*F376</f>
        <v>0</v>
      </c>
      <c r="H376" s="249">
        <v>0</v>
      </c>
      <c r="I376" s="250">
        <f>E376*H376</f>
        <v>0</v>
      </c>
      <c r="J376" s="249">
        <v>-0.00156</v>
      </c>
      <c r="K376" s="250">
        <f>E376*J376</f>
        <v>-0.00156</v>
      </c>
      <c r="O376" s="242">
        <v>2</v>
      </c>
      <c r="AA376" s="215">
        <v>1</v>
      </c>
      <c r="AB376" s="215">
        <v>7</v>
      </c>
      <c r="AC376" s="215">
        <v>7</v>
      </c>
      <c r="AZ376" s="215">
        <v>2</v>
      </c>
      <c r="BA376" s="215">
        <f>IF(AZ376=1,G376,0)</f>
        <v>0</v>
      </c>
      <c r="BB376" s="215">
        <f>IF(AZ376=2,G376,0)</f>
        <v>0</v>
      </c>
      <c r="BC376" s="215">
        <f>IF(AZ376=3,G376,0)</f>
        <v>0</v>
      </c>
      <c r="BD376" s="215">
        <f>IF(AZ376=4,G376,0)</f>
        <v>0</v>
      </c>
      <c r="BE376" s="215">
        <f>IF(AZ376=5,G376,0)</f>
        <v>0</v>
      </c>
      <c r="CA376" s="242">
        <v>1</v>
      </c>
      <c r="CB376" s="242">
        <v>7</v>
      </c>
    </row>
    <row r="377" spans="1:15" ht="12.75" customHeight="1">
      <c r="A377" s="251"/>
      <c r="B377" s="252"/>
      <c r="C377" s="503" t="s">
        <v>2709</v>
      </c>
      <c r="D377" s="503"/>
      <c r="E377" s="253">
        <v>1</v>
      </c>
      <c r="F377" s="254"/>
      <c r="G377" s="255"/>
      <c r="H377" s="256"/>
      <c r="I377" s="257"/>
      <c r="J377" s="258"/>
      <c r="K377" s="257"/>
      <c r="M377" s="261">
        <v>9.125694444444445</v>
      </c>
      <c r="O377" s="242"/>
    </row>
    <row r="378" spans="1:80" ht="12.75">
      <c r="A378" s="243">
        <v>43</v>
      </c>
      <c r="B378" s="244" t="s">
        <v>2710</v>
      </c>
      <c r="C378" s="245" t="s">
        <v>2711</v>
      </c>
      <c r="D378" s="246" t="s">
        <v>200</v>
      </c>
      <c r="E378" s="247">
        <v>1</v>
      </c>
      <c r="F378" s="439"/>
      <c r="G378" s="248">
        <f>E378*F378</f>
        <v>0</v>
      </c>
      <c r="H378" s="249">
        <v>0</v>
      </c>
      <c r="I378" s="250">
        <f>E378*H378</f>
        <v>0</v>
      </c>
      <c r="J378" s="249">
        <v>-0.00085</v>
      </c>
      <c r="K378" s="250">
        <f>E378*J378</f>
        <v>-0.00085</v>
      </c>
      <c r="O378" s="242">
        <v>2</v>
      </c>
      <c r="AA378" s="215">
        <v>1</v>
      </c>
      <c r="AB378" s="215">
        <v>7</v>
      </c>
      <c r="AC378" s="215">
        <v>7</v>
      </c>
      <c r="AZ378" s="215">
        <v>2</v>
      </c>
      <c r="BA378" s="215">
        <f>IF(AZ378=1,G378,0)</f>
        <v>0</v>
      </c>
      <c r="BB378" s="215">
        <f>IF(AZ378=2,G378,0)</f>
        <v>0</v>
      </c>
      <c r="BC378" s="215">
        <f>IF(AZ378=3,G378,0)</f>
        <v>0</v>
      </c>
      <c r="BD378" s="215">
        <f>IF(AZ378=4,G378,0)</f>
        <v>0</v>
      </c>
      <c r="BE378" s="215">
        <f>IF(AZ378=5,G378,0)</f>
        <v>0</v>
      </c>
      <c r="CA378" s="242">
        <v>1</v>
      </c>
      <c r="CB378" s="242">
        <v>7</v>
      </c>
    </row>
    <row r="379" spans="1:15" ht="12.75" customHeight="1">
      <c r="A379" s="251"/>
      <c r="B379" s="252"/>
      <c r="C379" s="503" t="s">
        <v>2706</v>
      </c>
      <c r="D379" s="503"/>
      <c r="E379" s="253">
        <v>1</v>
      </c>
      <c r="F379" s="254"/>
      <c r="G379" s="255"/>
      <c r="H379" s="256"/>
      <c r="I379" s="257"/>
      <c r="J379" s="258"/>
      <c r="K379" s="257"/>
      <c r="M379" s="261">
        <v>9.125694444444445</v>
      </c>
      <c r="O379" s="242"/>
    </row>
    <row r="380" spans="1:80" ht="12.75">
      <c r="A380" s="243">
        <v>44</v>
      </c>
      <c r="B380" s="244" t="s">
        <v>2712</v>
      </c>
      <c r="C380" s="245" t="s">
        <v>2713</v>
      </c>
      <c r="D380" s="246" t="s">
        <v>15</v>
      </c>
      <c r="E380" s="247">
        <f>SUM(G374:G378)/100</f>
        <v>0</v>
      </c>
      <c r="F380" s="439"/>
      <c r="G380" s="248">
        <f>E380*F380</f>
        <v>0</v>
      </c>
      <c r="H380" s="249">
        <v>0</v>
      </c>
      <c r="I380" s="250">
        <f>E380*H380</f>
        <v>0</v>
      </c>
      <c r="J380" s="249"/>
      <c r="K380" s="250">
        <f>E380*J380</f>
        <v>0</v>
      </c>
      <c r="O380" s="242">
        <v>2</v>
      </c>
      <c r="AA380" s="215">
        <v>7</v>
      </c>
      <c r="AB380" s="215">
        <v>1002</v>
      </c>
      <c r="AC380" s="215">
        <v>5</v>
      </c>
      <c r="AZ380" s="215">
        <v>2</v>
      </c>
      <c r="BA380" s="215">
        <f>IF(AZ380=1,G380,0)</f>
        <v>0</v>
      </c>
      <c r="BB380" s="215">
        <f>IF(AZ380=2,G380,0)</f>
        <v>0</v>
      </c>
      <c r="BC380" s="215">
        <f>IF(AZ380=3,G380,0)</f>
        <v>0</v>
      </c>
      <c r="BD380" s="215">
        <f>IF(AZ380=4,G380,0)</f>
        <v>0</v>
      </c>
      <c r="BE380" s="215">
        <f>IF(AZ380=5,G380,0)</f>
        <v>0</v>
      </c>
      <c r="CA380" s="242">
        <v>7</v>
      </c>
      <c r="CB380" s="242">
        <v>1002</v>
      </c>
    </row>
    <row r="381" spans="1:57" ht="12.75">
      <c r="A381" s="263"/>
      <c r="B381" s="264" t="s">
        <v>177</v>
      </c>
      <c r="C381" s="265" t="s">
        <v>2714</v>
      </c>
      <c r="D381" s="266"/>
      <c r="E381" s="267"/>
      <c r="F381" s="268"/>
      <c r="G381" s="269">
        <f>SUM(G373:G380)</f>
        <v>0</v>
      </c>
      <c r="H381" s="270"/>
      <c r="I381" s="271">
        <f>SUM(I373:I380)</f>
        <v>0</v>
      </c>
      <c r="J381" s="270"/>
      <c r="K381" s="271">
        <f>SUM(K373:K380)</f>
        <v>-0.02187</v>
      </c>
      <c r="O381" s="242">
        <v>4</v>
      </c>
      <c r="BA381" s="272">
        <f>SUM(BA373:BA380)</f>
        <v>0</v>
      </c>
      <c r="BB381" s="272">
        <f>SUM(BB373:BB380)</f>
        <v>0</v>
      </c>
      <c r="BC381" s="272">
        <f>SUM(BC373:BC380)</f>
        <v>0</v>
      </c>
      <c r="BD381" s="272">
        <f>SUM(BD373:BD380)</f>
        <v>0</v>
      </c>
      <c r="BE381" s="272">
        <f>SUM(BE373:BE380)</f>
        <v>0</v>
      </c>
    </row>
    <row r="382" spans="1:15" ht="12.75">
      <c r="A382" s="232" t="s">
        <v>118</v>
      </c>
      <c r="B382" s="233" t="s">
        <v>1317</v>
      </c>
      <c r="C382" s="234" t="s">
        <v>1318</v>
      </c>
      <c r="D382" s="235"/>
      <c r="E382" s="236"/>
      <c r="F382" s="236"/>
      <c r="G382" s="237"/>
      <c r="H382" s="238"/>
      <c r="I382" s="239"/>
      <c r="J382" s="240"/>
      <c r="K382" s="241"/>
      <c r="O382" s="242">
        <v>1</v>
      </c>
    </row>
    <row r="383" spans="1:80" ht="22.5">
      <c r="A383" s="243">
        <v>45</v>
      </c>
      <c r="B383" s="244" t="s">
        <v>2715</v>
      </c>
      <c r="C383" s="245" t="s">
        <v>2716</v>
      </c>
      <c r="D383" s="246" t="s">
        <v>123</v>
      </c>
      <c r="E383" s="247">
        <v>1.6</v>
      </c>
      <c r="F383" s="439"/>
      <c r="G383" s="248">
        <f>E383*F383</f>
        <v>0</v>
      </c>
      <c r="H383" s="249">
        <v>0.0066</v>
      </c>
      <c r="I383" s="250">
        <f>E383*H383</f>
        <v>0.01056</v>
      </c>
      <c r="J383" s="249">
        <v>0</v>
      </c>
      <c r="K383" s="250">
        <f>E383*J383</f>
        <v>0</v>
      </c>
      <c r="O383" s="242">
        <v>2</v>
      </c>
      <c r="AA383" s="215">
        <v>1</v>
      </c>
      <c r="AB383" s="215">
        <v>7</v>
      </c>
      <c r="AC383" s="215">
        <v>7</v>
      </c>
      <c r="AZ383" s="215">
        <v>2</v>
      </c>
      <c r="BA383" s="215">
        <f>IF(AZ383=1,G383,0)</f>
        <v>0</v>
      </c>
      <c r="BB383" s="215">
        <f>IF(AZ383=2,G383,0)</f>
        <v>0</v>
      </c>
      <c r="BC383" s="215">
        <f>IF(AZ383=3,G383,0)</f>
        <v>0</v>
      </c>
      <c r="BD383" s="215">
        <f>IF(AZ383=4,G383,0)</f>
        <v>0</v>
      </c>
      <c r="BE383" s="215">
        <f>IF(AZ383=5,G383,0)</f>
        <v>0</v>
      </c>
      <c r="CA383" s="242">
        <v>1</v>
      </c>
      <c r="CB383" s="242">
        <v>7</v>
      </c>
    </row>
    <row r="384" spans="1:15" ht="12.75" customHeight="1">
      <c r="A384" s="251"/>
      <c r="B384" s="252"/>
      <c r="C384" s="503" t="s">
        <v>2717</v>
      </c>
      <c r="D384" s="503"/>
      <c r="E384" s="253">
        <v>1.6</v>
      </c>
      <c r="F384" s="254"/>
      <c r="G384" s="255"/>
      <c r="H384" s="256"/>
      <c r="I384" s="257"/>
      <c r="J384" s="258"/>
      <c r="K384" s="257"/>
      <c r="M384" s="259" t="s">
        <v>2717</v>
      </c>
      <c r="O384" s="242"/>
    </row>
    <row r="385" spans="1:80" ht="12.75">
      <c r="A385" s="243">
        <v>46</v>
      </c>
      <c r="B385" s="244" t="s">
        <v>1358</v>
      </c>
      <c r="C385" s="245" t="s">
        <v>1359</v>
      </c>
      <c r="D385" s="246" t="s">
        <v>2020</v>
      </c>
      <c r="E385" s="247">
        <v>1</v>
      </c>
      <c r="F385" s="439"/>
      <c r="G385" s="248">
        <f>E385*F385</f>
        <v>0</v>
      </c>
      <c r="H385" s="249">
        <v>0.0291</v>
      </c>
      <c r="I385" s="250">
        <f>E385*H385</f>
        <v>0.0291</v>
      </c>
      <c r="J385" s="249">
        <v>0</v>
      </c>
      <c r="K385" s="250">
        <f>E385*J385</f>
        <v>0</v>
      </c>
      <c r="O385" s="242">
        <v>2</v>
      </c>
      <c r="AA385" s="215">
        <v>1</v>
      </c>
      <c r="AB385" s="215">
        <v>7</v>
      </c>
      <c r="AC385" s="215">
        <v>7</v>
      </c>
      <c r="AZ385" s="215">
        <v>2</v>
      </c>
      <c r="BA385" s="215">
        <f>IF(AZ385=1,G385,0)</f>
        <v>0</v>
      </c>
      <c r="BB385" s="215">
        <f>IF(AZ385=2,G385,0)</f>
        <v>0</v>
      </c>
      <c r="BC385" s="215">
        <f>IF(AZ385=3,G385,0)</f>
        <v>0</v>
      </c>
      <c r="BD385" s="215">
        <f>IF(AZ385=4,G385,0)</f>
        <v>0</v>
      </c>
      <c r="BE385" s="215">
        <f>IF(AZ385=5,G385,0)</f>
        <v>0</v>
      </c>
      <c r="CA385" s="242">
        <v>1</v>
      </c>
      <c r="CB385" s="242">
        <v>7</v>
      </c>
    </row>
    <row r="386" spans="1:15" ht="12.75" customHeight="1">
      <c r="A386" s="251"/>
      <c r="B386" s="252"/>
      <c r="C386" s="503" t="s">
        <v>2718</v>
      </c>
      <c r="D386" s="503"/>
      <c r="E386" s="253">
        <v>1</v>
      </c>
      <c r="F386" s="254"/>
      <c r="G386" s="255"/>
      <c r="H386" s="256"/>
      <c r="I386" s="257"/>
      <c r="J386" s="258"/>
      <c r="K386" s="257"/>
      <c r="M386" s="259" t="s">
        <v>2718</v>
      </c>
      <c r="O386" s="242"/>
    </row>
    <row r="387" spans="1:80" ht="12.75">
      <c r="A387" s="243">
        <v>47</v>
      </c>
      <c r="B387" s="244" t="s">
        <v>1364</v>
      </c>
      <c r="C387" s="245" t="s">
        <v>1365</v>
      </c>
      <c r="D387" s="246" t="s">
        <v>123</v>
      </c>
      <c r="E387" s="247">
        <v>1.6</v>
      </c>
      <c r="F387" s="439"/>
      <c r="G387" s="248">
        <f>E387*F387</f>
        <v>0</v>
      </c>
      <c r="H387" s="249">
        <v>4E-05</v>
      </c>
      <c r="I387" s="250">
        <f>E387*H387</f>
        <v>6.400000000000001E-05</v>
      </c>
      <c r="J387" s="249">
        <v>0</v>
      </c>
      <c r="K387" s="250">
        <f>E387*J387</f>
        <v>0</v>
      </c>
      <c r="O387" s="242">
        <v>2</v>
      </c>
      <c r="AA387" s="215">
        <v>1</v>
      </c>
      <c r="AB387" s="215">
        <v>7</v>
      </c>
      <c r="AC387" s="215">
        <v>7</v>
      </c>
      <c r="AZ387" s="215">
        <v>2</v>
      </c>
      <c r="BA387" s="215">
        <f>IF(AZ387=1,G387,0)</f>
        <v>0</v>
      </c>
      <c r="BB387" s="215">
        <f>IF(AZ387=2,G387,0)</f>
        <v>0</v>
      </c>
      <c r="BC387" s="215">
        <f>IF(AZ387=3,G387,0)</f>
        <v>0</v>
      </c>
      <c r="BD387" s="215">
        <f>IF(AZ387=4,G387,0)</f>
        <v>0</v>
      </c>
      <c r="BE387" s="215">
        <f>IF(AZ387=5,G387,0)</f>
        <v>0</v>
      </c>
      <c r="CA387" s="242">
        <v>1</v>
      </c>
      <c r="CB387" s="242">
        <v>7</v>
      </c>
    </row>
    <row r="388" spans="1:15" ht="12.75" customHeight="1">
      <c r="A388" s="251"/>
      <c r="B388" s="252"/>
      <c r="C388" s="503" t="s">
        <v>2719</v>
      </c>
      <c r="D388" s="503"/>
      <c r="E388" s="253">
        <v>1.6</v>
      </c>
      <c r="F388" s="254"/>
      <c r="G388" s="255"/>
      <c r="H388" s="256"/>
      <c r="I388" s="257"/>
      <c r="J388" s="258"/>
      <c r="K388" s="257"/>
      <c r="M388" s="259" t="s">
        <v>2719</v>
      </c>
      <c r="O388" s="242"/>
    </row>
    <row r="389" spans="1:80" ht="12.75">
      <c r="A389" s="243">
        <v>48</v>
      </c>
      <c r="B389" s="244" t="s">
        <v>1396</v>
      </c>
      <c r="C389" s="245" t="s">
        <v>1397</v>
      </c>
      <c r="D389" s="246" t="s">
        <v>15</v>
      </c>
      <c r="E389" s="247">
        <f>SUM(G383:G387)/100</f>
        <v>0</v>
      </c>
      <c r="F389" s="439"/>
      <c r="G389" s="248">
        <f>E389*F389</f>
        <v>0</v>
      </c>
      <c r="H389" s="249">
        <v>0</v>
      </c>
      <c r="I389" s="250">
        <f>E389*H389</f>
        <v>0</v>
      </c>
      <c r="J389" s="249"/>
      <c r="K389" s="250">
        <f>E389*J389</f>
        <v>0</v>
      </c>
      <c r="O389" s="242">
        <v>2</v>
      </c>
      <c r="AA389" s="215">
        <v>7</v>
      </c>
      <c r="AB389" s="215">
        <v>1002</v>
      </c>
      <c r="AC389" s="215">
        <v>5</v>
      </c>
      <c r="AZ389" s="215">
        <v>2</v>
      </c>
      <c r="BA389" s="215">
        <f>IF(AZ389=1,G389,0)</f>
        <v>0</v>
      </c>
      <c r="BB389" s="215">
        <f>IF(AZ389=2,G389,0)</f>
        <v>0</v>
      </c>
      <c r="BC389" s="215">
        <f>IF(AZ389=3,G389,0)</f>
        <v>0</v>
      </c>
      <c r="BD389" s="215">
        <f>IF(AZ389=4,G389,0)</f>
        <v>0</v>
      </c>
      <c r="BE389" s="215">
        <f>IF(AZ389=5,G389,0)</f>
        <v>0</v>
      </c>
      <c r="CA389" s="242">
        <v>7</v>
      </c>
      <c r="CB389" s="242">
        <v>1002</v>
      </c>
    </row>
    <row r="390" spans="1:57" ht="12.75">
      <c r="A390" s="263"/>
      <c r="B390" s="264" t="s">
        <v>177</v>
      </c>
      <c r="C390" s="265" t="s">
        <v>1398</v>
      </c>
      <c r="D390" s="266"/>
      <c r="E390" s="267"/>
      <c r="F390" s="268"/>
      <c r="G390" s="269">
        <f>SUM(G382:G389)</f>
        <v>0</v>
      </c>
      <c r="H390" s="270"/>
      <c r="I390" s="271">
        <f>SUM(I382:I389)</f>
        <v>0.039724</v>
      </c>
      <c r="J390" s="270"/>
      <c r="K390" s="271">
        <f>SUM(K382:K389)</f>
        <v>0</v>
      </c>
      <c r="O390" s="242">
        <v>4</v>
      </c>
      <c r="BA390" s="272">
        <f>SUM(BA382:BA389)</f>
        <v>0</v>
      </c>
      <c r="BB390" s="272">
        <f>SUM(BB382:BB389)</f>
        <v>0</v>
      </c>
      <c r="BC390" s="272">
        <f>SUM(BC382:BC389)</f>
        <v>0</v>
      </c>
      <c r="BD390" s="272">
        <f>SUM(BD382:BD389)</f>
        <v>0</v>
      </c>
      <c r="BE390" s="272">
        <f>SUM(BE382:BE389)</f>
        <v>0</v>
      </c>
    </row>
    <row r="391" spans="1:15" ht="12.75">
      <c r="A391" s="232" t="s">
        <v>118</v>
      </c>
      <c r="B391" s="233" t="s">
        <v>2720</v>
      </c>
      <c r="C391" s="234" t="s">
        <v>2721</v>
      </c>
      <c r="D391" s="235"/>
      <c r="E391" s="236"/>
      <c r="F391" s="236"/>
      <c r="G391" s="237"/>
      <c r="H391" s="238"/>
      <c r="I391" s="239"/>
      <c r="J391" s="240"/>
      <c r="K391" s="241"/>
      <c r="O391" s="242">
        <v>1</v>
      </c>
    </row>
    <row r="392" spans="1:80" ht="12.75">
      <c r="A392" s="243">
        <v>49</v>
      </c>
      <c r="B392" s="244" t="s">
        <v>2722</v>
      </c>
      <c r="C392" s="245" t="s">
        <v>2723</v>
      </c>
      <c r="D392" s="246" t="s">
        <v>123</v>
      </c>
      <c r="E392" s="247">
        <v>65.1581</v>
      </c>
      <c r="F392" s="439"/>
      <c r="G392" s="248">
        <f>E392*F392</f>
        <v>0</v>
      </c>
      <c r="H392" s="249">
        <v>0</v>
      </c>
      <c r="I392" s="250">
        <f>E392*H392</f>
        <v>0</v>
      </c>
      <c r="J392" s="249">
        <v>-0.01721</v>
      </c>
      <c r="K392" s="250">
        <f>E392*J392</f>
        <v>-1.1213709010000001</v>
      </c>
      <c r="O392" s="242">
        <v>2</v>
      </c>
      <c r="AA392" s="215">
        <v>1</v>
      </c>
      <c r="AB392" s="215">
        <v>7</v>
      </c>
      <c r="AC392" s="215">
        <v>7</v>
      </c>
      <c r="AZ392" s="215">
        <v>2</v>
      </c>
      <c r="BA392" s="215">
        <f>IF(AZ392=1,G392,0)</f>
        <v>0</v>
      </c>
      <c r="BB392" s="215">
        <f>IF(AZ392=2,G392,0)</f>
        <v>0</v>
      </c>
      <c r="BC392" s="215">
        <f>IF(AZ392=3,G392,0)</f>
        <v>0</v>
      </c>
      <c r="BD392" s="215">
        <f>IF(AZ392=4,G392,0)</f>
        <v>0</v>
      </c>
      <c r="BE392" s="215">
        <f>IF(AZ392=5,G392,0)</f>
        <v>0</v>
      </c>
      <c r="CA392" s="242">
        <v>1</v>
      </c>
      <c r="CB392" s="242">
        <v>7</v>
      </c>
    </row>
    <row r="393" spans="1:15" ht="12.75" customHeight="1">
      <c r="A393" s="251"/>
      <c r="B393" s="252"/>
      <c r="C393" s="503" t="s">
        <v>2724</v>
      </c>
      <c r="D393" s="503"/>
      <c r="E393" s="253">
        <v>8.096</v>
      </c>
      <c r="F393" s="254"/>
      <c r="G393" s="255"/>
      <c r="H393" s="256"/>
      <c r="I393" s="257"/>
      <c r="J393" s="258"/>
      <c r="K393" s="257"/>
      <c r="M393" s="259" t="s">
        <v>2724</v>
      </c>
      <c r="O393" s="242"/>
    </row>
    <row r="394" spans="1:15" ht="12.75" customHeight="1">
      <c r="A394" s="251"/>
      <c r="B394" s="252"/>
      <c r="C394" s="503" t="s">
        <v>2725</v>
      </c>
      <c r="D394" s="503"/>
      <c r="E394" s="253">
        <v>57.0621</v>
      </c>
      <c r="F394" s="254"/>
      <c r="G394" s="255"/>
      <c r="H394" s="256"/>
      <c r="I394" s="257"/>
      <c r="J394" s="258"/>
      <c r="K394" s="257"/>
      <c r="M394" s="259" t="s">
        <v>2725</v>
      </c>
      <c r="O394" s="242"/>
    </row>
    <row r="395" spans="1:80" ht="12.75">
      <c r="A395" s="243">
        <v>50</v>
      </c>
      <c r="B395" s="244" t="s">
        <v>2726</v>
      </c>
      <c r="C395" s="245" t="s">
        <v>2727</v>
      </c>
      <c r="D395" s="246" t="s">
        <v>15</v>
      </c>
      <c r="E395" s="247">
        <f>G392/100</f>
        <v>0</v>
      </c>
      <c r="F395" s="439"/>
      <c r="G395" s="248">
        <f>E395*F395</f>
        <v>0</v>
      </c>
      <c r="H395" s="249">
        <v>0</v>
      </c>
      <c r="I395" s="250">
        <f>E395*H395</f>
        <v>0</v>
      </c>
      <c r="J395" s="249"/>
      <c r="K395" s="250">
        <f>E395*J395</f>
        <v>0</v>
      </c>
      <c r="O395" s="242">
        <v>2</v>
      </c>
      <c r="AA395" s="215">
        <v>7</v>
      </c>
      <c r="AB395" s="215">
        <v>1002</v>
      </c>
      <c r="AC395" s="215">
        <v>5</v>
      </c>
      <c r="AZ395" s="215">
        <v>2</v>
      </c>
      <c r="BA395" s="215">
        <f>IF(AZ395=1,G395,0)</f>
        <v>0</v>
      </c>
      <c r="BB395" s="215">
        <f>IF(AZ395=2,G395,0)</f>
        <v>0</v>
      </c>
      <c r="BC395" s="215">
        <f>IF(AZ395=3,G395,0)</f>
        <v>0</v>
      </c>
      <c r="BD395" s="215">
        <f>IF(AZ395=4,G395,0)</f>
        <v>0</v>
      </c>
      <c r="BE395" s="215">
        <f>IF(AZ395=5,G395,0)</f>
        <v>0</v>
      </c>
      <c r="CA395" s="242">
        <v>7</v>
      </c>
      <c r="CB395" s="242">
        <v>1002</v>
      </c>
    </row>
    <row r="396" spans="1:57" ht="12.75">
      <c r="A396" s="263"/>
      <c r="B396" s="264" t="s">
        <v>177</v>
      </c>
      <c r="C396" s="265" t="s">
        <v>2728</v>
      </c>
      <c r="D396" s="266"/>
      <c r="E396" s="267"/>
      <c r="F396" s="268"/>
      <c r="G396" s="269">
        <f>SUM(G391:G395)</f>
        <v>0</v>
      </c>
      <c r="H396" s="270"/>
      <c r="I396" s="271">
        <f>SUM(I391:I395)</f>
        <v>0</v>
      </c>
      <c r="J396" s="270"/>
      <c r="K396" s="271">
        <f>SUM(K391:K395)</f>
        <v>-1.1213709010000001</v>
      </c>
      <c r="O396" s="242">
        <v>4</v>
      </c>
      <c r="BA396" s="272">
        <f>SUM(BA391:BA395)</f>
        <v>0</v>
      </c>
      <c r="BB396" s="272">
        <f>SUM(BB391:BB395)</f>
        <v>0</v>
      </c>
      <c r="BC396" s="272">
        <f>SUM(BC391:BC395)</f>
        <v>0</v>
      </c>
      <c r="BD396" s="272">
        <f>SUM(BD391:BD395)</f>
        <v>0</v>
      </c>
      <c r="BE396" s="272">
        <f>SUM(BE391:BE395)</f>
        <v>0</v>
      </c>
    </row>
    <row r="397" spans="1:15" ht="12.75">
      <c r="A397" s="232" t="s">
        <v>118</v>
      </c>
      <c r="B397" s="233" t="s">
        <v>1541</v>
      </c>
      <c r="C397" s="234" t="s">
        <v>1542</v>
      </c>
      <c r="D397" s="235"/>
      <c r="E397" s="236"/>
      <c r="F397" s="236"/>
      <c r="G397" s="237"/>
      <c r="H397" s="238"/>
      <c r="I397" s="239"/>
      <c r="J397" s="240"/>
      <c r="K397" s="241"/>
      <c r="O397" s="242">
        <v>1</v>
      </c>
    </row>
    <row r="398" spans="1:80" ht="12.75">
      <c r="A398" s="243">
        <v>51</v>
      </c>
      <c r="B398" s="244" t="s">
        <v>1543</v>
      </c>
      <c r="C398" s="245" t="s">
        <v>1544</v>
      </c>
      <c r="D398" s="246" t="s">
        <v>123</v>
      </c>
      <c r="E398" s="247">
        <v>2</v>
      </c>
      <c r="F398" s="439"/>
      <c r="G398" s="248">
        <f>E398*F398</f>
        <v>0</v>
      </c>
      <c r="H398" s="249">
        <v>0</v>
      </c>
      <c r="I398" s="250">
        <f>E398*H398</f>
        <v>0</v>
      </c>
      <c r="J398" s="249">
        <v>-0.034</v>
      </c>
      <c r="K398" s="250">
        <f>E398*J398</f>
        <v>-0.068</v>
      </c>
      <c r="O398" s="242">
        <v>2</v>
      </c>
      <c r="AA398" s="215">
        <v>1</v>
      </c>
      <c r="AB398" s="215">
        <v>7</v>
      </c>
      <c r="AC398" s="215">
        <v>7</v>
      </c>
      <c r="AZ398" s="215">
        <v>2</v>
      </c>
      <c r="BA398" s="215">
        <f>IF(AZ398=1,G398,0)</f>
        <v>0</v>
      </c>
      <c r="BB398" s="215">
        <f>IF(AZ398=2,G398,0)</f>
        <v>0</v>
      </c>
      <c r="BC398" s="215">
        <f>IF(AZ398=3,G398,0)</f>
        <v>0</v>
      </c>
      <c r="BD398" s="215">
        <f>IF(AZ398=4,G398,0)</f>
        <v>0</v>
      </c>
      <c r="BE398" s="215">
        <f>IF(AZ398=5,G398,0)</f>
        <v>0</v>
      </c>
      <c r="CA398" s="242">
        <v>1</v>
      </c>
      <c r="CB398" s="242">
        <v>7</v>
      </c>
    </row>
    <row r="399" spans="1:15" ht="12.75" customHeight="1">
      <c r="A399" s="251"/>
      <c r="B399" s="252"/>
      <c r="C399" s="503" t="s">
        <v>2729</v>
      </c>
      <c r="D399" s="503"/>
      <c r="E399" s="253">
        <v>2</v>
      </c>
      <c r="F399" s="254"/>
      <c r="G399" s="255"/>
      <c r="H399" s="256"/>
      <c r="I399" s="257"/>
      <c r="J399" s="258"/>
      <c r="K399" s="257"/>
      <c r="M399" s="259" t="s">
        <v>2729</v>
      </c>
      <c r="O399" s="242"/>
    </row>
    <row r="400" spans="1:80" ht="12.75">
      <c r="A400" s="243">
        <v>52</v>
      </c>
      <c r="B400" s="244" t="s">
        <v>1547</v>
      </c>
      <c r="C400" s="245" t="s">
        <v>1548</v>
      </c>
      <c r="D400" s="246" t="s">
        <v>123</v>
      </c>
      <c r="E400" s="247">
        <v>3.75</v>
      </c>
      <c r="F400" s="439"/>
      <c r="G400" s="248">
        <f>E400*F400</f>
        <v>0</v>
      </c>
      <c r="H400" s="249">
        <v>0</v>
      </c>
      <c r="I400" s="250">
        <f>E400*H400</f>
        <v>0</v>
      </c>
      <c r="J400" s="249">
        <v>0</v>
      </c>
      <c r="K400" s="250">
        <f>E400*J400</f>
        <v>0</v>
      </c>
      <c r="O400" s="242">
        <v>2</v>
      </c>
      <c r="AA400" s="215">
        <v>1</v>
      </c>
      <c r="AB400" s="215">
        <v>0</v>
      </c>
      <c r="AC400" s="215">
        <v>0</v>
      </c>
      <c r="AZ400" s="215">
        <v>2</v>
      </c>
      <c r="BA400" s="215">
        <f>IF(AZ400=1,G400,0)</f>
        <v>0</v>
      </c>
      <c r="BB400" s="215">
        <f>IF(AZ400=2,G400,0)</f>
        <v>0</v>
      </c>
      <c r="BC400" s="215">
        <f>IF(AZ400=3,G400,0)</f>
        <v>0</v>
      </c>
      <c r="BD400" s="215">
        <f>IF(AZ400=4,G400,0)</f>
        <v>0</v>
      </c>
      <c r="BE400" s="215">
        <f>IF(AZ400=5,G400,0)</f>
        <v>0</v>
      </c>
      <c r="CA400" s="242">
        <v>1</v>
      </c>
      <c r="CB400" s="242">
        <v>0</v>
      </c>
    </row>
    <row r="401" spans="1:15" ht="12.75" customHeight="1">
      <c r="A401" s="251"/>
      <c r="B401" s="252"/>
      <c r="C401" s="503" t="s">
        <v>2730</v>
      </c>
      <c r="D401" s="503"/>
      <c r="E401" s="253">
        <v>3.75</v>
      </c>
      <c r="F401" s="254"/>
      <c r="G401" s="255"/>
      <c r="H401" s="256"/>
      <c r="I401" s="257"/>
      <c r="J401" s="258"/>
      <c r="K401" s="257"/>
      <c r="M401" s="259" t="s">
        <v>2730</v>
      </c>
      <c r="O401" s="242"/>
    </row>
    <row r="402" spans="1:80" ht="12.75">
      <c r="A402" s="243">
        <v>53</v>
      </c>
      <c r="B402" s="244" t="s">
        <v>2731</v>
      </c>
      <c r="C402" s="245" t="s">
        <v>2732</v>
      </c>
      <c r="D402" s="246" t="s">
        <v>123</v>
      </c>
      <c r="E402" s="247">
        <v>3.75</v>
      </c>
      <c r="F402" s="439"/>
      <c r="G402" s="248">
        <f>E402*F402</f>
        <v>0</v>
      </c>
      <c r="H402" s="249">
        <v>0.00062</v>
      </c>
      <c r="I402" s="250">
        <f>E402*H402</f>
        <v>0.002325</v>
      </c>
      <c r="J402" s="249"/>
      <c r="K402" s="250">
        <f>E402*J402</f>
        <v>0</v>
      </c>
      <c r="O402" s="242">
        <v>2</v>
      </c>
      <c r="AA402" s="215">
        <v>3</v>
      </c>
      <c r="AB402" s="215">
        <v>7</v>
      </c>
      <c r="AC402" s="215">
        <v>58388626</v>
      </c>
      <c r="AZ402" s="215">
        <v>2</v>
      </c>
      <c r="BA402" s="215">
        <f>IF(AZ402=1,G402,0)</f>
        <v>0</v>
      </c>
      <c r="BB402" s="215">
        <f>IF(AZ402=2,G402,0)</f>
        <v>0</v>
      </c>
      <c r="BC402" s="215">
        <f>IF(AZ402=3,G402,0)</f>
        <v>0</v>
      </c>
      <c r="BD402" s="215">
        <f>IF(AZ402=4,G402,0)</f>
        <v>0</v>
      </c>
      <c r="BE402" s="215">
        <f>IF(AZ402=5,G402,0)</f>
        <v>0</v>
      </c>
      <c r="CA402" s="242">
        <v>3</v>
      </c>
      <c r="CB402" s="242">
        <v>7</v>
      </c>
    </row>
    <row r="403" spans="1:15" ht="12.75" customHeight="1">
      <c r="A403" s="251"/>
      <c r="B403" s="252"/>
      <c r="C403" s="503" t="s">
        <v>2730</v>
      </c>
      <c r="D403" s="503"/>
      <c r="E403" s="253">
        <v>3.75</v>
      </c>
      <c r="F403" s="254"/>
      <c r="G403" s="255"/>
      <c r="H403" s="256"/>
      <c r="I403" s="257"/>
      <c r="J403" s="258"/>
      <c r="K403" s="257"/>
      <c r="M403" s="259" t="s">
        <v>2730</v>
      </c>
      <c r="O403" s="242"/>
    </row>
    <row r="404" spans="1:80" ht="12.75">
      <c r="A404" s="243">
        <v>54</v>
      </c>
      <c r="B404" s="244" t="s">
        <v>1553</v>
      </c>
      <c r="C404" s="245" t="s">
        <v>1554</v>
      </c>
      <c r="D404" s="246" t="s">
        <v>15</v>
      </c>
      <c r="E404" s="247">
        <f>SUM(G398:G402)/100</f>
        <v>0</v>
      </c>
      <c r="F404" s="439"/>
      <c r="G404" s="248">
        <f>E404*F404</f>
        <v>0</v>
      </c>
      <c r="H404" s="249">
        <v>0</v>
      </c>
      <c r="I404" s="250">
        <f>E404*H404</f>
        <v>0</v>
      </c>
      <c r="J404" s="249"/>
      <c r="K404" s="250">
        <f>E404*J404</f>
        <v>0</v>
      </c>
      <c r="O404" s="242">
        <v>2</v>
      </c>
      <c r="AA404" s="215">
        <v>7</v>
      </c>
      <c r="AB404" s="215">
        <v>1002</v>
      </c>
      <c r="AC404" s="215">
        <v>5</v>
      </c>
      <c r="AZ404" s="215">
        <v>2</v>
      </c>
      <c r="BA404" s="215">
        <f>IF(AZ404=1,G404,0)</f>
        <v>0</v>
      </c>
      <c r="BB404" s="215">
        <f>IF(AZ404=2,G404,0)</f>
        <v>0</v>
      </c>
      <c r="BC404" s="215">
        <f>IF(AZ404=3,G404,0)</f>
        <v>0</v>
      </c>
      <c r="BD404" s="215">
        <f>IF(AZ404=4,G404,0)</f>
        <v>0</v>
      </c>
      <c r="BE404" s="215">
        <f>IF(AZ404=5,G404,0)</f>
        <v>0</v>
      </c>
      <c r="CA404" s="242">
        <v>7</v>
      </c>
      <c r="CB404" s="242">
        <v>1002</v>
      </c>
    </row>
    <row r="405" spans="1:57" ht="12.75">
      <c r="A405" s="263"/>
      <c r="B405" s="264" t="s">
        <v>177</v>
      </c>
      <c r="C405" s="265" t="s">
        <v>1555</v>
      </c>
      <c r="D405" s="266"/>
      <c r="E405" s="267"/>
      <c r="F405" s="268"/>
      <c r="G405" s="269">
        <f>SUM(G397:G404)</f>
        <v>0</v>
      </c>
      <c r="H405" s="270"/>
      <c r="I405" s="271">
        <f>SUM(I397:I404)</f>
        <v>0.002325</v>
      </c>
      <c r="J405" s="270"/>
      <c r="K405" s="271">
        <f>SUM(K397:K404)</f>
        <v>-0.068</v>
      </c>
      <c r="O405" s="242">
        <v>4</v>
      </c>
      <c r="BA405" s="272">
        <f>SUM(BA397:BA404)</f>
        <v>0</v>
      </c>
      <c r="BB405" s="272">
        <f>SUM(BB397:BB404)</f>
        <v>0</v>
      </c>
      <c r="BC405" s="272">
        <f>SUM(BC397:BC404)</f>
        <v>0</v>
      </c>
      <c r="BD405" s="272">
        <f>SUM(BD397:BD404)</f>
        <v>0</v>
      </c>
      <c r="BE405" s="272">
        <f>SUM(BE397:BE404)</f>
        <v>0</v>
      </c>
    </row>
    <row r="406" spans="1:15" ht="12.75">
      <c r="A406" s="232" t="s">
        <v>118</v>
      </c>
      <c r="B406" s="233" t="s">
        <v>1556</v>
      </c>
      <c r="C406" s="234" t="s">
        <v>1557</v>
      </c>
      <c r="D406" s="235"/>
      <c r="E406" s="236"/>
      <c r="F406" s="236"/>
      <c r="G406" s="237"/>
      <c r="H406" s="238"/>
      <c r="I406" s="239"/>
      <c r="J406" s="240"/>
      <c r="K406" s="241"/>
      <c r="O406" s="242">
        <v>1</v>
      </c>
    </row>
    <row r="407" spans="1:80" ht="12.75">
      <c r="A407" s="243">
        <v>55</v>
      </c>
      <c r="B407" s="244" t="s">
        <v>2733</v>
      </c>
      <c r="C407" s="245" t="s">
        <v>2734</v>
      </c>
      <c r="D407" s="246" t="s">
        <v>183</v>
      </c>
      <c r="E407" s="247">
        <v>16</v>
      </c>
      <c r="F407" s="439"/>
      <c r="G407" s="248">
        <f>E407*F407</f>
        <v>0</v>
      </c>
      <c r="H407" s="249">
        <v>0</v>
      </c>
      <c r="I407" s="250">
        <f>E407*H407</f>
        <v>0</v>
      </c>
      <c r="J407" s="249">
        <v>0</v>
      </c>
      <c r="K407" s="250">
        <f>E407*J407</f>
        <v>0</v>
      </c>
      <c r="O407" s="242">
        <v>2</v>
      </c>
      <c r="AA407" s="215">
        <v>1</v>
      </c>
      <c r="AB407" s="215">
        <v>7</v>
      </c>
      <c r="AC407" s="215">
        <v>7</v>
      </c>
      <c r="AZ407" s="215">
        <v>2</v>
      </c>
      <c r="BA407" s="215">
        <f>IF(AZ407=1,G407,0)</f>
        <v>0</v>
      </c>
      <c r="BB407" s="215">
        <f>IF(AZ407=2,G407,0)</f>
        <v>0</v>
      </c>
      <c r="BC407" s="215">
        <f>IF(AZ407=3,G407,0)</f>
        <v>0</v>
      </c>
      <c r="BD407" s="215">
        <f>IF(AZ407=4,G407,0)</f>
        <v>0</v>
      </c>
      <c r="BE407" s="215">
        <f>IF(AZ407=5,G407,0)</f>
        <v>0</v>
      </c>
      <c r="CA407" s="242">
        <v>1</v>
      </c>
      <c r="CB407" s="242">
        <v>7</v>
      </c>
    </row>
    <row r="408" spans="1:15" ht="12.75" customHeight="1">
      <c r="A408" s="251"/>
      <c r="B408" s="260"/>
      <c r="C408" s="504" t="s">
        <v>2735</v>
      </c>
      <c r="D408" s="504"/>
      <c r="E408" s="504"/>
      <c r="F408" s="504"/>
      <c r="G408" s="504"/>
      <c r="I408" s="257"/>
      <c r="K408" s="257"/>
      <c r="O408" s="242">
        <v>3</v>
      </c>
    </row>
    <row r="409" spans="1:15" ht="12.75" customHeight="1">
      <c r="A409" s="251"/>
      <c r="B409" s="260"/>
      <c r="C409" s="504" t="s">
        <v>2736</v>
      </c>
      <c r="D409" s="504"/>
      <c r="E409" s="504"/>
      <c r="F409" s="504"/>
      <c r="G409" s="504"/>
      <c r="I409" s="257"/>
      <c r="K409" s="257"/>
      <c r="O409" s="242">
        <v>3</v>
      </c>
    </row>
    <row r="410" spans="1:15" ht="12.75" customHeight="1">
      <c r="A410" s="251"/>
      <c r="B410" s="260"/>
      <c r="C410" s="504" t="s">
        <v>2737</v>
      </c>
      <c r="D410" s="504"/>
      <c r="E410" s="504"/>
      <c r="F410" s="504"/>
      <c r="G410" s="504"/>
      <c r="I410" s="257"/>
      <c r="K410" s="257"/>
      <c r="O410" s="242">
        <v>3</v>
      </c>
    </row>
    <row r="411" spans="1:15" ht="12.75" customHeight="1">
      <c r="A411" s="251"/>
      <c r="B411" s="252"/>
      <c r="C411" s="503" t="s">
        <v>2738</v>
      </c>
      <c r="D411" s="503"/>
      <c r="E411" s="253">
        <v>16</v>
      </c>
      <c r="F411" s="254"/>
      <c r="G411" s="255"/>
      <c r="H411" s="256"/>
      <c r="I411" s="257"/>
      <c r="J411" s="258"/>
      <c r="K411" s="257"/>
      <c r="M411" s="259" t="s">
        <v>2738</v>
      </c>
      <c r="O411" s="242"/>
    </row>
    <row r="412" spans="1:80" ht="12.75">
      <c r="A412" s="243">
        <v>56</v>
      </c>
      <c r="B412" s="244" t="s">
        <v>2739</v>
      </c>
      <c r="C412" s="245" t="s">
        <v>2740</v>
      </c>
      <c r="D412" s="246" t="s">
        <v>183</v>
      </c>
      <c r="E412" s="247">
        <v>3</v>
      </c>
      <c r="F412" s="439"/>
      <c r="G412" s="248">
        <f>E412*F412</f>
        <v>0</v>
      </c>
      <c r="H412" s="249">
        <v>0</v>
      </c>
      <c r="I412" s="250">
        <f>E412*H412</f>
        <v>0</v>
      </c>
      <c r="J412" s="249">
        <v>0</v>
      </c>
      <c r="K412" s="250">
        <f>E412*J412</f>
        <v>0</v>
      </c>
      <c r="O412" s="242">
        <v>2</v>
      </c>
      <c r="AA412" s="215">
        <v>1</v>
      </c>
      <c r="AB412" s="215">
        <v>7</v>
      </c>
      <c r="AC412" s="215">
        <v>7</v>
      </c>
      <c r="AZ412" s="215">
        <v>2</v>
      </c>
      <c r="BA412" s="215">
        <f>IF(AZ412=1,G412,0)</f>
        <v>0</v>
      </c>
      <c r="BB412" s="215">
        <f>IF(AZ412=2,G412,0)</f>
        <v>0</v>
      </c>
      <c r="BC412" s="215">
        <f>IF(AZ412=3,G412,0)</f>
        <v>0</v>
      </c>
      <c r="BD412" s="215">
        <f>IF(AZ412=4,G412,0)</f>
        <v>0</v>
      </c>
      <c r="BE412" s="215">
        <f>IF(AZ412=5,G412,0)</f>
        <v>0</v>
      </c>
      <c r="CA412" s="242">
        <v>1</v>
      </c>
      <c r="CB412" s="242">
        <v>7</v>
      </c>
    </row>
    <row r="413" spans="1:15" ht="12.75" customHeight="1">
      <c r="A413" s="251"/>
      <c r="B413" s="260"/>
      <c r="C413" s="504" t="s">
        <v>2741</v>
      </c>
      <c r="D413" s="504"/>
      <c r="E413" s="504"/>
      <c r="F413" s="504"/>
      <c r="G413" s="504"/>
      <c r="I413" s="257"/>
      <c r="K413" s="257"/>
      <c r="O413" s="242">
        <v>3</v>
      </c>
    </row>
    <row r="414" spans="1:15" ht="12.75" customHeight="1">
      <c r="A414" s="251"/>
      <c r="B414" s="260"/>
      <c r="C414" s="504" t="s">
        <v>2736</v>
      </c>
      <c r="D414" s="504"/>
      <c r="E414" s="504"/>
      <c r="F414" s="504"/>
      <c r="G414" s="504"/>
      <c r="I414" s="257"/>
      <c r="K414" s="257"/>
      <c r="O414" s="242">
        <v>3</v>
      </c>
    </row>
    <row r="415" spans="1:15" ht="12.75" customHeight="1">
      <c r="A415" s="251"/>
      <c r="B415" s="260"/>
      <c r="C415" s="504" t="s">
        <v>2742</v>
      </c>
      <c r="D415" s="504"/>
      <c r="E415" s="504"/>
      <c r="F415" s="504"/>
      <c r="G415" s="504"/>
      <c r="I415" s="257"/>
      <c r="K415" s="257"/>
      <c r="O415" s="242">
        <v>3</v>
      </c>
    </row>
    <row r="416" spans="1:15" ht="12.75" customHeight="1">
      <c r="A416" s="251"/>
      <c r="B416" s="252"/>
      <c r="C416" s="503" t="s">
        <v>2743</v>
      </c>
      <c r="D416" s="503"/>
      <c r="E416" s="253">
        <v>3</v>
      </c>
      <c r="F416" s="254"/>
      <c r="G416" s="255"/>
      <c r="H416" s="256"/>
      <c r="I416" s="257"/>
      <c r="J416" s="258"/>
      <c r="K416" s="257"/>
      <c r="M416" s="259" t="s">
        <v>2743</v>
      </c>
      <c r="O416" s="242"/>
    </row>
    <row r="417" spans="1:80" ht="12.75">
      <c r="A417" s="243">
        <v>57</v>
      </c>
      <c r="B417" s="244" t="s">
        <v>2744</v>
      </c>
      <c r="C417" s="245" t="s">
        <v>2745</v>
      </c>
      <c r="D417" s="246" t="s">
        <v>183</v>
      </c>
      <c r="E417" s="247">
        <v>1</v>
      </c>
      <c r="F417" s="439"/>
      <c r="G417" s="248">
        <f>E417*F417</f>
        <v>0</v>
      </c>
      <c r="H417" s="249">
        <v>0</v>
      </c>
      <c r="I417" s="250">
        <f>E417*H417</f>
        <v>0</v>
      </c>
      <c r="J417" s="249">
        <v>0</v>
      </c>
      <c r="K417" s="250">
        <f>E417*J417</f>
        <v>0</v>
      </c>
      <c r="O417" s="242">
        <v>2</v>
      </c>
      <c r="AA417" s="215">
        <v>1</v>
      </c>
      <c r="AB417" s="215">
        <v>7</v>
      </c>
      <c r="AC417" s="215">
        <v>7</v>
      </c>
      <c r="AZ417" s="215">
        <v>2</v>
      </c>
      <c r="BA417" s="215">
        <f>IF(AZ417=1,G417,0)</f>
        <v>0</v>
      </c>
      <c r="BB417" s="215">
        <f>IF(AZ417=2,G417,0)</f>
        <v>0</v>
      </c>
      <c r="BC417" s="215">
        <f>IF(AZ417=3,G417,0)</f>
        <v>0</v>
      </c>
      <c r="BD417" s="215">
        <f>IF(AZ417=4,G417,0)</f>
        <v>0</v>
      </c>
      <c r="BE417" s="215">
        <f>IF(AZ417=5,G417,0)</f>
        <v>0</v>
      </c>
      <c r="CA417" s="242">
        <v>1</v>
      </c>
      <c r="CB417" s="242">
        <v>7</v>
      </c>
    </row>
    <row r="418" spans="1:15" ht="12.75" customHeight="1">
      <c r="A418" s="251"/>
      <c r="B418" s="260"/>
      <c r="C418" s="504" t="s">
        <v>2746</v>
      </c>
      <c r="D418" s="504"/>
      <c r="E418" s="504"/>
      <c r="F418" s="504"/>
      <c r="G418" s="504"/>
      <c r="I418" s="257"/>
      <c r="K418" s="257"/>
      <c r="O418" s="242">
        <v>3</v>
      </c>
    </row>
    <row r="419" spans="1:15" ht="12.75" customHeight="1">
      <c r="A419" s="251"/>
      <c r="B419" s="260"/>
      <c r="C419" s="504" t="s">
        <v>2736</v>
      </c>
      <c r="D419" s="504"/>
      <c r="E419" s="504"/>
      <c r="F419" s="504"/>
      <c r="G419" s="504"/>
      <c r="I419" s="257"/>
      <c r="K419" s="257"/>
      <c r="O419" s="242">
        <v>3</v>
      </c>
    </row>
    <row r="420" spans="1:15" ht="12.75" customHeight="1">
      <c r="A420" s="251"/>
      <c r="B420" s="260"/>
      <c r="C420" s="504" t="s">
        <v>2737</v>
      </c>
      <c r="D420" s="504"/>
      <c r="E420" s="504"/>
      <c r="F420" s="504"/>
      <c r="G420" s="504"/>
      <c r="I420" s="257"/>
      <c r="K420" s="257"/>
      <c r="O420" s="242">
        <v>3</v>
      </c>
    </row>
    <row r="421" spans="1:15" ht="12.75" customHeight="1">
      <c r="A421" s="251"/>
      <c r="B421" s="252"/>
      <c r="C421" s="503" t="s">
        <v>2747</v>
      </c>
      <c r="D421" s="503"/>
      <c r="E421" s="253">
        <v>1</v>
      </c>
      <c r="F421" s="254"/>
      <c r="G421" s="255"/>
      <c r="H421" s="256"/>
      <c r="I421" s="257"/>
      <c r="J421" s="258"/>
      <c r="K421" s="257"/>
      <c r="M421" s="259" t="s">
        <v>2747</v>
      </c>
      <c r="O421" s="242"/>
    </row>
    <row r="422" spans="1:80" ht="12.75">
      <c r="A422" s="243">
        <v>58</v>
      </c>
      <c r="B422" s="244" t="s">
        <v>2748</v>
      </c>
      <c r="C422" s="245" t="s">
        <v>2749</v>
      </c>
      <c r="D422" s="246" t="s">
        <v>183</v>
      </c>
      <c r="E422" s="247">
        <v>1</v>
      </c>
      <c r="F422" s="439"/>
      <c r="G422" s="248">
        <f>E422*F422</f>
        <v>0</v>
      </c>
      <c r="H422" s="249">
        <v>0</v>
      </c>
      <c r="I422" s="250">
        <f>E422*H422</f>
        <v>0</v>
      </c>
      <c r="J422" s="249">
        <v>0</v>
      </c>
      <c r="K422" s="250">
        <f>E422*J422</f>
        <v>0</v>
      </c>
      <c r="O422" s="242">
        <v>2</v>
      </c>
      <c r="AA422" s="215">
        <v>1</v>
      </c>
      <c r="AB422" s="215">
        <v>7</v>
      </c>
      <c r="AC422" s="215">
        <v>7</v>
      </c>
      <c r="AZ422" s="215">
        <v>2</v>
      </c>
      <c r="BA422" s="215">
        <f>IF(AZ422=1,G422,0)</f>
        <v>0</v>
      </c>
      <c r="BB422" s="215">
        <f>IF(AZ422=2,G422,0)</f>
        <v>0</v>
      </c>
      <c r="BC422" s="215">
        <f>IF(AZ422=3,G422,0)</f>
        <v>0</v>
      </c>
      <c r="BD422" s="215">
        <f>IF(AZ422=4,G422,0)</f>
        <v>0</v>
      </c>
      <c r="BE422" s="215">
        <f>IF(AZ422=5,G422,0)</f>
        <v>0</v>
      </c>
      <c r="CA422" s="242">
        <v>1</v>
      </c>
      <c r="CB422" s="242">
        <v>7</v>
      </c>
    </row>
    <row r="423" spans="1:15" ht="12.75" customHeight="1">
      <c r="A423" s="251"/>
      <c r="B423" s="260"/>
      <c r="C423" s="504" t="s">
        <v>2741</v>
      </c>
      <c r="D423" s="504"/>
      <c r="E423" s="504"/>
      <c r="F423" s="504"/>
      <c r="G423" s="504"/>
      <c r="I423" s="257"/>
      <c r="K423" s="257"/>
      <c r="O423" s="242">
        <v>3</v>
      </c>
    </row>
    <row r="424" spans="1:15" ht="12.75" customHeight="1">
      <c r="A424" s="251"/>
      <c r="B424" s="260"/>
      <c r="C424" s="504" t="s">
        <v>2736</v>
      </c>
      <c r="D424" s="504"/>
      <c r="E424" s="504"/>
      <c r="F424" s="504"/>
      <c r="G424" s="504"/>
      <c r="I424" s="257"/>
      <c r="K424" s="257"/>
      <c r="O424" s="242">
        <v>3</v>
      </c>
    </row>
    <row r="425" spans="1:15" ht="12.75" customHeight="1">
      <c r="A425" s="251"/>
      <c r="B425" s="260"/>
      <c r="C425" s="504" t="s">
        <v>2742</v>
      </c>
      <c r="D425" s="504"/>
      <c r="E425" s="504"/>
      <c r="F425" s="504"/>
      <c r="G425" s="504"/>
      <c r="I425" s="257"/>
      <c r="K425" s="257"/>
      <c r="O425" s="242">
        <v>3</v>
      </c>
    </row>
    <row r="426" spans="1:15" ht="12.75" customHeight="1">
      <c r="A426" s="251"/>
      <c r="B426" s="252"/>
      <c r="C426" s="503" t="s">
        <v>2750</v>
      </c>
      <c r="D426" s="503"/>
      <c r="E426" s="253">
        <v>1</v>
      </c>
      <c r="F426" s="254"/>
      <c r="G426" s="255"/>
      <c r="H426" s="256"/>
      <c r="I426" s="257"/>
      <c r="J426" s="258"/>
      <c r="K426" s="257"/>
      <c r="M426" s="259" t="s">
        <v>2750</v>
      </c>
      <c r="O426" s="242"/>
    </row>
    <row r="427" spans="1:80" ht="12.75">
      <c r="A427" s="243">
        <v>59</v>
      </c>
      <c r="B427" s="244" t="s">
        <v>2751</v>
      </c>
      <c r="C427" s="245" t="s">
        <v>2752</v>
      </c>
      <c r="D427" s="246" t="s">
        <v>183</v>
      </c>
      <c r="E427" s="247">
        <v>1</v>
      </c>
      <c r="F427" s="439"/>
      <c r="G427" s="248">
        <f>E427*F427</f>
        <v>0</v>
      </c>
      <c r="H427" s="249">
        <v>0</v>
      </c>
      <c r="I427" s="250">
        <f>E427*H427</f>
        <v>0</v>
      </c>
      <c r="J427" s="249">
        <v>0</v>
      </c>
      <c r="K427" s="250">
        <f>E427*J427</f>
        <v>0</v>
      </c>
      <c r="O427" s="242">
        <v>2</v>
      </c>
      <c r="AA427" s="215">
        <v>1</v>
      </c>
      <c r="AB427" s="215">
        <v>7</v>
      </c>
      <c r="AC427" s="215">
        <v>7</v>
      </c>
      <c r="AZ427" s="215">
        <v>2</v>
      </c>
      <c r="BA427" s="215">
        <f>IF(AZ427=1,G427,0)</f>
        <v>0</v>
      </c>
      <c r="BB427" s="215">
        <f>IF(AZ427=2,G427,0)</f>
        <v>0</v>
      </c>
      <c r="BC427" s="215">
        <f>IF(AZ427=3,G427,0)</f>
        <v>0</v>
      </c>
      <c r="BD427" s="215">
        <f>IF(AZ427=4,G427,0)</f>
        <v>0</v>
      </c>
      <c r="BE427" s="215">
        <f>IF(AZ427=5,G427,0)</f>
        <v>0</v>
      </c>
      <c r="CA427" s="242">
        <v>1</v>
      </c>
      <c r="CB427" s="242">
        <v>7</v>
      </c>
    </row>
    <row r="428" spans="1:15" ht="12.75" customHeight="1">
      <c r="A428" s="251"/>
      <c r="B428" s="260"/>
      <c r="C428" s="504" t="s">
        <v>2741</v>
      </c>
      <c r="D428" s="504"/>
      <c r="E428" s="504"/>
      <c r="F428" s="504"/>
      <c r="G428" s="504"/>
      <c r="I428" s="257"/>
      <c r="K428" s="257"/>
      <c r="O428" s="242">
        <v>3</v>
      </c>
    </row>
    <row r="429" spans="1:15" ht="12.75" customHeight="1">
      <c r="A429" s="251"/>
      <c r="B429" s="260"/>
      <c r="C429" s="504" t="s">
        <v>2736</v>
      </c>
      <c r="D429" s="504"/>
      <c r="E429" s="504"/>
      <c r="F429" s="504"/>
      <c r="G429" s="504"/>
      <c r="I429" s="257"/>
      <c r="K429" s="257"/>
      <c r="O429" s="242">
        <v>3</v>
      </c>
    </row>
    <row r="430" spans="1:15" ht="12.75" customHeight="1">
      <c r="A430" s="251"/>
      <c r="B430" s="260"/>
      <c r="C430" s="504" t="s">
        <v>2753</v>
      </c>
      <c r="D430" s="504"/>
      <c r="E430" s="504"/>
      <c r="F430" s="504"/>
      <c r="G430" s="504"/>
      <c r="I430" s="257"/>
      <c r="K430" s="257"/>
      <c r="O430" s="242">
        <v>3</v>
      </c>
    </row>
    <row r="431" spans="1:15" ht="12.75" customHeight="1">
      <c r="A431" s="251"/>
      <c r="B431" s="252"/>
      <c r="C431" s="503" t="s">
        <v>2754</v>
      </c>
      <c r="D431" s="503"/>
      <c r="E431" s="253">
        <v>1</v>
      </c>
      <c r="F431" s="254"/>
      <c r="G431" s="255"/>
      <c r="H431" s="256"/>
      <c r="I431" s="257"/>
      <c r="J431" s="258"/>
      <c r="K431" s="257"/>
      <c r="M431" s="259" t="s">
        <v>2754</v>
      </c>
      <c r="O431" s="242"/>
    </row>
    <row r="432" spans="1:80" ht="12.75">
      <c r="A432" s="243">
        <v>60</v>
      </c>
      <c r="B432" s="244" t="s">
        <v>2755</v>
      </c>
      <c r="C432" s="245" t="s">
        <v>2756</v>
      </c>
      <c r="D432" s="246" t="s">
        <v>200</v>
      </c>
      <c r="E432" s="247">
        <v>2</v>
      </c>
      <c r="F432" s="439"/>
      <c r="G432" s="248">
        <f>E432*F432</f>
        <v>0</v>
      </c>
      <c r="H432" s="249">
        <v>0.0004</v>
      </c>
      <c r="I432" s="250">
        <f>E432*H432</f>
        <v>0.0008</v>
      </c>
      <c r="J432" s="249">
        <v>0</v>
      </c>
      <c r="K432" s="250">
        <f>E432*J432</f>
        <v>0</v>
      </c>
      <c r="O432" s="242">
        <v>2</v>
      </c>
      <c r="AA432" s="215">
        <v>1</v>
      </c>
      <c r="AB432" s="215">
        <v>7</v>
      </c>
      <c r="AC432" s="215">
        <v>7</v>
      </c>
      <c r="AZ432" s="215">
        <v>2</v>
      </c>
      <c r="BA432" s="215">
        <f>IF(AZ432=1,G432,0)</f>
        <v>0</v>
      </c>
      <c r="BB432" s="215">
        <f>IF(AZ432=2,G432,0)</f>
        <v>0</v>
      </c>
      <c r="BC432" s="215">
        <f>IF(AZ432=3,G432,0)</f>
        <v>0</v>
      </c>
      <c r="BD432" s="215">
        <f>IF(AZ432=4,G432,0)</f>
        <v>0</v>
      </c>
      <c r="BE432" s="215">
        <f>IF(AZ432=5,G432,0)</f>
        <v>0</v>
      </c>
      <c r="CA432" s="242">
        <v>1</v>
      </c>
      <c r="CB432" s="242">
        <v>7</v>
      </c>
    </row>
    <row r="433" spans="1:15" ht="12.75" customHeight="1">
      <c r="A433" s="251"/>
      <c r="B433" s="252"/>
      <c r="C433" s="503" t="s">
        <v>896</v>
      </c>
      <c r="D433" s="503"/>
      <c r="E433" s="253">
        <v>0</v>
      </c>
      <c r="F433" s="254"/>
      <c r="G433" s="255"/>
      <c r="H433" s="256"/>
      <c r="I433" s="257"/>
      <c r="J433" s="258"/>
      <c r="K433" s="257"/>
      <c r="M433" s="259" t="s">
        <v>896</v>
      </c>
      <c r="O433" s="242"/>
    </row>
    <row r="434" spans="1:15" ht="12.75" customHeight="1">
      <c r="A434" s="251"/>
      <c r="B434" s="252"/>
      <c r="C434" s="503" t="s">
        <v>2757</v>
      </c>
      <c r="D434" s="503"/>
      <c r="E434" s="253">
        <v>1</v>
      </c>
      <c r="F434" s="254"/>
      <c r="G434" s="255"/>
      <c r="H434" s="256"/>
      <c r="I434" s="257"/>
      <c r="J434" s="258"/>
      <c r="K434" s="257"/>
      <c r="M434" s="261">
        <v>12.625694444444443</v>
      </c>
      <c r="O434" s="242"/>
    </row>
    <row r="435" spans="1:15" ht="12.75" customHeight="1">
      <c r="A435" s="251"/>
      <c r="B435" s="252"/>
      <c r="C435" s="503" t="s">
        <v>918</v>
      </c>
      <c r="D435" s="503"/>
      <c r="E435" s="253">
        <v>0</v>
      </c>
      <c r="F435" s="254"/>
      <c r="G435" s="255"/>
      <c r="H435" s="256"/>
      <c r="I435" s="257"/>
      <c r="J435" s="258"/>
      <c r="K435" s="257"/>
      <c r="M435" s="259" t="s">
        <v>918</v>
      </c>
      <c r="O435" s="242"/>
    </row>
    <row r="436" spans="1:15" ht="12.75" customHeight="1">
      <c r="A436" s="251"/>
      <c r="B436" s="252"/>
      <c r="C436" s="503" t="s">
        <v>2648</v>
      </c>
      <c r="D436" s="503"/>
      <c r="E436" s="253">
        <v>1</v>
      </c>
      <c r="F436" s="254"/>
      <c r="G436" s="255"/>
      <c r="H436" s="256"/>
      <c r="I436" s="257"/>
      <c r="J436" s="258"/>
      <c r="K436" s="257"/>
      <c r="M436" s="261">
        <v>16.750694444444445</v>
      </c>
      <c r="O436" s="242"/>
    </row>
    <row r="437" spans="1:80" ht="12.75">
      <c r="A437" s="243">
        <v>61</v>
      </c>
      <c r="B437" s="244" t="s">
        <v>2758</v>
      </c>
      <c r="C437" s="245" t="s">
        <v>2759</v>
      </c>
      <c r="D437" s="246" t="s">
        <v>200</v>
      </c>
      <c r="E437" s="247">
        <v>2</v>
      </c>
      <c r="F437" s="439"/>
      <c r="G437" s="248">
        <f>E437*F437</f>
        <v>0</v>
      </c>
      <c r="H437" s="249">
        <v>0</v>
      </c>
      <c r="I437" s="250">
        <f>E437*H437</f>
        <v>0</v>
      </c>
      <c r="J437" s="249">
        <v>-0.1104</v>
      </c>
      <c r="K437" s="250">
        <f>E437*J437</f>
        <v>-0.2208</v>
      </c>
      <c r="O437" s="242">
        <v>2</v>
      </c>
      <c r="AA437" s="215">
        <v>1</v>
      </c>
      <c r="AB437" s="215">
        <v>7</v>
      </c>
      <c r="AC437" s="215">
        <v>7</v>
      </c>
      <c r="AZ437" s="215">
        <v>2</v>
      </c>
      <c r="BA437" s="215">
        <f>IF(AZ437=1,G437,0)</f>
        <v>0</v>
      </c>
      <c r="BB437" s="215">
        <f>IF(AZ437=2,G437,0)</f>
        <v>0</v>
      </c>
      <c r="BC437" s="215">
        <f>IF(AZ437=3,G437,0)</f>
        <v>0</v>
      </c>
      <c r="BD437" s="215">
        <f>IF(AZ437=4,G437,0)</f>
        <v>0</v>
      </c>
      <c r="BE437" s="215">
        <f>IF(AZ437=5,G437,0)</f>
        <v>0</v>
      </c>
      <c r="CA437" s="242">
        <v>1</v>
      </c>
      <c r="CB437" s="242">
        <v>7</v>
      </c>
    </row>
    <row r="438" spans="1:15" ht="12.75" customHeight="1">
      <c r="A438" s="251"/>
      <c r="B438" s="252"/>
      <c r="C438" s="503" t="s">
        <v>2760</v>
      </c>
      <c r="D438" s="503"/>
      <c r="E438" s="253">
        <v>2</v>
      </c>
      <c r="F438" s="254"/>
      <c r="G438" s="255"/>
      <c r="H438" s="256"/>
      <c r="I438" s="257"/>
      <c r="J438" s="258"/>
      <c r="K438" s="257"/>
      <c r="M438" s="261">
        <v>9.126388888888888</v>
      </c>
      <c r="O438" s="242"/>
    </row>
    <row r="439" spans="1:80" ht="22.5">
      <c r="A439" s="243">
        <v>62</v>
      </c>
      <c r="B439" s="244" t="s">
        <v>2761</v>
      </c>
      <c r="C439" s="245" t="s">
        <v>2762</v>
      </c>
      <c r="D439" s="246" t="s">
        <v>200</v>
      </c>
      <c r="E439" s="247">
        <v>2</v>
      </c>
      <c r="F439" s="439"/>
      <c r="G439" s="248">
        <f>E439*F439</f>
        <v>0</v>
      </c>
      <c r="H439" s="249">
        <v>0.022</v>
      </c>
      <c r="I439" s="250">
        <f>E439*H439</f>
        <v>0.044</v>
      </c>
      <c r="J439" s="249"/>
      <c r="K439" s="250">
        <f>E439*J439</f>
        <v>0</v>
      </c>
      <c r="O439" s="242">
        <v>2</v>
      </c>
      <c r="AA439" s="215">
        <v>3</v>
      </c>
      <c r="AB439" s="215">
        <v>7</v>
      </c>
      <c r="AC439" s="215">
        <v>61164086</v>
      </c>
      <c r="AZ439" s="215">
        <v>2</v>
      </c>
      <c r="BA439" s="215">
        <f>IF(AZ439=1,G439,0)</f>
        <v>0</v>
      </c>
      <c r="BB439" s="215">
        <f>IF(AZ439=2,G439,0)</f>
        <v>0</v>
      </c>
      <c r="BC439" s="215">
        <f>IF(AZ439=3,G439,0)</f>
        <v>0</v>
      </c>
      <c r="BD439" s="215">
        <f>IF(AZ439=4,G439,0)</f>
        <v>0</v>
      </c>
      <c r="BE439" s="215">
        <f>IF(AZ439=5,G439,0)</f>
        <v>0</v>
      </c>
      <c r="CA439" s="242">
        <v>3</v>
      </c>
      <c r="CB439" s="242">
        <v>7</v>
      </c>
    </row>
    <row r="440" spans="1:15" ht="12.75" customHeight="1">
      <c r="A440" s="251"/>
      <c r="B440" s="252"/>
      <c r="C440" s="503" t="s">
        <v>896</v>
      </c>
      <c r="D440" s="503"/>
      <c r="E440" s="253">
        <v>0</v>
      </c>
      <c r="F440" s="254"/>
      <c r="G440" s="255"/>
      <c r="H440" s="256"/>
      <c r="I440" s="257"/>
      <c r="J440" s="258"/>
      <c r="K440" s="257"/>
      <c r="M440" s="259" t="s">
        <v>896</v>
      </c>
      <c r="O440" s="242"/>
    </row>
    <row r="441" spans="1:15" ht="12.75" customHeight="1">
      <c r="A441" s="251"/>
      <c r="B441" s="252"/>
      <c r="C441" s="503" t="s">
        <v>2763</v>
      </c>
      <c r="D441" s="503"/>
      <c r="E441" s="253">
        <v>1</v>
      </c>
      <c r="F441" s="254"/>
      <c r="G441" s="255"/>
      <c r="H441" s="256"/>
      <c r="I441" s="257"/>
      <c r="J441" s="258"/>
      <c r="K441" s="257"/>
      <c r="M441" s="261">
        <v>12.625694444444443</v>
      </c>
      <c r="O441" s="242"/>
    </row>
    <row r="442" spans="1:15" ht="12.75" customHeight="1">
      <c r="A442" s="251"/>
      <c r="B442" s="252"/>
      <c r="C442" s="503" t="s">
        <v>918</v>
      </c>
      <c r="D442" s="503"/>
      <c r="E442" s="253">
        <v>0</v>
      </c>
      <c r="F442" s="254"/>
      <c r="G442" s="255"/>
      <c r="H442" s="256"/>
      <c r="I442" s="257"/>
      <c r="J442" s="258"/>
      <c r="K442" s="257"/>
      <c r="M442" s="259" t="s">
        <v>918</v>
      </c>
      <c r="O442" s="242"/>
    </row>
    <row r="443" spans="1:15" ht="12.75" customHeight="1">
      <c r="A443" s="251"/>
      <c r="B443" s="252"/>
      <c r="C443" s="503" t="s">
        <v>2764</v>
      </c>
      <c r="D443" s="503"/>
      <c r="E443" s="253">
        <v>1</v>
      </c>
      <c r="F443" s="254"/>
      <c r="G443" s="255"/>
      <c r="H443" s="256"/>
      <c r="I443" s="257"/>
      <c r="J443" s="258"/>
      <c r="K443" s="257"/>
      <c r="M443" s="261">
        <v>16.750694444444445</v>
      </c>
      <c r="O443" s="242"/>
    </row>
    <row r="444" spans="1:80" ht="12.75">
      <c r="A444" s="243">
        <v>63</v>
      </c>
      <c r="B444" s="244" t="s">
        <v>2765</v>
      </c>
      <c r="C444" s="245" t="s">
        <v>2766</v>
      </c>
      <c r="D444" s="246" t="s">
        <v>200</v>
      </c>
      <c r="E444" s="247">
        <v>2</v>
      </c>
      <c r="F444" s="439"/>
      <c r="G444" s="248">
        <f>E444*F444</f>
        <v>0</v>
      </c>
      <c r="H444" s="249">
        <v>0.016</v>
      </c>
      <c r="I444" s="250">
        <f>E444*H444</f>
        <v>0.032</v>
      </c>
      <c r="J444" s="249"/>
      <c r="K444" s="250">
        <f>E444*J444</f>
        <v>0</v>
      </c>
      <c r="O444" s="242">
        <v>2</v>
      </c>
      <c r="AA444" s="215">
        <v>3</v>
      </c>
      <c r="AB444" s="215">
        <v>7</v>
      </c>
      <c r="AC444" s="215">
        <v>61181508</v>
      </c>
      <c r="AZ444" s="215">
        <v>2</v>
      </c>
      <c r="BA444" s="215">
        <f>IF(AZ444=1,G444,0)</f>
        <v>0</v>
      </c>
      <c r="BB444" s="215">
        <f>IF(AZ444=2,G444,0)</f>
        <v>0</v>
      </c>
      <c r="BC444" s="215">
        <f>IF(AZ444=3,G444,0)</f>
        <v>0</v>
      </c>
      <c r="BD444" s="215">
        <f>IF(AZ444=4,G444,0)</f>
        <v>0</v>
      </c>
      <c r="BE444" s="215">
        <f>IF(AZ444=5,G444,0)</f>
        <v>0</v>
      </c>
      <c r="CA444" s="242">
        <v>3</v>
      </c>
      <c r="CB444" s="242">
        <v>7</v>
      </c>
    </row>
    <row r="445" spans="1:15" ht="12.75" customHeight="1">
      <c r="A445" s="251"/>
      <c r="B445" s="252"/>
      <c r="C445" s="503" t="s">
        <v>896</v>
      </c>
      <c r="D445" s="503"/>
      <c r="E445" s="253">
        <v>0</v>
      </c>
      <c r="F445" s="254"/>
      <c r="G445" s="255"/>
      <c r="H445" s="256"/>
      <c r="I445" s="257"/>
      <c r="J445" s="258"/>
      <c r="K445" s="257"/>
      <c r="M445" s="259" t="s">
        <v>896</v>
      </c>
      <c r="O445" s="242"/>
    </row>
    <row r="446" spans="1:15" ht="12.75" customHeight="1">
      <c r="A446" s="251"/>
      <c r="B446" s="252"/>
      <c r="C446" s="503" t="s">
        <v>2767</v>
      </c>
      <c r="D446" s="503"/>
      <c r="E446" s="253">
        <v>1</v>
      </c>
      <c r="F446" s="254"/>
      <c r="G446" s="255"/>
      <c r="H446" s="256"/>
      <c r="I446" s="257"/>
      <c r="J446" s="258"/>
      <c r="K446" s="257"/>
      <c r="M446" s="261">
        <v>12.625694444444443</v>
      </c>
      <c r="O446" s="242"/>
    </row>
    <row r="447" spans="1:15" ht="12.75" customHeight="1">
      <c r="A447" s="251"/>
      <c r="B447" s="252"/>
      <c r="C447" s="503" t="s">
        <v>918</v>
      </c>
      <c r="D447" s="503"/>
      <c r="E447" s="253">
        <v>0</v>
      </c>
      <c r="F447" s="254"/>
      <c r="G447" s="255"/>
      <c r="H447" s="256"/>
      <c r="I447" s="257"/>
      <c r="J447" s="258"/>
      <c r="K447" s="257"/>
      <c r="M447" s="259" t="s">
        <v>918</v>
      </c>
      <c r="O447" s="242"/>
    </row>
    <row r="448" spans="1:15" ht="12.75" customHeight="1">
      <c r="A448" s="251"/>
      <c r="B448" s="252"/>
      <c r="C448" s="503" t="s">
        <v>2768</v>
      </c>
      <c r="D448" s="503"/>
      <c r="E448" s="253">
        <v>1</v>
      </c>
      <c r="F448" s="254"/>
      <c r="G448" s="255"/>
      <c r="H448" s="256"/>
      <c r="I448" s="257"/>
      <c r="J448" s="258"/>
      <c r="K448" s="257"/>
      <c r="M448" s="261">
        <v>16.750694444444445</v>
      </c>
      <c r="O448" s="242"/>
    </row>
    <row r="449" spans="1:80" ht="12.75">
      <c r="A449" s="243">
        <v>64</v>
      </c>
      <c r="B449" s="244" t="s">
        <v>2769</v>
      </c>
      <c r="C449" s="245" t="s">
        <v>1807</v>
      </c>
      <c r="D449" s="246" t="s">
        <v>15</v>
      </c>
      <c r="E449" s="247">
        <f>SUM(G432:G448)/100</f>
        <v>0</v>
      </c>
      <c r="F449" s="439"/>
      <c r="G449" s="248">
        <f>E449*F449</f>
        <v>0</v>
      </c>
      <c r="H449" s="249">
        <v>0</v>
      </c>
      <c r="I449" s="250">
        <f>E449*H449</f>
        <v>0</v>
      </c>
      <c r="J449" s="249"/>
      <c r="K449" s="250">
        <f>E449*J449</f>
        <v>0</v>
      </c>
      <c r="O449" s="242">
        <v>2</v>
      </c>
      <c r="AA449" s="215">
        <v>7</v>
      </c>
      <c r="AB449" s="215">
        <v>1002</v>
      </c>
      <c r="AC449" s="215">
        <v>5</v>
      </c>
      <c r="AZ449" s="215">
        <v>2</v>
      </c>
      <c r="BA449" s="215">
        <f>IF(AZ449=1,G449,0)</f>
        <v>0</v>
      </c>
      <c r="BB449" s="215">
        <f>IF(AZ449=2,G449,0)</f>
        <v>0</v>
      </c>
      <c r="BC449" s="215">
        <f>IF(AZ449=3,G449,0)</f>
        <v>0</v>
      </c>
      <c r="BD449" s="215">
        <f>IF(AZ449=4,G449,0)</f>
        <v>0</v>
      </c>
      <c r="BE449" s="215">
        <f>IF(AZ449=5,G449,0)</f>
        <v>0</v>
      </c>
      <c r="CA449" s="242">
        <v>7</v>
      </c>
      <c r="CB449" s="242">
        <v>1002</v>
      </c>
    </row>
    <row r="450" spans="1:57" ht="12.75">
      <c r="A450" s="263"/>
      <c r="B450" s="264" t="s">
        <v>177</v>
      </c>
      <c r="C450" s="265" t="s">
        <v>1808</v>
      </c>
      <c r="D450" s="266"/>
      <c r="E450" s="267"/>
      <c r="F450" s="268"/>
      <c r="G450" s="269">
        <f>SUM(G406:G449)</f>
        <v>0</v>
      </c>
      <c r="H450" s="270"/>
      <c r="I450" s="271">
        <f>SUM(I406:I449)</f>
        <v>0.07680000000000001</v>
      </c>
      <c r="J450" s="270"/>
      <c r="K450" s="271">
        <f>SUM(K406:K449)</f>
        <v>-0.2208</v>
      </c>
      <c r="O450" s="242">
        <v>4</v>
      </c>
      <c r="BA450" s="272">
        <f>SUM(BA406:BA449)</f>
        <v>0</v>
      </c>
      <c r="BB450" s="272">
        <f>SUM(BB406:BB449)</f>
        <v>0</v>
      </c>
      <c r="BC450" s="272">
        <f>SUM(BC406:BC449)</f>
        <v>0</v>
      </c>
      <c r="BD450" s="272">
        <f>SUM(BD406:BD449)</f>
        <v>0</v>
      </c>
      <c r="BE450" s="272">
        <f>SUM(BE406:BE449)</f>
        <v>0</v>
      </c>
    </row>
    <row r="451" spans="1:15" ht="12.75">
      <c r="A451" s="232" t="s">
        <v>118</v>
      </c>
      <c r="B451" s="233" t="s">
        <v>1809</v>
      </c>
      <c r="C451" s="234" t="s">
        <v>1810</v>
      </c>
      <c r="D451" s="235"/>
      <c r="E451" s="236"/>
      <c r="F451" s="236"/>
      <c r="G451" s="237"/>
      <c r="H451" s="238"/>
      <c r="I451" s="239"/>
      <c r="J451" s="240"/>
      <c r="K451" s="241"/>
      <c r="O451" s="242">
        <v>1</v>
      </c>
    </row>
    <row r="452" spans="1:80" ht="33.75">
      <c r="A452" s="243">
        <v>65</v>
      </c>
      <c r="B452" s="244" t="s">
        <v>1838</v>
      </c>
      <c r="C452" s="245" t="s">
        <v>3181</v>
      </c>
      <c r="D452" s="246" t="s">
        <v>183</v>
      </c>
      <c r="E452" s="247">
        <v>20</v>
      </c>
      <c r="F452" s="439"/>
      <c r="G452" s="248">
        <f>E452*F452</f>
        <v>0</v>
      </c>
      <c r="H452" s="249">
        <v>6E-05</v>
      </c>
      <c r="I452" s="250">
        <f>E452*H452</f>
        <v>0.0012000000000000001</v>
      </c>
      <c r="J452" s="249">
        <v>0</v>
      </c>
      <c r="K452" s="250">
        <f>E452*J452</f>
        <v>0</v>
      </c>
      <c r="O452" s="242">
        <v>2</v>
      </c>
      <c r="AA452" s="215">
        <v>1</v>
      </c>
      <c r="AB452" s="215">
        <v>7</v>
      </c>
      <c r="AC452" s="215">
        <v>7</v>
      </c>
      <c r="AZ452" s="215">
        <v>2</v>
      </c>
      <c r="BA452" s="215">
        <f>IF(AZ452=1,G452,0)</f>
        <v>0</v>
      </c>
      <c r="BB452" s="215">
        <f>IF(AZ452=2,G452,0)</f>
        <v>0</v>
      </c>
      <c r="BC452" s="215">
        <f>IF(AZ452=3,G452,0)</f>
        <v>0</v>
      </c>
      <c r="BD452" s="215">
        <f>IF(AZ452=4,G452,0)</f>
        <v>0</v>
      </c>
      <c r="BE452" s="215">
        <f>IF(AZ452=5,G452,0)</f>
        <v>0</v>
      </c>
      <c r="CA452" s="242">
        <v>1</v>
      </c>
      <c r="CB452" s="242">
        <v>7</v>
      </c>
    </row>
    <row r="453" spans="1:15" ht="12.75" customHeight="1">
      <c r="A453" s="251"/>
      <c r="B453" s="260"/>
      <c r="C453" s="504" t="s">
        <v>1839</v>
      </c>
      <c r="D453" s="504"/>
      <c r="E453" s="504"/>
      <c r="F453" s="504"/>
      <c r="G453" s="504"/>
      <c r="I453" s="257"/>
      <c r="K453" s="257"/>
      <c r="O453" s="242">
        <v>3</v>
      </c>
    </row>
    <row r="454" spans="1:15" ht="12.75" customHeight="1">
      <c r="A454" s="251"/>
      <c r="B454" s="260"/>
      <c r="C454" s="504" t="s">
        <v>1840</v>
      </c>
      <c r="D454" s="504"/>
      <c r="E454" s="504"/>
      <c r="F454" s="504"/>
      <c r="G454" s="504"/>
      <c r="I454" s="257"/>
      <c r="K454" s="257"/>
      <c r="O454" s="242">
        <v>3</v>
      </c>
    </row>
    <row r="455" spans="1:15" ht="12.75" customHeight="1">
      <c r="A455" s="251"/>
      <c r="B455" s="252"/>
      <c r="C455" s="503" t="s">
        <v>2770</v>
      </c>
      <c r="D455" s="503"/>
      <c r="E455" s="253">
        <v>20</v>
      </c>
      <c r="F455" s="254"/>
      <c r="G455" s="255"/>
      <c r="H455" s="256"/>
      <c r="I455" s="257"/>
      <c r="J455" s="258"/>
      <c r="K455" s="257"/>
      <c r="M455" s="259" t="s">
        <v>2770</v>
      </c>
      <c r="O455" s="242"/>
    </row>
    <row r="456" spans="1:80" ht="12.75">
      <c r="A456" s="243">
        <v>66</v>
      </c>
      <c r="B456" s="244" t="s">
        <v>1874</v>
      </c>
      <c r="C456" s="245" t="s">
        <v>1875</v>
      </c>
      <c r="D456" s="246" t="s">
        <v>15</v>
      </c>
      <c r="E456" s="247">
        <f>G452/100</f>
        <v>0</v>
      </c>
      <c r="F456" s="439"/>
      <c r="G456" s="248">
        <f>E456*F456</f>
        <v>0</v>
      </c>
      <c r="H456" s="249">
        <v>0</v>
      </c>
      <c r="I456" s="250">
        <f>E456*H456</f>
        <v>0</v>
      </c>
      <c r="J456" s="249"/>
      <c r="K456" s="250">
        <f>E456*J456</f>
        <v>0</v>
      </c>
      <c r="O456" s="242">
        <v>2</v>
      </c>
      <c r="AA456" s="215">
        <v>7</v>
      </c>
      <c r="AB456" s="215">
        <v>1002</v>
      </c>
      <c r="AC456" s="215">
        <v>5</v>
      </c>
      <c r="AZ456" s="215">
        <v>2</v>
      </c>
      <c r="BA456" s="215">
        <f>IF(AZ456=1,G456,0)</f>
        <v>0</v>
      </c>
      <c r="BB456" s="215">
        <f>IF(AZ456=2,G456,0)</f>
        <v>0</v>
      </c>
      <c r="BC456" s="215">
        <f>IF(AZ456=3,G456,0)</f>
        <v>0</v>
      </c>
      <c r="BD456" s="215">
        <f>IF(AZ456=4,G456,0)</f>
        <v>0</v>
      </c>
      <c r="BE456" s="215">
        <f>IF(AZ456=5,G456,0)</f>
        <v>0</v>
      </c>
      <c r="CA456" s="242">
        <v>7</v>
      </c>
      <c r="CB456" s="242">
        <v>1002</v>
      </c>
    </row>
    <row r="457" spans="1:57" ht="12.75">
      <c r="A457" s="263"/>
      <c r="B457" s="264" t="s">
        <v>177</v>
      </c>
      <c r="C457" s="265" t="s">
        <v>1876</v>
      </c>
      <c r="D457" s="266"/>
      <c r="E457" s="267"/>
      <c r="F457" s="268"/>
      <c r="G457" s="269">
        <f>SUM(G451:G456)</f>
        <v>0</v>
      </c>
      <c r="H457" s="270"/>
      <c r="I457" s="271">
        <f>SUM(I451:I456)</f>
        <v>0.0012000000000000001</v>
      </c>
      <c r="J457" s="270"/>
      <c r="K457" s="271">
        <f>SUM(K451:K456)</f>
        <v>0</v>
      </c>
      <c r="O457" s="242">
        <v>4</v>
      </c>
      <c r="BA457" s="272">
        <f>SUM(BA451:BA456)</f>
        <v>0</v>
      </c>
      <c r="BB457" s="272">
        <f>SUM(BB451:BB456)</f>
        <v>0</v>
      </c>
      <c r="BC457" s="272">
        <f>SUM(BC451:BC456)</f>
        <v>0</v>
      </c>
      <c r="BD457" s="272">
        <f>SUM(BD451:BD456)</f>
        <v>0</v>
      </c>
      <c r="BE457" s="272">
        <f>SUM(BE451:BE456)</f>
        <v>0</v>
      </c>
    </row>
    <row r="458" spans="1:15" ht="12.75">
      <c r="A458" s="232" t="s">
        <v>118</v>
      </c>
      <c r="B458" s="233" t="s">
        <v>1896</v>
      </c>
      <c r="C458" s="234" t="s">
        <v>1897</v>
      </c>
      <c r="D458" s="235"/>
      <c r="E458" s="236"/>
      <c r="F458" s="236"/>
      <c r="G458" s="237"/>
      <c r="H458" s="238"/>
      <c r="I458" s="239"/>
      <c r="J458" s="240"/>
      <c r="K458" s="241"/>
      <c r="O458" s="242">
        <v>1</v>
      </c>
    </row>
    <row r="459" spans="1:80" ht="12.75">
      <c r="A459" s="243">
        <v>67</v>
      </c>
      <c r="B459" s="244" t="s">
        <v>2771</v>
      </c>
      <c r="C459" s="245" t="s">
        <v>2772</v>
      </c>
      <c r="D459" s="246" t="s">
        <v>183</v>
      </c>
      <c r="E459" s="247">
        <v>1</v>
      </c>
      <c r="F459" s="439"/>
      <c r="G459" s="248">
        <f>E459*F459</f>
        <v>0</v>
      </c>
      <c r="H459" s="249">
        <v>0.00014</v>
      </c>
      <c r="I459" s="250">
        <f>E459*H459</f>
        <v>0.00014</v>
      </c>
      <c r="J459" s="249">
        <v>0</v>
      </c>
      <c r="K459" s="250">
        <f>E459*J459</f>
        <v>0</v>
      </c>
      <c r="O459" s="242">
        <v>2</v>
      </c>
      <c r="AA459" s="215">
        <v>1</v>
      </c>
      <c r="AB459" s="215">
        <v>7</v>
      </c>
      <c r="AC459" s="215">
        <v>7</v>
      </c>
      <c r="AZ459" s="215">
        <v>2</v>
      </c>
      <c r="BA459" s="215">
        <f>IF(AZ459=1,G459,0)</f>
        <v>0</v>
      </c>
      <c r="BB459" s="215">
        <f>IF(AZ459=2,G459,0)</f>
        <v>0</v>
      </c>
      <c r="BC459" s="215">
        <f>IF(AZ459=3,G459,0)</f>
        <v>0</v>
      </c>
      <c r="BD459" s="215">
        <f>IF(AZ459=4,G459,0)</f>
        <v>0</v>
      </c>
      <c r="BE459" s="215">
        <f>IF(AZ459=5,G459,0)</f>
        <v>0</v>
      </c>
      <c r="CA459" s="242">
        <v>1</v>
      </c>
      <c r="CB459" s="242">
        <v>7</v>
      </c>
    </row>
    <row r="460" spans="1:15" ht="12.75" customHeight="1">
      <c r="A460" s="251"/>
      <c r="B460" s="252"/>
      <c r="C460" s="503" t="s">
        <v>2773</v>
      </c>
      <c r="D460" s="503"/>
      <c r="E460" s="253">
        <v>1</v>
      </c>
      <c r="F460" s="254"/>
      <c r="G460" s="255"/>
      <c r="H460" s="256"/>
      <c r="I460" s="257"/>
      <c r="J460" s="258"/>
      <c r="K460" s="257"/>
      <c r="M460" s="259" t="s">
        <v>2773</v>
      </c>
      <c r="O460" s="242"/>
    </row>
    <row r="461" spans="1:57" ht="12.75">
      <c r="A461" s="263"/>
      <c r="B461" s="264" t="s">
        <v>177</v>
      </c>
      <c r="C461" s="265" t="s">
        <v>1915</v>
      </c>
      <c r="D461" s="266"/>
      <c r="E461" s="267"/>
      <c r="F461" s="268"/>
      <c r="G461" s="269">
        <f>SUM(G458:G460)</f>
        <v>0</v>
      </c>
      <c r="H461" s="270"/>
      <c r="I461" s="271">
        <f>SUM(I458:I460)</f>
        <v>0.00014</v>
      </c>
      <c r="J461" s="270"/>
      <c r="K461" s="271">
        <f>SUM(K458:K460)</f>
        <v>0</v>
      </c>
      <c r="O461" s="242">
        <v>4</v>
      </c>
      <c r="BA461" s="272">
        <f>SUM(BA458:BA460)</f>
        <v>0</v>
      </c>
      <c r="BB461" s="272">
        <f>SUM(BB458:BB460)</f>
        <v>0</v>
      </c>
      <c r="BC461" s="272">
        <f>SUM(BC458:BC460)</f>
        <v>0</v>
      </c>
      <c r="BD461" s="272">
        <f>SUM(BD458:BD460)</f>
        <v>0</v>
      </c>
      <c r="BE461" s="272">
        <f>SUM(BE458:BE460)</f>
        <v>0</v>
      </c>
    </row>
    <row r="462" spans="1:15" ht="12.75">
      <c r="A462" s="232" t="s">
        <v>118</v>
      </c>
      <c r="B462" s="233" t="s">
        <v>1916</v>
      </c>
      <c r="C462" s="234" t="s">
        <v>1917</v>
      </c>
      <c r="D462" s="235"/>
      <c r="E462" s="236"/>
      <c r="F462" s="236"/>
      <c r="G462" s="237"/>
      <c r="H462" s="238"/>
      <c r="I462" s="239"/>
      <c r="J462" s="240"/>
      <c r="K462" s="241"/>
      <c r="O462" s="242">
        <v>1</v>
      </c>
    </row>
    <row r="463" spans="1:80" ht="12.75">
      <c r="A463" s="243">
        <v>68</v>
      </c>
      <c r="B463" s="244" t="s">
        <v>1918</v>
      </c>
      <c r="C463" s="245" t="s">
        <v>1919</v>
      </c>
      <c r="D463" s="246" t="s">
        <v>123</v>
      </c>
      <c r="E463" s="247">
        <v>200</v>
      </c>
      <c r="F463" s="439"/>
      <c r="G463" s="248">
        <f>E463*F463</f>
        <v>0</v>
      </c>
      <c r="H463" s="249">
        <v>7E-05</v>
      </c>
      <c r="I463" s="250">
        <f>E463*H463</f>
        <v>0.013999999999999999</v>
      </c>
      <c r="J463" s="249">
        <v>0</v>
      </c>
      <c r="K463" s="250">
        <f>E463*J463</f>
        <v>0</v>
      </c>
      <c r="O463" s="242">
        <v>2</v>
      </c>
      <c r="AA463" s="215">
        <v>1</v>
      </c>
      <c r="AB463" s="215">
        <v>7</v>
      </c>
      <c r="AC463" s="215">
        <v>7</v>
      </c>
      <c r="AZ463" s="215">
        <v>2</v>
      </c>
      <c r="BA463" s="215">
        <f>IF(AZ463=1,G463,0)</f>
        <v>0</v>
      </c>
      <c r="BB463" s="215">
        <f>IF(AZ463=2,G463,0)</f>
        <v>0</v>
      </c>
      <c r="BC463" s="215">
        <f>IF(AZ463=3,G463,0)</f>
        <v>0</v>
      </c>
      <c r="BD463" s="215">
        <f>IF(AZ463=4,G463,0)</f>
        <v>0</v>
      </c>
      <c r="BE463" s="215">
        <f>IF(AZ463=5,G463,0)</f>
        <v>0</v>
      </c>
      <c r="CA463" s="242">
        <v>1</v>
      </c>
      <c r="CB463" s="242">
        <v>7</v>
      </c>
    </row>
    <row r="464" spans="1:15" ht="12.75" customHeight="1">
      <c r="A464" s="251"/>
      <c r="B464" s="252"/>
      <c r="C464" s="503" t="s">
        <v>2774</v>
      </c>
      <c r="D464" s="503"/>
      <c r="E464" s="253">
        <v>200</v>
      </c>
      <c r="F464" s="254"/>
      <c r="G464" s="255"/>
      <c r="H464" s="256"/>
      <c r="I464" s="257"/>
      <c r="J464" s="258"/>
      <c r="K464" s="257"/>
      <c r="M464" s="259" t="s">
        <v>2774</v>
      </c>
      <c r="O464" s="242"/>
    </row>
    <row r="465" spans="1:80" ht="12.75">
      <c r="A465" s="243">
        <v>69</v>
      </c>
      <c r="B465" s="244" t="s">
        <v>1921</v>
      </c>
      <c r="C465" s="245" t="s">
        <v>1922</v>
      </c>
      <c r="D465" s="246" t="s">
        <v>123</v>
      </c>
      <c r="E465" s="247">
        <v>600</v>
      </c>
      <c r="F465" s="439"/>
      <c r="G465" s="248">
        <f>E465*F465</f>
        <v>0</v>
      </c>
      <c r="H465" s="249">
        <v>0.00016</v>
      </c>
      <c r="I465" s="250">
        <f>E465*H465</f>
        <v>0.096</v>
      </c>
      <c r="J465" s="249">
        <v>0</v>
      </c>
      <c r="K465" s="250">
        <f>E465*J465</f>
        <v>0</v>
      </c>
      <c r="O465" s="242">
        <v>2</v>
      </c>
      <c r="AA465" s="215">
        <v>1</v>
      </c>
      <c r="AB465" s="215">
        <v>7</v>
      </c>
      <c r="AC465" s="215">
        <v>7</v>
      </c>
      <c r="AZ465" s="215">
        <v>2</v>
      </c>
      <c r="BA465" s="215">
        <f>IF(AZ465=1,G465,0)</f>
        <v>0</v>
      </c>
      <c r="BB465" s="215">
        <f>IF(AZ465=2,G465,0)</f>
        <v>0</v>
      </c>
      <c r="BC465" s="215">
        <f>IF(AZ465=3,G465,0)</f>
        <v>0</v>
      </c>
      <c r="BD465" s="215">
        <f>IF(AZ465=4,G465,0)</f>
        <v>0</v>
      </c>
      <c r="BE465" s="215">
        <f>IF(AZ465=5,G465,0)</f>
        <v>0</v>
      </c>
      <c r="CA465" s="242">
        <v>1</v>
      </c>
      <c r="CB465" s="242">
        <v>7</v>
      </c>
    </row>
    <row r="466" spans="1:15" ht="12.75" customHeight="1">
      <c r="A466" s="251"/>
      <c r="B466" s="252"/>
      <c r="C466" s="503" t="s">
        <v>2775</v>
      </c>
      <c r="D466" s="503"/>
      <c r="E466" s="253">
        <v>600</v>
      </c>
      <c r="F466" s="254"/>
      <c r="G466" s="255"/>
      <c r="H466" s="256"/>
      <c r="I466" s="257"/>
      <c r="J466" s="258"/>
      <c r="K466" s="257"/>
      <c r="M466" s="259" t="s">
        <v>2775</v>
      </c>
      <c r="O466" s="242"/>
    </row>
    <row r="467" spans="1:80" ht="12.75">
      <c r="A467" s="243">
        <v>70</v>
      </c>
      <c r="B467" s="244" t="s">
        <v>1923</v>
      </c>
      <c r="C467" s="245" t="s">
        <v>1924</v>
      </c>
      <c r="D467" s="246" t="s">
        <v>123</v>
      </c>
      <c r="E467" s="247">
        <v>600</v>
      </c>
      <c r="F467" s="439"/>
      <c r="G467" s="248">
        <f>E467*F467</f>
        <v>0</v>
      </c>
      <c r="H467" s="249">
        <v>0</v>
      </c>
      <c r="I467" s="250">
        <f>E467*H467</f>
        <v>0</v>
      </c>
      <c r="J467" s="249">
        <v>0</v>
      </c>
      <c r="K467" s="250">
        <f>E467*J467</f>
        <v>0</v>
      </c>
      <c r="O467" s="242">
        <v>2</v>
      </c>
      <c r="AA467" s="215">
        <v>1</v>
      </c>
      <c r="AB467" s="215">
        <v>7</v>
      </c>
      <c r="AC467" s="215">
        <v>7</v>
      </c>
      <c r="AZ467" s="215">
        <v>2</v>
      </c>
      <c r="BA467" s="215">
        <f>IF(AZ467=1,G467,0)</f>
        <v>0</v>
      </c>
      <c r="BB467" s="215">
        <f>IF(AZ467=2,G467,0)</f>
        <v>0</v>
      </c>
      <c r="BC467" s="215">
        <f>IF(AZ467=3,G467,0)</f>
        <v>0</v>
      </c>
      <c r="BD467" s="215">
        <f>IF(AZ467=4,G467,0)</f>
        <v>0</v>
      </c>
      <c r="BE467" s="215">
        <f>IF(AZ467=5,G467,0)</f>
        <v>0</v>
      </c>
      <c r="CA467" s="242">
        <v>1</v>
      </c>
      <c r="CB467" s="242">
        <v>7</v>
      </c>
    </row>
    <row r="468" spans="1:15" ht="12.75" customHeight="1">
      <c r="A468" s="251"/>
      <c r="B468" s="252"/>
      <c r="C468" s="503" t="s">
        <v>2776</v>
      </c>
      <c r="D468" s="503"/>
      <c r="E468" s="253">
        <v>600</v>
      </c>
      <c r="F468" s="254"/>
      <c r="G468" s="255"/>
      <c r="H468" s="256"/>
      <c r="I468" s="257"/>
      <c r="J468" s="258"/>
      <c r="K468" s="257"/>
      <c r="M468" s="259" t="s">
        <v>2776</v>
      </c>
      <c r="O468" s="242"/>
    </row>
    <row r="469" spans="1:57" ht="12.75">
      <c r="A469" s="263"/>
      <c r="B469" s="264" t="s">
        <v>177</v>
      </c>
      <c r="C469" s="265" t="s">
        <v>1925</v>
      </c>
      <c r="D469" s="266"/>
      <c r="E469" s="267"/>
      <c r="F469" s="268"/>
      <c r="G469" s="269">
        <f>SUM(G462:G468)</f>
        <v>0</v>
      </c>
      <c r="H469" s="270"/>
      <c r="I469" s="271">
        <f>SUM(I462:I468)</f>
        <v>0.11</v>
      </c>
      <c r="J469" s="270"/>
      <c r="K469" s="271">
        <f>SUM(K462:K468)</f>
        <v>0</v>
      </c>
      <c r="O469" s="242">
        <v>4</v>
      </c>
      <c r="BA469" s="272">
        <f>SUM(BA462:BA468)</f>
        <v>0</v>
      </c>
      <c r="BB469" s="272">
        <f>SUM(BB462:BB468)</f>
        <v>0</v>
      </c>
      <c r="BC469" s="272">
        <f>SUM(BC462:BC468)</f>
        <v>0</v>
      </c>
      <c r="BD469" s="272">
        <f>SUM(BD462:BD468)</f>
        <v>0</v>
      </c>
      <c r="BE469" s="272">
        <f>SUM(BE462:BE468)</f>
        <v>0</v>
      </c>
    </row>
    <row r="470" spans="1:15" ht="12.75">
      <c r="A470" s="232" t="s">
        <v>118</v>
      </c>
      <c r="B470" s="233" t="s">
        <v>1939</v>
      </c>
      <c r="C470" s="234" t="s">
        <v>1940</v>
      </c>
      <c r="D470" s="235"/>
      <c r="E470" s="236"/>
      <c r="F470" s="236"/>
      <c r="G470" s="237"/>
      <c r="H470" s="238"/>
      <c r="I470" s="239"/>
      <c r="J470" s="240"/>
      <c r="K470" s="241"/>
      <c r="O470" s="242">
        <v>1</v>
      </c>
    </row>
    <row r="471" spans="1:80" ht="12.75">
      <c r="A471" s="243">
        <v>71</v>
      </c>
      <c r="B471" s="244" t="s">
        <v>2777</v>
      </c>
      <c r="C471" s="245" t="s">
        <v>2778</v>
      </c>
      <c r="D471" s="246" t="s">
        <v>183</v>
      </c>
      <c r="E471" s="247">
        <v>1</v>
      </c>
      <c r="F471" s="473">
        <f>'Elektro VZT'!I23</f>
        <v>0</v>
      </c>
      <c r="G471" s="248">
        <f>E471*F471</f>
        <v>0</v>
      </c>
      <c r="H471" s="249">
        <v>0</v>
      </c>
      <c r="I471" s="250">
        <f>E471*H471</f>
        <v>0</v>
      </c>
      <c r="J471" s="249">
        <v>0</v>
      </c>
      <c r="K471" s="250">
        <f>E471*J471</f>
        <v>0</v>
      </c>
      <c r="O471" s="242">
        <v>2</v>
      </c>
      <c r="AA471" s="215">
        <v>1</v>
      </c>
      <c r="AB471" s="215">
        <v>9</v>
      </c>
      <c r="AC471" s="215">
        <v>9</v>
      </c>
      <c r="AZ471" s="215">
        <v>4</v>
      </c>
      <c r="BA471" s="215">
        <f>IF(AZ471=1,G471,0)</f>
        <v>0</v>
      </c>
      <c r="BB471" s="215">
        <f>IF(AZ471=2,G471,0)</f>
        <v>0</v>
      </c>
      <c r="BC471" s="215">
        <f>IF(AZ471=3,G471,0)</f>
        <v>0</v>
      </c>
      <c r="BD471" s="215">
        <f>IF(AZ471=4,G471,0)</f>
        <v>0</v>
      </c>
      <c r="BE471" s="215">
        <f>IF(AZ471=5,G471,0)</f>
        <v>0</v>
      </c>
      <c r="CA471" s="242">
        <v>1</v>
      </c>
      <c r="CB471" s="242">
        <v>9</v>
      </c>
    </row>
    <row r="472" spans="1:57" ht="12.75">
      <c r="A472" s="263"/>
      <c r="B472" s="264" t="s">
        <v>177</v>
      </c>
      <c r="C472" s="265" t="s">
        <v>1945</v>
      </c>
      <c r="D472" s="266"/>
      <c r="E472" s="267"/>
      <c r="F472" s="268"/>
      <c r="G472" s="269">
        <f>SUM(G470:G471)</f>
        <v>0</v>
      </c>
      <c r="H472" s="270"/>
      <c r="I472" s="271">
        <f>SUM(I470:I471)</f>
        <v>0</v>
      </c>
      <c r="J472" s="270"/>
      <c r="K472" s="271">
        <f>SUM(K470:K471)</f>
        <v>0</v>
      </c>
      <c r="O472" s="242">
        <v>4</v>
      </c>
      <c r="BA472" s="272">
        <f>SUM(BA470:BA471)</f>
        <v>0</v>
      </c>
      <c r="BB472" s="272">
        <f>SUM(BB470:BB471)</f>
        <v>0</v>
      </c>
      <c r="BC472" s="272">
        <f>SUM(BC470:BC471)</f>
        <v>0</v>
      </c>
      <c r="BD472" s="272">
        <f>SUM(BD470:BD471)</f>
        <v>0</v>
      </c>
      <c r="BE472" s="272">
        <f>SUM(BE470:BE471)</f>
        <v>0</v>
      </c>
    </row>
    <row r="473" spans="1:15" ht="12.75">
      <c r="A473" s="232" t="s">
        <v>118</v>
      </c>
      <c r="B473" s="233" t="s">
        <v>2779</v>
      </c>
      <c r="C473" s="234" t="s">
        <v>2780</v>
      </c>
      <c r="D473" s="235"/>
      <c r="E473" s="236"/>
      <c r="F473" s="236"/>
      <c r="G473" s="237"/>
      <c r="H473" s="238"/>
      <c r="I473" s="239"/>
      <c r="J473" s="240"/>
      <c r="K473" s="241"/>
      <c r="O473" s="242">
        <v>1</v>
      </c>
    </row>
    <row r="474" spans="1:80" ht="12.75">
      <c r="A474" s="243">
        <v>72</v>
      </c>
      <c r="B474" s="244" t="s">
        <v>2781</v>
      </c>
      <c r="C474" s="245" t="s">
        <v>2782</v>
      </c>
      <c r="D474" s="246" t="s">
        <v>183</v>
      </c>
      <c r="E474" s="247">
        <v>1</v>
      </c>
      <c r="F474" s="474">
        <f>VZT!E335</f>
        <v>0</v>
      </c>
      <c r="G474" s="248">
        <f>E474*F474</f>
        <v>0</v>
      </c>
      <c r="H474" s="249">
        <v>0</v>
      </c>
      <c r="I474" s="250">
        <f>E474*H474</f>
        <v>0</v>
      </c>
      <c r="J474" s="249">
        <v>0</v>
      </c>
      <c r="K474" s="250">
        <f>E474*J474</f>
        <v>0</v>
      </c>
      <c r="O474" s="242">
        <v>2</v>
      </c>
      <c r="AA474" s="215">
        <v>1</v>
      </c>
      <c r="AB474" s="215">
        <v>9</v>
      </c>
      <c r="AC474" s="215">
        <v>9</v>
      </c>
      <c r="AZ474" s="215">
        <v>4</v>
      </c>
      <c r="BA474" s="215">
        <f>IF(AZ474=1,G474,0)</f>
        <v>0</v>
      </c>
      <c r="BB474" s="215">
        <f>IF(AZ474=2,G474,0)</f>
        <v>0</v>
      </c>
      <c r="BC474" s="215">
        <f>IF(AZ474=3,G474,0)</f>
        <v>0</v>
      </c>
      <c r="BD474" s="215">
        <f>IF(AZ474=4,G474,0)</f>
        <v>0</v>
      </c>
      <c r="BE474" s="215">
        <f>IF(AZ474=5,G474,0)</f>
        <v>0</v>
      </c>
      <c r="CA474" s="242">
        <v>1</v>
      </c>
      <c r="CB474" s="242">
        <v>9</v>
      </c>
    </row>
    <row r="475" spans="1:57" ht="12.75">
      <c r="A475" s="263"/>
      <c r="B475" s="264" t="s">
        <v>177</v>
      </c>
      <c r="C475" s="265" t="s">
        <v>2783</v>
      </c>
      <c r="D475" s="266"/>
      <c r="E475" s="267"/>
      <c r="F475" s="268"/>
      <c r="G475" s="269">
        <f>SUM(G473:G474)</f>
        <v>0</v>
      </c>
      <c r="H475" s="270"/>
      <c r="I475" s="271">
        <f>SUM(I473:I474)</f>
        <v>0</v>
      </c>
      <c r="J475" s="270"/>
      <c r="K475" s="271">
        <f>SUM(K473:K474)</f>
        <v>0</v>
      </c>
      <c r="O475" s="242">
        <v>4</v>
      </c>
      <c r="BA475" s="272">
        <f>SUM(BA473:BA474)</f>
        <v>0</v>
      </c>
      <c r="BB475" s="272">
        <f>SUM(BB473:BB474)</f>
        <v>0</v>
      </c>
      <c r="BC475" s="272">
        <f>SUM(BC473:BC474)</f>
        <v>0</v>
      </c>
      <c r="BD475" s="272">
        <f>SUM(BD473:BD474)</f>
        <v>0</v>
      </c>
      <c r="BE475" s="272">
        <f>SUM(BE473:BE474)</f>
        <v>0</v>
      </c>
    </row>
    <row r="476" spans="1:15" ht="12.75">
      <c r="A476" s="232" t="s">
        <v>118</v>
      </c>
      <c r="B476" s="233" t="s">
        <v>1946</v>
      </c>
      <c r="C476" s="234" t="s">
        <v>1947</v>
      </c>
      <c r="D476" s="235"/>
      <c r="E476" s="236"/>
      <c r="F476" s="236"/>
      <c r="G476" s="237"/>
      <c r="H476" s="238"/>
      <c r="I476" s="239"/>
      <c r="J476" s="240"/>
      <c r="K476" s="241"/>
      <c r="O476" s="242">
        <v>1</v>
      </c>
    </row>
    <row r="477" spans="1:80" ht="12.75">
      <c r="A477" s="243">
        <v>73</v>
      </c>
      <c r="B477" s="244" t="s">
        <v>1948</v>
      </c>
      <c r="C477" s="245" t="s">
        <v>1949</v>
      </c>
      <c r="D477" s="246" t="s">
        <v>173</v>
      </c>
      <c r="E477" s="247">
        <v>55.232823901</v>
      </c>
      <c r="F477" s="439"/>
      <c r="G477" s="248">
        <f aca="true" t="shared" si="0" ref="G477:G483">E477*F477</f>
        <v>0</v>
      </c>
      <c r="H477" s="249">
        <v>0</v>
      </c>
      <c r="I477" s="250">
        <f aca="true" t="shared" si="1" ref="I477:I483">E477*H477</f>
        <v>0</v>
      </c>
      <c r="J477" s="249"/>
      <c r="K477" s="250">
        <f aca="true" t="shared" si="2" ref="K477:K483">E477*J477</f>
        <v>0</v>
      </c>
      <c r="O477" s="242">
        <v>2</v>
      </c>
      <c r="AA477" s="215">
        <v>8</v>
      </c>
      <c r="AB477" s="215">
        <v>0</v>
      </c>
      <c r="AC477" s="215">
        <v>3</v>
      </c>
      <c r="AZ477" s="215">
        <v>1</v>
      </c>
      <c r="BA477" s="215">
        <f aca="true" t="shared" si="3" ref="BA477:BA483">IF(AZ477=1,G477,0)</f>
        <v>0</v>
      </c>
      <c r="BB477" s="215">
        <f aca="true" t="shared" si="4" ref="BB477:BB483">IF(AZ477=2,G477,0)</f>
        <v>0</v>
      </c>
      <c r="BC477" s="215">
        <f aca="true" t="shared" si="5" ref="BC477:BC483">IF(AZ477=3,G477,0)</f>
        <v>0</v>
      </c>
      <c r="BD477" s="215">
        <f aca="true" t="shared" si="6" ref="BD477:BD483">IF(AZ477=4,G477,0)</f>
        <v>0</v>
      </c>
      <c r="BE477" s="215">
        <f aca="true" t="shared" si="7" ref="BE477:BE483">IF(AZ477=5,G477,0)</f>
        <v>0</v>
      </c>
      <c r="CA477" s="242">
        <v>8</v>
      </c>
      <c r="CB477" s="242">
        <v>0</v>
      </c>
    </row>
    <row r="478" spans="1:80" ht="12.75">
      <c r="A478" s="243">
        <v>74</v>
      </c>
      <c r="B478" s="244" t="s">
        <v>1950</v>
      </c>
      <c r="C478" s="245" t="s">
        <v>1951</v>
      </c>
      <c r="D478" s="246" t="s">
        <v>173</v>
      </c>
      <c r="E478" s="247">
        <v>110.465647802</v>
      </c>
      <c r="F478" s="439"/>
      <c r="G478" s="248">
        <f t="shared" si="0"/>
        <v>0</v>
      </c>
      <c r="H478" s="249">
        <v>0</v>
      </c>
      <c r="I478" s="250">
        <f t="shared" si="1"/>
        <v>0</v>
      </c>
      <c r="J478" s="249"/>
      <c r="K478" s="250">
        <f t="shared" si="2"/>
        <v>0</v>
      </c>
      <c r="O478" s="242">
        <v>2</v>
      </c>
      <c r="AA478" s="215">
        <v>8</v>
      </c>
      <c r="AB478" s="215">
        <v>0</v>
      </c>
      <c r="AC478" s="215">
        <v>3</v>
      </c>
      <c r="AZ478" s="215">
        <v>1</v>
      </c>
      <c r="BA478" s="215">
        <f t="shared" si="3"/>
        <v>0</v>
      </c>
      <c r="BB478" s="215">
        <f t="shared" si="4"/>
        <v>0</v>
      </c>
      <c r="BC478" s="215">
        <f t="shared" si="5"/>
        <v>0</v>
      </c>
      <c r="BD478" s="215">
        <f t="shared" si="6"/>
        <v>0</v>
      </c>
      <c r="BE478" s="215">
        <f t="shared" si="7"/>
        <v>0</v>
      </c>
      <c r="CA478" s="242">
        <v>8</v>
      </c>
      <c r="CB478" s="242">
        <v>0</v>
      </c>
    </row>
    <row r="479" spans="1:80" ht="12.75">
      <c r="A479" s="243">
        <v>75</v>
      </c>
      <c r="B479" s="244" t="s">
        <v>1952</v>
      </c>
      <c r="C479" s="245" t="s">
        <v>1953</v>
      </c>
      <c r="D479" s="246" t="s">
        <v>173</v>
      </c>
      <c r="E479" s="247">
        <v>55.232823901</v>
      </c>
      <c r="F479" s="439"/>
      <c r="G479" s="248">
        <f t="shared" si="0"/>
        <v>0</v>
      </c>
      <c r="H479" s="249">
        <v>0</v>
      </c>
      <c r="I479" s="250">
        <f t="shared" si="1"/>
        <v>0</v>
      </c>
      <c r="J479" s="249"/>
      <c r="K479" s="250">
        <f t="shared" si="2"/>
        <v>0</v>
      </c>
      <c r="O479" s="242">
        <v>2</v>
      </c>
      <c r="AA479" s="215">
        <v>8</v>
      </c>
      <c r="AB479" s="215">
        <v>0</v>
      </c>
      <c r="AC479" s="215">
        <v>3</v>
      </c>
      <c r="AZ479" s="215">
        <v>1</v>
      </c>
      <c r="BA479" s="215">
        <f t="shared" si="3"/>
        <v>0</v>
      </c>
      <c r="BB479" s="215">
        <f t="shared" si="4"/>
        <v>0</v>
      </c>
      <c r="BC479" s="215">
        <f t="shared" si="5"/>
        <v>0</v>
      </c>
      <c r="BD479" s="215">
        <f t="shared" si="6"/>
        <v>0</v>
      </c>
      <c r="BE479" s="215">
        <f t="shared" si="7"/>
        <v>0</v>
      </c>
      <c r="CA479" s="242">
        <v>8</v>
      </c>
      <c r="CB479" s="242">
        <v>0</v>
      </c>
    </row>
    <row r="480" spans="1:80" ht="12.75">
      <c r="A480" s="243">
        <v>76</v>
      </c>
      <c r="B480" s="244" t="s">
        <v>1954</v>
      </c>
      <c r="C480" s="245" t="s">
        <v>1955</v>
      </c>
      <c r="D480" s="246" t="s">
        <v>173</v>
      </c>
      <c r="E480" s="247">
        <v>1601.751893129</v>
      </c>
      <c r="F480" s="439"/>
      <c r="G480" s="248">
        <f t="shared" si="0"/>
        <v>0</v>
      </c>
      <c r="H480" s="249">
        <v>0</v>
      </c>
      <c r="I480" s="250">
        <f t="shared" si="1"/>
        <v>0</v>
      </c>
      <c r="J480" s="249"/>
      <c r="K480" s="250">
        <f t="shared" si="2"/>
        <v>0</v>
      </c>
      <c r="O480" s="242">
        <v>2</v>
      </c>
      <c r="AA480" s="215">
        <v>8</v>
      </c>
      <c r="AB480" s="215">
        <v>0</v>
      </c>
      <c r="AC480" s="215">
        <v>3</v>
      </c>
      <c r="AZ480" s="215">
        <v>1</v>
      </c>
      <c r="BA480" s="215">
        <f t="shared" si="3"/>
        <v>0</v>
      </c>
      <c r="BB480" s="215">
        <f t="shared" si="4"/>
        <v>0</v>
      </c>
      <c r="BC480" s="215">
        <f t="shared" si="5"/>
        <v>0</v>
      </c>
      <c r="BD480" s="215">
        <f t="shared" si="6"/>
        <v>0</v>
      </c>
      <c r="BE480" s="215">
        <f t="shared" si="7"/>
        <v>0</v>
      </c>
      <c r="CA480" s="242">
        <v>8</v>
      </c>
      <c r="CB480" s="242">
        <v>0</v>
      </c>
    </row>
    <row r="481" spans="1:80" ht="12.75">
      <c r="A481" s="243">
        <v>77</v>
      </c>
      <c r="B481" s="244" t="s">
        <v>1956</v>
      </c>
      <c r="C481" s="245" t="s">
        <v>1957</v>
      </c>
      <c r="D481" s="246" t="s">
        <v>173</v>
      </c>
      <c r="E481" s="247">
        <v>55.232823901</v>
      </c>
      <c r="F481" s="439"/>
      <c r="G481" s="248">
        <f t="shared" si="0"/>
        <v>0</v>
      </c>
      <c r="H481" s="249">
        <v>0</v>
      </c>
      <c r="I481" s="250">
        <f t="shared" si="1"/>
        <v>0</v>
      </c>
      <c r="J481" s="249"/>
      <c r="K481" s="250">
        <f t="shared" si="2"/>
        <v>0</v>
      </c>
      <c r="O481" s="242">
        <v>2</v>
      </c>
      <c r="AA481" s="215">
        <v>8</v>
      </c>
      <c r="AB481" s="215">
        <v>0</v>
      </c>
      <c r="AC481" s="215">
        <v>3</v>
      </c>
      <c r="AZ481" s="215">
        <v>1</v>
      </c>
      <c r="BA481" s="215">
        <f t="shared" si="3"/>
        <v>0</v>
      </c>
      <c r="BB481" s="215">
        <f t="shared" si="4"/>
        <v>0</v>
      </c>
      <c r="BC481" s="215">
        <f t="shared" si="5"/>
        <v>0</v>
      </c>
      <c r="BD481" s="215">
        <f t="shared" si="6"/>
        <v>0</v>
      </c>
      <c r="BE481" s="215">
        <f t="shared" si="7"/>
        <v>0</v>
      </c>
      <c r="CA481" s="242">
        <v>8</v>
      </c>
      <c r="CB481" s="242">
        <v>0</v>
      </c>
    </row>
    <row r="482" spans="1:80" ht="12.75">
      <c r="A482" s="243">
        <v>78</v>
      </c>
      <c r="B482" s="244" t="s">
        <v>1958</v>
      </c>
      <c r="C482" s="245" t="s">
        <v>1959</v>
      </c>
      <c r="D482" s="246" t="s">
        <v>173</v>
      </c>
      <c r="E482" s="247">
        <v>165.698471703</v>
      </c>
      <c r="F482" s="439"/>
      <c r="G482" s="248">
        <f t="shared" si="0"/>
        <v>0</v>
      </c>
      <c r="H482" s="249">
        <v>0</v>
      </c>
      <c r="I482" s="250">
        <f t="shared" si="1"/>
        <v>0</v>
      </c>
      <c r="J482" s="249"/>
      <c r="K482" s="250">
        <f t="shared" si="2"/>
        <v>0</v>
      </c>
      <c r="O482" s="242">
        <v>2</v>
      </c>
      <c r="AA482" s="215">
        <v>8</v>
      </c>
      <c r="AB482" s="215">
        <v>0</v>
      </c>
      <c r="AC482" s="215">
        <v>3</v>
      </c>
      <c r="AZ482" s="215">
        <v>1</v>
      </c>
      <c r="BA482" s="215">
        <f t="shared" si="3"/>
        <v>0</v>
      </c>
      <c r="BB482" s="215">
        <f t="shared" si="4"/>
        <v>0</v>
      </c>
      <c r="BC482" s="215">
        <f t="shared" si="5"/>
        <v>0</v>
      </c>
      <c r="BD482" s="215">
        <f t="shared" si="6"/>
        <v>0</v>
      </c>
      <c r="BE482" s="215">
        <f t="shared" si="7"/>
        <v>0</v>
      </c>
      <c r="CA482" s="242">
        <v>8</v>
      </c>
      <c r="CB482" s="242">
        <v>0</v>
      </c>
    </row>
    <row r="483" spans="1:80" ht="12.75">
      <c r="A483" s="243">
        <v>79</v>
      </c>
      <c r="B483" s="244" t="s">
        <v>1960</v>
      </c>
      <c r="C483" s="245" t="s">
        <v>1961</v>
      </c>
      <c r="D483" s="246" t="s">
        <v>173</v>
      </c>
      <c r="E483" s="247">
        <v>55.232823901</v>
      </c>
      <c r="F483" s="439"/>
      <c r="G483" s="248">
        <f t="shared" si="0"/>
        <v>0</v>
      </c>
      <c r="H483" s="249">
        <v>0</v>
      </c>
      <c r="I483" s="250">
        <f t="shared" si="1"/>
        <v>0</v>
      </c>
      <c r="J483" s="249"/>
      <c r="K483" s="250">
        <f t="shared" si="2"/>
        <v>0</v>
      </c>
      <c r="O483" s="242">
        <v>2</v>
      </c>
      <c r="AA483" s="215">
        <v>8</v>
      </c>
      <c r="AB483" s="215">
        <v>0</v>
      </c>
      <c r="AC483" s="215">
        <v>3</v>
      </c>
      <c r="AZ483" s="215">
        <v>1</v>
      </c>
      <c r="BA483" s="215">
        <f t="shared" si="3"/>
        <v>0</v>
      </c>
      <c r="BB483" s="215">
        <f t="shared" si="4"/>
        <v>0</v>
      </c>
      <c r="BC483" s="215">
        <f t="shared" si="5"/>
        <v>0</v>
      </c>
      <c r="BD483" s="215">
        <f t="shared" si="6"/>
        <v>0</v>
      </c>
      <c r="BE483" s="215">
        <f t="shared" si="7"/>
        <v>0</v>
      </c>
      <c r="CA483" s="242">
        <v>8</v>
      </c>
      <c r="CB483" s="242">
        <v>0</v>
      </c>
    </row>
    <row r="484" spans="1:57" ht="12.75">
      <c r="A484" s="263"/>
      <c r="B484" s="264" t="s">
        <v>177</v>
      </c>
      <c r="C484" s="265" t="s">
        <v>1962</v>
      </c>
      <c r="D484" s="266"/>
      <c r="E484" s="267"/>
      <c r="F484" s="268"/>
      <c r="G484" s="269">
        <f>SUM(G476:G483)</f>
        <v>0</v>
      </c>
      <c r="H484" s="270"/>
      <c r="I484" s="271">
        <f>SUM(I476:I483)</f>
        <v>0</v>
      </c>
      <c r="J484" s="270"/>
      <c r="K484" s="271">
        <f>SUM(K476:K483)</f>
        <v>0</v>
      </c>
      <c r="O484" s="242">
        <v>4</v>
      </c>
      <c r="BA484" s="272">
        <f>SUM(BA476:BA483)</f>
        <v>0</v>
      </c>
      <c r="BB484" s="272">
        <f>SUM(BB476:BB483)</f>
        <v>0</v>
      </c>
      <c r="BC484" s="272">
        <f>SUM(BC476:BC483)</f>
        <v>0</v>
      </c>
      <c r="BD484" s="272">
        <f>SUM(BD476:BD483)</f>
        <v>0</v>
      </c>
      <c r="BE484" s="272">
        <f>SUM(BE476:BE483)</f>
        <v>0</v>
      </c>
    </row>
    <row r="485" ht="12.75">
      <c r="E485" s="215"/>
    </row>
    <row r="486" ht="12.75">
      <c r="E486" s="215"/>
    </row>
    <row r="487" ht="12.75">
      <c r="E487" s="215"/>
    </row>
    <row r="488" ht="12.75">
      <c r="E488" s="215"/>
    </row>
    <row r="489" ht="12.75">
      <c r="E489" s="215"/>
    </row>
    <row r="490" ht="12.75">
      <c r="E490" s="215"/>
    </row>
    <row r="491" ht="12.75">
      <c r="E491" s="215"/>
    </row>
    <row r="492" ht="12.75">
      <c r="E492" s="215"/>
    </row>
    <row r="493" ht="12.75">
      <c r="E493" s="215"/>
    </row>
    <row r="494" ht="12.75">
      <c r="E494" s="215"/>
    </row>
    <row r="495" ht="12.75">
      <c r="E495" s="215"/>
    </row>
    <row r="496" ht="12.75">
      <c r="E496" s="215"/>
    </row>
    <row r="497" ht="12.75">
      <c r="E497" s="215"/>
    </row>
    <row r="498" ht="12.75">
      <c r="E498" s="215"/>
    </row>
    <row r="499" ht="12.75">
      <c r="E499" s="215"/>
    </row>
    <row r="500" ht="12.75">
      <c r="E500" s="215"/>
    </row>
    <row r="501" ht="12.75">
      <c r="E501" s="215"/>
    </row>
    <row r="502" ht="12.75">
      <c r="E502" s="215"/>
    </row>
    <row r="503" ht="12.75">
      <c r="E503" s="215"/>
    </row>
    <row r="504" ht="12.75">
      <c r="E504" s="215"/>
    </row>
    <row r="505" ht="12.75">
      <c r="E505" s="215"/>
    </row>
    <row r="506" ht="12.75">
      <c r="E506" s="215"/>
    </row>
    <row r="507" ht="12.75">
      <c r="E507" s="215"/>
    </row>
    <row r="508" spans="1:7" ht="12.75">
      <c r="A508" s="258"/>
      <c r="B508" s="258"/>
      <c r="C508" s="258"/>
      <c r="D508" s="258"/>
      <c r="E508" s="258"/>
      <c r="F508" s="258"/>
      <c r="G508" s="258"/>
    </row>
    <row r="509" spans="1:7" ht="12.75">
      <c r="A509" s="258"/>
      <c r="B509" s="258"/>
      <c r="C509" s="258"/>
      <c r="D509" s="258"/>
      <c r="E509" s="258"/>
      <c r="F509" s="258"/>
      <c r="G509" s="258"/>
    </row>
    <row r="510" spans="1:7" ht="12.75">
      <c r="A510" s="258"/>
      <c r="B510" s="258"/>
      <c r="C510" s="258"/>
      <c r="D510" s="258"/>
      <c r="E510" s="258"/>
      <c r="F510" s="258"/>
      <c r="G510" s="258"/>
    </row>
    <row r="511" spans="1:7" ht="12.75">
      <c r="A511" s="258"/>
      <c r="B511" s="258"/>
      <c r="C511" s="258"/>
      <c r="D511" s="258"/>
      <c r="E511" s="258"/>
      <c r="F511" s="258"/>
      <c r="G511" s="258"/>
    </row>
    <row r="512" ht="12.75">
      <c r="E512" s="215"/>
    </row>
    <row r="513" ht="12.75">
      <c r="E513" s="215"/>
    </row>
    <row r="514" ht="12.75">
      <c r="E514" s="215"/>
    </row>
    <row r="515" ht="12.75">
      <c r="E515" s="215"/>
    </row>
    <row r="516" ht="12.75">
      <c r="E516" s="215"/>
    </row>
    <row r="517" ht="12.75">
      <c r="E517" s="215"/>
    </row>
    <row r="518" ht="12.75">
      <c r="E518" s="215"/>
    </row>
    <row r="519" ht="12.75">
      <c r="E519" s="215"/>
    </row>
    <row r="520" ht="12.75">
      <c r="E520" s="215"/>
    </row>
    <row r="521" ht="12.75">
      <c r="E521" s="215"/>
    </row>
    <row r="522" ht="12.75">
      <c r="E522" s="215"/>
    </row>
    <row r="523" ht="12.75">
      <c r="E523" s="215"/>
    </row>
    <row r="524" ht="12.75">
      <c r="E524" s="215"/>
    </row>
    <row r="525" ht="12.75">
      <c r="E525" s="215"/>
    </row>
    <row r="526" ht="12.75">
      <c r="E526" s="215"/>
    </row>
    <row r="527" ht="12.75">
      <c r="E527" s="215"/>
    </row>
    <row r="528" ht="12.75">
      <c r="E528" s="215"/>
    </row>
    <row r="529" ht="12.75">
      <c r="E529" s="215"/>
    </row>
    <row r="530" ht="12.75">
      <c r="E530" s="215"/>
    </row>
    <row r="531" ht="12.75">
      <c r="E531" s="215"/>
    </row>
    <row r="532" ht="12.75">
      <c r="E532" s="215"/>
    </row>
    <row r="533" ht="12.75">
      <c r="E533" s="215"/>
    </row>
    <row r="534" ht="12.75">
      <c r="E534" s="215"/>
    </row>
    <row r="535" ht="12.75">
      <c r="E535" s="215"/>
    </row>
    <row r="536" ht="12.75">
      <c r="E536" s="215"/>
    </row>
    <row r="537" ht="12.75">
      <c r="E537" s="215"/>
    </row>
    <row r="538" ht="12.75">
      <c r="E538" s="215"/>
    </row>
    <row r="539" ht="12.75">
      <c r="E539" s="215"/>
    </row>
    <row r="540" ht="12.75">
      <c r="E540" s="215"/>
    </row>
    <row r="541" ht="12.75">
      <c r="E541" s="215"/>
    </row>
    <row r="542" ht="12.75">
      <c r="E542" s="215"/>
    </row>
    <row r="543" spans="1:2" ht="12.75">
      <c r="A543" s="274"/>
      <c r="B543" s="274"/>
    </row>
    <row r="544" spans="1:7" ht="12.75">
      <c r="A544" s="258"/>
      <c r="B544" s="258"/>
      <c r="C544" s="275"/>
      <c r="D544" s="275"/>
      <c r="E544" s="276"/>
      <c r="F544" s="275"/>
      <c r="G544" s="277"/>
    </row>
    <row r="545" spans="1:7" ht="12.75">
      <c r="A545" s="278"/>
      <c r="B545" s="278"/>
      <c r="C545" s="258"/>
      <c r="D545" s="258"/>
      <c r="E545" s="279"/>
      <c r="F545" s="258"/>
      <c r="G545" s="258"/>
    </row>
    <row r="546" spans="1:7" ht="12.75">
      <c r="A546" s="258"/>
      <c r="B546" s="258"/>
      <c r="C546" s="258"/>
      <c r="D546" s="258"/>
      <c r="E546" s="279"/>
      <c r="F546" s="258"/>
      <c r="G546" s="258"/>
    </row>
    <row r="547" spans="1:7" ht="12.75">
      <c r="A547" s="258"/>
      <c r="B547" s="258"/>
      <c r="C547" s="258"/>
      <c r="D547" s="258"/>
      <c r="E547" s="279"/>
      <c r="F547" s="258"/>
      <c r="G547" s="258"/>
    </row>
    <row r="548" spans="1:7" ht="12.75">
      <c r="A548" s="258"/>
      <c r="B548" s="258"/>
      <c r="C548" s="258"/>
      <c r="D548" s="258"/>
      <c r="E548" s="279"/>
      <c r="F548" s="258"/>
      <c r="G548" s="258"/>
    </row>
    <row r="549" spans="1:7" ht="12.75">
      <c r="A549" s="258"/>
      <c r="B549" s="258"/>
      <c r="C549" s="258"/>
      <c r="D549" s="258"/>
      <c r="E549" s="279"/>
      <c r="F549" s="258"/>
      <c r="G549" s="258"/>
    </row>
    <row r="550" spans="1:7" ht="12.75">
      <c r="A550" s="258"/>
      <c r="B550" s="258"/>
      <c r="C550" s="258"/>
      <c r="D550" s="258"/>
      <c r="E550" s="279"/>
      <c r="F550" s="258"/>
      <c r="G550" s="258"/>
    </row>
    <row r="551" spans="1:7" ht="12.75">
      <c r="A551" s="258"/>
      <c r="B551" s="258"/>
      <c r="C551" s="258"/>
      <c r="D551" s="258"/>
      <c r="E551" s="279"/>
      <c r="F551" s="258"/>
      <c r="G551" s="258"/>
    </row>
    <row r="552" spans="1:7" ht="12.75">
      <c r="A552" s="258"/>
      <c r="B552" s="258"/>
      <c r="C552" s="258"/>
      <c r="D552" s="258"/>
      <c r="E552" s="279"/>
      <c r="F552" s="258"/>
      <c r="G552" s="258"/>
    </row>
    <row r="553" spans="1:7" ht="12.75">
      <c r="A553" s="258"/>
      <c r="B553" s="258"/>
      <c r="C553" s="258"/>
      <c r="D553" s="258"/>
      <c r="E553" s="279"/>
      <c r="F553" s="258"/>
      <c r="G553" s="258"/>
    </row>
    <row r="554" spans="1:7" ht="12.75">
      <c r="A554" s="258"/>
      <c r="B554" s="258"/>
      <c r="C554" s="258"/>
      <c r="D554" s="258"/>
      <c r="E554" s="279"/>
      <c r="F554" s="258"/>
      <c r="G554" s="258"/>
    </row>
    <row r="555" spans="1:7" ht="12.75">
      <c r="A555" s="258"/>
      <c r="B555" s="258"/>
      <c r="C555" s="258"/>
      <c r="D555" s="258"/>
      <c r="E555" s="279"/>
      <c r="F555" s="258"/>
      <c r="G555" s="258"/>
    </row>
    <row r="556" spans="1:7" ht="12.75">
      <c r="A556" s="258"/>
      <c r="B556" s="258"/>
      <c r="C556" s="258"/>
      <c r="D556" s="258"/>
      <c r="E556" s="279"/>
      <c r="F556" s="258"/>
      <c r="G556" s="258"/>
    </row>
    <row r="557" spans="1:7" ht="12.75">
      <c r="A557" s="258"/>
      <c r="B557" s="258"/>
      <c r="C557" s="258"/>
      <c r="D557" s="258"/>
      <c r="E557" s="279"/>
      <c r="F557" s="258"/>
      <c r="G557" s="258"/>
    </row>
  </sheetData>
  <sheetProtection selectLockedCells="1" selectUnlockedCells="1"/>
  <mergeCells count="357">
    <mergeCell ref="C440:D440"/>
    <mergeCell ref="C441:D441"/>
    <mergeCell ref="C442:D442"/>
    <mergeCell ref="C443:D443"/>
    <mergeCell ref="C445:D445"/>
    <mergeCell ref="C446:D446"/>
    <mergeCell ref="C464:D464"/>
    <mergeCell ref="C466:D466"/>
    <mergeCell ref="C468:D468"/>
    <mergeCell ref="C447:D447"/>
    <mergeCell ref="C448:D448"/>
    <mergeCell ref="C453:G453"/>
    <mergeCell ref="C454:G454"/>
    <mergeCell ref="C455:D455"/>
    <mergeCell ref="C460:D460"/>
    <mergeCell ref="C428:G428"/>
    <mergeCell ref="C429:G429"/>
    <mergeCell ref="C430:G430"/>
    <mergeCell ref="C431:D431"/>
    <mergeCell ref="C433:D433"/>
    <mergeCell ref="C434:D434"/>
    <mergeCell ref="C435:D435"/>
    <mergeCell ref="C436:D436"/>
    <mergeCell ref="C438:D438"/>
    <mergeCell ref="C416:D416"/>
    <mergeCell ref="C418:G418"/>
    <mergeCell ref="C419:G419"/>
    <mergeCell ref="C420:G420"/>
    <mergeCell ref="C421:D421"/>
    <mergeCell ref="C423:G423"/>
    <mergeCell ref="C424:G424"/>
    <mergeCell ref="C425:G425"/>
    <mergeCell ref="C426:D426"/>
    <mergeCell ref="C401:D401"/>
    <mergeCell ref="C403:D403"/>
    <mergeCell ref="C408:G408"/>
    <mergeCell ref="C409:G409"/>
    <mergeCell ref="C410:G410"/>
    <mergeCell ref="C411:D411"/>
    <mergeCell ref="C413:G413"/>
    <mergeCell ref="C414:G414"/>
    <mergeCell ref="C415:G415"/>
    <mergeCell ref="C375:D375"/>
    <mergeCell ref="C377:D377"/>
    <mergeCell ref="C379:D379"/>
    <mergeCell ref="C384:D384"/>
    <mergeCell ref="C386:D386"/>
    <mergeCell ref="C388:D388"/>
    <mergeCell ref="C393:D393"/>
    <mergeCell ref="C394:D394"/>
    <mergeCell ref="C399:D399"/>
    <mergeCell ref="C351:D351"/>
    <mergeCell ref="C352:D352"/>
    <mergeCell ref="C354:D354"/>
    <mergeCell ref="C355:D355"/>
    <mergeCell ref="C357:D357"/>
    <mergeCell ref="C359:D359"/>
    <mergeCell ref="C361:D361"/>
    <mergeCell ref="C363:D363"/>
    <mergeCell ref="C370:D370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31:D331"/>
    <mergeCell ref="C332:D332"/>
    <mergeCell ref="C334:D334"/>
    <mergeCell ref="C335:D335"/>
    <mergeCell ref="C337:D337"/>
    <mergeCell ref="C338:D338"/>
    <mergeCell ref="C339:D339"/>
    <mergeCell ref="C340:D340"/>
    <mergeCell ref="C341:D34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08:D308"/>
    <mergeCell ref="C309:D309"/>
    <mergeCell ref="C310:D310"/>
    <mergeCell ref="C311:D311"/>
    <mergeCell ref="C313:D313"/>
    <mergeCell ref="C314:D314"/>
    <mergeCell ref="C316:D316"/>
    <mergeCell ref="C317:D317"/>
    <mergeCell ref="C321:D321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52:D252"/>
    <mergeCell ref="C253:D253"/>
    <mergeCell ref="C254:D254"/>
    <mergeCell ref="C261:D261"/>
    <mergeCell ref="C263:D263"/>
    <mergeCell ref="C265:D265"/>
    <mergeCell ref="C269:D269"/>
    <mergeCell ref="C270:D270"/>
    <mergeCell ref="C271:D271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31:D231"/>
    <mergeCell ref="C232:D232"/>
    <mergeCell ref="C236:D236"/>
    <mergeCell ref="C237:D237"/>
    <mergeCell ref="C238:D238"/>
    <mergeCell ref="C239:D239"/>
    <mergeCell ref="C240:D240"/>
    <mergeCell ref="C241:D241"/>
    <mergeCell ref="C242:D242"/>
    <mergeCell ref="C221:D221"/>
    <mergeCell ref="C222:D222"/>
    <mergeCell ref="C223:D223"/>
    <mergeCell ref="C225:D225"/>
    <mergeCell ref="C226:D226"/>
    <mergeCell ref="C227:D227"/>
    <mergeCell ref="C228:D228"/>
    <mergeCell ref="C229:D229"/>
    <mergeCell ref="C230:D230"/>
    <mergeCell ref="C211:D211"/>
    <mergeCell ref="C212:D212"/>
    <mergeCell ref="C213:D213"/>
    <mergeCell ref="C214:D214"/>
    <mergeCell ref="C216:D216"/>
    <mergeCell ref="C217:D217"/>
    <mergeCell ref="C218:D218"/>
    <mergeCell ref="C219:D219"/>
    <mergeCell ref="C220:D220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58:D158"/>
    <mergeCell ref="C162:D162"/>
    <mergeCell ref="C166:D166"/>
    <mergeCell ref="C168:D168"/>
    <mergeCell ref="C170:D170"/>
    <mergeCell ref="C171:D171"/>
    <mergeCell ref="C172:D172"/>
    <mergeCell ref="C173:D173"/>
    <mergeCell ref="C174:D174"/>
    <mergeCell ref="C148:D148"/>
    <mergeCell ref="C149:D149"/>
    <mergeCell ref="C150:D150"/>
    <mergeCell ref="C151:D151"/>
    <mergeCell ref="C152:D152"/>
    <mergeCell ref="C153:D153"/>
    <mergeCell ref="C154:D154"/>
    <mergeCell ref="C156:D156"/>
    <mergeCell ref="C157:D157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10:D110"/>
    <mergeCell ref="C111:D111"/>
    <mergeCell ref="C113:D113"/>
    <mergeCell ref="C114:D114"/>
    <mergeCell ref="C116:D116"/>
    <mergeCell ref="C117:D117"/>
    <mergeCell ref="C118:D118"/>
    <mergeCell ref="C119:D119"/>
    <mergeCell ref="C120:D120"/>
    <mergeCell ref="C95:G95"/>
    <mergeCell ref="C96:D96"/>
    <mergeCell ref="C97:D97"/>
    <mergeCell ref="C98:D98"/>
    <mergeCell ref="C100:G100"/>
    <mergeCell ref="C101:D101"/>
    <mergeCell ref="C103:G103"/>
    <mergeCell ref="C104:D104"/>
    <mergeCell ref="C105:D105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74:D74"/>
    <mergeCell ref="C75:D75"/>
    <mergeCell ref="C76:D76"/>
    <mergeCell ref="C78:G78"/>
    <mergeCell ref="C79:D79"/>
    <mergeCell ref="C80:D80"/>
    <mergeCell ref="C81:D81"/>
    <mergeCell ref="C82:D82"/>
    <mergeCell ref="C84:G84"/>
    <mergeCell ref="C64:D64"/>
    <mergeCell ref="C65:D65"/>
    <mergeCell ref="C66:D66"/>
    <mergeCell ref="C67:D67"/>
    <mergeCell ref="C68:D68"/>
    <mergeCell ref="C69:D69"/>
    <mergeCell ref="C70:D70"/>
    <mergeCell ref="C72:D72"/>
    <mergeCell ref="C73:D73"/>
    <mergeCell ref="C54:D54"/>
    <mergeCell ref="C55:D55"/>
    <mergeCell ref="C56:D56"/>
    <mergeCell ref="C57:D57"/>
    <mergeCell ref="C58:D58"/>
    <mergeCell ref="C59:D59"/>
    <mergeCell ref="C60:D60"/>
    <mergeCell ref="C62:G62"/>
    <mergeCell ref="C63:D6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A1:G1"/>
    <mergeCell ref="A3:B3"/>
    <mergeCell ref="A4:B4"/>
    <mergeCell ref="E4:G4"/>
    <mergeCell ref="C9:D9"/>
    <mergeCell ref="C10:D10"/>
    <mergeCell ref="C14:D14"/>
    <mergeCell ref="C15:D15"/>
    <mergeCell ref="C16:D16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3:I23"/>
  <sheetViews>
    <sheetView showGridLines="0" showZeros="0" workbookViewId="0" topLeftCell="A1">
      <selection activeCell="G34" sqref="G34"/>
    </sheetView>
  </sheetViews>
  <sheetFormatPr defaultColWidth="9.00390625" defaultRowHeight="12.75"/>
  <cols>
    <col min="1" max="1" width="55.375" style="0" customWidth="1"/>
  </cols>
  <sheetData>
    <row r="3" spans="1:9" ht="15.75">
      <c r="A3" s="281" t="s">
        <v>2832</v>
      </c>
      <c r="B3" s="308"/>
      <c r="C3" s="308"/>
      <c r="D3" s="309"/>
      <c r="E3" s="284"/>
      <c r="F3" s="284"/>
      <c r="G3" s="284"/>
      <c r="H3" s="284"/>
      <c r="I3" s="284"/>
    </row>
    <row r="4" spans="1:9" ht="12.75">
      <c r="A4" s="310"/>
      <c r="B4" s="308"/>
      <c r="C4" s="308"/>
      <c r="D4" s="309"/>
      <c r="E4" s="284"/>
      <c r="F4" s="284"/>
      <c r="G4" s="284"/>
      <c r="H4" s="284"/>
      <c r="I4" s="284"/>
    </row>
    <row r="5" spans="1:9" ht="36">
      <c r="A5" s="311" t="s">
        <v>109</v>
      </c>
      <c r="B5" s="311" t="s">
        <v>110</v>
      </c>
      <c r="C5" s="311" t="s">
        <v>2833</v>
      </c>
      <c r="D5" s="312" t="s">
        <v>111</v>
      </c>
      <c r="E5" s="289" t="s">
        <v>2834</v>
      </c>
      <c r="F5" s="289" t="s">
        <v>2835</v>
      </c>
      <c r="G5" s="289" t="s">
        <v>2836</v>
      </c>
      <c r="H5" s="289" t="s">
        <v>2837</v>
      </c>
      <c r="I5" s="289" t="s">
        <v>2838</v>
      </c>
    </row>
    <row r="6" spans="1:9" ht="12.75">
      <c r="A6" s="313" t="s">
        <v>2874</v>
      </c>
      <c r="B6" s="314"/>
      <c r="C6" s="314"/>
      <c r="D6" s="315"/>
      <c r="E6" s="297"/>
      <c r="F6" s="297"/>
      <c r="G6" s="297"/>
      <c r="H6" s="297"/>
      <c r="I6" s="297"/>
    </row>
    <row r="7" spans="1:9" ht="12.75">
      <c r="A7" s="298" t="s">
        <v>2869</v>
      </c>
      <c r="B7" s="299" t="s">
        <v>205</v>
      </c>
      <c r="C7" s="299"/>
      <c r="D7" s="296">
        <f>38+16+13+30+(4*44)+34</f>
        <v>307</v>
      </c>
      <c r="E7" s="296"/>
      <c r="F7" s="296">
        <f aca="true" t="shared" si="0" ref="F7:F20">E7*D7</f>
        <v>0</v>
      </c>
      <c r="G7" s="435"/>
      <c r="H7" s="296">
        <f aca="true" t="shared" si="1" ref="H7:H20">G7*D7</f>
        <v>0</v>
      </c>
      <c r="I7" s="296">
        <f aca="true" t="shared" si="2" ref="I7:I20">H7+F7</f>
        <v>0</v>
      </c>
    </row>
    <row r="8" spans="1:9" ht="12.75">
      <c r="A8" s="298" t="s">
        <v>2875</v>
      </c>
      <c r="B8" s="299" t="s">
        <v>205</v>
      </c>
      <c r="C8" s="299"/>
      <c r="D8" s="296">
        <f>((4*4)*9)+22+19+10+15+33</f>
        <v>243</v>
      </c>
      <c r="E8" s="296"/>
      <c r="F8" s="296">
        <f t="shared" si="0"/>
        <v>0</v>
      </c>
      <c r="G8" s="435"/>
      <c r="H8" s="296">
        <f t="shared" si="1"/>
        <v>0</v>
      </c>
      <c r="I8" s="296">
        <f t="shared" si="2"/>
        <v>0</v>
      </c>
    </row>
    <row r="9" spans="1:9" ht="12.75">
      <c r="A9" s="298" t="s">
        <v>2854</v>
      </c>
      <c r="B9" s="299" t="s">
        <v>205</v>
      </c>
      <c r="C9" s="299"/>
      <c r="D9" s="296">
        <f>28+30</f>
        <v>58</v>
      </c>
      <c r="E9" s="296"/>
      <c r="F9" s="296">
        <f t="shared" si="0"/>
        <v>0</v>
      </c>
      <c r="G9" s="435"/>
      <c r="H9" s="296">
        <f t="shared" si="1"/>
        <v>0</v>
      </c>
      <c r="I9" s="296">
        <f t="shared" si="2"/>
        <v>0</v>
      </c>
    </row>
    <row r="10" spans="1:9" ht="12.75">
      <c r="A10" s="298" t="s">
        <v>2855</v>
      </c>
      <c r="B10" s="299" t="s">
        <v>205</v>
      </c>
      <c r="C10" s="299"/>
      <c r="D10" s="296">
        <f>13+23+19+17</f>
        <v>72</v>
      </c>
      <c r="E10" s="296"/>
      <c r="F10" s="296">
        <f t="shared" si="0"/>
        <v>0</v>
      </c>
      <c r="G10" s="435"/>
      <c r="H10" s="296">
        <f t="shared" si="1"/>
        <v>0</v>
      </c>
      <c r="I10" s="296">
        <f t="shared" si="2"/>
        <v>0</v>
      </c>
    </row>
    <row r="11" spans="1:9" ht="12.75">
      <c r="A11" s="298" t="s">
        <v>2876</v>
      </c>
      <c r="B11" s="299" t="s">
        <v>205</v>
      </c>
      <c r="C11" s="299"/>
      <c r="D11" s="296">
        <f>15+14+17</f>
        <v>46</v>
      </c>
      <c r="E11" s="296"/>
      <c r="F11" s="296">
        <f t="shared" si="0"/>
        <v>0</v>
      </c>
      <c r="G11" s="435"/>
      <c r="H11" s="296">
        <f t="shared" si="1"/>
        <v>0</v>
      </c>
      <c r="I11" s="296">
        <f t="shared" si="2"/>
        <v>0</v>
      </c>
    </row>
    <row r="12" spans="1:9" ht="12.75">
      <c r="A12" s="298" t="s">
        <v>2877</v>
      </c>
      <c r="B12" s="299" t="s">
        <v>205</v>
      </c>
      <c r="C12" s="299"/>
      <c r="D12" s="296">
        <f>41+23</f>
        <v>64</v>
      </c>
      <c r="E12" s="435"/>
      <c r="F12" s="296">
        <f t="shared" si="0"/>
        <v>0</v>
      </c>
      <c r="G12" s="437"/>
      <c r="H12" s="296">
        <f t="shared" si="1"/>
        <v>0</v>
      </c>
      <c r="I12" s="296">
        <f t="shared" si="2"/>
        <v>0</v>
      </c>
    </row>
    <row r="13" spans="1:9" ht="12.75">
      <c r="A13" s="298" t="s">
        <v>2878</v>
      </c>
      <c r="B13" s="299" t="s">
        <v>205</v>
      </c>
      <c r="C13" s="299"/>
      <c r="D13" s="296">
        <f>9+16+16+23</f>
        <v>64</v>
      </c>
      <c r="E13" s="435"/>
      <c r="F13" s="296">
        <f t="shared" si="0"/>
        <v>0</v>
      </c>
      <c r="G13" s="435"/>
      <c r="H13" s="296">
        <f t="shared" si="1"/>
        <v>0</v>
      </c>
      <c r="I13" s="296">
        <f t="shared" si="2"/>
        <v>0</v>
      </c>
    </row>
    <row r="14" spans="1:9" ht="12.75">
      <c r="A14" s="298" t="s">
        <v>2871</v>
      </c>
      <c r="B14" s="299" t="s">
        <v>1386</v>
      </c>
      <c r="C14" s="299"/>
      <c r="D14" s="296">
        <f>4+1+7+4</f>
        <v>16</v>
      </c>
      <c r="E14" s="435"/>
      <c r="F14" s="296">
        <f t="shared" si="0"/>
        <v>0</v>
      </c>
      <c r="G14" s="435"/>
      <c r="H14" s="296">
        <f t="shared" si="1"/>
        <v>0</v>
      </c>
      <c r="I14" s="296">
        <f t="shared" si="2"/>
        <v>0</v>
      </c>
    </row>
    <row r="15" spans="1:9" ht="12.75">
      <c r="A15" s="298" t="s">
        <v>2872</v>
      </c>
      <c r="B15" s="299" t="s">
        <v>1386</v>
      </c>
      <c r="C15" s="299"/>
      <c r="D15" s="296">
        <f>4+1+8+5</f>
        <v>18</v>
      </c>
      <c r="E15" s="435"/>
      <c r="F15" s="296">
        <f t="shared" si="0"/>
        <v>0</v>
      </c>
      <c r="G15" s="435"/>
      <c r="H15" s="296">
        <f t="shared" si="1"/>
        <v>0</v>
      </c>
      <c r="I15" s="296">
        <f t="shared" si="2"/>
        <v>0</v>
      </c>
    </row>
    <row r="16" spans="1:9" ht="12.75">
      <c r="A16" s="298" t="s">
        <v>2859</v>
      </c>
      <c r="B16" s="299" t="s">
        <v>205</v>
      </c>
      <c r="C16" s="299"/>
      <c r="D16" s="296">
        <f>(39)+(4*6)+38+9+15+8+43+33+15</f>
        <v>224</v>
      </c>
      <c r="E16" s="435"/>
      <c r="F16" s="296">
        <f t="shared" si="0"/>
        <v>0</v>
      </c>
      <c r="G16" s="435"/>
      <c r="H16" s="296">
        <f t="shared" si="1"/>
        <v>0</v>
      </c>
      <c r="I16" s="296">
        <f t="shared" si="2"/>
        <v>0</v>
      </c>
    </row>
    <row r="17" spans="1:9" ht="12.75">
      <c r="A17" s="316" t="s">
        <v>2879</v>
      </c>
      <c r="B17" s="318" t="s">
        <v>1386</v>
      </c>
      <c r="C17" s="318"/>
      <c r="D17" s="319">
        <f>14+19+22+8</f>
        <v>63</v>
      </c>
      <c r="E17" s="436"/>
      <c r="F17" s="296">
        <f t="shared" si="0"/>
        <v>0</v>
      </c>
      <c r="G17" s="436"/>
      <c r="H17" s="296">
        <f t="shared" si="1"/>
        <v>0</v>
      </c>
      <c r="I17" s="296">
        <f t="shared" si="2"/>
        <v>0</v>
      </c>
    </row>
    <row r="18" spans="1:9" ht="12.75">
      <c r="A18" s="316" t="s">
        <v>2880</v>
      </c>
      <c r="B18" s="318" t="s">
        <v>1386</v>
      </c>
      <c r="C18" s="318"/>
      <c r="D18" s="319">
        <v>4</v>
      </c>
      <c r="E18" s="436"/>
      <c r="F18" s="296">
        <f t="shared" si="0"/>
        <v>0</v>
      </c>
      <c r="G18" s="436"/>
      <c r="H18" s="296">
        <f t="shared" si="1"/>
        <v>0</v>
      </c>
      <c r="I18" s="296">
        <f t="shared" si="2"/>
        <v>0</v>
      </c>
    </row>
    <row r="19" spans="1:9" ht="12.75">
      <c r="A19" s="298" t="s">
        <v>2881</v>
      </c>
      <c r="B19" s="299" t="s">
        <v>205</v>
      </c>
      <c r="C19" s="299"/>
      <c r="D19" s="296">
        <f>15+15</f>
        <v>30</v>
      </c>
      <c r="E19" s="435"/>
      <c r="F19" s="296">
        <f t="shared" si="0"/>
        <v>0</v>
      </c>
      <c r="G19" s="436"/>
      <c r="H19" s="316">
        <f t="shared" si="1"/>
        <v>0</v>
      </c>
      <c r="I19" s="316">
        <f t="shared" si="2"/>
        <v>0</v>
      </c>
    </row>
    <row r="20" spans="1:9" ht="12.75">
      <c r="A20" s="298" t="s">
        <v>2873</v>
      </c>
      <c r="B20" s="299" t="s">
        <v>205</v>
      </c>
      <c r="C20" s="299"/>
      <c r="D20" s="296">
        <f>D7</f>
        <v>307</v>
      </c>
      <c r="E20" s="435"/>
      <c r="F20" s="296">
        <f t="shared" si="0"/>
        <v>0</v>
      </c>
      <c r="G20" s="436"/>
      <c r="H20" s="316">
        <f t="shared" si="1"/>
        <v>0</v>
      </c>
      <c r="I20" s="316">
        <f t="shared" si="2"/>
        <v>0</v>
      </c>
    </row>
    <row r="21" spans="1:9" ht="12.75">
      <c r="A21" s="298"/>
      <c r="B21" s="299"/>
      <c r="C21" s="299"/>
      <c r="D21" s="296"/>
      <c r="E21" s="296"/>
      <c r="F21" s="296"/>
      <c r="G21" s="296"/>
      <c r="H21" s="296"/>
      <c r="I21" s="296"/>
    </row>
    <row r="22" spans="1:9" ht="12.75">
      <c r="A22" s="298"/>
      <c r="B22" s="299"/>
      <c r="C22" s="299"/>
      <c r="D22" s="296"/>
      <c r="E22" s="296"/>
      <c r="F22" s="296"/>
      <c r="G22" s="296"/>
      <c r="H22" s="296"/>
      <c r="I22" s="296"/>
    </row>
    <row r="23" spans="1:9" ht="12.75">
      <c r="A23" s="302" t="s">
        <v>2864</v>
      </c>
      <c r="B23" s="303"/>
      <c r="C23" s="303"/>
      <c r="D23" s="317"/>
      <c r="E23" s="296"/>
      <c r="F23" s="296">
        <f>SUM(F6:F22)</f>
        <v>0</v>
      </c>
      <c r="G23" s="296"/>
      <c r="H23" s="296">
        <f>SUM(H6:H22)</f>
        <v>0</v>
      </c>
      <c r="I23" s="296">
        <f>F23+H23</f>
        <v>0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35"/>
  <sheetViews>
    <sheetView showGridLines="0" showZeros="0" workbookViewId="0" topLeftCell="A274">
      <selection activeCell="E333" sqref="E333"/>
    </sheetView>
  </sheetViews>
  <sheetFormatPr defaultColWidth="9.00390625" defaultRowHeight="12.75"/>
  <cols>
    <col min="1" max="1" width="7.25390625" style="0" customWidth="1"/>
    <col min="2" max="2" width="40.75390625" style="0" customWidth="1"/>
    <col min="3" max="3" width="5.875" style="0" customWidth="1"/>
    <col min="4" max="4" width="7.25390625" style="0" customWidth="1"/>
    <col min="5" max="5" width="11.25390625" style="0" customWidth="1"/>
    <col min="6" max="6" width="16.125" style="0" customWidth="1"/>
    <col min="7" max="7" width="13.625" style="0" customWidth="1"/>
  </cols>
  <sheetData>
    <row r="1" spans="1:6" ht="15.75">
      <c r="A1" s="356" t="s">
        <v>2934</v>
      </c>
      <c r="B1" s="357"/>
      <c r="C1" s="358"/>
      <c r="D1" s="358"/>
      <c r="E1" s="358"/>
      <c r="F1" s="359" t="s">
        <v>2935</v>
      </c>
    </row>
    <row r="2" spans="1:6" ht="29.85" customHeight="1">
      <c r="A2" s="360" t="s">
        <v>2936</v>
      </c>
      <c r="B2" s="361" t="s">
        <v>2937</v>
      </c>
      <c r="C2" s="362" t="s">
        <v>2938</v>
      </c>
      <c r="D2" s="362" t="s">
        <v>2939</v>
      </c>
      <c r="E2" s="361" t="s">
        <v>2940</v>
      </c>
      <c r="F2" s="363" t="s">
        <v>2941</v>
      </c>
    </row>
    <row r="3" spans="1:6" ht="12.75">
      <c r="A3" s="364"/>
      <c r="B3" s="365"/>
      <c r="C3" s="366"/>
      <c r="D3" s="366"/>
      <c r="E3" s="367"/>
      <c r="F3" s="368"/>
    </row>
    <row r="4" spans="1:6" ht="12.75">
      <c r="A4" s="369" t="s">
        <v>2942</v>
      </c>
      <c r="B4" s="365" t="s">
        <v>2943</v>
      </c>
      <c r="C4" s="366" t="s">
        <v>1386</v>
      </c>
      <c r="D4" s="366">
        <v>17</v>
      </c>
      <c r="E4" s="427"/>
      <c r="F4" s="371">
        <f>D4*E4</f>
        <v>0</v>
      </c>
    </row>
    <row r="5" spans="1:6" ht="12.75">
      <c r="A5" s="369" t="s">
        <v>2944</v>
      </c>
      <c r="B5" s="365" t="s">
        <v>2945</v>
      </c>
      <c r="C5" s="366"/>
      <c r="D5" s="366"/>
      <c r="E5" s="370"/>
      <c r="F5" s="368"/>
    </row>
    <row r="6" spans="1:6" ht="12.75">
      <c r="A6" s="369"/>
      <c r="B6" s="365" t="s">
        <v>2946</v>
      </c>
      <c r="C6" s="366"/>
      <c r="D6" s="366"/>
      <c r="E6" s="370"/>
      <c r="F6" s="368"/>
    </row>
    <row r="7" spans="1:6" ht="12.75">
      <c r="A7" s="369"/>
      <c r="B7" s="365" t="s">
        <v>2947</v>
      </c>
      <c r="C7" s="366"/>
      <c r="D7" s="366"/>
      <c r="E7" s="370"/>
      <c r="F7" s="368"/>
    </row>
    <row r="8" spans="1:6" ht="12.75">
      <c r="A8" s="369"/>
      <c r="B8" s="365" t="s">
        <v>2948</v>
      </c>
      <c r="C8" s="366"/>
      <c r="D8" s="366"/>
      <c r="E8" s="370"/>
      <c r="F8" s="368"/>
    </row>
    <row r="9" spans="1:6" ht="12.75">
      <c r="A9" s="369"/>
      <c r="B9" s="365" t="s">
        <v>2949</v>
      </c>
      <c r="C9" s="366"/>
      <c r="D9" s="366"/>
      <c r="E9" s="370"/>
      <c r="F9" s="368"/>
    </row>
    <row r="10" spans="1:6" ht="12.75">
      <c r="A10" s="369"/>
      <c r="B10" s="365" t="s">
        <v>2950</v>
      </c>
      <c r="C10" s="366"/>
      <c r="D10" s="366"/>
      <c r="E10" s="370"/>
      <c r="F10" s="368"/>
    </row>
    <row r="11" spans="1:6" ht="12.75">
      <c r="A11" s="369"/>
      <c r="B11" s="365" t="s">
        <v>2951</v>
      </c>
      <c r="C11" s="366"/>
      <c r="D11" s="366"/>
      <c r="E11" s="370"/>
      <c r="F11" s="368"/>
    </row>
    <row r="12" spans="1:6" ht="12.75">
      <c r="A12" s="369"/>
      <c r="B12" s="365" t="s">
        <v>2952</v>
      </c>
      <c r="C12" s="366"/>
      <c r="D12" s="366"/>
      <c r="E12" s="370"/>
      <c r="F12" s="368"/>
    </row>
    <row r="13" spans="1:6" ht="12.75">
      <c r="A13" s="369"/>
      <c r="B13" s="365" t="s">
        <v>2953</v>
      </c>
      <c r="C13" s="366"/>
      <c r="D13" s="366"/>
      <c r="E13" s="370"/>
      <c r="F13" s="368"/>
    </row>
    <row r="14" spans="1:6" ht="12.75">
      <c r="A14" s="369"/>
      <c r="B14" s="365" t="s">
        <v>2954</v>
      </c>
      <c r="C14" s="366"/>
      <c r="D14" s="366"/>
      <c r="E14" s="370"/>
      <c r="F14" s="368"/>
    </row>
    <row r="15" spans="1:6" ht="12.75">
      <c r="A15" s="369"/>
      <c r="B15" s="365" t="s">
        <v>2955</v>
      </c>
      <c r="C15" s="366"/>
      <c r="D15" s="366"/>
      <c r="E15" s="370"/>
      <c r="F15" s="368"/>
    </row>
    <row r="16" spans="1:6" ht="12.75">
      <c r="A16" s="369"/>
      <c r="B16" s="365" t="s">
        <v>2956</v>
      </c>
      <c r="C16" s="366"/>
      <c r="D16" s="366"/>
      <c r="E16" s="370"/>
      <c r="F16" s="368"/>
    </row>
    <row r="17" spans="1:6" ht="12.75">
      <c r="A17" s="369"/>
      <c r="B17" s="365" t="s">
        <v>2957</v>
      </c>
      <c r="C17" s="366"/>
      <c r="D17" s="366"/>
      <c r="E17" s="370"/>
      <c r="F17" s="368"/>
    </row>
    <row r="18" spans="1:6" ht="12.75">
      <c r="A18" s="369"/>
      <c r="B18" s="365" t="s">
        <v>2958</v>
      </c>
      <c r="C18" s="366"/>
      <c r="D18" s="366"/>
      <c r="E18" s="370"/>
      <c r="F18" s="368"/>
    </row>
    <row r="19" spans="1:6" ht="12.75">
      <c r="A19" s="369"/>
      <c r="B19" s="365" t="s">
        <v>2959</v>
      </c>
      <c r="C19" s="366"/>
      <c r="D19" s="366"/>
      <c r="E19" s="370"/>
      <c r="F19" s="368"/>
    </row>
    <row r="20" spans="1:6" ht="12.75">
      <c r="A20" s="369"/>
      <c r="B20" s="365" t="s">
        <v>2960</v>
      </c>
      <c r="C20" s="366"/>
      <c r="D20" s="366"/>
      <c r="E20" s="370"/>
      <c r="F20" s="368"/>
    </row>
    <row r="21" spans="1:6" ht="12.75">
      <c r="A21" s="369"/>
      <c r="B21" s="365" t="s">
        <v>2961</v>
      </c>
      <c r="C21" s="366"/>
      <c r="D21" s="366"/>
      <c r="E21" s="370"/>
      <c r="F21" s="368"/>
    </row>
    <row r="22" spans="1:6" ht="12.75">
      <c r="A22" s="369"/>
      <c r="B22" s="365" t="s">
        <v>2962</v>
      </c>
      <c r="C22" s="366"/>
      <c r="D22" s="366"/>
      <c r="E22" s="370"/>
      <c r="F22" s="368"/>
    </row>
    <row r="23" spans="1:6" ht="12.75">
      <c r="A23" s="369"/>
      <c r="B23" s="365" t="s">
        <v>2963</v>
      </c>
      <c r="C23" s="366"/>
      <c r="D23" s="366"/>
      <c r="E23" s="370"/>
      <c r="F23" s="368"/>
    </row>
    <row r="24" spans="1:6" ht="12.75">
      <c r="A24" s="369"/>
      <c r="B24" s="365" t="s">
        <v>2964</v>
      </c>
      <c r="C24" s="366"/>
      <c r="D24" s="366"/>
      <c r="E24" s="370"/>
      <c r="F24" s="368"/>
    </row>
    <row r="25" spans="1:6" ht="12.75">
      <c r="A25" s="369"/>
      <c r="B25" s="365" t="s">
        <v>2965</v>
      </c>
      <c r="C25" s="366"/>
      <c r="D25" s="366"/>
      <c r="E25" s="370"/>
      <c r="F25" s="368"/>
    </row>
    <row r="26" spans="1:6" ht="12.75">
      <c r="A26" s="369"/>
      <c r="B26" s="372" t="s">
        <v>2966</v>
      </c>
      <c r="C26" s="366"/>
      <c r="D26" s="366"/>
      <c r="E26" s="370"/>
      <c r="F26" s="368"/>
    </row>
    <row r="27" spans="1:6" ht="12.75">
      <c r="A27" s="369"/>
      <c r="B27" s="372" t="s">
        <v>2967</v>
      </c>
      <c r="C27" s="366"/>
      <c r="D27" s="366"/>
      <c r="E27" s="370"/>
      <c r="F27" s="368"/>
    </row>
    <row r="28" spans="1:6" ht="12.75">
      <c r="A28" s="369"/>
      <c r="B28" s="365" t="s">
        <v>2968</v>
      </c>
      <c r="C28" s="366"/>
      <c r="D28" s="366"/>
      <c r="E28" s="370"/>
      <c r="F28" s="368"/>
    </row>
    <row r="29" spans="1:6" ht="12.75">
      <c r="A29" s="369"/>
      <c r="B29" s="365" t="s">
        <v>2969</v>
      </c>
      <c r="C29" s="366"/>
      <c r="D29" s="366"/>
      <c r="E29" s="370"/>
      <c r="F29" s="368"/>
    </row>
    <row r="30" spans="1:6" ht="12.75">
      <c r="A30" s="369"/>
      <c r="B30" s="365" t="s">
        <v>2970</v>
      </c>
      <c r="C30" s="366"/>
      <c r="D30" s="366"/>
      <c r="E30" s="370"/>
      <c r="F30" s="368"/>
    </row>
    <row r="31" spans="1:6" ht="12.75">
      <c r="A31" s="369"/>
      <c r="B31" s="365" t="s">
        <v>2971</v>
      </c>
      <c r="C31" s="366"/>
      <c r="D31" s="366"/>
      <c r="E31" s="370"/>
      <c r="F31" s="368"/>
    </row>
    <row r="32" spans="1:6" ht="12.75">
      <c r="A32" s="369"/>
      <c r="B32" s="365" t="s">
        <v>2972</v>
      </c>
      <c r="C32" s="366"/>
      <c r="D32" s="366"/>
      <c r="E32" s="370"/>
      <c r="F32" s="368"/>
    </row>
    <row r="33" spans="1:6" ht="12.75">
      <c r="A33" s="369"/>
      <c r="B33" s="365" t="s">
        <v>2973</v>
      </c>
      <c r="C33" s="366"/>
      <c r="D33" s="366"/>
      <c r="E33" s="370"/>
      <c r="F33" s="368"/>
    </row>
    <row r="34" spans="1:6" ht="12.75">
      <c r="A34" s="369"/>
      <c r="B34" s="365" t="s">
        <v>2974</v>
      </c>
      <c r="C34" s="366"/>
      <c r="D34" s="366"/>
      <c r="E34" s="370"/>
      <c r="F34" s="368"/>
    </row>
    <row r="35" spans="1:6" ht="12.75">
      <c r="A35" s="369"/>
      <c r="B35" s="365" t="s">
        <v>2975</v>
      </c>
      <c r="C35" s="366"/>
      <c r="D35" s="366"/>
      <c r="E35" s="370"/>
      <c r="F35" s="368"/>
    </row>
    <row r="36" spans="1:6" ht="12.75">
      <c r="A36" s="369"/>
      <c r="B36" s="365" t="s">
        <v>2976</v>
      </c>
      <c r="C36" s="366"/>
      <c r="D36" s="366"/>
      <c r="E36" s="370"/>
      <c r="F36" s="368"/>
    </row>
    <row r="37" spans="1:6" ht="12.75">
      <c r="A37" s="369"/>
      <c r="B37" s="365" t="s">
        <v>2977</v>
      </c>
      <c r="C37" s="366"/>
      <c r="D37" s="366"/>
      <c r="E37" s="370"/>
      <c r="F37" s="368"/>
    </row>
    <row r="38" spans="1:6" ht="12.75">
      <c r="A38" s="369"/>
      <c r="B38" s="365" t="s">
        <v>2978</v>
      </c>
      <c r="C38" s="366"/>
      <c r="D38" s="366"/>
      <c r="E38" s="370"/>
      <c r="F38" s="368"/>
    </row>
    <row r="39" spans="1:6" ht="12.75">
      <c r="A39" s="369"/>
      <c r="B39" s="365" t="s">
        <v>2979</v>
      </c>
      <c r="C39" s="366"/>
      <c r="D39" s="366"/>
      <c r="E39" s="370"/>
      <c r="F39" s="368"/>
    </row>
    <row r="40" spans="1:6" ht="12.75">
      <c r="A40" s="369"/>
      <c r="B40" s="365" t="s">
        <v>2980</v>
      </c>
      <c r="C40" s="366"/>
      <c r="D40" s="366"/>
      <c r="E40" s="370"/>
      <c r="F40" s="368"/>
    </row>
    <row r="41" spans="1:6" ht="12.75">
      <c r="A41" s="369"/>
      <c r="B41" s="365" t="s">
        <v>2981</v>
      </c>
      <c r="C41" s="366"/>
      <c r="D41" s="366"/>
      <c r="E41" s="370"/>
      <c r="F41" s="368"/>
    </row>
    <row r="42" spans="1:6" ht="12.75">
      <c r="A42" s="369"/>
      <c r="B42" s="398" t="s">
        <v>3179</v>
      </c>
      <c r="C42" s="366"/>
      <c r="D42" s="366"/>
      <c r="E42" s="370"/>
      <c r="F42" s="368"/>
    </row>
    <row r="43" spans="1:6" ht="13.5" thickBot="1">
      <c r="A43" s="369"/>
      <c r="B43" s="441" t="s">
        <v>3180</v>
      </c>
      <c r="C43" s="366"/>
      <c r="D43" s="366"/>
      <c r="E43" s="370"/>
      <c r="F43" s="368"/>
    </row>
    <row r="44" spans="1:9" ht="15">
      <c r="A44" s="373" t="s">
        <v>2982</v>
      </c>
      <c r="B44" s="374" t="s">
        <v>2943</v>
      </c>
      <c r="C44" s="375" t="s">
        <v>1386</v>
      </c>
      <c r="D44" s="375">
        <v>8</v>
      </c>
      <c r="E44" s="428"/>
      <c r="F44" s="376">
        <f>D44*E44</f>
        <v>0</v>
      </c>
      <c r="H44" s="377"/>
      <c r="I44" s="377" t="s">
        <v>2</v>
      </c>
    </row>
    <row r="45" spans="1:6" ht="12.75">
      <c r="A45" s="369" t="s">
        <v>2983</v>
      </c>
      <c r="B45" s="365" t="s">
        <v>2945</v>
      </c>
      <c r="C45" s="366"/>
      <c r="D45" s="366"/>
      <c r="E45" s="370"/>
      <c r="F45" s="368"/>
    </row>
    <row r="46" spans="1:6" ht="12.75">
      <c r="A46" s="369"/>
      <c r="B46" s="365" t="s">
        <v>2946</v>
      </c>
      <c r="C46" s="366"/>
      <c r="D46" s="366"/>
      <c r="E46" s="370"/>
      <c r="F46" s="368"/>
    </row>
    <row r="47" spans="1:6" ht="12.75">
      <c r="A47" s="369"/>
      <c r="B47" s="365" t="s">
        <v>2947</v>
      </c>
      <c r="C47" s="366"/>
      <c r="D47" s="366"/>
      <c r="E47" s="370"/>
      <c r="F47" s="368"/>
    </row>
    <row r="48" spans="1:6" ht="12.75">
      <c r="A48" s="369"/>
      <c r="B48" s="365" t="s">
        <v>2984</v>
      </c>
      <c r="C48" s="366"/>
      <c r="D48" s="366"/>
      <c r="E48" s="370"/>
      <c r="F48" s="368"/>
    </row>
    <row r="49" spans="1:6" ht="12.75">
      <c r="A49" s="369"/>
      <c r="B49" s="365" t="s">
        <v>2949</v>
      </c>
      <c r="C49" s="366"/>
      <c r="D49" s="366"/>
      <c r="E49" s="370"/>
      <c r="F49" s="368"/>
    </row>
    <row r="50" spans="1:6" ht="12.75">
      <c r="A50" s="378"/>
      <c r="B50" s="365" t="s">
        <v>2950</v>
      </c>
      <c r="C50" s="366"/>
      <c r="D50" s="366"/>
      <c r="E50" s="370"/>
      <c r="F50" s="368"/>
    </row>
    <row r="51" spans="1:6" ht="12.75">
      <c r="A51" s="378"/>
      <c r="B51" s="365" t="s">
        <v>2951</v>
      </c>
      <c r="C51" s="366"/>
      <c r="D51" s="366"/>
      <c r="E51" s="370"/>
      <c r="F51" s="368"/>
    </row>
    <row r="52" spans="1:6" ht="12.75">
      <c r="A52" s="378"/>
      <c r="B52" s="398" t="s">
        <v>3179</v>
      </c>
      <c r="C52" s="366"/>
      <c r="D52" s="366"/>
      <c r="E52" s="370"/>
      <c r="F52" s="368"/>
    </row>
    <row r="53" spans="1:6" ht="13.5" thickBot="1">
      <c r="A53" s="378"/>
      <c r="B53" s="441" t="s">
        <v>3180</v>
      </c>
      <c r="C53" s="366"/>
      <c r="D53" s="366"/>
      <c r="E53" s="370"/>
      <c r="F53" s="368"/>
    </row>
    <row r="54" spans="1:6" ht="12.75">
      <c r="A54" s="383"/>
      <c r="B54" s="384"/>
      <c r="C54" s="366"/>
      <c r="D54" s="366"/>
      <c r="E54" s="385"/>
      <c r="F54" s="366"/>
    </row>
    <row r="55" spans="1:6" ht="15.75">
      <c r="A55" s="356" t="s">
        <v>2934</v>
      </c>
      <c r="B55" s="357"/>
      <c r="C55" s="358"/>
      <c r="D55" s="358"/>
      <c r="E55" s="386"/>
      <c r="F55" s="359" t="s">
        <v>2985</v>
      </c>
    </row>
    <row r="56" spans="1:6" ht="30.6" customHeight="1">
      <c r="A56" s="360" t="s">
        <v>2936</v>
      </c>
      <c r="B56" s="361" t="s">
        <v>2937</v>
      </c>
      <c r="C56" s="362" t="s">
        <v>2938</v>
      </c>
      <c r="D56" s="362" t="s">
        <v>2939</v>
      </c>
      <c r="E56" s="361"/>
      <c r="F56" s="363" t="s">
        <v>2941</v>
      </c>
    </row>
    <row r="57" spans="1:6" ht="12.75">
      <c r="A57" s="387"/>
      <c r="B57" s="365"/>
      <c r="C57" s="366"/>
      <c r="D57" s="366"/>
      <c r="E57" s="370"/>
      <c r="F57" s="368"/>
    </row>
    <row r="58" spans="1:6" ht="12.75">
      <c r="A58" s="369"/>
      <c r="B58" s="365" t="s">
        <v>2952</v>
      </c>
      <c r="C58" s="366"/>
      <c r="D58" s="366"/>
      <c r="E58" s="370"/>
      <c r="F58" s="368"/>
    </row>
    <row r="59" spans="1:6" ht="12.75">
      <c r="A59" s="369"/>
      <c r="B59" s="365" t="s">
        <v>2953</v>
      </c>
      <c r="C59" s="366"/>
      <c r="D59" s="366"/>
      <c r="E59" s="370"/>
      <c r="F59" s="368"/>
    </row>
    <row r="60" spans="1:6" ht="12.75">
      <c r="A60" s="369"/>
      <c r="B60" s="365" t="s">
        <v>2954</v>
      </c>
      <c r="C60" s="366"/>
      <c r="D60" s="366"/>
      <c r="E60" s="370"/>
      <c r="F60" s="368"/>
    </row>
    <row r="61" spans="1:6" ht="12.75">
      <c r="A61" s="369"/>
      <c r="B61" s="365" t="s">
        <v>2955</v>
      </c>
      <c r="C61" s="366"/>
      <c r="D61" s="366"/>
      <c r="E61" s="370"/>
      <c r="F61" s="368"/>
    </row>
    <row r="62" spans="1:6" ht="12.75">
      <c r="A62" s="369"/>
      <c r="B62" s="365" t="s">
        <v>2956</v>
      </c>
      <c r="C62" s="366"/>
      <c r="D62" s="366"/>
      <c r="E62" s="370"/>
      <c r="F62" s="368"/>
    </row>
    <row r="63" spans="1:6" ht="12.75">
      <c r="A63" s="369"/>
      <c r="B63" s="365" t="s">
        <v>2957</v>
      </c>
      <c r="C63" s="366"/>
      <c r="D63" s="366"/>
      <c r="E63" s="370"/>
      <c r="F63" s="368"/>
    </row>
    <row r="64" spans="1:6" ht="12.75">
      <c r="A64" s="369"/>
      <c r="B64" s="365" t="s">
        <v>2958</v>
      </c>
      <c r="C64" s="366"/>
      <c r="D64" s="366"/>
      <c r="E64" s="370"/>
      <c r="F64" s="368"/>
    </row>
    <row r="65" spans="1:6" ht="12.75">
      <c r="A65" s="369"/>
      <c r="B65" s="365" t="s">
        <v>2959</v>
      </c>
      <c r="C65" s="366"/>
      <c r="D65" s="366"/>
      <c r="E65" s="370"/>
      <c r="F65" s="368"/>
    </row>
    <row r="66" spans="1:6" ht="12.75">
      <c r="A66" s="369"/>
      <c r="B66" s="365" t="s">
        <v>2960</v>
      </c>
      <c r="C66" s="366"/>
      <c r="D66" s="366"/>
      <c r="E66" s="370"/>
      <c r="F66" s="368"/>
    </row>
    <row r="67" spans="1:6" ht="12.75">
      <c r="A67" s="369"/>
      <c r="B67" s="365" t="s">
        <v>2961</v>
      </c>
      <c r="C67" s="366"/>
      <c r="D67" s="366"/>
      <c r="E67" s="370"/>
      <c r="F67" s="368"/>
    </row>
    <row r="68" spans="1:6" ht="12.75">
      <c r="A68" s="369"/>
      <c r="B68" s="365" t="s">
        <v>2962</v>
      </c>
      <c r="C68" s="366"/>
      <c r="D68" s="366"/>
      <c r="E68" s="370"/>
      <c r="F68" s="368"/>
    </row>
    <row r="69" spans="1:6" ht="12.75">
      <c r="A69" s="369"/>
      <c r="B69" s="365" t="s">
        <v>2963</v>
      </c>
      <c r="C69" s="366"/>
      <c r="D69" s="366"/>
      <c r="E69" s="370"/>
      <c r="F69" s="368"/>
    </row>
    <row r="70" spans="1:6" ht="12.75">
      <c r="A70" s="369"/>
      <c r="B70" s="365" t="s">
        <v>2964</v>
      </c>
      <c r="C70" s="366"/>
      <c r="D70" s="366"/>
      <c r="E70" s="370"/>
      <c r="F70" s="368"/>
    </row>
    <row r="71" spans="1:6" ht="12.75">
      <c r="A71" s="369"/>
      <c r="B71" s="365" t="s">
        <v>2965</v>
      </c>
      <c r="C71" s="366"/>
      <c r="D71" s="366"/>
      <c r="E71" s="370"/>
      <c r="F71" s="368"/>
    </row>
    <row r="72" spans="1:6" ht="12.75">
      <c r="A72" s="369"/>
      <c r="B72" s="372" t="s">
        <v>2986</v>
      </c>
      <c r="C72" s="366"/>
      <c r="D72" s="366"/>
      <c r="E72" s="370"/>
      <c r="F72" s="368"/>
    </row>
    <row r="73" spans="1:6" ht="12.75">
      <c r="A73" s="369"/>
      <c r="B73" s="372" t="s">
        <v>2967</v>
      </c>
      <c r="C73" s="366"/>
      <c r="D73" s="366"/>
      <c r="E73" s="370"/>
      <c r="F73" s="368"/>
    </row>
    <row r="74" spans="1:6" ht="12.75">
      <c r="A74" s="369"/>
      <c r="B74" s="365" t="s">
        <v>2968</v>
      </c>
      <c r="C74" s="366"/>
      <c r="D74" s="366"/>
      <c r="E74" s="370"/>
      <c r="F74" s="368"/>
    </row>
    <row r="75" spans="1:6" ht="12.75">
      <c r="A75" s="369"/>
      <c r="B75" s="365" t="s">
        <v>2969</v>
      </c>
      <c r="C75" s="366"/>
      <c r="D75" s="366"/>
      <c r="E75" s="370"/>
      <c r="F75" s="368"/>
    </row>
    <row r="76" spans="1:6" ht="12.75">
      <c r="A76" s="369"/>
      <c r="B76" s="365" t="s">
        <v>2970</v>
      </c>
      <c r="C76" s="366"/>
      <c r="D76" s="366"/>
      <c r="E76" s="370"/>
      <c r="F76" s="368"/>
    </row>
    <row r="77" spans="1:6" ht="12.75">
      <c r="A77" s="369"/>
      <c r="B77" s="365" t="s">
        <v>2971</v>
      </c>
      <c r="C77" s="366"/>
      <c r="D77" s="366"/>
      <c r="E77" s="370"/>
      <c r="F77" s="368"/>
    </row>
    <row r="78" spans="1:6" ht="12.75">
      <c r="A78" s="369"/>
      <c r="B78" s="365" t="s">
        <v>2972</v>
      </c>
      <c r="C78" s="366"/>
      <c r="D78" s="366"/>
      <c r="E78" s="370"/>
      <c r="F78" s="368"/>
    </row>
    <row r="79" spans="1:6" ht="12.75">
      <c r="A79" s="369"/>
      <c r="B79" s="365" t="s">
        <v>2973</v>
      </c>
      <c r="C79" s="366"/>
      <c r="D79" s="366"/>
      <c r="E79" s="370"/>
      <c r="F79" s="368"/>
    </row>
    <row r="80" spans="1:6" ht="12.75">
      <c r="A80" s="369"/>
      <c r="B80" s="365" t="s">
        <v>2974</v>
      </c>
      <c r="C80" s="366"/>
      <c r="D80" s="366"/>
      <c r="E80" s="370"/>
      <c r="F80" s="368"/>
    </row>
    <row r="81" spans="1:6" ht="12.75">
      <c r="A81" s="369"/>
      <c r="B81" s="365" t="s">
        <v>2975</v>
      </c>
      <c r="C81" s="366"/>
      <c r="D81" s="366"/>
      <c r="E81" s="370"/>
      <c r="F81" s="368"/>
    </row>
    <row r="82" spans="1:6" ht="12.75">
      <c r="A82" s="369"/>
      <c r="B82" s="365" t="s">
        <v>2976</v>
      </c>
      <c r="C82" s="366"/>
      <c r="D82" s="366"/>
      <c r="E82" s="370"/>
      <c r="F82" s="368"/>
    </row>
    <row r="83" spans="1:6" ht="12.75">
      <c r="A83" s="369"/>
      <c r="B83" s="365" t="s">
        <v>2977</v>
      </c>
      <c r="C83" s="366"/>
      <c r="D83" s="366"/>
      <c r="E83" s="370"/>
      <c r="F83" s="368"/>
    </row>
    <row r="84" spans="1:6" ht="12.75">
      <c r="A84" s="369"/>
      <c r="B84" s="365" t="s">
        <v>2978</v>
      </c>
      <c r="C84" s="366"/>
      <c r="D84" s="366"/>
      <c r="E84" s="370"/>
      <c r="F84" s="368"/>
    </row>
    <row r="85" spans="1:6" ht="12.75">
      <c r="A85" s="369"/>
      <c r="B85" s="365" t="s">
        <v>2979</v>
      </c>
      <c r="C85" s="366"/>
      <c r="D85" s="366"/>
      <c r="E85" s="370"/>
      <c r="F85" s="368"/>
    </row>
    <row r="86" spans="1:6" ht="12.75">
      <c r="A86" s="369"/>
      <c r="B86" s="365"/>
      <c r="C86" s="366"/>
      <c r="D86" s="366"/>
      <c r="E86" s="370"/>
      <c r="F86" s="368"/>
    </row>
    <row r="87" spans="1:6" ht="12.75">
      <c r="A87" s="369"/>
      <c r="B87" s="365" t="s">
        <v>2980</v>
      </c>
      <c r="C87" s="366"/>
      <c r="D87" s="366"/>
      <c r="E87" s="370"/>
      <c r="F87" s="368"/>
    </row>
    <row r="88" spans="1:6" ht="12.75">
      <c r="A88" s="369"/>
      <c r="B88" s="365" t="s">
        <v>2987</v>
      </c>
      <c r="C88" s="366"/>
      <c r="D88" s="366"/>
      <c r="E88" s="370"/>
      <c r="F88" s="368"/>
    </row>
    <row r="89" spans="1:6" ht="12.75">
      <c r="A89" s="369"/>
      <c r="B89" s="365"/>
      <c r="C89" s="366"/>
      <c r="D89" s="366"/>
      <c r="E89" s="370"/>
      <c r="F89" s="368"/>
    </row>
    <row r="90" spans="1:6" ht="12.75">
      <c r="A90" s="369" t="s">
        <v>2988</v>
      </c>
      <c r="B90" s="365" t="s">
        <v>2989</v>
      </c>
      <c r="C90" s="366" t="s">
        <v>1386</v>
      </c>
      <c r="D90" s="366">
        <v>1</v>
      </c>
      <c r="E90" s="427"/>
      <c r="F90" s="371">
        <f>D90*E90</f>
        <v>0</v>
      </c>
    </row>
    <row r="91" spans="1:6" ht="12.75">
      <c r="A91" s="378"/>
      <c r="B91" s="365" t="s">
        <v>2990</v>
      </c>
      <c r="C91" s="366"/>
      <c r="D91" s="366"/>
      <c r="E91" s="370"/>
      <c r="F91" s="368"/>
    </row>
    <row r="92" spans="1:6" ht="12.75">
      <c r="A92" s="378"/>
      <c r="B92" s="365" t="s">
        <v>2991</v>
      </c>
      <c r="C92" s="366"/>
      <c r="D92" s="366"/>
      <c r="E92" s="370"/>
      <c r="F92" s="368"/>
    </row>
    <row r="93" spans="1:6" ht="12.75">
      <c r="A93" s="378"/>
      <c r="B93" s="365" t="s">
        <v>2992</v>
      </c>
      <c r="C93" s="366"/>
      <c r="D93" s="366"/>
      <c r="E93" s="370"/>
      <c r="F93" s="368"/>
    </row>
    <row r="94" spans="1:6" ht="12.75">
      <c r="A94" s="378"/>
      <c r="B94" s="365" t="s">
        <v>2993</v>
      </c>
      <c r="C94" s="366"/>
      <c r="D94" s="366"/>
      <c r="E94" s="370"/>
      <c r="F94" s="368"/>
    </row>
    <row r="95" spans="1:6" ht="12.75">
      <c r="A95" s="378"/>
      <c r="B95" s="365" t="s">
        <v>2994</v>
      </c>
      <c r="C95" s="366"/>
      <c r="D95" s="366"/>
      <c r="E95" s="370"/>
      <c r="F95" s="368"/>
    </row>
    <row r="96" spans="1:6" ht="12.75">
      <c r="A96" s="378"/>
      <c r="B96" s="365" t="s">
        <v>2995</v>
      </c>
      <c r="C96" s="366"/>
      <c r="D96" s="366"/>
      <c r="E96" s="370"/>
      <c r="F96" s="368"/>
    </row>
    <row r="97" spans="1:6" ht="12.75">
      <c r="A97" s="378"/>
      <c r="B97" s="365" t="s">
        <v>2996</v>
      </c>
      <c r="C97" s="366"/>
      <c r="D97" s="366"/>
      <c r="E97" s="370"/>
      <c r="F97" s="368"/>
    </row>
    <row r="98" spans="1:6" ht="12.75">
      <c r="A98" s="378"/>
      <c r="B98" s="365" t="s">
        <v>2997</v>
      </c>
      <c r="C98" s="366"/>
      <c r="D98" s="366"/>
      <c r="E98" s="370"/>
      <c r="F98" s="368"/>
    </row>
    <row r="99" spans="1:6" ht="12.75">
      <c r="A99" s="378"/>
      <c r="B99" s="365" t="s">
        <v>2996</v>
      </c>
      <c r="C99" s="366"/>
      <c r="D99" s="366"/>
      <c r="E99" s="370"/>
      <c r="F99" s="368"/>
    </row>
    <row r="100" spans="1:6" ht="12.75">
      <c r="A100" s="378"/>
      <c r="B100" s="365" t="s">
        <v>2998</v>
      </c>
      <c r="C100" s="366"/>
      <c r="D100" s="366"/>
      <c r="E100" s="370"/>
      <c r="F100" s="368"/>
    </row>
    <row r="101" spans="1:6" ht="12.75">
      <c r="A101" s="378"/>
      <c r="B101" s="365" t="s">
        <v>2999</v>
      </c>
      <c r="C101" s="366"/>
      <c r="D101" s="366"/>
      <c r="E101" s="370"/>
      <c r="F101" s="368"/>
    </row>
    <row r="102" spans="1:6" ht="12.75">
      <c r="A102" s="378"/>
      <c r="B102" s="365" t="s">
        <v>3000</v>
      </c>
      <c r="C102" s="366"/>
      <c r="D102" s="366"/>
      <c r="E102" s="370"/>
      <c r="F102" s="368"/>
    </row>
    <row r="103" spans="1:6" ht="12.75">
      <c r="A103" s="378"/>
      <c r="B103" s="365" t="s">
        <v>3001</v>
      </c>
      <c r="C103" s="366"/>
      <c r="D103" s="366"/>
      <c r="E103" s="370"/>
      <c r="F103" s="368"/>
    </row>
    <row r="104" spans="1:6" ht="12.75">
      <c r="A104" s="378"/>
      <c r="B104" s="365" t="s">
        <v>3002</v>
      </c>
      <c r="C104" s="366"/>
      <c r="D104" s="366"/>
      <c r="E104" s="370"/>
      <c r="F104" s="368"/>
    </row>
    <row r="105" spans="1:6" ht="12.75">
      <c r="A105" s="378"/>
      <c r="B105" s="365" t="s">
        <v>3003</v>
      </c>
      <c r="C105" s="366"/>
      <c r="D105" s="366"/>
      <c r="E105" s="370"/>
      <c r="F105" s="368"/>
    </row>
    <row r="106" spans="1:6" ht="12.75">
      <c r="A106" s="378"/>
      <c r="B106" s="365" t="s">
        <v>3004</v>
      </c>
      <c r="C106" s="366"/>
      <c r="D106" s="366"/>
      <c r="E106" s="370"/>
      <c r="F106" s="368"/>
    </row>
    <row r="107" spans="1:6" ht="12.75">
      <c r="A107" s="378"/>
      <c r="B107" s="365" t="s">
        <v>1053</v>
      </c>
      <c r="C107" s="366"/>
      <c r="D107" s="366"/>
      <c r="E107" s="370"/>
      <c r="F107" s="368"/>
    </row>
    <row r="108" spans="1:6" ht="12.75">
      <c r="A108" s="379"/>
      <c r="B108" s="388"/>
      <c r="C108" s="380"/>
      <c r="D108" s="380"/>
      <c r="E108" s="381"/>
      <c r="F108" s="382"/>
    </row>
    <row r="109" spans="1:6" ht="15.75">
      <c r="A109" s="356" t="s">
        <v>2934</v>
      </c>
      <c r="B109" s="357"/>
      <c r="C109" s="358"/>
      <c r="D109" s="358"/>
      <c r="E109" s="386"/>
      <c r="F109" s="359" t="s">
        <v>3005</v>
      </c>
    </row>
    <row r="110" spans="1:6" ht="34.35" customHeight="1">
      <c r="A110" s="360" t="s">
        <v>2936</v>
      </c>
      <c r="B110" s="361" t="s">
        <v>2937</v>
      </c>
      <c r="C110" s="362" t="s">
        <v>2938</v>
      </c>
      <c r="D110" s="362" t="s">
        <v>2939</v>
      </c>
      <c r="E110" s="361"/>
      <c r="F110" s="363" t="s">
        <v>2941</v>
      </c>
    </row>
    <row r="111" spans="1:6" ht="12.75">
      <c r="A111" s="364"/>
      <c r="B111" s="365"/>
      <c r="C111" s="366"/>
      <c r="D111" s="366"/>
      <c r="E111" s="370"/>
      <c r="F111" s="368"/>
    </row>
    <row r="112" spans="1:6" ht="12.75">
      <c r="A112" s="364"/>
      <c r="B112" s="365" t="s">
        <v>3006</v>
      </c>
      <c r="C112" s="366"/>
      <c r="D112" s="366"/>
      <c r="E112" s="370"/>
      <c r="F112" s="368"/>
    </row>
    <row r="113" spans="1:6" ht="12.75">
      <c r="A113" s="364"/>
      <c r="B113" s="365" t="s">
        <v>3007</v>
      </c>
      <c r="C113" s="366"/>
      <c r="D113" s="366"/>
      <c r="E113" s="370"/>
      <c r="F113" s="368"/>
    </row>
    <row r="114" spans="1:6" ht="12.75">
      <c r="A114" s="364"/>
      <c r="B114" s="365" t="s">
        <v>3008</v>
      </c>
      <c r="C114" s="366"/>
      <c r="D114" s="366"/>
      <c r="E114" s="370"/>
      <c r="F114" s="368"/>
    </row>
    <row r="115" spans="1:6" ht="12.75">
      <c r="A115" s="364"/>
      <c r="B115" s="365" t="s">
        <v>3009</v>
      </c>
      <c r="C115" s="366"/>
      <c r="D115" s="366"/>
      <c r="E115" s="370"/>
      <c r="F115" s="368"/>
    </row>
    <row r="116" spans="1:6" ht="12.75">
      <c r="A116" s="364"/>
      <c r="B116" s="365"/>
      <c r="C116" s="366"/>
      <c r="D116" s="366"/>
      <c r="E116" s="370"/>
      <c r="F116" s="368"/>
    </row>
    <row r="117" spans="1:6" ht="12.75">
      <c r="A117" s="364" t="s">
        <v>3011</v>
      </c>
      <c r="B117" s="365" t="s">
        <v>2953</v>
      </c>
      <c r="C117" s="366" t="s">
        <v>1386</v>
      </c>
      <c r="D117" s="366">
        <v>1</v>
      </c>
      <c r="E117" s="427"/>
      <c r="F117" s="371">
        <f>D117*E117</f>
        <v>0</v>
      </c>
    </row>
    <row r="118" spans="1:6" ht="12.75">
      <c r="A118" s="364"/>
      <c r="B118" s="365" t="s">
        <v>3010</v>
      </c>
      <c r="C118" s="366"/>
      <c r="D118" s="366"/>
      <c r="E118" s="370"/>
      <c r="F118" s="368"/>
    </row>
    <row r="119" spans="1:6" ht="12.75">
      <c r="A119" s="364"/>
      <c r="B119" s="365"/>
      <c r="C119" s="366"/>
      <c r="D119" s="366"/>
      <c r="E119" s="370"/>
      <c r="F119" s="368"/>
    </row>
    <row r="120" spans="1:6" ht="12.75">
      <c r="A120" s="387" t="s">
        <v>3011</v>
      </c>
      <c r="B120" s="365" t="s">
        <v>3012</v>
      </c>
      <c r="C120" s="366" t="s">
        <v>1386</v>
      </c>
      <c r="D120" s="366">
        <v>1</v>
      </c>
      <c r="E120" s="427"/>
      <c r="F120" s="371">
        <f>D120*E120</f>
        <v>0</v>
      </c>
    </row>
    <row r="121" spans="1:6" ht="12.75">
      <c r="A121" s="364"/>
      <c r="B121" s="365" t="s">
        <v>3013</v>
      </c>
      <c r="C121" s="366"/>
      <c r="D121" s="366"/>
      <c r="E121" s="370"/>
      <c r="F121" s="368"/>
    </row>
    <row r="122" spans="1:6" ht="12.75">
      <c r="A122" s="364"/>
      <c r="B122" s="365" t="s">
        <v>2946</v>
      </c>
      <c r="C122" s="366"/>
      <c r="D122" s="366"/>
      <c r="E122" s="370"/>
      <c r="F122" s="368"/>
    </row>
    <row r="123" spans="1:6" ht="12.75">
      <c r="A123" s="387"/>
      <c r="B123" s="365" t="s">
        <v>3014</v>
      </c>
      <c r="C123" s="366"/>
      <c r="D123" s="366"/>
      <c r="E123" s="370"/>
      <c r="F123" s="368"/>
    </row>
    <row r="124" spans="1:6" ht="12.75">
      <c r="A124" s="387"/>
      <c r="B124" s="365" t="s">
        <v>3015</v>
      </c>
      <c r="C124" s="366"/>
      <c r="D124" s="366"/>
      <c r="E124" s="370"/>
      <c r="F124" s="368"/>
    </row>
    <row r="125" spans="1:6" ht="12.75">
      <c r="A125" s="387"/>
      <c r="B125" s="365" t="s">
        <v>2949</v>
      </c>
      <c r="C125" s="366"/>
      <c r="D125" s="366"/>
      <c r="E125" s="370"/>
      <c r="F125" s="368"/>
    </row>
    <row r="126" spans="1:6" ht="12.75">
      <c r="A126" s="387"/>
      <c r="B126" s="365" t="s">
        <v>2950</v>
      </c>
      <c r="C126" s="366"/>
      <c r="D126" s="366"/>
      <c r="E126" s="370"/>
      <c r="F126" s="368"/>
    </row>
    <row r="127" spans="1:6" ht="12.75">
      <c r="A127" s="387"/>
      <c r="B127" s="365" t="s">
        <v>3016</v>
      </c>
      <c r="C127" s="366"/>
      <c r="D127" s="366"/>
      <c r="E127" s="370"/>
      <c r="F127" s="368"/>
    </row>
    <row r="128" spans="1:6" ht="12.75">
      <c r="A128" s="364"/>
      <c r="B128" s="365" t="s">
        <v>3017</v>
      </c>
      <c r="C128" s="366"/>
      <c r="D128" s="366"/>
      <c r="E128" s="370"/>
      <c r="F128" s="368"/>
    </row>
    <row r="129" spans="1:6" ht="12.75">
      <c r="A129" s="387"/>
      <c r="B129" s="365" t="s">
        <v>2953</v>
      </c>
      <c r="C129" s="366"/>
      <c r="D129" s="366"/>
      <c r="E129" s="370"/>
      <c r="F129" s="368"/>
    </row>
    <row r="130" spans="1:6" ht="12.75">
      <c r="A130" s="378"/>
      <c r="B130" s="365" t="s">
        <v>3018</v>
      </c>
      <c r="C130" s="366"/>
      <c r="D130" s="366"/>
      <c r="E130" s="370"/>
      <c r="F130" s="368"/>
    </row>
    <row r="131" spans="1:6" ht="12.75">
      <c r="A131" s="378"/>
      <c r="B131" s="365" t="s">
        <v>3019</v>
      </c>
      <c r="C131" s="366"/>
      <c r="D131" s="366"/>
      <c r="E131" s="370"/>
      <c r="F131" s="368"/>
    </row>
    <row r="132" spans="1:6" ht="12.75">
      <c r="A132" s="378"/>
      <c r="B132" s="365" t="s">
        <v>2959</v>
      </c>
      <c r="C132" s="366"/>
      <c r="D132" s="366"/>
      <c r="E132" s="370"/>
      <c r="F132" s="368"/>
    </row>
    <row r="133" spans="1:6" ht="12.75">
      <c r="A133" s="378"/>
      <c r="B133" s="365" t="s">
        <v>3020</v>
      </c>
      <c r="C133" s="366"/>
      <c r="D133" s="366"/>
      <c r="E133" s="370"/>
      <c r="F133" s="368"/>
    </row>
    <row r="134" spans="1:6" ht="12.75">
      <c r="A134" s="378"/>
      <c r="B134" s="365" t="s">
        <v>3021</v>
      </c>
      <c r="C134" s="366"/>
      <c r="D134" s="366"/>
      <c r="E134" s="370"/>
      <c r="F134" s="368"/>
    </row>
    <row r="135" spans="1:6" ht="12.75">
      <c r="A135" s="378"/>
      <c r="B135" s="372" t="s">
        <v>3022</v>
      </c>
      <c r="C135" s="366"/>
      <c r="D135" s="366"/>
      <c r="E135" s="370"/>
      <c r="F135" s="368"/>
    </row>
    <row r="136" spans="1:6" ht="12.75">
      <c r="A136" s="378"/>
      <c r="B136" s="372" t="s">
        <v>3023</v>
      </c>
      <c r="C136" s="366"/>
      <c r="D136" s="366"/>
      <c r="E136" s="370"/>
      <c r="F136" s="368"/>
    </row>
    <row r="137" spans="1:6" ht="12.75">
      <c r="A137" s="378"/>
      <c r="B137" s="365" t="s">
        <v>2968</v>
      </c>
      <c r="C137" s="366"/>
      <c r="D137" s="366"/>
      <c r="E137" s="370"/>
      <c r="F137" s="368"/>
    </row>
    <row r="138" spans="1:6" ht="12.75">
      <c r="A138" s="378"/>
      <c r="B138" s="389" t="s">
        <v>3024</v>
      </c>
      <c r="C138" s="366"/>
      <c r="D138" s="366"/>
      <c r="E138" s="370"/>
      <c r="F138" s="368"/>
    </row>
    <row r="139" spans="1:6" ht="12.75">
      <c r="A139" s="378"/>
      <c r="B139" s="365" t="s">
        <v>2970</v>
      </c>
      <c r="C139" s="366"/>
      <c r="D139" s="366"/>
      <c r="E139" s="370"/>
      <c r="F139" s="368"/>
    </row>
    <row r="140" spans="1:6" ht="12.75">
      <c r="A140" s="378"/>
      <c r="B140" s="365" t="s">
        <v>3025</v>
      </c>
      <c r="C140" s="366"/>
      <c r="D140" s="366"/>
      <c r="E140" s="370"/>
      <c r="F140" s="368"/>
    </row>
    <row r="141" spans="1:6" ht="12.75">
      <c r="A141" s="378"/>
      <c r="B141" s="365" t="s">
        <v>3026</v>
      </c>
      <c r="C141" s="366"/>
      <c r="D141" s="366"/>
      <c r="E141" s="370"/>
      <c r="F141" s="368"/>
    </row>
    <row r="142" spans="1:6" ht="12.75">
      <c r="A142" s="378"/>
      <c r="B142" s="365" t="s">
        <v>3027</v>
      </c>
      <c r="C142" s="366"/>
      <c r="D142" s="366"/>
      <c r="E142" s="370"/>
      <c r="F142" s="368"/>
    </row>
    <row r="143" spans="1:6" ht="12.75">
      <c r="A143" s="378"/>
      <c r="B143" s="365" t="s">
        <v>3028</v>
      </c>
      <c r="C143" s="366"/>
      <c r="D143" s="366"/>
      <c r="E143" s="370"/>
      <c r="F143" s="368"/>
    </row>
    <row r="144" spans="1:6" ht="12.75">
      <c r="A144" s="378"/>
      <c r="B144" s="365" t="s">
        <v>2975</v>
      </c>
      <c r="C144" s="366"/>
      <c r="D144" s="366"/>
      <c r="E144" s="370"/>
      <c r="F144" s="368"/>
    </row>
    <row r="145" spans="1:6" ht="12.75">
      <c r="A145" s="378"/>
      <c r="B145" s="365" t="s">
        <v>2976</v>
      </c>
      <c r="C145" s="366"/>
      <c r="D145" s="366"/>
      <c r="E145" s="370"/>
      <c r="F145" s="368"/>
    </row>
    <row r="146" spans="1:6" ht="12.75">
      <c r="A146" s="378"/>
      <c r="B146" s="365" t="s">
        <v>2977</v>
      </c>
      <c r="C146" s="366"/>
      <c r="D146" s="366"/>
      <c r="E146" s="370"/>
      <c r="F146" s="368"/>
    </row>
    <row r="147" spans="1:6" ht="12.75">
      <c r="A147" s="378"/>
      <c r="B147" s="365"/>
      <c r="C147" s="366"/>
      <c r="D147" s="366"/>
      <c r="E147" s="370"/>
      <c r="F147" s="368"/>
    </row>
    <row r="148" spans="1:6" ht="12.75">
      <c r="A148" s="378"/>
      <c r="B148" s="365" t="s">
        <v>2980</v>
      </c>
      <c r="C148" s="366"/>
      <c r="D148" s="366"/>
      <c r="E148" s="370"/>
      <c r="F148" s="368"/>
    </row>
    <row r="149" spans="1:6" ht="12.75">
      <c r="A149" s="378"/>
      <c r="B149" s="389" t="s">
        <v>2987</v>
      </c>
      <c r="C149" s="366"/>
      <c r="D149" s="366"/>
      <c r="E149" s="370"/>
      <c r="F149" s="368"/>
    </row>
    <row r="150" spans="1:6" ht="12.75">
      <c r="A150" s="378"/>
      <c r="B150" s="365"/>
      <c r="C150" s="366"/>
      <c r="D150" s="366"/>
      <c r="E150" s="370"/>
      <c r="F150" s="368"/>
    </row>
    <row r="151" spans="1:6" ht="12.75">
      <c r="A151" s="387" t="s">
        <v>3029</v>
      </c>
      <c r="B151" s="365" t="s">
        <v>3030</v>
      </c>
      <c r="C151" s="366" t="s">
        <v>1386</v>
      </c>
      <c r="D151" s="366">
        <v>1</v>
      </c>
      <c r="E151" s="427"/>
      <c r="F151" s="371">
        <f>D151*E151</f>
        <v>0</v>
      </c>
    </row>
    <row r="152" spans="1:6" ht="12.75">
      <c r="A152" s="378"/>
      <c r="B152" s="365" t="s">
        <v>3031</v>
      </c>
      <c r="C152" s="366"/>
      <c r="D152" s="366"/>
      <c r="E152" s="370"/>
      <c r="F152" s="368"/>
    </row>
    <row r="153" spans="1:6" ht="12.75">
      <c r="A153" s="378"/>
      <c r="B153" s="365" t="s">
        <v>3032</v>
      </c>
      <c r="C153" s="366"/>
      <c r="D153" s="366"/>
      <c r="E153" s="370"/>
      <c r="F153" s="368"/>
    </row>
    <row r="154" spans="1:6" ht="12.75">
      <c r="A154" s="378"/>
      <c r="B154" s="365" t="s">
        <v>3033</v>
      </c>
      <c r="C154" s="366"/>
      <c r="D154" s="366"/>
      <c r="E154" s="370"/>
      <c r="F154" s="368"/>
    </row>
    <row r="155" spans="1:6" ht="12.75">
      <c r="A155" s="378"/>
      <c r="B155" s="365" t="s">
        <v>3034</v>
      </c>
      <c r="C155" s="366"/>
      <c r="D155" s="366"/>
      <c r="E155" s="370"/>
      <c r="F155" s="368"/>
    </row>
    <row r="156" spans="1:6" ht="12.75">
      <c r="A156" s="378"/>
      <c r="B156" s="365" t="s">
        <v>3035</v>
      </c>
      <c r="C156" s="366"/>
      <c r="D156" s="366"/>
      <c r="E156" s="370"/>
      <c r="F156" s="368"/>
    </row>
    <row r="157" spans="1:6" ht="12.75">
      <c r="A157" s="378"/>
      <c r="B157" s="365" t="s">
        <v>3036</v>
      </c>
      <c r="C157" s="366"/>
      <c r="D157" s="366"/>
      <c r="E157" s="370"/>
      <c r="F157" s="368"/>
    </row>
    <row r="158" spans="1:6" ht="12.75">
      <c r="A158" s="378"/>
      <c r="B158" s="365" t="s">
        <v>3037</v>
      </c>
      <c r="C158" s="366"/>
      <c r="D158" s="366"/>
      <c r="E158" s="370"/>
      <c r="F158" s="368"/>
    </row>
    <row r="159" spans="1:6" ht="12.75">
      <c r="A159" s="378"/>
      <c r="B159" s="365" t="s">
        <v>3038</v>
      </c>
      <c r="C159" s="366"/>
      <c r="D159" s="366"/>
      <c r="E159" s="370"/>
      <c r="F159" s="368"/>
    </row>
    <row r="160" spans="1:6" ht="12.75">
      <c r="A160" s="378"/>
      <c r="B160" s="365" t="s">
        <v>3039</v>
      </c>
      <c r="C160" s="366"/>
      <c r="D160" s="366"/>
      <c r="E160" s="370"/>
      <c r="F160" s="368"/>
    </row>
    <row r="161" spans="1:6" ht="12.75">
      <c r="A161" s="378"/>
      <c r="B161" s="398"/>
      <c r="C161" s="366"/>
      <c r="D161" s="366"/>
      <c r="E161" s="370"/>
      <c r="F161" s="368"/>
    </row>
    <row r="162" spans="1:6" ht="12.75">
      <c r="A162" s="379"/>
      <c r="B162" s="441"/>
      <c r="C162" s="380"/>
      <c r="D162" s="380"/>
      <c r="E162" s="381"/>
      <c r="F162" s="382"/>
    </row>
    <row r="163" spans="1:6" ht="15.75">
      <c r="A163" s="356" t="s">
        <v>2934</v>
      </c>
      <c r="B163" s="357"/>
      <c r="C163" s="358"/>
      <c r="D163" s="358"/>
      <c r="E163" s="386"/>
      <c r="F163" s="359" t="s">
        <v>3040</v>
      </c>
    </row>
    <row r="164" spans="1:6" ht="34.35" customHeight="1">
      <c r="A164" s="360" t="s">
        <v>2936</v>
      </c>
      <c r="B164" s="361" t="s">
        <v>2937</v>
      </c>
      <c r="C164" s="362" t="s">
        <v>2938</v>
      </c>
      <c r="D164" s="362" t="s">
        <v>2939</v>
      </c>
      <c r="E164" s="361"/>
      <c r="F164" s="363" t="s">
        <v>2941</v>
      </c>
    </row>
    <row r="165" spans="1:6" ht="12.75">
      <c r="A165" s="364"/>
      <c r="B165" s="365"/>
      <c r="C165" s="366"/>
      <c r="D165" s="366"/>
      <c r="E165" s="370"/>
      <c r="F165" s="368"/>
    </row>
    <row r="166" spans="1:6" ht="12.75">
      <c r="A166" s="378"/>
      <c r="B166" s="365" t="s">
        <v>3041</v>
      </c>
      <c r="C166" s="366"/>
      <c r="D166" s="366"/>
      <c r="E166" s="370"/>
      <c r="F166" s="368"/>
    </row>
    <row r="167" spans="1:6" ht="12.75">
      <c r="A167" s="378"/>
      <c r="B167" s="365" t="s">
        <v>3042</v>
      </c>
      <c r="C167" s="366"/>
      <c r="D167" s="366"/>
      <c r="E167" s="370"/>
      <c r="F167" s="368"/>
    </row>
    <row r="168" spans="1:6" ht="12.75">
      <c r="A168" s="378"/>
      <c r="B168" s="365" t="s">
        <v>3043</v>
      </c>
      <c r="C168" s="366"/>
      <c r="D168" s="366"/>
      <c r="E168" s="370"/>
      <c r="F168" s="368"/>
    </row>
    <row r="169" spans="1:6" ht="12.75">
      <c r="A169" s="378"/>
      <c r="B169" s="365" t="s">
        <v>3044</v>
      </c>
      <c r="C169" s="366"/>
      <c r="D169" s="366"/>
      <c r="E169" s="370"/>
      <c r="F169" s="368"/>
    </row>
    <row r="170" spans="1:6" ht="12.75">
      <c r="A170" s="378"/>
      <c r="B170" s="372" t="s">
        <v>3045</v>
      </c>
      <c r="C170" s="366"/>
      <c r="D170" s="366"/>
      <c r="E170" s="370"/>
      <c r="F170" s="368"/>
    </row>
    <row r="171" spans="1:6" ht="12.75">
      <c r="A171" s="369"/>
      <c r="B171" s="390"/>
      <c r="C171" s="366"/>
      <c r="D171" s="366"/>
      <c r="E171" s="370"/>
      <c r="F171" s="368"/>
    </row>
    <row r="172" spans="1:6" ht="12.75">
      <c r="A172" s="369" t="s">
        <v>3046</v>
      </c>
      <c r="B172" s="365" t="s">
        <v>3047</v>
      </c>
      <c r="C172" s="366"/>
      <c r="D172" s="366"/>
      <c r="E172" s="370"/>
      <c r="F172" s="368"/>
    </row>
    <row r="173" spans="1:6" ht="12.75">
      <c r="A173" s="369"/>
      <c r="B173" s="365"/>
      <c r="C173" s="366"/>
      <c r="D173" s="366"/>
      <c r="E173" s="370"/>
      <c r="F173" s="368"/>
    </row>
    <row r="174" spans="1:9" ht="15">
      <c r="A174" s="369" t="s">
        <v>3048</v>
      </c>
      <c r="B174" s="365" t="s">
        <v>3049</v>
      </c>
      <c r="C174" s="375" t="s">
        <v>1386</v>
      </c>
      <c r="D174" s="375">
        <v>52</v>
      </c>
      <c r="E174" s="428"/>
      <c r="F174" s="371">
        <f>D174*E174</f>
        <v>0</v>
      </c>
      <c r="I174" t="s">
        <v>2</v>
      </c>
    </row>
    <row r="175" spans="1:6" ht="12.75">
      <c r="A175" s="369"/>
      <c r="B175" s="365" t="s">
        <v>3050</v>
      </c>
      <c r="C175" s="366"/>
      <c r="D175" s="366"/>
      <c r="E175" s="370"/>
      <c r="F175" s="368"/>
    </row>
    <row r="176" spans="1:6" ht="12.75">
      <c r="A176" s="369"/>
      <c r="B176" s="365"/>
      <c r="C176" s="366"/>
      <c r="D176" s="366"/>
      <c r="E176" s="370"/>
      <c r="F176" s="368"/>
    </row>
    <row r="177" spans="1:6" ht="12.75">
      <c r="A177" s="369" t="s">
        <v>3051</v>
      </c>
      <c r="B177" s="365" t="s">
        <v>3052</v>
      </c>
      <c r="C177" s="366" t="s">
        <v>1386</v>
      </c>
      <c r="D177" s="366">
        <v>2</v>
      </c>
      <c r="E177" s="427"/>
      <c r="F177" s="371">
        <f>D177*E177</f>
        <v>0</v>
      </c>
    </row>
    <row r="178" spans="1:6" ht="12.75">
      <c r="A178" s="369"/>
      <c r="B178" s="365" t="s">
        <v>3050</v>
      </c>
      <c r="C178" s="366"/>
      <c r="D178" s="366"/>
      <c r="E178" s="370"/>
      <c r="F178" s="368"/>
    </row>
    <row r="179" spans="1:6" ht="12.75">
      <c r="A179" s="387"/>
      <c r="B179" s="365"/>
      <c r="C179" s="366"/>
      <c r="D179" s="366"/>
      <c r="E179" s="370"/>
      <c r="F179" s="368"/>
    </row>
    <row r="180" spans="1:6" ht="12.75">
      <c r="A180" s="387" t="s">
        <v>3053</v>
      </c>
      <c r="B180" s="365" t="s">
        <v>3054</v>
      </c>
      <c r="C180" s="366" t="s">
        <v>1386</v>
      </c>
      <c r="D180" s="366">
        <v>1</v>
      </c>
      <c r="E180" s="427"/>
      <c r="F180" s="371">
        <f>D180*E180</f>
        <v>0</v>
      </c>
    </row>
    <row r="181" spans="1:6" ht="12.75">
      <c r="A181" s="387"/>
      <c r="B181" s="365" t="s">
        <v>3055</v>
      </c>
      <c r="C181" s="366"/>
      <c r="D181" s="366"/>
      <c r="E181" s="370"/>
      <c r="F181" s="368"/>
    </row>
    <row r="182" spans="1:6" ht="12.75">
      <c r="A182" s="387"/>
      <c r="B182" s="365"/>
      <c r="C182" s="366"/>
      <c r="D182" s="366"/>
      <c r="E182" s="370"/>
      <c r="F182" s="368"/>
    </row>
    <row r="183" spans="1:6" ht="12.75">
      <c r="A183" s="387" t="s">
        <v>3056</v>
      </c>
      <c r="B183" s="365" t="s">
        <v>3047</v>
      </c>
      <c r="C183" s="366"/>
      <c r="D183" s="366"/>
      <c r="E183" s="370"/>
      <c r="F183" s="368"/>
    </row>
    <row r="184" spans="1:6" ht="12.75">
      <c r="A184" s="387"/>
      <c r="B184" s="365"/>
      <c r="C184" s="366"/>
      <c r="D184" s="366"/>
      <c r="E184" s="370"/>
      <c r="F184" s="368"/>
    </row>
    <row r="185" spans="1:6" ht="12.75">
      <c r="A185" s="387" t="s">
        <v>3057</v>
      </c>
      <c r="B185" s="365" t="s">
        <v>3058</v>
      </c>
      <c r="C185" s="366" t="s">
        <v>3059</v>
      </c>
      <c r="D185" s="366">
        <v>111</v>
      </c>
      <c r="E185" s="427"/>
      <c r="F185" s="371">
        <f>D185*E185</f>
        <v>0</v>
      </c>
    </row>
    <row r="186" spans="1:6" ht="12.75">
      <c r="A186" s="378"/>
      <c r="B186" s="365" t="s">
        <v>3060</v>
      </c>
      <c r="C186" s="366"/>
      <c r="D186" s="366"/>
      <c r="E186" s="370"/>
      <c r="F186" s="368"/>
    </row>
    <row r="187" spans="1:6" ht="12.75">
      <c r="A187" s="378"/>
      <c r="B187" s="365"/>
      <c r="C187" s="366"/>
      <c r="D187" s="366"/>
      <c r="E187" s="370"/>
      <c r="F187" s="368"/>
    </row>
    <row r="188" spans="1:6" ht="12.75">
      <c r="A188" s="369" t="s">
        <v>3061</v>
      </c>
      <c r="B188" s="365" t="s">
        <v>3058</v>
      </c>
      <c r="C188" s="366" t="s">
        <v>3059</v>
      </c>
      <c r="D188" s="366">
        <v>15</v>
      </c>
      <c r="E188" s="427"/>
      <c r="F188" s="371">
        <f>D188*E188</f>
        <v>0</v>
      </c>
    </row>
    <row r="189" spans="1:6" ht="12.75">
      <c r="A189" s="387"/>
      <c r="B189" s="365" t="s">
        <v>3062</v>
      </c>
      <c r="C189" s="366"/>
      <c r="D189" s="366"/>
      <c r="E189" s="370"/>
      <c r="F189" s="368"/>
    </row>
    <row r="190" spans="1:6" ht="12.75">
      <c r="A190" s="387"/>
      <c r="B190" s="365"/>
      <c r="C190" s="366"/>
      <c r="D190" s="366"/>
      <c r="E190" s="370"/>
      <c r="F190" s="368"/>
    </row>
    <row r="191" spans="1:6" ht="12.75">
      <c r="A191" s="387" t="s">
        <v>3063</v>
      </c>
      <c r="B191" s="365" t="s">
        <v>3064</v>
      </c>
      <c r="C191" s="366" t="s">
        <v>1386</v>
      </c>
      <c r="D191" s="366">
        <v>1</v>
      </c>
      <c r="E191" s="427"/>
      <c r="F191" s="371">
        <f>D191*E191</f>
        <v>0</v>
      </c>
    </row>
    <row r="192" spans="1:6" ht="12.75">
      <c r="A192" s="387"/>
      <c r="B192" s="365" t="s">
        <v>3065</v>
      </c>
      <c r="C192" s="366"/>
      <c r="D192" s="366"/>
      <c r="E192" s="370"/>
      <c r="F192" s="368"/>
    </row>
    <row r="193" spans="1:6" ht="12.75">
      <c r="A193" s="387"/>
      <c r="B193" s="365"/>
      <c r="C193" s="366"/>
      <c r="D193" s="366"/>
      <c r="E193" s="370"/>
      <c r="F193" s="368"/>
    </row>
    <row r="194" spans="1:6" ht="12.75">
      <c r="A194" s="387" t="s">
        <v>3066</v>
      </c>
      <c r="B194" s="365" t="s">
        <v>3067</v>
      </c>
      <c r="C194" s="366" t="s">
        <v>1386</v>
      </c>
      <c r="D194" s="366">
        <v>1</v>
      </c>
      <c r="E194" s="427"/>
      <c r="F194" s="371">
        <f>D194*E194</f>
        <v>0</v>
      </c>
    </row>
    <row r="195" spans="1:6" ht="12.75">
      <c r="A195" s="387"/>
      <c r="B195" s="365" t="s">
        <v>3065</v>
      </c>
      <c r="C195" s="366"/>
      <c r="D195" s="366"/>
      <c r="E195" s="370"/>
      <c r="F195" s="368"/>
    </row>
    <row r="196" spans="1:6" ht="12.75">
      <c r="A196" s="387"/>
      <c r="B196" s="365"/>
      <c r="C196" s="366"/>
      <c r="D196" s="366"/>
      <c r="E196" s="370"/>
      <c r="F196" s="368"/>
    </row>
    <row r="197" spans="1:6" ht="12.75">
      <c r="A197" s="387" t="s">
        <v>3068</v>
      </c>
      <c r="B197" s="365" t="s">
        <v>3069</v>
      </c>
      <c r="C197" s="366" t="s">
        <v>1386</v>
      </c>
      <c r="D197" s="366">
        <v>3</v>
      </c>
      <c r="E197" s="427"/>
      <c r="F197" s="371">
        <f>D197*E197</f>
        <v>0</v>
      </c>
    </row>
    <row r="198" spans="1:6" ht="12.75">
      <c r="A198" s="387"/>
      <c r="B198" s="365" t="s">
        <v>3065</v>
      </c>
      <c r="C198" s="366"/>
      <c r="D198" s="366"/>
      <c r="E198" s="370"/>
      <c r="F198" s="368"/>
    </row>
    <row r="199" spans="1:6" ht="12.75">
      <c r="A199" s="387"/>
      <c r="B199" s="365"/>
      <c r="C199" s="366"/>
      <c r="D199" s="366"/>
      <c r="E199" s="370"/>
      <c r="F199" s="368"/>
    </row>
    <row r="200" spans="1:6" ht="12.75">
      <c r="A200" s="387" t="s">
        <v>3070</v>
      </c>
      <c r="B200" s="365" t="s">
        <v>3047</v>
      </c>
      <c r="C200" s="366"/>
      <c r="D200" s="366"/>
      <c r="E200" s="370"/>
      <c r="F200" s="368"/>
    </row>
    <row r="201" spans="1:6" ht="12.75">
      <c r="A201" s="387"/>
      <c r="B201" s="365"/>
      <c r="C201" s="366"/>
      <c r="D201" s="366"/>
      <c r="E201" s="370"/>
      <c r="F201" s="368"/>
    </row>
    <row r="202" spans="1:6" ht="12.75">
      <c r="A202" s="387" t="s">
        <v>3071</v>
      </c>
      <c r="B202" s="365" t="s">
        <v>3072</v>
      </c>
      <c r="C202" s="366" t="s">
        <v>1386</v>
      </c>
      <c r="D202" s="366">
        <v>1</v>
      </c>
      <c r="E202" s="427"/>
      <c r="F202" s="371">
        <f>D202*E202</f>
        <v>0</v>
      </c>
    </row>
    <row r="203" spans="1:6" ht="12.75">
      <c r="A203" s="387"/>
      <c r="B203" s="365" t="s">
        <v>3073</v>
      </c>
      <c r="C203" s="366"/>
      <c r="D203" s="366"/>
      <c r="E203" s="370"/>
      <c r="F203" s="368"/>
    </row>
    <row r="204" spans="1:6" ht="12.75">
      <c r="A204" s="387"/>
      <c r="B204" s="365" t="s">
        <v>3074</v>
      </c>
      <c r="C204" s="366"/>
      <c r="D204" s="366"/>
      <c r="E204" s="370"/>
      <c r="F204" s="368"/>
    </row>
    <row r="205" spans="1:6" ht="12.75">
      <c r="A205" s="378"/>
      <c r="B205" s="365"/>
      <c r="C205" s="366"/>
      <c r="D205" s="366"/>
      <c r="E205" s="370"/>
      <c r="F205" s="368"/>
    </row>
    <row r="206" spans="1:6" ht="12.75">
      <c r="A206" s="387" t="s">
        <v>3075</v>
      </c>
      <c r="B206" s="365" t="s">
        <v>3072</v>
      </c>
      <c r="C206" s="366" t="s">
        <v>1386</v>
      </c>
      <c r="D206" s="366">
        <v>1</v>
      </c>
      <c r="E206" s="427"/>
      <c r="F206" s="371">
        <f>D206*E206</f>
        <v>0</v>
      </c>
    </row>
    <row r="207" spans="1:6" ht="12.75">
      <c r="A207" s="387"/>
      <c r="B207" s="365" t="s">
        <v>3073</v>
      </c>
      <c r="C207" s="366"/>
      <c r="D207" s="366"/>
      <c r="E207" s="370"/>
      <c r="F207" s="368"/>
    </row>
    <row r="208" spans="1:6" ht="12.75">
      <c r="A208" s="387"/>
      <c r="B208" s="365" t="s">
        <v>3074</v>
      </c>
      <c r="C208" s="366"/>
      <c r="D208" s="366"/>
      <c r="E208" s="370"/>
      <c r="F208" s="368"/>
    </row>
    <row r="209" spans="1:6" ht="12.75">
      <c r="A209" s="387"/>
      <c r="B209" s="365"/>
      <c r="C209" s="366"/>
      <c r="D209" s="366"/>
      <c r="E209" s="370"/>
      <c r="F209" s="368"/>
    </row>
    <row r="210" spans="1:6" ht="12.75">
      <c r="A210" s="387" t="s">
        <v>243</v>
      </c>
      <c r="B210" s="365" t="s">
        <v>3072</v>
      </c>
      <c r="C210" s="366" t="s">
        <v>1386</v>
      </c>
      <c r="D210" s="366">
        <v>1</v>
      </c>
      <c r="E210" s="427"/>
      <c r="F210" s="371">
        <f>D210*E210</f>
        <v>0</v>
      </c>
    </row>
    <row r="211" spans="1:6" ht="12.75">
      <c r="A211" s="387"/>
      <c r="B211" s="365" t="s">
        <v>3076</v>
      </c>
      <c r="C211" s="366"/>
      <c r="D211" s="366"/>
      <c r="E211" s="370"/>
      <c r="F211" s="368"/>
    </row>
    <row r="212" spans="1:6" ht="12.75">
      <c r="A212" s="387"/>
      <c r="B212" s="365" t="s">
        <v>3074</v>
      </c>
      <c r="C212" s="366"/>
      <c r="D212" s="366"/>
      <c r="E212" s="370"/>
      <c r="F212" s="368"/>
    </row>
    <row r="213" spans="1:6" ht="12.75">
      <c r="A213" s="387"/>
      <c r="B213" s="365"/>
      <c r="C213" s="366"/>
      <c r="D213" s="366"/>
      <c r="E213" s="370"/>
      <c r="F213" s="368"/>
    </row>
    <row r="214" spans="1:6" ht="12.75">
      <c r="A214" s="391"/>
      <c r="B214" s="365"/>
      <c r="C214" s="366"/>
      <c r="D214" s="366"/>
      <c r="E214" s="370"/>
      <c r="F214" s="368"/>
    </row>
    <row r="215" spans="1:6" ht="12.75">
      <c r="A215" s="379"/>
      <c r="B215" s="388"/>
      <c r="C215" s="380"/>
      <c r="D215" s="380"/>
      <c r="E215" s="381"/>
      <c r="F215" s="382"/>
    </row>
    <row r="216" spans="1:6" ht="12.75">
      <c r="A216" s="383"/>
      <c r="B216" s="392"/>
      <c r="C216" s="366"/>
      <c r="D216" s="366"/>
      <c r="E216" s="385"/>
      <c r="F216" s="366"/>
    </row>
    <row r="217" spans="1:6" ht="15.75">
      <c r="A217" s="356" t="s">
        <v>2934</v>
      </c>
      <c r="B217" s="357"/>
      <c r="C217" s="358"/>
      <c r="D217" s="358"/>
      <c r="E217" s="386"/>
      <c r="F217" s="359" t="s">
        <v>3077</v>
      </c>
    </row>
    <row r="218" spans="1:6" ht="32.1" customHeight="1">
      <c r="A218" s="360" t="s">
        <v>2936</v>
      </c>
      <c r="B218" s="361" t="s">
        <v>2937</v>
      </c>
      <c r="C218" s="362" t="s">
        <v>2938</v>
      </c>
      <c r="D218" s="362" t="s">
        <v>2939</v>
      </c>
      <c r="E218" s="361"/>
      <c r="F218" s="363" t="s">
        <v>2941</v>
      </c>
    </row>
    <row r="219" spans="1:6" ht="12.75">
      <c r="A219" s="364"/>
      <c r="B219" s="365"/>
      <c r="C219" s="366"/>
      <c r="D219" s="366"/>
      <c r="E219" s="370"/>
      <c r="F219" s="368"/>
    </row>
    <row r="220" spans="1:6" ht="12.75">
      <c r="A220" s="387" t="s">
        <v>3078</v>
      </c>
      <c r="B220" s="365" t="s">
        <v>3072</v>
      </c>
      <c r="C220" s="366" t="s">
        <v>1386</v>
      </c>
      <c r="D220" s="366">
        <v>1</v>
      </c>
      <c r="E220" s="427"/>
      <c r="F220" s="371">
        <f>D220*E220</f>
        <v>0</v>
      </c>
    </row>
    <row r="221" spans="1:6" ht="12.75">
      <c r="A221" s="387"/>
      <c r="B221" s="365" t="s">
        <v>3073</v>
      </c>
      <c r="C221" s="366"/>
      <c r="D221" s="366"/>
      <c r="E221" s="370"/>
      <c r="F221" s="368"/>
    </row>
    <row r="222" spans="1:6" ht="12.75">
      <c r="A222" s="387"/>
      <c r="B222" s="365" t="s">
        <v>3074</v>
      </c>
      <c r="C222" s="366"/>
      <c r="D222" s="366"/>
      <c r="E222" s="370"/>
      <c r="F222" s="368"/>
    </row>
    <row r="223" spans="1:6" ht="12.75">
      <c r="A223" s="378"/>
      <c r="B223" s="365"/>
      <c r="C223" s="366"/>
      <c r="D223" s="366"/>
      <c r="E223" s="370"/>
      <c r="F223" s="368"/>
    </row>
    <row r="224" spans="1:6" ht="12.75">
      <c r="A224" s="387" t="s">
        <v>3079</v>
      </c>
      <c r="B224" s="365" t="s">
        <v>3072</v>
      </c>
      <c r="C224" s="366" t="s">
        <v>1386</v>
      </c>
      <c r="D224" s="366">
        <v>1</v>
      </c>
      <c r="E224" s="427"/>
      <c r="F224" s="371">
        <f>D224*E224</f>
        <v>0</v>
      </c>
    </row>
    <row r="225" spans="1:6" ht="12.75">
      <c r="A225" s="387"/>
      <c r="B225" s="365" t="s">
        <v>3080</v>
      </c>
      <c r="C225" s="366"/>
      <c r="D225" s="366"/>
      <c r="E225" s="370"/>
      <c r="F225" s="368"/>
    </row>
    <row r="226" spans="1:6" ht="12.75">
      <c r="A226" s="387"/>
      <c r="B226" s="365" t="s">
        <v>3074</v>
      </c>
      <c r="C226" s="366"/>
      <c r="D226" s="366"/>
      <c r="E226" s="370"/>
      <c r="F226" s="368"/>
    </row>
    <row r="227" spans="1:6" ht="12.75">
      <c r="A227" s="387"/>
      <c r="B227" s="365"/>
      <c r="C227" s="366"/>
      <c r="D227" s="366"/>
      <c r="E227" s="370"/>
      <c r="F227" s="368"/>
    </row>
    <row r="228" spans="1:6" ht="12.75">
      <c r="A228" s="387" t="s">
        <v>3081</v>
      </c>
      <c r="B228" s="365" t="s">
        <v>3072</v>
      </c>
      <c r="C228" s="366" t="s">
        <v>1386</v>
      </c>
      <c r="D228" s="366">
        <v>1</v>
      </c>
      <c r="E228" s="427"/>
      <c r="F228" s="371">
        <f>D228*E228</f>
        <v>0</v>
      </c>
    </row>
    <row r="229" spans="1:6" ht="12.75">
      <c r="A229" s="387"/>
      <c r="B229" s="365" t="s">
        <v>3073</v>
      </c>
      <c r="C229" s="366"/>
      <c r="D229" s="366"/>
      <c r="E229" s="370"/>
      <c r="F229" s="368"/>
    </row>
    <row r="230" spans="1:6" ht="12.75">
      <c r="A230" s="387"/>
      <c r="B230" s="365" t="s">
        <v>3074</v>
      </c>
      <c r="C230" s="366"/>
      <c r="D230" s="366"/>
      <c r="E230" s="370"/>
      <c r="F230" s="368"/>
    </row>
    <row r="231" spans="1:6" ht="12.75">
      <c r="A231" s="378"/>
      <c r="B231" s="365"/>
      <c r="C231" s="366"/>
      <c r="D231" s="366"/>
      <c r="E231" s="370"/>
      <c r="F231" s="368"/>
    </row>
    <row r="232" spans="1:6" ht="12.75">
      <c r="A232" s="387" t="s">
        <v>3082</v>
      </c>
      <c r="B232" s="365" t="s">
        <v>3072</v>
      </c>
      <c r="C232" s="366" t="s">
        <v>1386</v>
      </c>
      <c r="D232" s="366">
        <v>1</v>
      </c>
      <c r="E232" s="427"/>
      <c r="F232" s="371">
        <f>D232*E232</f>
        <v>0</v>
      </c>
    </row>
    <row r="233" spans="1:6" ht="12.75">
      <c r="A233" s="387"/>
      <c r="B233" s="365" t="s">
        <v>3080</v>
      </c>
      <c r="C233" s="366"/>
      <c r="D233" s="366"/>
      <c r="E233" s="370"/>
      <c r="F233" s="368"/>
    </row>
    <row r="234" spans="1:6" ht="12.75">
      <c r="A234" s="387"/>
      <c r="B234" s="365" t="s">
        <v>3074</v>
      </c>
      <c r="C234" s="366"/>
      <c r="D234" s="366"/>
      <c r="E234" s="370"/>
      <c r="F234" s="368"/>
    </row>
    <row r="235" spans="1:6" ht="12.75">
      <c r="A235" s="387"/>
      <c r="B235" s="365"/>
      <c r="C235" s="366"/>
      <c r="D235" s="366"/>
      <c r="E235" s="370"/>
      <c r="F235" s="368"/>
    </row>
    <row r="236" spans="1:6" ht="12.75">
      <c r="A236" s="387" t="s">
        <v>3083</v>
      </c>
      <c r="B236" s="365" t="s">
        <v>3047</v>
      </c>
      <c r="C236" s="366"/>
      <c r="D236" s="366"/>
      <c r="E236" s="370"/>
      <c r="F236" s="368"/>
    </row>
    <row r="237" spans="1:6" ht="12.75">
      <c r="A237" s="387"/>
      <c r="B237" s="365"/>
      <c r="C237" s="366"/>
      <c r="D237" s="366"/>
      <c r="E237" s="370"/>
      <c r="F237" s="368"/>
    </row>
    <row r="238" spans="1:6" ht="12.75">
      <c r="A238" s="387" t="s">
        <v>3084</v>
      </c>
      <c r="B238" s="365" t="s">
        <v>3085</v>
      </c>
      <c r="C238" s="366" t="s">
        <v>1386</v>
      </c>
      <c r="D238" s="366">
        <v>10</v>
      </c>
      <c r="E238" s="427"/>
      <c r="F238" s="371">
        <f>D238*E238</f>
        <v>0</v>
      </c>
    </row>
    <row r="239" spans="1:6" ht="12.75">
      <c r="A239" s="387"/>
      <c r="B239" s="365" t="s">
        <v>3086</v>
      </c>
      <c r="C239" s="366"/>
      <c r="D239" s="366"/>
      <c r="E239" s="370"/>
      <c r="F239" s="368"/>
    </row>
    <row r="240" spans="1:6" ht="12.75">
      <c r="A240" s="387"/>
      <c r="B240" s="389" t="s">
        <v>3087</v>
      </c>
      <c r="C240" s="366"/>
      <c r="D240" s="366"/>
      <c r="E240" s="370"/>
      <c r="F240" s="368"/>
    </row>
    <row r="241" spans="1:6" ht="12.75">
      <c r="A241" s="387"/>
      <c r="B241" s="365"/>
      <c r="C241" s="366"/>
      <c r="D241" s="366"/>
      <c r="E241" s="370"/>
      <c r="F241" s="368"/>
    </row>
    <row r="242" spans="1:6" ht="12.75">
      <c r="A242" s="387" t="s">
        <v>3088</v>
      </c>
      <c r="B242" s="365" t="s">
        <v>3089</v>
      </c>
      <c r="C242" s="366" t="s">
        <v>1386</v>
      </c>
      <c r="D242" s="366">
        <v>1</v>
      </c>
      <c r="E242" s="427"/>
      <c r="F242" s="371">
        <f>D242*E242</f>
        <v>0</v>
      </c>
    </row>
    <row r="243" spans="1:6" ht="12.75">
      <c r="A243" s="387"/>
      <c r="B243" s="365" t="s">
        <v>3090</v>
      </c>
      <c r="C243" s="366"/>
      <c r="D243" s="366"/>
      <c r="E243" s="370"/>
      <c r="F243" s="368"/>
    </row>
    <row r="244" spans="1:6" ht="12.75">
      <c r="A244" s="387"/>
      <c r="B244" s="389" t="s">
        <v>3087</v>
      </c>
      <c r="C244" s="366"/>
      <c r="D244" s="366"/>
      <c r="E244" s="370"/>
      <c r="F244" s="368"/>
    </row>
    <row r="245" spans="1:6" ht="12.75">
      <c r="A245" s="387"/>
      <c r="B245" s="365"/>
      <c r="C245" s="366"/>
      <c r="D245" s="366"/>
      <c r="E245" s="370"/>
      <c r="F245" s="368"/>
    </row>
    <row r="246" spans="1:6" ht="12.75">
      <c r="A246" s="387"/>
      <c r="B246" s="365"/>
      <c r="C246" s="366"/>
      <c r="D246" s="366"/>
      <c r="E246" s="370"/>
      <c r="F246" s="368"/>
    </row>
    <row r="247" spans="1:6" ht="12.75">
      <c r="A247" s="387"/>
      <c r="B247" s="365"/>
      <c r="C247" s="366"/>
      <c r="D247" s="366"/>
      <c r="E247" s="370"/>
      <c r="F247" s="368"/>
    </row>
    <row r="248" spans="1:6" ht="12.75">
      <c r="A248" s="387" t="s">
        <v>3091</v>
      </c>
      <c r="B248" s="365" t="s">
        <v>3085</v>
      </c>
      <c r="C248" s="366" t="s">
        <v>1386</v>
      </c>
      <c r="D248" s="366">
        <v>7</v>
      </c>
      <c r="E248" s="427"/>
      <c r="F248" s="371">
        <f>D248*E248</f>
        <v>0</v>
      </c>
    </row>
    <row r="249" spans="1:6" ht="12.75">
      <c r="A249" s="387"/>
      <c r="B249" s="365" t="s">
        <v>3092</v>
      </c>
      <c r="C249" s="366"/>
      <c r="D249" s="366"/>
      <c r="E249" s="370"/>
      <c r="F249" s="368"/>
    </row>
    <row r="250" spans="1:6" ht="12.75">
      <c r="A250" s="387"/>
      <c r="B250" s="389" t="s">
        <v>3087</v>
      </c>
      <c r="C250" s="366"/>
      <c r="D250" s="366"/>
      <c r="E250" s="370"/>
      <c r="F250" s="368"/>
    </row>
    <row r="251" spans="1:6" ht="12.75">
      <c r="A251" s="387"/>
      <c r="B251" s="365"/>
      <c r="C251" s="366"/>
      <c r="D251" s="366"/>
      <c r="E251" s="370"/>
      <c r="F251" s="368"/>
    </row>
    <row r="252" spans="1:6" ht="12.75">
      <c r="A252" s="387" t="s">
        <v>3093</v>
      </c>
      <c r="B252" s="365" t="s">
        <v>3094</v>
      </c>
      <c r="C252" s="366" t="s">
        <v>1386</v>
      </c>
      <c r="D252" s="366">
        <v>7</v>
      </c>
      <c r="E252" s="427"/>
      <c r="F252" s="371">
        <f>D252*E252</f>
        <v>0</v>
      </c>
    </row>
    <row r="253" spans="1:6" ht="12.75">
      <c r="A253" s="387"/>
      <c r="B253" s="365" t="s">
        <v>3095</v>
      </c>
      <c r="C253" s="366"/>
      <c r="D253" s="366"/>
      <c r="E253" s="370"/>
      <c r="F253" s="368"/>
    </row>
    <row r="254" spans="1:6" ht="12.75">
      <c r="A254" s="387"/>
      <c r="B254" s="389" t="s">
        <v>3087</v>
      </c>
      <c r="C254" s="366"/>
      <c r="D254" s="366"/>
      <c r="E254" s="370"/>
      <c r="F254" s="368"/>
    </row>
    <row r="255" spans="1:6" ht="12.75">
      <c r="A255" s="387"/>
      <c r="B255" s="365"/>
      <c r="C255" s="366"/>
      <c r="D255" s="366"/>
      <c r="E255" s="370"/>
      <c r="F255" s="368"/>
    </row>
    <row r="256" spans="1:6" ht="12.75">
      <c r="A256" s="387" t="s">
        <v>3096</v>
      </c>
      <c r="B256" s="365" t="s">
        <v>3047</v>
      </c>
      <c r="C256" s="366"/>
      <c r="D256" s="366"/>
      <c r="E256" s="370"/>
      <c r="F256" s="368"/>
    </row>
    <row r="257" spans="1:6" ht="12.75">
      <c r="A257" s="387"/>
      <c r="B257" s="365"/>
      <c r="C257" s="366"/>
      <c r="D257" s="366"/>
      <c r="E257" s="370"/>
      <c r="F257" s="368"/>
    </row>
    <row r="258" spans="1:6" ht="12.75">
      <c r="A258" s="387" t="s">
        <v>3097</v>
      </c>
      <c r="B258" s="365" t="s">
        <v>3098</v>
      </c>
      <c r="C258" s="366"/>
      <c r="D258" s="366"/>
      <c r="E258" s="370"/>
      <c r="F258" s="368"/>
    </row>
    <row r="259" spans="1:6" ht="12.75">
      <c r="A259" s="387"/>
      <c r="B259" s="365" t="s">
        <v>3099</v>
      </c>
      <c r="C259" s="366"/>
      <c r="D259" s="366"/>
      <c r="E259" s="370"/>
      <c r="F259" s="368"/>
    </row>
    <row r="260" spans="1:6" ht="12.75">
      <c r="A260" s="387"/>
      <c r="B260" s="365" t="s">
        <v>3100</v>
      </c>
      <c r="C260" s="366"/>
      <c r="D260" s="366"/>
      <c r="E260" s="370"/>
      <c r="F260" s="368"/>
    </row>
    <row r="261" spans="1:6" ht="12.75">
      <c r="A261" s="387"/>
      <c r="B261" s="389" t="s">
        <v>3087</v>
      </c>
      <c r="C261" s="366"/>
      <c r="D261" s="366"/>
      <c r="E261" s="370"/>
      <c r="F261" s="368"/>
    </row>
    <row r="262" spans="1:6" ht="12.75">
      <c r="A262" s="387" t="s">
        <v>3097</v>
      </c>
      <c r="B262" s="389" t="s">
        <v>3101</v>
      </c>
      <c r="C262" s="366" t="s">
        <v>3059</v>
      </c>
      <c r="D262" s="366">
        <v>12</v>
      </c>
      <c r="E262" s="427"/>
      <c r="F262" s="371">
        <f>D262*E262</f>
        <v>0</v>
      </c>
    </row>
    <row r="263" spans="1:6" ht="12.75">
      <c r="A263" s="387" t="s">
        <v>3097</v>
      </c>
      <c r="B263" s="389" t="s">
        <v>3102</v>
      </c>
      <c r="C263" s="366" t="s">
        <v>3059</v>
      </c>
      <c r="D263" s="366">
        <v>9.5</v>
      </c>
      <c r="E263" s="427"/>
      <c r="F263" s="371">
        <f>D263*E263</f>
        <v>0</v>
      </c>
    </row>
    <row r="264" spans="1:6" ht="12.75">
      <c r="A264" s="387" t="s">
        <v>3097</v>
      </c>
      <c r="B264" s="389" t="s">
        <v>3103</v>
      </c>
      <c r="C264" s="366" t="s">
        <v>3059</v>
      </c>
      <c r="D264" s="366">
        <v>20</v>
      </c>
      <c r="E264" s="427"/>
      <c r="F264" s="371">
        <f>D264*E264</f>
        <v>0</v>
      </c>
    </row>
    <row r="265" spans="1:6" ht="12.75">
      <c r="A265" s="364"/>
      <c r="B265" s="365"/>
      <c r="C265" s="366"/>
      <c r="D265" s="366"/>
      <c r="E265" s="370"/>
      <c r="F265" s="368"/>
    </row>
    <row r="266" spans="1:6" ht="12.75">
      <c r="A266" s="387" t="s">
        <v>259</v>
      </c>
      <c r="B266" s="365" t="s">
        <v>3098</v>
      </c>
      <c r="C266" s="366"/>
      <c r="D266" s="366"/>
      <c r="E266" s="370"/>
      <c r="F266" s="368"/>
    </row>
    <row r="267" spans="1:6" ht="12.75">
      <c r="A267" s="387"/>
      <c r="B267" s="365" t="s">
        <v>3099</v>
      </c>
      <c r="C267" s="366"/>
      <c r="D267" s="366"/>
      <c r="E267" s="370"/>
      <c r="F267" s="368"/>
    </row>
    <row r="268" spans="1:6" ht="12.75">
      <c r="A268" s="387"/>
      <c r="B268" s="365" t="s">
        <v>3100</v>
      </c>
      <c r="C268" s="366"/>
      <c r="D268" s="366"/>
      <c r="E268" s="370"/>
      <c r="F268" s="368"/>
    </row>
    <row r="269" spans="1:6" ht="12.75">
      <c r="A269" s="387" t="s">
        <v>259</v>
      </c>
      <c r="B269" s="365" t="s">
        <v>3102</v>
      </c>
      <c r="C269" s="366" t="s">
        <v>3059</v>
      </c>
      <c r="D269" s="366">
        <v>25</v>
      </c>
      <c r="E269" s="427"/>
      <c r="F269" s="371">
        <f>D269*E269</f>
        <v>0</v>
      </c>
    </row>
    <row r="270" spans="1:6" ht="12.75">
      <c r="A270" s="387" t="s">
        <v>259</v>
      </c>
      <c r="B270" s="365" t="s">
        <v>3103</v>
      </c>
      <c r="C270" s="366" t="s">
        <v>3059</v>
      </c>
      <c r="D270" s="366">
        <v>24</v>
      </c>
      <c r="E270" s="427"/>
      <c r="F270" s="371">
        <f>D270*E270</f>
        <v>0</v>
      </c>
    </row>
    <row r="271" spans="1:6" ht="12.75">
      <c r="A271" s="379"/>
      <c r="B271" s="388"/>
      <c r="C271" s="380"/>
      <c r="D271" s="380"/>
      <c r="E271" s="381"/>
      <c r="F271" s="382"/>
    </row>
    <row r="272" spans="1:6" ht="15.75">
      <c r="A272" s="356" t="s">
        <v>2934</v>
      </c>
      <c r="B272" s="357"/>
      <c r="C272" s="358"/>
      <c r="D272" s="358"/>
      <c r="E272" s="386"/>
      <c r="F272" s="359" t="s">
        <v>3104</v>
      </c>
    </row>
    <row r="273" spans="1:6" ht="35.1" customHeight="1">
      <c r="A273" s="360" t="s">
        <v>2936</v>
      </c>
      <c r="B273" s="361" t="s">
        <v>2937</v>
      </c>
      <c r="C273" s="362" t="s">
        <v>2938</v>
      </c>
      <c r="D273" s="362" t="s">
        <v>2939</v>
      </c>
      <c r="E273" s="361"/>
      <c r="F273" s="363" t="s">
        <v>2941</v>
      </c>
    </row>
    <row r="274" spans="1:6" ht="12.75">
      <c r="A274" s="364"/>
      <c r="B274" s="365"/>
      <c r="C274" s="366"/>
      <c r="D274" s="366"/>
      <c r="E274" s="370"/>
      <c r="F274" s="368"/>
    </row>
    <row r="275" spans="1:6" ht="12.75">
      <c r="A275" s="387" t="s">
        <v>417</v>
      </c>
      <c r="B275" s="365" t="s">
        <v>3105</v>
      </c>
      <c r="C275" s="366" t="s">
        <v>123</v>
      </c>
      <c r="D275" s="366">
        <v>135</v>
      </c>
      <c r="E275" s="427"/>
      <c r="F275" s="371">
        <f>D275*E275</f>
        <v>0</v>
      </c>
    </row>
    <row r="276" spans="1:6" ht="12.75">
      <c r="A276" s="387"/>
      <c r="B276" s="365" t="s">
        <v>3106</v>
      </c>
      <c r="C276" s="366"/>
      <c r="D276" s="366"/>
      <c r="E276" s="370"/>
      <c r="F276" s="368"/>
    </row>
    <row r="277" spans="1:6" ht="12.75">
      <c r="A277" s="387"/>
      <c r="B277" s="365" t="s">
        <v>3100</v>
      </c>
      <c r="C277" s="393"/>
      <c r="D277" s="393"/>
      <c r="E277" s="370"/>
      <c r="F277" s="368"/>
    </row>
    <row r="278" spans="1:6" ht="12.75">
      <c r="A278" s="387"/>
      <c r="B278" s="365"/>
      <c r="C278" s="366"/>
      <c r="D278" s="366"/>
      <c r="E278" s="370"/>
      <c r="F278" s="368"/>
    </row>
    <row r="279" spans="1:6" ht="12.75">
      <c r="A279" s="387" t="s">
        <v>674</v>
      </c>
      <c r="B279" s="365" t="s">
        <v>3105</v>
      </c>
      <c r="C279" s="366" t="s">
        <v>123</v>
      </c>
      <c r="D279" s="366">
        <v>16</v>
      </c>
      <c r="E279" s="427"/>
      <c r="F279" s="371">
        <f>D279*E279</f>
        <v>0</v>
      </c>
    </row>
    <row r="280" spans="1:6" ht="12.75">
      <c r="A280" s="387"/>
      <c r="B280" s="365" t="s">
        <v>3107</v>
      </c>
      <c r="C280" s="366"/>
      <c r="D280" s="366"/>
      <c r="E280" s="394"/>
      <c r="F280" s="368"/>
    </row>
    <row r="281" spans="1:6" ht="12.75">
      <c r="A281" s="387"/>
      <c r="B281" s="365" t="s">
        <v>3100</v>
      </c>
      <c r="C281" s="393"/>
      <c r="D281" s="393"/>
      <c r="E281" s="395"/>
      <c r="F281" s="368"/>
    </row>
    <row r="282" spans="1:6" ht="12.75">
      <c r="A282" s="387"/>
      <c r="B282" s="365"/>
      <c r="C282" s="366"/>
      <c r="D282" s="366"/>
      <c r="E282" s="367"/>
      <c r="F282" s="368"/>
    </row>
    <row r="283" spans="1:6" ht="12.75">
      <c r="A283" s="364" t="s">
        <v>3184</v>
      </c>
      <c r="B283" s="396" t="s">
        <v>3108</v>
      </c>
      <c r="C283" s="366" t="s">
        <v>123</v>
      </c>
      <c r="D283" s="366">
        <v>95</v>
      </c>
      <c r="E283" s="427"/>
      <c r="F283" s="371">
        <f>D283*E283</f>
        <v>0</v>
      </c>
    </row>
    <row r="284" spans="1:6" ht="12.75">
      <c r="A284" s="387"/>
      <c r="B284" s="397" t="s">
        <v>3109</v>
      </c>
      <c r="C284" s="366"/>
      <c r="D284" s="366"/>
      <c r="E284" s="367"/>
      <c r="F284" s="368"/>
    </row>
    <row r="285" spans="1:6" ht="12.75">
      <c r="A285" s="387"/>
      <c r="B285" s="365" t="s">
        <v>3110</v>
      </c>
      <c r="C285" s="393"/>
      <c r="D285" s="393"/>
      <c r="E285" s="367"/>
      <c r="F285" s="368"/>
    </row>
    <row r="286" spans="1:6" ht="12.75">
      <c r="A286" s="387"/>
      <c r="B286" s="365" t="s">
        <v>3111</v>
      </c>
      <c r="C286" s="393"/>
      <c r="D286" s="393"/>
      <c r="E286" s="367"/>
      <c r="F286" s="368"/>
    </row>
    <row r="287" spans="1:6" ht="12.75">
      <c r="A287" s="387"/>
      <c r="B287" s="398"/>
      <c r="C287" s="366"/>
      <c r="D287" s="366"/>
      <c r="E287" s="367"/>
      <c r="F287" s="368"/>
    </row>
    <row r="288" spans="1:6" ht="12.75">
      <c r="A288" s="364" t="s">
        <v>3185</v>
      </c>
      <c r="B288" s="397" t="s">
        <v>3112</v>
      </c>
      <c r="C288" s="366" t="s">
        <v>123</v>
      </c>
      <c r="D288" s="366">
        <v>30</v>
      </c>
      <c r="E288" s="429"/>
      <c r="F288" s="371">
        <f>D288*E288</f>
        <v>0</v>
      </c>
    </row>
    <row r="289" spans="1:6" ht="12.75">
      <c r="A289" s="387"/>
      <c r="B289" s="365" t="s">
        <v>3110</v>
      </c>
      <c r="C289" s="366"/>
      <c r="D289" s="366"/>
      <c r="E289" s="367"/>
      <c r="F289" s="368"/>
    </row>
    <row r="290" spans="1:6" ht="12.75">
      <c r="A290" s="387"/>
      <c r="B290" s="365" t="s">
        <v>3113</v>
      </c>
      <c r="C290" s="366"/>
      <c r="D290" s="366"/>
      <c r="E290" s="367"/>
      <c r="F290" s="368"/>
    </row>
    <row r="291" spans="1:6" ht="12.75">
      <c r="A291" s="387"/>
      <c r="B291" s="365" t="s">
        <v>3114</v>
      </c>
      <c r="C291" s="366"/>
      <c r="D291" s="366"/>
      <c r="E291" s="367"/>
      <c r="F291" s="368"/>
    </row>
    <row r="292" spans="1:6" ht="12.75">
      <c r="A292" s="387"/>
      <c r="B292" s="365" t="s">
        <v>3115</v>
      </c>
      <c r="C292" s="366"/>
      <c r="D292" s="366"/>
      <c r="E292" s="367"/>
      <c r="F292" s="368"/>
    </row>
    <row r="293" spans="1:6" ht="12.75">
      <c r="A293" s="387"/>
      <c r="B293" s="398" t="s">
        <v>1053</v>
      </c>
      <c r="C293" s="366"/>
      <c r="D293" s="366"/>
      <c r="E293" s="367"/>
      <c r="F293" s="368"/>
    </row>
    <row r="294" spans="1:6" ht="12.75">
      <c r="A294" s="387" t="s">
        <v>3186</v>
      </c>
      <c r="B294" s="397" t="s">
        <v>3116</v>
      </c>
      <c r="C294" s="366" t="s">
        <v>123</v>
      </c>
      <c r="D294" s="366">
        <v>70</v>
      </c>
      <c r="E294" s="429"/>
      <c r="F294" s="371">
        <f>D294*E294</f>
        <v>0</v>
      </c>
    </row>
    <row r="295" spans="1:6" ht="12.75">
      <c r="A295" s="387"/>
      <c r="B295" s="365" t="s">
        <v>3110</v>
      </c>
      <c r="C295" s="366"/>
      <c r="D295" s="366"/>
      <c r="E295" s="395"/>
      <c r="F295" s="368"/>
    </row>
    <row r="296" spans="1:6" ht="12.75">
      <c r="A296" s="387"/>
      <c r="B296" s="365" t="s">
        <v>3117</v>
      </c>
      <c r="C296" s="366"/>
      <c r="D296" s="366"/>
      <c r="E296" s="367"/>
      <c r="F296" s="368"/>
    </row>
    <row r="297" spans="1:6" ht="12.75">
      <c r="A297" s="387"/>
      <c r="B297" s="365" t="s">
        <v>3114</v>
      </c>
      <c r="C297" s="366"/>
      <c r="D297" s="366"/>
      <c r="E297" s="367"/>
      <c r="F297" s="368"/>
    </row>
    <row r="298" spans="1:6" ht="12.75">
      <c r="A298" s="387"/>
      <c r="B298" s="365" t="s">
        <v>3115</v>
      </c>
      <c r="C298" s="366"/>
      <c r="D298" s="366"/>
      <c r="E298" s="367"/>
      <c r="F298" s="368"/>
    </row>
    <row r="299" spans="1:6" ht="12.75">
      <c r="A299" s="364"/>
      <c r="B299" s="398"/>
      <c r="C299" s="366"/>
      <c r="D299" s="366"/>
      <c r="E299" s="367"/>
      <c r="F299" s="368"/>
    </row>
    <row r="300" spans="1:6" ht="12.75">
      <c r="A300" s="364"/>
      <c r="B300" s="396" t="s">
        <v>3118</v>
      </c>
      <c r="C300" s="366"/>
      <c r="D300" s="366"/>
      <c r="E300" s="367"/>
      <c r="F300" s="368"/>
    </row>
    <row r="301" spans="1:6" ht="12.75">
      <c r="A301" s="364"/>
      <c r="B301" s="365" t="s">
        <v>3119</v>
      </c>
      <c r="C301" s="366"/>
      <c r="D301" s="366"/>
      <c r="E301" s="367"/>
      <c r="F301" s="368"/>
    </row>
    <row r="302" spans="1:6" ht="12.75">
      <c r="A302" s="364"/>
      <c r="B302" s="365" t="s">
        <v>3120</v>
      </c>
      <c r="C302" s="366"/>
      <c r="D302" s="366"/>
      <c r="E302" s="367"/>
      <c r="F302" s="368"/>
    </row>
    <row r="303" spans="1:6" ht="12.75">
      <c r="A303" s="364"/>
      <c r="B303" s="365" t="s">
        <v>3121</v>
      </c>
      <c r="C303" s="366"/>
      <c r="D303" s="366"/>
      <c r="E303" s="367"/>
      <c r="F303" s="368"/>
    </row>
    <row r="304" spans="1:6" ht="12.75">
      <c r="A304" s="364"/>
      <c r="B304" s="365"/>
      <c r="C304" s="366"/>
      <c r="D304" s="366"/>
      <c r="E304" s="367"/>
      <c r="F304" s="368"/>
    </row>
    <row r="305" spans="1:6" ht="12.75">
      <c r="A305" s="364" t="s">
        <v>3187</v>
      </c>
      <c r="B305" s="397" t="s">
        <v>3122</v>
      </c>
      <c r="C305" s="366" t="s">
        <v>2020</v>
      </c>
      <c r="D305" s="366">
        <v>1</v>
      </c>
      <c r="E305" s="429"/>
      <c r="F305" s="371">
        <f>D305*E305</f>
        <v>0</v>
      </c>
    </row>
    <row r="306" spans="1:6" ht="12.75">
      <c r="A306" s="364"/>
      <c r="B306" s="365" t="s">
        <v>3123</v>
      </c>
      <c r="C306" s="366"/>
      <c r="D306" s="366"/>
      <c r="E306" s="367"/>
      <c r="F306" s="368"/>
    </row>
    <row r="307" spans="1:6" ht="12.75">
      <c r="A307" s="364"/>
      <c r="B307" s="365" t="s">
        <v>3124</v>
      </c>
      <c r="C307" s="366"/>
      <c r="D307" s="366"/>
      <c r="E307" s="367"/>
      <c r="F307" s="368"/>
    </row>
    <row r="308" spans="1:6" ht="12.75">
      <c r="A308" s="364"/>
      <c r="B308" s="365" t="s">
        <v>3125</v>
      </c>
      <c r="C308" s="366"/>
      <c r="D308" s="366"/>
      <c r="E308" s="367"/>
      <c r="F308" s="368"/>
    </row>
    <row r="309" spans="1:6" ht="12.75">
      <c r="A309" s="364"/>
      <c r="B309" s="365" t="s">
        <v>3126</v>
      </c>
      <c r="C309" s="366"/>
      <c r="D309" s="366"/>
      <c r="E309" s="367"/>
      <c r="F309" s="368"/>
    </row>
    <row r="310" spans="1:6" ht="12.75">
      <c r="A310" s="364"/>
      <c r="B310" s="390"/>
      <c r="C310" s="366"/>
      <c r="D310" s="366"/>
      <c r="E310" s="367"/>
      <c r="F310" s="368"/>
    </row>
    <row r="311" spans="1:6" ht="12.75">
      <c r="A311" s="364" t="s">
        <v>3188</v>
      </c>
      <c r="B311" s="397" t="s">
        <v>3127</v>
      </c>
      <c r="C311" s="366" t="s">
        <v>2020</v>
      </c>
      <c r="D311" s="366">
        <v>1</v>
      </c>
      <c r="E311" s="429"/>
      <c r="F311" s="371">
        <f>D311*E311</f>
        <v>0</v>
      </c>
    </row>
    <row r="312" spans="1:6" ht="12.75">
      <c r="A312" s="364"/>
      <c r="B312" s="365"/>
      <c r="C312" s="366"/>
      <c r="D312" s="366"/>
      <c r="E312" s="367"/>
      <c r="F312" s="368"/>
    </row>
    <row r="313" spans="1:6" ht="12.75">
      <c r="A313" s="364" t="s">
        <v>3189</v>
      </c>
      <c r="B313" s="397" t="s">
        <v>3128</v>
      </c>
      <c r="C313" s="366" t="s">
        <v>2020</v>
      </c>
      <c r="D313" s="366">
        <v>1</v>
      </c>
      <c r="E313" s="429"/>
      <c r="F313" s="371">
        <f>D313*E313</f>
        <v>0</v>
      </c>
    </row>
    <row r="314" spans="1:6" ht="12.75">
      <c r="A314" s="387"/>
      <c r="B314" s="365" t="s">
        <v>3129</v>
      </c>
      <c r="C314" s="366"/>
      <c r="D314" s="366"/>
      <c r="E314" s="367"/>
      <c r="F314" s="368"/>
    </row>
    <row r="315" spans="1:6" ht="12.75">
      <c r="A315" s="387"/>
      <c r="B315" s="365" t="s">
        <v>3130</v>
      </c>
      <c r="C315" s="366"/>
      <c r="D315" s="366"/>
      <c r="E315" s="367"/>
      <c r="F315" s="368"/>
    </row>
    <row r="316" spans="1:6" ht="12.75">
      <c r="A316" s="364"/>
      <c r="B316" s="365"/>
      <c r="C316" s="366"/>
      <c r="D316" s="366"/>
      <c r="E316" s="367"/>
      <c r="F316" s="368"/>
    </row>
    <row r="317" spans="1:6" ht="12.75">
      <c r="A317" s="369"/>
      <c r="B317" s="397" t="s">
        <v>3131</v>
      </c>
      <c r="C317" s="366"/>
      <c r="D317" s="366"/>
      <c r="E317" s="367"/>
      <c r="F317" s="368"/>
    </row>
    <row r="318" spans="1:6" ht="12.75">
      <c r="A318" s="369" t="s">
        <v>3190</v>
      </c>
      <c r="B318" s="365" t="s">
        <v>3132</v>
      </c>
      <c r="C318" s="414" t="s">
        <v>2020</v>
      </c>
      <c r="D318" s="366">
        <v>1</v>
      </c>
      <c r="E318" s="429"/>
      <c r="F318" s="371">
        <f>D318*E318</f>
        <v>0</v>
      </c>
    </row>
    <row r="319" spans="1:6" ht="12.75">
      <c r="A319" s="369"/>
      <c r="B319" s="365" t="s">
        <v>3133</v>
      </c>
      <c r="C319" s="366"/>
      <c r="D319" s="366"/>
      <c r="E319" s="367"/>
      <c r="F319" s="368"/>
    </row>
    <row r="320" spans="1:6" ht="12.75">
      <c r="A320" s="369"/>
      <c r="B320" s="365" t="s">
        <v>3134</v>
      </c>
      <c r="C320" s="366"/>
      <c r="D320" s="366"/>
      <c r="E320" s="367"/>
      <c r="F320" s="368"/>
    </row>
    <row r="321" spans="1:6" ht="12.75">
      <c r="A321" s="369"/>
      <c r="B321" s="365" t="s">
        <v>3135</v>
      </c>
      <c r="C321" s="366"/>
      <c r="D321" s="366"/>
      <c r="E321" s="367"/>
      <c r="F321" s="368"/>
    </row>
    <row r="322" spans="1:6" ht="12.75">
      <c r="A322" s="369"/>
      <c r="B322" s="365"/>
      <c r="C322" s="366"/>
      <c r="D322" s="366"/>
      <c r="E322" s="367"/>
      <c r="F322" s="368"/>
    </row>
    <row r="323" spans="1:6" ht="12.75">
      <c r="A323" s="369"/>
      <c r="B323" s="365"/>
      <c r="C323" s="366"/>
      <c r="D323" s="366"/>
      <c r="E323" s="367"/>
      <c r="F323" s="368"/>
    </row>
    <row r="324" spans="1:6" ht="12.75">
      <c r="A324" s="379"/>
      <c r="B324" s="388"/>
      <c r="C324" s="380"/>
      <c r="D324" s="380"/>
      <c r="E324" s="399"/>
      <c r="F324" s="382"/>
    </row>
    <row r="325" spans="1:6" ht="12.75">
      <c r="A325" s="383"/>
      <c r="B325" s="392"/>
      <c r="C325" s="366"/>
      <c r="D325" s="366"/>
      <c r="E325" s="366"/>
      <c r="F325" s="366"/>
    </row>
    <row r="326" spans="1:6" ht="12.75">
      <c r="A326" s="383"/>
      <c r="B326" s="392"/>
      <c r="C326" s="366"/>
      <c r="D326" s="366"/>
      <c r="E326" s="366"/>
      <c r="F326" s="366"/>
    </row>
    <row r="327" spans="1:6" ht="12.75">
      <c r="A327" s="383"/>
      <c r="B327" s="392"/>
      <c r="C327" s="366"/>
      <c r="D327" s="366"/>
      <c r="E327" s="366"/>
      <c r="F327" s="366"/>
    </row>
    <row r="330" spans="2:7" ht="15">
      <c r="B330" s="400" t="s">
        <v>97</v>
      </c>
      <c r="C330" s="400"/>
      <c r="D330" s="400"/>
      <c r="E330" s="401">
        <f>SUM(F4:F280)</f>
        <v>0</v>
      </c>
      <c r="G330" s="320" t="s">
        <v>875</v>
      </c>
    </row>
    <row r="331" spans="2:5" ht="12.75">
      <c r="B331" s="400" t="s">
        <v>98</v>
      </c>
      <c r="C331" s="400"/>
      <c r="D331" s="400"/>
      <c r="E331" s="430"/>
    </row>
    <row r="332" spans="2:5" ht="12.75">
      <c r="B332" s="400" t="s">
        <v>3136</v>
      </c>
      <c r="C332" s="400"/>
      <c r="D332" s="400"/>
      <c r="E332" s="402">
        <f>SUM(F283:F294)</f>
        <v>0</v>
      </c>
    </row>
    <row r="333" spans="2:5" ht="12.75">
      <c r="B333" s="400" t="s">
        <v>3183</v>
      </c>
      <c r="C333" s="400"/>
      <c r="D333" s="400"/>
      <c r="E333" s="475">
        <f>F305+F311+F313+F318</f>
        <v>0</v>
      </c>
    </row>
    <row r="335" spans="2:5" ht="15.75">
      <c r="B335" s="356" t="s">
        <v>3137</v>
      </c>
      <c r="E335" s="403">
        <f>E330+E331+E332+E333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E51"/>
  <sheetViews>
    <sheetView showGridLines="0" showZeros="0" workbookViewId="0" topLeftCell="A10">
      <selection activeCell="H37" sqref="H37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>
      <c r="A1" s="483" t="s">
        <v>44</v>
      </c>
      <c r="B1" s="483"/>
      <c r="C1" s="483"/>
      <c r="D1" s="483"/>
      <c r="E1" s="483"/>
      <c r="F1" s="483"/>
      <c r="G1" s="483"/>
    </row>
    <row r="2" spans="1:7" ht="12.75" customHeight="1">
      <c r="A2" s="84" t="s">
        <v>45</v>
      </c>
      <c r="B2" s="85"/>
      <c r="C2" s="86"/>
      <c r="D2" s="86"/>
      <c r="E2" s="87"/>
      <c r="F2" s="88" t="s">
        <v>46</v>
      </c>
      <c r="G2" s="89"/>
    </row>
    <row r="3" spans="1:7" ht="3" customHeight="1" hidden="1">
      <c r="A3" s="90"/>
      <c r="B3" s="91"/>
      <c r="C3" s="92"/>
      <c r="D3" s="92"/>
      <c r="E3" s="93"/>
      <c r="F3" s="94"/>
      <c r="G3" s="95"/>
    </row>
    <row r="4" spans="1:7" ht="12" customHeight="1">
      <c r="A4" s="96" t="s">
        <v>47</v>
      </c>
      <c r="B4" s="91"/>
      <c r="C4" s="92"/>
      <c r="D4" s="92"/>
      <c r="E4" s="93"/>
      <c r="F4" s="94" t="s">
        <v>48</v>
      </c>
      <c r="G4" s="97"/>
    </row>
    <row r="5" spans="1:7" ht="12.95" customHeight="1">
      <c r="A5" s="98" t="s">
        <v>28</v>
      </c>
      <c r="B5" s="99"/>
      <c r="C5" s="100" t="s">
        <v>29</v>
      </c>
      <c r="D5" s="101"/>
      <c r="E5" s="99"/>
      <c r="F5" s="94" t="s">
        <v>49</v>
      </c>
      <c r="G5" s="95"/>
    </row>
    <row r="6" spans="1:15" ht="12.95" customHeight="1">
      <c r="A6" s="96" t="s">
        <v>50</v>
      </c>
      <c r="B6" s="91"/>
      <c r="C6" s="92"/>
      <c r="D6" s="92"/>
      <c r="E6" s="93"/>
      <c r="F6" s="102" t="s">
        <v>51</v>
      </c>
      <c r="G6" s="103">
        <v>0</v>
      </c>
      <c r="O6" s="104"/>
    </row>
    <row r="7" spans="1:7" ht="12.95" customHeight="1">
      <c r="A7" s="105" t="s">
        <v>4</v>
      </c>
      <c r="B7" s="106"/>
      <c r="C7" s="107" t="s">
        <v>5</v>
      </c>
      <c r="D7" s="108"/>
      <c r="E7" s="108"/>
      <c r="F7" s="109" t="s">
        <v>52</v>
      </c>
      <c r="G7" s="103">
        <f>IF(G6=0,0,ROUND((F30+F32)/G6,1))</f>
        <v>0</v>
      </c>
    </row>
    <row r="8" spans="1:9" ht="12.75">
      <c r="A8" s="110" t="s">
        <v>53</v>
      </c>
      <c r="B8" s="94"/>
      <c r="C8" s="484"/>
      <c r="D8" s="484"/>
      <c r="E8" s="484"/>
      <c r="F8" s="111" t="s">
        <v>54</v>
      </c>
      <c r="G8" s="112"/>
      <c r="H8" s="113"/>
      <c r="I8" s="114"/>
    </row>
    <row r="9" spans="1:8" ht="12.75">
      <c r="A9" s="110" t="s">
        <v>55</v>
      </c>
      <c r="B9" s="94"/>
      <c r="C9" s="484"/>
      <c r="D9" s="484"/>
      <c r="E9" s="484"/>
      <c r="F9" s="94"/>
      <c r="G9" s="115"/>
      <c r="H9" s="116"/>
    </row>
    <row r="10" spans="1:8" ht="12.75">
      <c r="A10" s="110" t="s">
        <v>56</v>
      </c>
      <c r="B10" s="94"/>
      <c r="C10" s="485"/>
      <c r="D10" s="485"/>
      <c r="E10" s="485"/>
      <c r="F10" s="117"/>
      <c r="G10" s="118"/>
      <c r="H10" s="119"/>
    </row>
    <row r="11" spans="1:57" ht="13.5" customHeight="1">
      <c r="A11" s="110" t="s">
        <v>57</v>
      </c>
      <c r="B11" s="94"/>
      <c r="C11" s="485"/>
      <c r="D11" s="485"/>
      <c r="E11" s="485"/>
      <c r="F11" s="120" t="s">
        <v>58</v>
      </c>
      <c r="G11" s="121"/>
      <c r="H11" s="116"/>
      <c r="BA11" s="122"/>
      <c r="BB11" s="122"/>
      <c r="BC11" s="122"/>
      <c r="BD11" s="122"/>
      <c r="BE11" s="122"/>
    </row>
    <row r="12" spans="1:8" ht="12.75" customHeight="1">
      <c r="A12" s="123" t="s">
        <v>59</v>
      </c>
      <c r="B12" s="91"/>
      <c r="C12" s="486"/>
      <c r="D12" s="486"/>
      <c r="E12" s="486"/>
      <c r="F12" s="124" t="s">
        <v>60</v>
      </c>
      <c r="G12" s="125"/>
      <c r="H12" s="116"/>
    </row>
    <row r="13" spans="1:8" ht="28.5" customHeight="1">
      <c r="A13" s="487" t="s">
        <v>61</v>
      </c>
      <c r="B13" s="487"/>
      <c r="C13" s="487"/>
      <c r="D13" s="487"/>
      <c r="E13" s="487"/>
      <c r="F13" s="487"/>
      <c r="G13" s="487"/>
      <c r="H13" s="116"/>
    </row>
    <row r="14" spans="1:7" ht="17.25" customHeight="1">
      <c r="A14" s="126" t="s">
        <v>62</v>
      </c>
      <c r="B14" s="127"/>
      <c r="C14" s="128"/>
      <c r="D14" s="488" t="s">
        <v>63</v>
      </c>
      <c r="E14" s="488"/>
      <c r="F14" s="488"/>
      <c r="G14" s="488"/>
    </row>
    <row r="15" spans="1:7" ht="15.95" customHeight="1">
      <c r="A15" s="130"/>
      <c r="B15" s="131" t="s">
        <v>64</v>
      </c>
      <c r="C15" s="132">
        <f>'04  Rek'!E16</f>
        <v>0</v>
      </c>
      <c r="D15" s="133" t="str">
        <f>'04  Rek'!A21</f>
        <v>Ztížené výrobní podmínky</v>
      </c>
      <c r="E15" s="134"/>
      <c r="F15" s="135"/>
      <c r="G15" s="132">
        <f>'04  Rek'!I21</f>
        <v>0</v>
      </c>
    </row>
    <row r="16" spans="1:7" ht="15.95" customHeight="1">
      <c r="A16" s="130" t="s">
        <v>65</v>
      </c>
      <c r="B16" s="131" t="s">
        <v>66</v>
      </c>
      <c r="C16" s="132">
        <f>'04  Rek'!F16</f>
        <v>0</v>
      </c>
      <c r="D16" s="90" t="str">
        <f>'04  Rek'!A22</f>
        <v>Dokumentace skutečného stavu</v>
      </c>
      <c r="E16" s="136"/>
      <c r="F16" s="137"/>
      <c r="G16" s="132">
        <f>'04  Rek'!I22</f>
        <v>0</v>
      </c>
    </row>
    <row r="17" spans="1:7" ht="15.95" customHeight="1">
      <c r="A17" s="130" t="s">
        <v>67</v>
      </c>
      <c r="B17" s="131" t="s">
        <v>68</v>
      </c>
      <c r="C17" s="132">
        <f>'04  Rek'!H16</f>
        <v>0</v>
      </c>
      <c r="D17" s="90" t="str">
        <f>'04  Rek'!A23</f>
        <v>Přesun stavebních kapacit</v>
      </c>
      <c r="E17" s="136"/>
      <c r="F17" s="137"/>
      <c r="G17" s="132">
        <f>'04  Rek'!I23</f>
        <v>0</v>
      </c>
    </row>
    <row r="18" spans="1:7" ht="15.95" customHeight="1">
      <c r="A18" s="138" t="s">
        <v>69</v>
      </c>
      <c r="B18" s="139" t="s">
        <v>70</v>
      </c>
      <c r="C18" s="132">
        <f>'04  Rek'!G16</f>
        <v>0</v>
      </c>
      <c r="D18" s="90" t="str">
        <f>'04  Rek'!A24</f>
        <v>Mimostaveništní doprava</v>
      </c>
      <c r="E18" s="136"/>
      <c r="F18" s="137"/>
      <c r="G18" s="132">
        <f>'04  Rek'!I24</f>
        <v>0</v>
      </c>
    </row>
    <row r="19" spans="1:7" ht="15.95" customHeight="1">
      <c r="A19" s="140" t="s">
        <v>71</v>
      </c>
      <c r="B19" s="131"/>
      <c r="C19" s="132">
        <f>SUM(C15:C18)</f>
        <v>0</v>
      </c>
      <c r="D19" s="90" t="str">
        <f>'04  Rek'!A25</f>
        <v>Zařízení staveniště</v>
      </c>
      <c r="E19" s="136"/>
      <c r="F19" s="137"/>
      <c r="G19" s="132">
        <f>'04  Rek'!I25</f>
        <v>0</v>
      </c>
    </row>
    <row r="20" spans="1:7" ht="15.95" customHeight="1">
      <c r="A20" s="140"/>
      <c r="B20" s="131"/>
      <c r="C20" s="132"/>
      <c r="D20" s="90" t="str">
        <f>'04  Rek'!A26</f>
        <v>Provoz investora</v>
      </c>
      <c r="E20" s="136"/>
      <c r="F20" s="137"/>
      <c r="G20" s="132">
        <f>'04  Rek'!I26</f>
        <v>0</v>
      </c>
    </row>
    <row r="21" spans="1:7" ht="15.95" customHeight="1">
      <c r="A21" s="140" t="s">
        <v>72</v>
      </c>
      <c r="B21" s="131"/>
      <c r="C21" s="132">
        <f>'04  Rek'!I16</f>
        <v>0</v>
      </c>
      <c r="D21" s="90" t="str">
        <f>'04  Rek'!A27</f>
        <v>Kompletační činnost (IČD)</v>
      </c>
      <c r="E21" s="136"/>
      <c r="F21" s="137"/>
      <c r="G21" s="132">
        <f>'04  Rek'!I27</f>
        <v>0</v>
      </c>
    </row>
    <row r="22" spans="1:7" ht="15.95" customHeight="1">
      <c r="A22" s="141" t="s">
        <v>73</v>
      </c>
      <c r="B22" s="116"/>
      <c r="C22" s="132">
        <f>C19+C21</f>
        <v>0</v>
      </c>
      <c r="D22" s="90" t="s">
        <v>74</v>
      </c>
      <c r="E22" s="136"/>
      <c r="F22" s="137"/>
      <c r="G22" s="132">
        <f>G23-SUM(G15:G21)</f>
        <v>0</v>
      </c>
    </row>
    <row r="23" spans="1:7" ht="15.95" customHeight="1">
      <c r="A23" s="489" t="s">
        <v>75</v>
      </c>
      <c r="B23" s="489"/>
      <c r="C23" s="142">
        <f>C22+G23</f>
        <v>0</v>
      </c>
      <c r="D23" s="143" t="s">
        <v>76</v>
      </c>
      <c r="E23" s="144"/>
      <c r="F23" s="145"/>
      <c r="G23" s="132">
        <f>'04  Rek'!H29</f>
        <v>0</v>
      </c>
    </row>
    <row r="24" spans="1:7" ht="12.75">
      <c r="A24" s="146" t="s">
        <v>77</v>
      </c>
      <c r="B24" s="147"/>
      <c r="C24" s="148"/>
      <c r="D24" s="147" t="s">
        <v>78</v>
      </c>
      <c r="E24" s="147"/>
      <c r="F24" s="149" t="s">
        <v>79</v>
      </c>
      <c r="G24" s="150"/>
    </row>
    <row r="25" spans="1:7" ht="12.75">
      <c r="A25" s="141" t="s">
        <v>80</v>
      </c>
      <c r="B25" s="116"/>
      <c r="C25" s="151"/>
      <c r="D25" s="116" t="s">
        <v>80</v>
      </c>
      <c r="F25" s="152" t="s">
        <v>80</v>
      </c>
      <c r="G25" s="153"/>
    </row>
    <row r="26" spans="1:7" ht="37.5" customHeight="1">
      <c r="A26" s="141" t="s">
        <v>81</v>
      </c>
      <c r="B26" s="154"/>
      <c r="C26" s="151"/>
      <c r="D26" s="116" t="s">
        <v>81</v>
      </c>
      <c r="F26" s="152" t="s">
        <v>81</v>
      </c>
      <c r="G26" s="153"/>
    </row>
    <row r="27" spans="1:7" ht="12.75">
      <c r="A27" s="141"/>
      <c r="B27" s="155"/>
      <c r="C27" s="151"/>
      <c r="D27" s="116"/>
      <c r="F27" s="152"/>
      <c r="G27" s="153"/>
    </row>
    <row r="28" spans="1:7" ht="12.75">
      <c r="A28" s="141" t="s">
        <v>82</v>
      </c>
      <c r="B28" s="116"/>
      <c r="C28" s="151"/>
      <c r="D28" s="152" t="s">
        <v>83</v>
      </c>
      <c r="E28" s="151"/>
      <c r="F28" s="156" t="s">
        <v>83</v>
      </c>
      <c r="G28" s="153"/>
    </row>
    <row r="29" spans="1:7" ht="69" customHeight="1">
      <c r="A29" s="141"/>
      <c r="B29" s="116"/>
      <c r="C29" s="157"/>
      <c r="D29" s="158"/>
      <c r="E29" s="157"/>
      <c r="F29" s="116"/>
      <c r="G29" s="153"/>
    </row>
    <row r="30" spans="1:7" ht="12.75">
      <c r="A30" s="159" t="s">
        <v>14</v>
      </c>
      <c r="B30" s="160"/>
      <c r="C30" s="161">
        <v>21</v>
      </c>
      <c r="D30" s="160" t="s">
        <v>84</v>
      </c>
      <c r="E30" s="162"/>
      <c r="F30" s="490">
        <f>C23-F32</f>
        <v>0</v>
      </c>
      <c r="G30" s="490"/>
    </row>
    <row r="31" spans="1:7" ht="12.75">
      <c r="A31" s="159" t="s">
        <v>85</v>
      </c>
      <c r="B31" s="160"/>
      <c r="C31" s="161">
        <f>C30</f>
        <v>21</v>
      </c>
      <c r="D31" s="160" t="s">
        <v>86</v>
      </c>
      <c r="E31" s="162"/>
      <c r="F31" s="490">
        <f>ROUND(PRODUCT(F30,C31/100),0)</f>
        <v>0</v>
      </c>
      <c r="G31" s="490"/>
    </row>
    <row r="32" spans="1:7" ht="12.75">
      <c r="A32" s="159" t="s">
        <v>14</v>
      </c>
      <c r="B32" s="160"/>
      <c r="C32" s="161">
        <v>0</v>
      </c>
      <c r="D32" s="160" t="s">
        <v>86</v>
      </c>
      <c r="E32" s="162"/>
      <c r="F32" s="490">
        <v>0</v>
      </c>
      <c r="G32" s="490"/>
    </row>
    <row r="33" spans="1:7" ht="12.75">
      <c r="A33" s="159" t="s">
        <v>85</v>
      </c>
      <c r="B33" s="163"/>
      <c r="C33" s="164">
        <f>C32</f>
        <v>0</v>
      </c>
      <c r="D33" s="160" t="s">
        <v>86</v>
      </c>
      <c r="E33" s="137"/>
      <c r="F33" s="490">
        <f>ROUND(PRODUCT(F32,C33/100),0)</f>
        <v>0</v>
      </c>
      <c r="G33" s="490"/>
    </row>
    <row r="34" spans="1:7" s="168" customFormat="1" ht="19.5" customHeight="1">
      <c r="A34" s="165" t="s">
        <v>87</v>
      </c>
      <c r="B34" s="166"/>
      <c r="C34" s="166"/>
      <c r="D34" s="166"/>
      <c r="E34" s="167"/>
      <c r="F34" s="492">
        <f>ROUND(SUM(F30:F33),0)</f>
        <v>0</v>
      </c>
      <c r="G34" s="492"/>
    </row>
    <row r="36" spans="1:8" ht="12.75">
      <c r="A36" s="2" t="s">
        <v>88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93"/>
      <c r="C37" s="493"/>
      <c r="D37" s="493"/>
      <c r="E37" s="493"/>
      <c r="F37" s="493"/>
      <c r="G37" s="493"/>
      <c r="H37" s="1" t="s">
        <v>2</v>
      </c>
    </row>
    <row r="38" spans="1:8" ht="12.75" customHeight="1">
      <c r="A38" s="169"/>
      <c r="B38" s="493"/>
      <c r="C38" s="493"/>
      <c r="D38" s="493"/>
      <c r="E38" s="493"/>
      <c r="F38" s="493"/>
      <c r="G38" s="493"/>
      <c r="H38" s="1" t="s">
        <v>2</v>
      </c>
    </row>
    <row r="39" spans="1:8" ht="12.75">
      <c r="A39" s="169"/>
      <c r="B39" s="493"/>
      <c r="C39" s="493"/>
      <c r="D39" s="493"/>
      <c r="E39" s="493"/>
      <c r="F39" s="493"/>
      <c r="G39" s="493"/>
      <c r="H39" s="1" t="s">
        <v>2</v>
      </c>
    </row>
    <row r="40" spans="1:8" ht="12.75">
      <c r="A40" s="169"/>
      <c r="B40" s="493"/>
      <c r="C40" s="493"/>
      <c r="D40" s="493"/>
      <c r="E40" s="493"/>
      <c r="F40" s="493"/>
      <c r="G40" s="493"/>
      <c r="H40" s="1" t="s">
        <v>2</v>
      </c>
    </row>
    <row r="41" spans="1:8" ht="12.75">
      <c r="A41" s="169"/>
      <c r="B41" s="493"/>
      <c r="C41" s="493"/>
      <c r="D41" s="493"/>
      <c r="E41" s="493"/>
      <c r="F41" s="493"/>
      <c r="G41" s="493"/>
      <c r="H41" s="1" t="s">
        <v>2</v>
      </c>
    </row>
    <row r="42" spans="1:8" ht="12.75">
      <c r="A42" s="169"/>
      <c r="B42" s="493"/>
      <c r="C42" s="493"/>
      <c r="D42" s="493"/>
      <c r="E42" s="493"/>
      <c r="F42" s="493"/>
      <c r="G42" s="493"/>
      <c r="H42" s="1" t="s">
        <v>2</v>
      </c>
    </row>
    <row r="43" spans="1:8" ht="12.75">
      <c r="A43" s="169"/>
      <c r="B43" s="493"/>
      <c r="C43" s="493"/>
      <c r="D43" s="493"/>
      <c r="E43" s="493"/>
      <c r="F43" s="493"/>
      <c r="G43" s="493"/>
      <c r="H43" s="1" t="s">
        <v>2</v>
      </c>
    </row>
    <row r="44" spans="1:8" ht="12.75" customHeight="1">
      <c r="A44" s="169"/>
      <c r="B44" s="493"/>
      <c r="C44" s="493"/>
      <c r="D44" s="493"/>
      <c r="E44" s="493"/>
      <c r="F44" s="493"/>
      <c r="G44" s="493"/>
      <c r="H44" s="1" t="s">
        <v>2</v>
      </c>
    </row>
    <row r="45" spans="1:8" ht="12.75" customHeight="1">
      <c r="A45" s="169"/>
      <c r="B45" s="493"/>
      <c r="C45" s="493"/>
      <c r="D45" s="493"/>
      <c r="E45" s="493"/>
      <c r="F45" s="493"/>
      <c r="G45" s="493"/>
      <c r="H45" s="1" t="s">
        <v>2</v>
      </c>
    </row>
    <row r="46" spans="2:7" ht="12.75">
      <c r="B46" s="491"/>
      <c r="C46" s="491"/>
      <c r="D46" s="491"/>
      <c r="E46" s="491"/>
      <c r="F46" s="491"/>
      <c r="G46" s="491"/>
    </row>
    <row r="47" spans="2:7" ht="12.75">
      <c r="B47" s="491"/>
      <c r="C47" s="491"/>
      <c r="D47" s="491"/>
      <c r="E47" s="491"/>
      <c r="F47" s="491"/>
      <c r="G47" s="491"/>
    </row>
    <row r="48" spans="2:7" ht="12.75">
      <c r="B48" s="491"/>
      <c r="C48" s="491"/>
      <c r="D48" s="491"/>
      <c r="E48" s="491"/>
      <c r="F48" s="491"/>
      <c r="G48" s="491"/>
    </row>
    <row r="49" spans="2:7" ht="12.75">
      <c r="B49" s="491"/>
      <c r="C49" s="491"/>
      <c r="D49" s="491"/>
      <c r="E49" s="491"/>
      <c r="F49" s="491"/>
      <c r="G49" s="491"/>
    </row>
    <row r="50" spans="2:7" ht="12.75">
      <c r="B50" s="491"/>
      <c r="C50" s="491"/>
      <c r="D50" s="491"/>
      <c r="E50" s="491"/>
      <c r="F50" s="491"/>
      <c r="G50" s="491"/>
    </row>
    <row r="51" spans="2:7" ht="12.75">
      <c r="B51" s="491"/>
      <c r="C51" s="491"/>
      <c r="D51" s="491"/>
      <c r="E51" s="491"/>
      <c r="F51" s="491"/>
      <c r="G51" s="491"/>
    </row>
  </sheetData>
  <sheetProtection selectLockedCells="1" selectUnlockedCells="1"/>
  <mergeCells count="21">
    <mergeCell ref="F31:G31"/>
    <mergeCell ref="F32:G32"/>
    <mergeCell ref="B49:G49"/>
    <mergeCell ref="B50:G50"/>
    <mergeCell ref="B51:G51"/>
    <mergeCell ref="F33:G33"/>
    <mergeCell ref="F34:G34"/>
    <mergeCell ref="B37:G45"/>
    <mergeCell ref="B46:G46"/>
    <mergeCell ref="B47:G47"/>
    <mergeCell ref="B48:G48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80"/>
  <sheetViews>
    <sheetView showGridLines="0" showZeros="0" workbookViewId="0" topLeftCell="A1">
      <selection activeCell="A28" activeCellId="3" sqref="A21:XFD21 A23:XFD23 A26:XFD26 A28:XFD2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2.75">
      <c r="A1" s="495" t="s">
        <v>3</v>
      </c>
      <c r="B1" s="495"/>
      <c r="C1" s="170" t="s">
        <v>89</v>
      </c>
      <c r="D1" s="171"/>
      <c r="E1" s="172"/>
      <c r="F1" s="171"/>
      <c r="G1" s="173" t="s">
        <v>90</v>
      </c>
      <c r="H1" s="174"/>
      <c r="I1" s="175"/>
    </row>
    <row r="2" spans="1:9" ht="12.75">
      <c r="A2" s="496" t="s">
        <v>91</v>
      </c>
      <c r="B2" s="496"/>
      <c r="C2" s="176" t="s">
        <v>2784</v>
      </c>
      <c r="D2" s="177"/>
      <c r="E2" s="178"/>
      <c r="F2" s="177"/>
      <c r="G2" s="497"/>
      <c r="H2" s="497"/>
      <c r="I2" s="497"/>
    </row>
    <row r="3" ht="12.75">
      <c r="F3" s="116"/>
    </row>
    <row r="4" spans="1:9" ht="19.5" customHeight="1">
      <c r="A4" s="498" t="s">
        <v>93</v>
      </c>
      <c r="B4" s="498"/>
      <c r="C4" s="498"/>
      <c r="D4" s="498"/>
      <c r="E4" s="498"/>
      <c r="F4" s="498"/>
      <c r="G4" s="498"/>
      <c r="H4" s="498"/>
      <c r="I4" s="498"/>
    </row>
    <row r="6" spans="1:9" s="116" customFormat="1" ht="12.75">
      <c r="A6" s="179"/>
      <c r="B6" s="180" t="s">
        <v>94</v>
      </c>
      <c r="C6" s="180"/>
      <c r="D6" s="129"/>
      <c r="E6" s="181" t="s">
        <v>95</v>
      </c>
      <c r="F6" s="182" t="s">
        <v>96</v>
      </c>
      <c r="G6" s="182" t="s">
        <v>97</v>
      </c>
      <c r="H6" s="182" t="s">
        <v>98</v>
      </c>
      <c r="I6" s="183" t="s">
        <v>72</v>
      </c>
    </row>
    <row r="7" spans="1:9" s="116" customFormat="1" ht="12.75">
      <c r="A7" s="184" t="str">
        <f>'04  Pol'!B7</f>
        <v>61</v>
      </c>
      <c r="B7" s="57" t="str">
        <f>'04  Pol'!C7</f>
        <v>Upravy povrchů vnitřní</v>
      </c>
      <c r="D7" s="185"/>
      <c r="E7" s="186">
        <f>'04  Pol'!BA14</f>
        <v>0</v>
      </c>
      <c r="F7" s="187">
        <f>'04  Pol'!BB14</f>
        <v>0</v>
      </c>
      <c r="G7" s="187">
        <f>'04  Pol'!BC14</f>
        <v>0</v>
      </c>
      <c r="H7" s="187">
        <f>'04  Pol'!BD14</f>
        <v>0</v>
      </c>
      <c r="I7" s="188">
        <f>'04  Pol'!BE14</f>
        <v>0</v>
      </c>
    </row>
    <row r="8" spans="1:9" s="116" customFormat="1" ht="12.75">
      <c r="A8" s="184" t="str">
        <f>'04  Pol'!B15</f>
        <v>94</v>
      </c>
      <c r="B8" s="57" t="str">
        <f>'04  Pol'!C15</f>
        <v>Lešení a stavební výtahy</v>
      </c>
      <c r="D8" s="185"/>
      <c r="E8" s="186">
        <f>'04  Pol'!BA17</f>
        <v>0</v>
      </c>
      <c r="F8" s="187">
        <f>'04  Pol'!BB17</f>
        <v>0</v>
      </c>
      <c r="G8" s="187">
        <f>'04  Pol'!BC17</f>
        <v>0</v>
      </c>
      <c r="H8" s="187">
        <f>'04  Pol'!BD17</f>
        <v>0</v>
      </c>
      <c r="I8" s="188">
        <f>'04  Pol'!BE17</f>
        <v>0</v>
      </c>
    </row>
    <row r="9" spans="1:9" s="116" customFormat="1" ht="12.75">
      <c r="A9" s="184" t="str">
        <f>'04  Pol'!B18</f>
        <v>95</v>
      </c>
      <c r="B9" s="57" t="str">
        <f>'04  Pol'!C18</f>
        <v>Dokončovací konstrukce na pozemních stavbách</v>
      </c>
      <c r="D9" s="185"/>
      <c r="E9" s="186">
        <f>'04  Pol'!BA21</f>
        <v>0</v>
      </c>
      <c r="F9" s="187">
        <f>'04  Pol'!BB21</f>
        <v>0</v>
      </c>
      <c r="G9" s="187">
        <f>'04  Pol'!BC21</f>
        <v>0</v>
      </c>
      <c r="H9" s="187">
        <f>'04  Pol'!BD21</f>
        <v>0</v>
      </c>
      <c r="I9" s="188">
        <f>'04  Pol'!BE21</f>
        <v>0</v>
      </c>
    </row>
    <row r="10" spans="1:9" s="116" customFormat="1" ht="12.75">
      <c r="A10" s="184" t="str">
        <f>'04  Pol'!B22</f>
        <v>97</v>
      </c>
      <c r="B10" s="57" t="str">
        <f>'04  Pol'!C22</f>
        <v>Prorážení otvorů</v>
      </c>
      <c r="D10" s="185"/>
      <c r="E10" s="186">
        <f>'04  Pol'!BA24</f>
        <v>0</v>
      </c>
      <c r="F10" s="187">
        <f>'04  Pol'!BB24</f>
        <v>0</v>
      </c>
      <c r="G10" s="187">
        <f>'04  Pol'!BC24</f>
        <v>0</v>
      </c>
      <c r="H10" s="187">
        <f>'04  Pol'!BD24</f>
        <v>0</v>
      </c>
      <c r="I10" s="188">
        <f>'04  Pol'!BE24</f>
        <v>0</v>
      </c>
    </row>
    <row r="11" spans="1:9" s="116" customFormat="1" ht="12.75">
      <c r="A11" s="184" t="str">
        <f>'04  Pol'!B25</f>
        <v>99</v>
      </c>
      <c r="B11" s="57" t="str">
        <f>'04  Pol'!C25</f>
        <v>Staveništní přesun hmot</v>
      </c>
      <c r="D11" s="185"/>
      <c r="E11" s="186">
        <f>'04  Pol'!BA27</f>
        <v>0</v>
      </c>
      <c r="F11" s="187">
        <f>'04  Pol'!BB27</f>
        <v>0</v>
      </c>
      <c r="G11" s="187">
        <f>'04  Pol'!BC27</f>
        <v>0</v>
      </c>
      <c r="H11" s="187">
        <f>'04  Pol'!BD27</f>
        <v>0</v>
      </c>
      <c r="I11" s="188">
        <f>'04  Pol'!BE27</f>
        <v>0</v>
      </c>
    </row>
    <row r="12" spans="1:9" s="116" customFormat="1" ht="12.75">
      <c r="A12" s="184" t="str">
        <f>'04  Pol'!B28</f>
        <v>784</v>
      </c>
      <c r="B12" s="57" t="str">
        <f>'04  Pol'!C28</f>
        <v>Malby</v>
      </c>
      <c r="D12" s="185"/>
      <c r="E12" s="186">
        <f>'04  Pol'!BA35</f>
        <v>0</v>
      </c>
      <c r="F12" s="187">
        <f>'04  Pol'!BB35</f>
        <v>0</v>
      </c>
      <c r="G12" s="187">
        <f>'04  Pol'!BC35</f>
        <v>0</v>
      </c>
      <c r="H12" s="187">
        <f>'04  Pol'!BD35</f>
        <v>0</v>
      </c>
      <c r="I12" s="188">
        <f>'04  Pol'!BE35</f>
        <v>0</v>
      </c>
    </row>
    <row r="13" spans="1:9" s="116" customFormat="1" ht="12.75">
      <c r="A13" s="184" t="str">
        <f>'04  Pol'!B36</f>
        <v>786</v>
      </c>
      <c r="B13" s="57" t="str">
        <f>'04  Pol'!C36</f>
        <v>Čalounické úpravy</v>
      </c>
      <c r="D13" s="185"/>
      <c r="E13" s="186">
        <f>'04  Pol'!BA62</f>
        <v>0</v>
      </c>
      <c r="F13" s="187">
        <f>'04  Pol'!BB62</f>
        <v>0</v>
      </c>
      <c r="G13" s="187">
        <f>'04  Pol'!BC62</f>
        <v>0</v>
      </c>
      <c r="H13" s="187">
        <f>'04  Pol'!BD62</f>
        <v>0</v>
      </c>
      <c r="I13" s="188">
        <f>'04  Pol'!BE62</f>
        <v>0</v>
      </c>
    </row>
    <row r="14" spans="1:9" s="116" customFormat="1" ht="12.75">
      <c r="A14" s="184" t="str">
        <f>'04  Pol'!B63</f>
        <v>M21</v>
      </c>
      <c r="B14" s="57" t="str">
        <f>'04  Pol'!C63</f>
        <v>Elektromontáže</v>
      </c>
      <c r="D14" s="185"/>
      <c r="E14" s="186">
        <f>'04  Pol'!BA65</f>
        <v>0</v>
      </c>
      <c r="F14" s="187">
        <f>'04  Pol'!BB65</f>
        <v>0</v>
      </c>
      <c r="G14" s="187">
        <f>'04  Pol'!BC65</f>
        <v>0</v>
      </c>
      <c r="H14" s="187">
        <f>'04  Pol'!BD65</f>
        <v>0</v>
      </c>
      <c r="I14" s="188">
        <f>'04  Pol'!BE65</f>
        <v>0</v>
      </c>
    </row>
    <row r="15" spans="1:9" s="116" customFormat="1" ht="12.75">
      <c r="A15" s="184" t="str">
        <f>'04  Pol'!B66</f>
        <v>D96</v>
      </c>
      <c r="B15" s="57" t="str">
        <f>'04  Pol'!C66</f>
        <v>Přesuny suti a vybouraných hmot</v>
      </c>
      <c r="D15" s="185"/>
      <c r="E15" s="186">
        <f>'04  Pol'!BA74</f>
        <v>0</v>
      </c>
      <c r="F15" s="187">
        <f>'04  Pol'!BB74</f>
        <v>0</v>
      </c>
      <c r="G15" s="187">
        <f>'04  Pol'!BC74</f>
        <v>0</v>
      </c>
      <c r="H15" s="187">
        <f>'04  Pol'!BD74</f>
        <v>0</v>
      </c>
      <c r="I15" s="188">
        <f>'04  Pol'!BE74</f>
        <v>0</v>
      </c>
    </row>
    <row r="16" spans="1:9" s="14" customFormat="1" ht="12.75">
      <c r="A16" s="189"/>
      <c r="B16" s="190" t="s">
        <v>99</v>
      </c>
      <c r="C16" s="190"/>
      <c r="D16" s="191"/>
      <c r="E16" s="192">
        <f>SUM(E7:E15)</f>
        <v>0</v>
      </c>
      <c r="F16" s="193">
        <f>SUM(F7:F15)</f>
        <v>0</v>
      </c>
      <c r="G16" s="193">
        <f>SUM(G7:G15)</f>
        <v>0</v>
      </c>
      <c r="H16" s="193">
        <f>SUM(H7:H15)</f>
        <v>0</v>
      </c>
      <c r="I16" s="194">
        <f>SUM(I7:I15)</f>
        <v>0</v>
      </c>
    </row>
    <row r="17" spans="1:9" ht="12.75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57" ht="19.5" customHeight="1">
      <c r="A18" s="499" t="s">
        <v>100</v>
      </c>
      <c r="B18" s="499"/>
      <c r="C18" s="499"/>
      <c r="D18" s="499"/>
      <c r="E18" s="499"/>
      <c r="F18" s="499"/>
      <c r="G18" s="499"/>
      <c r="H18" s="499"/>
      <c r="I18" s="499"/>
      <c r="BA18" s="122"/>
      <c r="BB18" s="122"/>
      <c r="BC18" s="122"/>
      <c r="BD18" s="122"/>
      <c r="BE18" s="122"/>
    </row>
    <row r="20" spans="1:9" ht="12.75">
      <c r="A20" s="146" t="s">
        <v>101</v>
      </c>
      <c r="B20" s="147"/>
      <c r="C20" s="147"/>
      <c r="D20" s="195"/>
      <c r="E20" s="196" t="s">
        <v>102</v>
      </c>
      <c r="F20" s="197" t="s">
        <v>15</v>
      </c>
      <c r="G20" s="198" t="s">
        <v>103</v>
      </c>
      <c r="H20" s="199"/>
      <c r="I20" s="200" t="s">
        <v>102</v>
      </c>
    </row>
    <row r="21" spans="1:53" ht="12.75" hidden="1">
      <c r="A21" s="140" t="s">
        <v>37</v>
      </c>
      <c r="B21" s="131"/>
      <c r="C21" s="131"/>
      <c r="D21" s="201"/>
      <c r="E21" s="202">
        <v>0</v>
      </c>
      <c r="F21" s="203">
        <v>0</v>
      </c>
      <c r="G21" s="204">
        <f>$E$16+$F$16</f>
        <v>0</v>
      </c>
      <c r="H21" s="205"/>
      <c r="I21" s="206">
        <f aca="true" t="shared" si="0" ref="I21:I28">E21+F21*G21/100</f>
        <v>0</v>
      </c>
      <c r="BA21" s="1">
        <v>0</v>
      </c>
    </row>
    <row r="22" spans="1:53" ht="12.75">
      <c r="A22" s="140" t="s">
        <v>3138</v>
      </c>
      <c r="B22" s="131"/>
      <c r="C22" s="131"/>
      <c r="D22" s="201"/>
      <c r="E22" s="202">
        <v>0</v>
      </c>
      <c r="F22" s="440"/>
      <c r="G22" s="204">
        <f aca="true" t="shared" si="1" ref="G22:G24">$E$16+$F$16</f>
        <v>0</v>
      </c>
      <c r="H22" s="205"/>
      <c r="I22" s="206">
        <f t="shared" si="0"/>
        <v>0</v>
      </c>
      <c r="BA22" s="1">
        <v>0</v>
      </c>
    </row>
    <row r="23" spans="1:53" ht="12.75" hidden="1">
      <c r="A23" s="140" t="s">
        <v>38</v>
      </c>
      <c r="B23" s="131"/>
      <c r="C23" s="131"/>
      <c r="D23" s="201"/>
      <c r="E23" s="202">
        <v>0</v>
      </c>
      <c r="F23" s="203"/>
      <c r="G23" s="204">
        <f t="shared" si="1"/>
        <v>0</v>
      </c>
      <c r="H23" s="205"/>
      <c r="I23" s="206">
        <f t="shared" si="0"/>
        <v>0</v>
      </c>
      <c r="BA23" s="1">
        <v>0</v>
      </c>
    </row>
    <row r="24" spans="1:53" ht="12.75">
      <c r="A24" s="140" t="s">
        <v>39</v>
      </c>
      <c r="B24" s="131"/>
      <c r="C24" s="131"/>
      <c r="D24" s="201"/>
      <c r="E24" s="202">
        <v>0</v>
      </c>
      <c r="F24" s="440"/>
      <c r="G24" s="204">
        <f t="shared" si="1"/>
        <v>0</v>
      </c>
      <c r="H24" s="205"/>
      <c r="I24" s="206">
        <f t="shared" si="0"/>
        <v>0</v>
      </c>
      <c r="BA24" s="1">
        <v>0</v>
      </c>
    </row>
    <row r="25" spans="1:53" ht="12.75">
      <c r="A25" s="140" t="s">
        <v>40</v>
      </c>
      <c r="B25" s="131"/>
      <c r="C25" s="131"/>
      <c r="D25" s="201"/>
      <c r="E25" s="202">
        <v>0</v>
      </c>
      <c r="F25" s="440"/>
      <c r="G25" s="204">
        <f>$E$16+$F$16+$H$16</f>
        <v>0</v>
      </c>
      <c r="H25" s="205"/>
      <c r="I25" s="206">
        <f t="shared" si="0"/>
        <v>0</v>
      </c>
      <c r="BA25" s="1">
        <v>1</v>
      </c>
    </row>
    <row r="26" spans="1:53" ht="12.75" hidden="1">
      <c r="A26" s="140" t="s">
        <v>41</v>
      </c>
      <c r="B26" s="131"/>
      <c r="C26" s="131"/>
      <c r="D26" s="201"/>
      <c r="E26" s="202">
        <v>0</v>
      </c>
      <c r="F26" s="203"/>
      <c r="G26" s="204">
        <f aca="true" t="shared" si="2" ref="G26:G28">$E$16+$F$16+$H$16</f>
        <v>0</v>
      </c>
      <c r="H26" s="205"/>
      <c r="I26" s="206">
        <f t="shared" si="0"/>
        <v>0</v>
      </c>
      <c r="BA26" s="1">
        <v>1</v>
      </c>
    </row>
    <row r="27" spans="1:53" ht="12.75">
      <c r="A27" s="140" t="s">
        <v>42</v>
      </c>
      <c r="B27" s="131"/>
      <c r="C27" s="131"/>
      <c r="D27" s="201"/>
      <c r="E27" s="202">
        <v>0</v>
      </c>
      <c r="F27" s="440"/>
      <c r="G27" s="204">
        <f t="shared" si="2"/>
        <v>0</v>
      </c>
      <c r="H27" s="205"/>
      <c r="I27" s="206">
        <f t="shared" si="0"/>
        <v>0</v>
      </c>
      <c r="BA27" s="1">
        <v>2</v>
      </c>
    </row>
    <row r="28" spans="1:53" ht="12.75" hidden="1">
      <c r="A28" s="140" t="s">
        <v>43</v>
      </c>
      <c r="B28" s="131"/>
      <c r="C28" s="131"/>
      <c r="D28" s="201"/>
      <c r="E28" s="202">
        <v>0</v>
      </c>
      <c r="F28" s="203">
        <v>0</v>
      </c>
      <c r="G28" s="204">
        <f t="shared" si="2"/>
        <v>0</v>
      </c>
      <c r="H28" s="205"/>
      <c r="I28" s="206">
        <f t="shared" si="0"/>
        <v>0</v>
      </c>
      <c r="BA28" s="1">
        <v>2</v>
      </c>
    </row>
    <row r="29" spans="1:9" ht="13.9" customHeight="1">
      <c r="A29" s="207"/>
      <c r="B29" s="208" t="s">
        <v>104</v>
      </c>
      <c r="C29" s="209"/>
      <c r="D29" s="210"/>
      <c r="E29" s="211"/>
      <c r="F29" s="212"/>
      <c r="G29" s="212"/>
      <c r="H29" s="494">
        <f>SUM(I21:I28)</f>
        <v>0</v>
      </c>
      <c r="I29" s="494"/>
    </row>
    <row r="31" spans="2:9" ht="12.75">
      <c r="B31" s="14"/>
      <c r="F31" s="213"/>
      <c r="G31" s="214"/>
      <c r="H31" s="214"/>
      <c r="I31" s="41"/>
    </row>
    <row r="32" spans="6:9" ht="12.75">
      <c r="F32" s="213"/>
      <c r="G32" s="214"/>
      <c r="H32" s="214"/>
      <c r="I32" s="41"/>
    </row>
    <row r="33" spans="6:9" ht="12.75">
      <c r="F33" s="213"/>
      <c r="G33" s="214"/>
      <c r="H33" s="214"/>
      <c r="I33" s="41"/>
    </row>
    <row r="34" spans="6:9" ht="12.75">
      <c r="F34" s="213"/>
      <c r="G34" s="214"/>
      <c r="H34" s="214"/>
      <c r="I34" s="41"/>
    </row>
    <row r="35" spans="6:9" ht="12.75">
      <c r="F35" s="213"/>
      <c r="G35" s="214"/>
      <c r="H35" s="214"/>
      <c r="I35" s="41"/>
    </row>
    <row r="36" spans="6:9" ht="12.75">
      <c r="F36" s="213"/>
      <c r="G36" s="214"/>
      <c r="H36" s="214"/>
      <c r="I36" s="41"/>
    </row>
    <row r="37" spans="6:9" ht="12.75">
      <c r="F37" s="213"/>
      <c r="G37" s="214"/>
      <c r="H37" s="214"/>
      <c r="I37" s="41"/>
    </row>
    <row r="38" spans="6:9" ht="12.75">
      <c r="F38" s="213"/>
      <c r="G38" s="214"/>
      <c r="H38" s="214"/>
      <c r="I38" s="41"/>
    </row>
    <row r="39" spans="6:9" ht="12.75">
      <c r="F39" s="213"/>
      <c r="G39" s="214"/>
      <c r="H39" s="214"/>
      <c r="I39" s="41"/>
    </row>
    <row r="40" spans="6:9" ht="12.75">
      <c r="F40" s="213"/>
      <c r="G40" s="214"/>
      <c r="H40" s="214"/>
      <c r="I40" s="41"/>
    </row>
    <row r="41" spans="6:9" ht="12.75">
      <c r="F41" s="213"/>
      <c r="G41" s="214"/>
      <c r="H41" s="214"/>
      <c r="I41" s="41"/>
    </row>
    <row r="42" spans="6:9" ht="12.75">
      <c r="F42" s="213"/>
      <c r="G42" s="214"/>
      <c r="H42" s="214"/>
      <c r="I42" s="41"/>
    </row>
    <row r="43" spans="6:9" ht="12.75">
      <c r="F43" s="213"/>
      <c r="G43" s="214"/>
      <c r="H43" s="214"/>
      <c r="I43" s="41"/>
    </row>
    <row r="44" spans="6:9" ht="12.75">
      <c r="F44" s="213"/>
      <c r="G44" s="214"/>
      <c r="H44" s="214"/>
      <c r="I44" s="41"/>
    </row>
    <row r="45" spans="6:9" ht="12.75">
      <c r="F45" s="213"/>
      <c r="G45" s="214"/>
      <c r="H45" s="214"/>
      <c r="I45" s="41"/>
    </row>
    <row r="46" spans="6:9" ht="12.75">
      <c r="F46" s="213"/>
      <c r="G46" s="214"/>
      <c r="H46" s="214"/>
      <c r="I46" s="41"/>
    </row>
    <row r="47" spans="6:9" ht="12.75">
      <c r="F47" s="213"/>
      <c r="G47" s="214"/>
      <c r="H47" s="214"/>
      <c r="I47" s="41"/>
    </row>
    <row r="48" spans="6:9" ht="12.75">
      <c r="F48" s="213"/>
      <c r="G48" s="214"/>
      <c r="H48" s="214"/>
      <c r="I48" s="41"/>
    </row>
    <row r="49" spans="6:9" ht="12.75">
      <c r="F49" s="213"/>
      <c r="G49" s="214"/>
      <c r="H49" s="214"/>
      <c r="I49" s="41"/>
    </row>
    <row r="50" spans="6:9" ht="12.75">
      <c r="F50" s="213"/>
      <c r="G50" s="214"/>
      <c r="H50" s="214"/>
      <c r="I50" s="41"/>
    </row>
    <row r="51" spans="6:9" ht="12.75">
      <c r="F51" s="213"/>
      <c r="G51" s="214"/>
      <c r="H51" s="214"/>
      <c r="I51" s="41"/>
    </row>
    <row r="52" spans="6:9" ht="12.75">
      <c r="F52" s="213"/>
      <c r="G52" s="214"/>
      <c r="H52" s="214"/>
      <c r="I52" s="41"/>
    </row>
    <row r="53" spans="6:9" ht="12.75">
      <c r="F53" s="213"/>
      <c r="G53" s="214"/>
      <c r="H53" s="214"/>
      <c r="I53" s="41"/>
    </row>
    <row r="54" spans="6:9" ht="12.75">
      <c r="F54" s="213"/>
      <c r="G54" s="214"/>
      <c r="H54" s="214"/>
      <c r="I54" s="41"/>
    </row>
    <row r="55" spans="6:9" ht="12.75">
      <c r="F55" s="213"/>
      <c r="G55" s="214"/>
      <c r="H55" s="214"/>
      <c r="I55" s="41"/>
    </row>
    <row r="56" spans="6:9" ht="12.75">
      <c r="F56" s="213"/>
      <c r="G56" s="214"/>
      <c r="H56" s="214"/>
      <c r="I56" s="41"/>
    </row>
    <row r="57" spans="6:9" ht="12.75">
      <c r="F57" s="213"/>
      <c r="G57" s="214"/>
      <c r="H57" s="214"/>
      <c r="I57" s="41"/>
    </row>
    <row r="58" spans="6:9" ht="12.75">
      <c r="F58" s="213"/>
      <c r="G58" s="214"/>
      <c r="H58" s="214"/>
      <c r="I58" s="41"/>
    </row>
    <row r="59" spans="6:9" ht="12.75">
      <c r="F59" s="213"/>
      <c r="G59" s="214"/>
      <c r="H59" s="214"/>
      <c r="I59" s="41"/>
    </row>
    <row r="60" spans="6:9" ht="12.75">
      <c r="F60" s="213"/>
      <c r="G60" s="214"/>
      <c r="H60" s="214"/>
      <c r="I60" s="41"/>
    </row>
    <row r="61" spans="6:9" ht="12.75">
      <c r="F61" s="213"/>
      <c r="G61" s="214"/>
      <c r="H61" s="214"/>
      <c r="I61" s="41"/>
    </row>
    <row r="62" spans="6:9" ht="12.75">
      <c r="F62" s="213"/>
      <c r="G62" s="214"/>
      <c r="H62" s="214"/>
      <c r="I62" s="41"/>
    </row>
    <row r="63" spans="6:9" ht="12.75">
      <c r="F63" s="213"/>
      <c r="G63" s="214"/>
      <c r="H63" s="214"/>
      <c r="I63" s="41"/>
    </row>
    <row r="64" spans="6:9" ht="12.75">
      <c r="F64" s="213"/>
      <c r="G64" s="214"/>
      <c r="H64" s="214"/>
      <c r="I64" s="41"/>
    </row>
    <row r="65" spans="6:9" ht="12.75">
      <c r="F65" s="213"/>
      <c r="G65" s="214"/>
      <c r="H65" s="214"/>
      <c r="I65" s="41"/>
    </row>
    <row r="66" spans="6:9" ht="12.75">
      <c r="F66" s="213"/>
      <c r="G66" s="214"/>
      <c r="H66" s="214"/>
      <c r="I66" s="41"/>
    </row>
    <row r="67" spans="6:9" ht="12.75">
      <c r="F67" s="213"/>
      <c r="G67" s="214"/>
      <c r="H67" s="214"/>
      <c r="I67" s="41"/>
    </row>
    <row r="68" spans="6:9" ht="12.75">
      <c r="F68" s="213"/>
      <c r="G68" s="214"/>
      <c r="H68" s="214"/>
      <c r="I68" s="41"/>
    </row>
    <row r="69" spans="6:9" ht="12.75">
      <c r="F69" s="213"/>
      <c r="G69" s="214"/>
      <c r="H69" s="214"/>
      <c r="I69" s="41"/>
    </row>
    <row r="70" spans="6:9" ht="12.75">
      <c r="F70" s="213"/>
      <c r="G70" s="214"/>
      <c r="H70" s="214"/>
      <c r="I70" s="41"/>
    </row>
    <row r="71" spans="6:9" ht="12.75">
      <c r="F71" s="213"/>
      <c r="G71" s="214"/>
      <c r="H71" s="214"/>
      <c r="I71" s="41"/>
    </row>
    <row r="72" spans="6:9" ht="12.75">
      <c r="F72" s="213"/>
      <c r="G72" s="214"/>
      <c r="H72" s="214"/>
      <c r="I72" s="41"/>
    </row>
    <row r="73" spans="6:9" ht="12.75">
      <c r="F73" s="213"/>
      <c r="G73" s="214"/>
      <c r="H73" s="214"/>
      <c r="I73" s="41"/>
    </row>
    <row r="74" spans="6:9" ht="12.75">
      <c r="F74" s="213"/>
      <c r="G74" s="214"/>
      <c r="H74" s="214"/>
      <c r="I74" s="41"/>
    </row>
    <row r="75" spans="6:9" ht="12.75">
      <c r="F75" s="213"/>
      <c r="G75" s="214"/>
      <c r="H75" s="214"/>
      <c r="I75" s="41"/>
    </row>
    <row r="76" spans="6:9" ht="12.75">
      <c r="F76" s="213"/>
      <c r="G76" s="214"/>
      <c r="H76" s="214"/>
      <c r="I76" s="41"/>
    </row>
    <row r="77" spans="6:9" ht="12.75">
      <c r="F77" s="213"/>
      <c r="G77" s="214"/>
      <c r="H77" s="214"/>
      <c r="I77" s="41"/>
    </row>
    <row r="78" spans="6:9" ht="12.75">
      <c r="F78" s="213"/>
      <c r="G78" s="214"/>
      <c r="H78" s="214"/>
      <c r="I78" s="41"/>
    </row>
    <row r="79" spans="6:9" ht="12.75">
      <c r="F79" s="213"/>
      <c r="G79" s="214"/>
      <c r="H79" s="214"/>
      <c r="I79" s="41"/>
    </row>
    <row r="80" spans="6:9" ht="12.75">
      <c r="F80" s="213"/>
      <c r="G80" s="214"/>
      <c r="H80" s="214"/>
      <c r="I80" s="41"/>
    </row>
  </sheetData>
  <sheetProtection selectLockedCells="1" selectUnlockedCells="1"/>
  <mergeCells count="6">
    <mergeCell ref="H29:I29"/>
    <mergeCell ref="A1:B1"/>
    <mergeCell ref="A2:B2"/>
    <mergeCell ref="G2:I2"/>
    <mergeCell ref="A4:I4"/>
    <mergeCell ref="A18:I1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B147"/>
  <sheetViews>
    <sheetView showGridLines="0" showZeros="0" zoomScaleSheetLayoutView="100" workbookViewId="0" topLeftCell="A25">
      <selection activeCell="E61" sqref="E61"/>
    </sheetView>
  </sheetViews>
  <sheetFormatPr defaultColWidth="9.125" defaultRowHeight="12.75"/>
  <cols>
    <col min="1" max="1" width="4.375" style="215" customWidth="1"/>
    <col min="2" max="2" width="11.625" style="215" customWidth="1"/>
    <col min="3" max="3" width="40.375" style="215" customWidth="1"/>
    <col min="4" max="4" width="5.625" style="215" customWidth="1"/>
    <col min="5" max="5" width="8.625" style="216" customWidth="1"/>
    <col min="6" max="6" width="9.875" style="215" customWidth="1"/>
    <col min="7" max="7" width="13.875" style="215" customWidth="1"/>
    <col min="8" max="11" width="9.125" style="215" hidden="1" customWidth="1"/>
    <col min="12" max="12" width="75.375" style="215" customWidth="1"/>
    <col min="13" max="13" width="45.25390625" style="215" customWidth="1"/>
    <col min="14" max="16384" width="9.125" style="215" customWidth="1"/>
  </cols>
  <sheetData>
    <row r="1" spans="1:7" ht="15.75">
      <c r="A1" s="500" t="s">
        <v>105</v>
      </c>
      <c r="B1" s="500"/>
      <c r="C1" s="500"/>
      <c r="D1" s="500"/>
      <c r="E1" s="500"/>
      <c r="F1" s="500"/>
      <c r="G1" s="500"/>
    </row>
    <row r="2" spans="2:7" ht="14.25" customHeight="1">
      <c r="B2" s="217"/>
      <c r="C2" s="218"/>
      <c r="D2" s="218"/>
      <c r="E2" s="219"/>
      <c r="F2" s="218"/>
      <c r="G2" s="218"/>
    </row>
    <row r="3" spans="1:7" ht="12.75">
      <c r="A3" s="495" t="s">
        <v>3</v>
      </c>
      <c r="B3" s="495"/>
      <c r="C3" s="170" t="s">
        <v>89</v>
      </c>
      <c r="D3" s="220"/>
      <c r="E3" s="221" t="s">
        <v>106</v>
      </c>
      <c r="F3" s="222">
        <f>'04  Rek'!H1</f>
        <v>0</v>
      </c>
      <c r="G3" s="223"/>
    </row>
    <row r="4" spans="1:7" ht="12.75">
      <c r="A4" s="501" t="s">
        <v>91</v>
      </c>
      <c r="B4" s="501"/>
      <c r="C4" s="176" t="s">
        <v>2784</v>
      </c>
      <c r="D4" s="224"/>
      <c r="E4" s="502">
        <f>'04  Rek'!G2</f>
        <v>0</v>
      </c>
      <c r="F4" s="502"/>
      <c r="G4" s="502"/>
    </row>
    <row r="5" spans="1:7" ht="12.75">
      <c r="A5" s="225"/>
      <c r="G5" s="226"/>
    </row>
    <row r="6" spans="1:11" ht="27" customHeight="1">
      <c r="A6" s="227" t="s">
        <v>107</v>
      </c>
      <c r="B6" s="228" t="s">
        <v>108</v>
      </c>
      <c r="C6" s="228" t="s">
        <v>109</v>
      </c>
      <c r="D6" s="228" t="s">
        <v>110</v>
      </c>
      <c r="E6" s="229" t="s">
        <v>111</v>
      </c>
      <c r="F6" s="228" t="s">
        <v>112</v>
      </c>
      <c r="G6" s="230" t="s">
        <v>113</v>
      </c>
      <c r="H6" s="231" t="s">
        <v>114</v>
      </c>
      <c r="I6" s="231" t="s">
        <v>115</v>
      </c>
      <c r="J6" s="231" t="s">
        <v>116</v>
      </c>
      <c r="K6" s="231" t="s">
        <v>117</v>
      </c>
    </row>
    <row r="7" spans="1:15" ht="12.75">
      <c r="A7" s="232" t="s">
        <v>118</v>
      </c>
      <c r="B7" s="233" t="s">
        <v>259</v>
      </c>
      <c r="C7" s="234" t="s">
        <v>260</v>
      </c>
      <c r="D7" s="235"/>
      <c r="E7" s="236"/>
      <c r="F7" s="236"/>
      <c r="G7" s="237"/>
      <c r="H7" s="238"/>
      <c r="I7" s="239"/>
      <c r="J7" s="240"/>
      <c r="K7" s="241"/>
      <c r="O7" s="242">
        <v>1</v>
      </c>
    </row>
    <row r="8" spans="1:80" ht="12.75">
      <c r="A8" s="243">
        <v>1</v>
      </c>
      <c r="B8" s="244" t="s">
        <v>2785</v>
      </c>
      <c r="C8" s="245" t="s">
        <v>2786</v>
      </c>
      <c r="D8" s="246" t="s">
        <v>205</v>
      </c>
      <c r="E8" s="247">
        <v>300</v>
      </c>
      <c r="F8" s="439"/>
      <c r="G8" s="248">
        <f>E8*F8</f>
        <v>0</v>
      </c>
      <c r="H8" s="249">
        <v>0.00849</v>
      </c>
      <c r="I8" s="250">
        <f>E8*H8</f>
        <v>2.5469999999999997</v>
      </c>
      <c r="J8" s="249">
        <v>0</v>
      </c>
      <c r="K8" s="250">
        <f>E8*J8</f>
        <v>0</v>
      </c>
      <c r="O8" s="242">
        <v>2</v>
      </c>
      <c r="AA8" s="215">
        <v>1</v>
      </c>
      <c r="AB8" s="215">
        <v>1</v>
      </c>
      <c r="AC8" s="215">
        <v>1</v>
      </c>
      <c r="AZ8" s="215">
        <v>1</v>
      </c>
      <c r="BA8" s="215">
        <f>IF(AZ8=1,G8,0)</f>
        <v>0</v>
      </c>
      <c r="BB8" s="215">
        <f>IF(AZ8=2,G8,0)</f>
        <v>0</v>
      </c>
      <c r="BC8" s="215">
        <f>IF(AZ8=3,G8,0)</f>
        <v>0</v>
      </c>
      <c r="BD8" s="215">
        <f>IF(AZ8=4,G8,0)</f>
        <v>0</v>
      </c>
      <c r="BE8" s="215">
        <f>IF(AZ8=5,G8,0)</f>
        <v>0</v>
      </c>
      <c r="CA8" s="242">
        <v>1</v>
      </c>
      <c r="CB8" s="242">
        <v>1</v>
      </c>
    </row>
    <row r="9" spans="1:15" ht="12.75" customHeight="1">
      <c r="A9" s="251"/>
      <c r="B9" s="252"/>
      <c r="C9" s="503" t="s">
        <v>2787</v>
      </c>
      <c r="D9" s="503"/>
      <c r="E9" s="253">
        <v>300</v>
      </c>
      <c r="F9" s="254"/>
      <c r="G9" s="255"/>
      <c r="H9" s="256"/>
      <c r="I9" s="257"/>
      <c r="J9" s="258"/>
      <c r="K9" s="257"/>
      <c r="M9" s="259" t="s">
        <v>2787</v>
      </c>
      <c r="O9" s="242"/>
    </row>
    <row r="10" spans="1:80" ht="22.5">
      <c r="A10" s="243">
        <v>2</v>
      </c>
      <c r="B10" s="244" t="s">
        <v>2632</v>
      </c>
      <c r="C10" s="245" t="s">
        <v>2633</v>
      </c>
      <c r="D10" s="246" t="s">
        <v>123</v>
      </c>
      <c r="E10" s="247">
        <v>240</v>
      </c>
      <c r="F10" s="439"/>
      <c r="G10" s="248">
        <f>E10*F10</f>
        <v>0</v>
      </c>
      <c r="H10" s="249">
        <v>0.00446</v>
      </c>
      <c r="I10" s="250">
        <f>E10*H10</f>
        <v>1.0704</v>
      </c>
      <c r="J10" s="249">
        <v>0</v>
      </c>
      <c r="K10" s="250">
        <f>E10*J10</f>
        <v>0</v>
      </c>
      <c r="O10" s="242">
        <v>2</v>
      </c>
      <c r="AA10" s="215">
        <v>1</v>
      </c>
      <c r="AB10" s="215">
        <v>1</v>
      </c>
      <c r="AC10" s="215">
        <v>1</v>
      </c>
      <c r="AZ10" s="215">
        <v>1</v>
      </c>
      <c r="BA10" s="215">
        <f>IF(AZ10=1,G10,0)</f>
        <v>0</v>
      </c>
      <c r="BB10" s="215">
        <f>IF(AZ10=2,G10,0)</f>
        <v>0</v>
      </c>
      <c r="BC10" s="215">
        <f>IF(AZ10=3,G10,0)</f>
        <v>0</v>
      </c>
      <c r="BD10" s="215">
        <f>IF(AZ10=4,G10,0)</f>
        <v>0</v>
      </c>
      <c r="BE10" s="215">
        <f>IF(AZ10=5,G10,0)</f>
        <v>0</v>
      </c>
      <c r="CA10" s="242">
        <v>1</v>
      </c>
      <c r="CB10" s="242">
        <v>1</v>
      </c>
    </row>
    <row r="11" spans="1:15" ht="12.75" customHeight="1">
      <c r="A11" s="251"/>
      <c r="B11" s="252"/>
      <c r="C11" s="503" t="s">
        <v>2788</v>
      </c>
      <c r="D11" s="503"/>
      <c r="E11" s="253">
        <v>240</v>
      </c>
      <c r="F11" s="254"/>
      <c r="G11" s="255"/>
      <c r="H11" s="256"/>
      <c r="I11" s="257"/>
      <c r="J11" s="258"/>
      <c r="K11" s="257"/>
      <c r="M11" s="259" t="s">
        <v>2788</v>
      </c>
      <c r="O11" s="242"/>
    </row>
    <row r="12" spans="1:80" ht="22.5">
      <c r="A12" s="243">
        <v>3</v>
      </c>
      <c r="B12" s="244" t="s">
        <v>2789</v>
      </c>
      <c r="C12" s="245" t="s">
        <v>2790</v>
      </c>
      <c r="D12" s="246" t="s">
        <v>123</v>
      </c>
      <c r="E12" s="247">
        <v>150</v>
      </c>
      <c r="F12" s="439"/>
      <c r="G12" s="248">
        <f>E12*F12</f>
        <v>0</v>
      </c>
      <c r="H12" s="249">
        <v>0.00367</v>
      </c>
      <c r="I12" s="250">
        <f>E12*H12</f>
        <v>0.5505</v>
      </c>
      <c r="J12" s="249">
        <v>0</v>
      </c>
      <c r="K12" s="250">
        <f>E12*J12</f>
        <v>0</v>
      </c>
      <c r="O12" s="242">
        <v>2</v>
      </c>
      <c r="AA12" s="215">
        <v>1</v>
      </c>
      <c r="AB12" s="215">
        <v>1</v>
      </c>
      <c r="AC12" s="215">
        <v>1</v>
      </c>
      <c r="AZ12" s="215">
        <v>1</v>
      </c>
      <c r="BA12" s="215">
        <f>IF(AZ12=1,G12,0)</f>
        <v>0</v>
      </c>
      <c r="BB12" s="215">
        <f>IF(AZ12=2,G12,0)</f>
        <v>0</v>
      </c>
      <c r="BC12" s="215">
        <f>IF(AZ12=3,G12,0)</f>
        <v>0</v>
      </c>
      <c r="BD12" s="215">
        <f>IF(AZ12=4,G12,0)</f>
        <v>0</v>
      </c>
      <c r="BE12" s="215">
        <f>IF(AZ12=5,G12,0)</f>
        <v>0</v>
      </c>
      <c r="CA12" s="242">
        <v>1</v>
      </c>
      <c r="CB12" s="242">
        <v>1</v>
      </c>
    </row>
    <row r="13" spans="1:15" ht="12.75" customHeight="1">
      <c r="A13" s="251"/>
      <c r="B13" s="252"/>
      <c r="C13" s="503" t="s">
        <v>2791</v>
      </c>
      <c r="D13" s="503"/>
      <c r="E13" s="253">
        <v>150</v>
      </c>
      <c r="F13" s="254"/>
      <c r="G13" s="255"/>
      <c r="H13" s="256"/>
      <c r="I13" s="257"/>
      <c r="J13" s="258"/>
      <c r="K13" s="257"/>
      <c r="M13" s="259" t="s">
        <v>2791</v>
      </c>
      <c r="O13" s="242"/>
    </row>
    <row r="14" spans="1:57" ht="12.75">
      <c r="A14" s="263"/>
      <c r="B14" s="264" t="s">
        <v>177</v>
      </c>
      <c r="C14" s="265" t="s">
        <v>416</v>
      </c>
      <c r="D14" s="266"/>
      <c r="E14" s="267"/>
      <c r="F14" s="268"/>
      <c r="G14" s="269">
        <f>SUM(G7:G13)</f>
        <v>0</v>
      </c>
      <c r="H14" s="270"/>
      <c r="I14" s="271">
        <f>SUM(I7:I13)</f>
        <v>4.1678999999999995</v>
      </c>
      <c r="J14" s="270"/>
      <c r="K14" s="271">
        <f>SUM(K7:K13)</f>
        <v>0</v>
      </c>
      <c r="O14" s="242">
        <v>4</v>
      </c>
      <c r="BA14" s="272">
        <f>SUM(BA7:BA13)</f>
        <v>0</v>
      </c>
      <c r="BB14" s="272">
        <f>SUM(BB7:BB13)</f>
        <v>0</v>
      </c>
      <c r="BC14" s="272">
        <f>SUM(BC7:BC13)</f>
        <v>0</v>
      </c>
      <c r="BD14" s="272">
        <f>SUM(BD7:BD13)</f>
        <v>0</v>
      </c>
      <c r="BE14" s="272">
        <f>SUM(BE7:BE13)</f>
        <v>0</v>
      </c>
    </row>
    <row r="15" spans="1:15" ht="12.75">
      <c r="A15" s="232" t="s">
        <v>118</v>
      </c>
      <c r="B15" s="233" t="s">
        <v>735</v>
      </c>
      <c r="C15" s="234" t="s">
        <v>736</v>
      </c>
      <c r="D15" s="235"/>
      <c r="E15" s="236"/>
      <c r="F15" s="236"/>
      <c r="G15" s="237"/>
      <c r="H15" s="238"/>
      <c r="I15" s="239"/>
      <c r="J15" s="240"/>
      <c r="K15" s="241"/>
      <c r="O15" s="242">
        <v>1</v>
      </c>
    </row>
    <row r="16" spans="1:80" ht="12.75">
      <c r="A16" s="243">
        <v>4</v>
      </c>
      <c r="B16" s="244" t="s">
        <v>2640</v>
      </c>
      <c r="C16" s="245" t="s">
        <v>2641</v>
      </c>
      <c r="D16" s="246" t="s">
        <v>123</v>
      </c>
      <c r="E16" s="247">
        <v>100</v>
      </c>
      <c r="F16" s="439"/>
      <c r="G16" s="248">
        <f>E16*F16</f>
        <v>0</v>
      </c>
      <c r="H16" s="249">
        <v>0.00592</v>
      </c>
      <c r="I16" s="250">
        <f>E16*H16</f>
        <v>0.592</v>
      </c>
      <c r="J16" s="249">
        <v>0</v>
      </c>
      <c r="K16" s="250">
        <f>E16*J16</f>
        <v>0</v>
      </c>
      <c r="O16" s="242">
        <v>2</v>
      </c>
      <c r="AA16" s="215">
        <v>1</v>
      </c>
      <c r="AB16" s="215">
        <v>1</v>
      </c>
      <c r="AC16" s="215">
        <v>1</v>
      </c>
      <c r="AZ16" s="215">
        <v>1</v>
      </c>
      <c r="BA16" s="215">
        <f>IF(AZ16=1,G16,0)</f>
        <v>0</v>
      </c>
      <c r="BB16" s="215">
        <f>IF(AZ16=2,G16,0)</f>
        <v>0</v>
      </c>
      <c r="BC16" s="215">
        <f>IF(AZ16=3,G16,0)</f>
        <v>0</v>
      </c>
      <c r="BD16" s="215">
        <f>IF(AZ16=4,G16,0)</f>
        <v>0</v>
      </c>
      <c r="BE16" s="215">
        <f>IF(AZ16=5,G16,0)</f>
        <v>0</v>
      </c>
      <c r="CA16" s="242">
        <v>1</v>
      </c>
      <c r="CB16" s="242">
        <v>1</v>
      </c>
    </row>
    <row r="17" spans="1:57" ht="12.75">
      <c r="A17" s="263"/>
      <c r="B17" s="264" t="s">
        <v>177</v>
      </c>
      <c r="C17" s="265" t="s">
        <v>770</v>
      </c>
      <c r="D17" s="266"/>
      <c r="E17" s="267"/>
      <c r="F17" s="268"/>
      <c r="G17" s="269">
        <f>SUM(G15:G16)</f>
        <v>0</v>
      </c>
      <c r="H17" s="270"/>
      <c r="I17" s="271">
        <f>SUM(I15:I16)</f>
        <v>0.592</v>
      </c>
      <c r="J17" s="270"/>
      <c r="K17" s="271">
        <f>SUM(K15:K16)</f>
        <v>0</v>
      </c>
      <c r="O17" s="242">
        <v>4</v>
      </c>
      <c r="BA17" s="272">
        <f>SUM(BA15:BA16)</f>
        <v>0</v>
      </c>
      <c r="BB17" s="272">
        <f>SUM(BB15:BB16)</f>
        <v>0</v>
      </c>
      <c r="BC17" s="272">
        <f>SUM(BC15:BC16)</f>
        <v>0</v>
      </c>
      <c r="BD17" s="272">
        <f>SUM(BD15:BD16)</f>
        <v>0</v>
      </c>
      <c r="BE17" s="272">
        <f>SUM(BE15:BE16)</f>
        <v>0</v>
      </c>
    </row>
    <row r="18" spans="1:15" ht="12.75">
      <c r="A18" s="232" t="s">
        <v>118</v>
      </c>
      <c r="B18" s="233" t="s">
        <v>771</v>
      </c>
      <c r="C18" s="234" t="s">
        <v>772</v>
      </c>
      <c r="D18" s="235"/>
      <c r="E18" s="236"/>
      <c r="F18" s="236"/>
      <c r="G18" s="237"/>
      <c r="H18" s="238"/>
      <c r="I18" s="239"/>
      <c r="J18" s="240"/>
      <c r="K18" s="241"/>
      <c r="O18" s="242">
        <v>1</v>
      </c>
    </row>
    <row r="19" spans="1:80" ht="12.75">
      <c r="A19" s="243">
        <v>5</v>
      </c>
      <c r="B19" s="244" t="s">
        <v>773</v>
      </c>
      <c r="C19" s="245" t="s">
        <v>774</v>
      </c>
      <c r="D19" s="246" t="s">
        <v>123</v>
      </c>
      <c r="E19" s="247">
        <v>200</v>
      </c>
      <c r="F19" s="439"/>
      <c r="G19" s="248">
        <f>E19*F19</f>
        <v>0</v>
      </c>
      <c r="H19" s="249">
        <v>0.0005</v>
      </c>
      <c r="I19" s="250">
        <f>E19*H19</f>
        <v>0.1</v>
      </c>
      <c r="J19" s="249">
        <v>0</v>
      </c>
      <c r="K19" s="250">
        <f>E19*J19</f>
        <v>0</v>
      </c>
      <c r="O19" s="242">
        <v>2</v>
      </c>
      <c r="AA19" s="215">
        <v>1</v>
      </c>
      <c r="AB19" s="215">
        <v>1</v>
      </c>
      <c r="AC19" s="215">
        <v>1</v>
      </c>
      <c r="AZ19" s="215">
        <v>1</v>
      </c>
      <c r="BA19" s="215">
        <f>IF(AZ19=1,G19,0)</f>
        <v>0</v>
      </c>
      <c r="BB19" s="215">
        <f>IF(AZ19=2,G19,0)</f>
        <v>0</v>
      </c>
      <c r="BC19" s="215">
        <f>IF(AZ19=3,G19,0)</f>
        <v>0</v>
      </c>
      <c r="BD19" s="215">
        <f>IF(AZ19=4,G19,0)</f>
        <v>0</v>
      </c>
      <c r="BE19" s="215">
        <f>IF(AZ19=5,G19,0)</f>
        <v>0</v>
      </c>
      <c r="CA19" s="242">
        <v>1</v>
      </c>
      <c r="CB19" s="242">
        <v>1</v>
      </c>
    </row>
    <row r="20" spans="1:80" ht="12.75">
      <c r="A20" s="243">
        <v>6</v>
      </c>
      <c r="B20" s="244" t="s">
        <v>780</v>
      </c>
      <c r="C20" s="245" t="s">
        <v>781</v>
      </c>
      <c r="D20" s="246" t="s">
        <v>123</v>
      </c>
      <c r="E20" s="247">
        <v>500</v>
      </c>
      <c r="F20" s="439"/>
      <c r="G20" s="248">
        <f>E20*F20</f>
        <v>0</v>
      </c>
      <c r="H20" s="249">
        <v>4E-05</v>
      </c>
      <c r="I20" s="250">
        <f>E20*H20</f>
        <v>0.02</v>
      </c>
      <c r="J20" s="249">
        <v>0</v>
      </c>
      <c r="K20" s="250">
        <f>E20*J20</f>
        <v>0</v>
      </c>
      <c r="O20" s="242">
        <v>2</v>
      </c>
      <c r="AA20" s="215">
        <v>1</v>
      </c>
      <c r="AB20" s="215">
        <v>1</v>
      </c>
      <c r="AC20" s="215">
        <v>1</v>
      </c>
      <c r="AZ20" s="215">
        <v>1</v>
      </c>
      <c r="BA20" s="215">
        <f>IF(AZ20=1,G20,0)</f>
        <v>0</v>
      </c>
      <c r="BB20" s="215">
        <f>IF(AZ20=2,G20,0)</f>
        <v>0</v>
      </c>
      <c r="BC20" s="215">
        <f>IF(AZ20=3,G20,0)</f>
        <v>0</v>
      </c>
      <c r="BD20" s="215">
        <f>IF(AZ20=4,G20,0)</f>
        <v>0</v>
      </c>
      <c r="BE20" s="215">
        <f>IF(AZ20=5,G20,0)</f>
        <v>0</v>
      </c>
      <c r="CA20" s="242">
        <v>1</v>
      </c>
      <c r="CB20" s="242">
        <v>1</v>
      </c>
    </row>
    <row r="21" spans="1:57" ht="12.75">
      <c r="A21" s="263"/>
      <c r="B21" s="264" t="s">
        <v>177</v>
      </c>
      <c r="C21" s="265" t="s">
        <v>797</v>
      </c>
      <c r="D21" s="266"/>
      <c r="E21" s="267"/>
      <c r="F21" s="268"/>
      <c r="G21" s="269">
        <f>SUM(G18:G20)</f>
        <v>0</v>
      </c>
      <c r="H21" s="270"/>
      <c r="I21" s="271">
        <f>SUM(I18:I20)</f>
        <v>0.12000000000000001</v>
      </c>
      <c r="J21" s="270"/>
      <c r="K21" s="271">
        <f>SUM(K18:K20)</f>
        <v>0</v>
      </c>
      <c r="O21" s="242">
        <v>4</v>
      </c>
      <c r="BA21" s="272">
        <f>SUM(BA18:BA20)</f>
        <v>0</v>
      </c>
      <c r="BB21" s="272">
        <f>SUM(BB18:BB20)</f>
        <v>0</v>
      </c>
      <c r="BC21" s="272">
        <f>SUM(BC18:BC20)</f>
        <v>0</v>
      </c>
      <c r="BD21" s="272">
        <f>SUM(BD18:BD20)</f>
        <v>0</v>
      </c>
      <c r="BE21" s="272">
        <f>SUM(BE18:BE20)</f>
        <v>0</v>
      </c>
    </row>
    <row r="22" spans="1:15" ht="12.75">
      <c r="A22" s="232" t="s">
        <v>118</v>
      </c>
      <c r="B22" s="233" t="s">
        <v>1154</v>
      </c>
      <c r="C22" s="234" t="s">
        <v>1155</v>
      </c>
      <c r="D22" s="235"/>
      <c r="E22" s="236"/>
      <c r="F22" s="236"/>
      <c r="G22" s="237"/>
      <c r="H22" s="238"/>
      <c r="I22" s="239"/>
      <c r="J22" s="240"/>
      <c r="K22" s="241"/>
      <c r="O22" s="242">
        <v>1</v>
      </c>
    </row>
    <row r="23" spans="1:80" ht="12.75">
      <c r="A23" s="243">
        <v>7</v>
      </c>
      <c r="B23" s="244" t="s">
        <v>2792</v>
      </c>
      <c r="C23" s="245" t="s">
        <v>2793</v>
      </c>
      <c r="D23" s="246" t="s">
        <v>205</v>
      </c>
      <c r="E23" s="247">
        <v>300</v>
      </c>
      <c r="F23" s="439"/>
      <c r="G23" s="248">
        <f>E23*F23</f>
        <v>0</v>
      </c>
      <c r="H23" s="249">
        <v>0.00049</v>
      </c>
      <c r="I23" s="250">
        <f>E23*H23</f>
        <v>0.147</v>
      </c>
      <c r="J23" s="249">
        <v>-0.002</v>
      </c>
      <c r="K23" s="250">
        <f>E23*J23</f>
        <v>-0.6</v>
      </c>
      <c r="O23" s="242">
        <v>2</v>
      </c>
      <c r="AA23" s="215">
        <v>1</v>
      </c>
      <c r="AB23" s="215">
        <v>1</v>
      </c>
      <c r="AC23" s="215">
        <v>1</v>
      </c>
      <c r="AZ23" s="215">
        <v>1</v>
      </c>
      <c r="BA23" s="215">
        <f>IF(AZ23=1,G23,0)</f>
        <v>0</v>
      </c>
      <c r="BB23" s="215">
        <f>IF(AZ23=2,G23,0)</f>
        <v>0</v>
      </c>
      <c r="BC23" s="215">
        <f>IF(AZ23=3,G23,0)</f>
        <v>0</v>
      </c>
      <c r="BD23" s="215">
        <f>IF(AZ23=4,G23,0)</f>
        <v>0</v>
      </c>
      <c r="BE23" s="215">
        <f>IF(AZ23=5,G23,0)</f>
        <v>0</v>
      </c>
      <c r="CA23" s="242">
        <v>1</v>
      </c>
      <c r="CB23" s="242">
        <v>1</v>
      </c>
    </row>
    <row r="24" spans="1:57" ht="12.75">
      <c r="A24" s="263"/>
      <c r="B24" s="264" t="s">
        <v>177</v>
      </c>
      <c r="C24" s="265" t="s">
        <v>1175</v>
      </c>
      <c r="D24" s="266"/>
      <c r="E24" s="267"/>
      <c r="F24" s="268"/>
      <c r="G24" s="269">
        <f>SUM(G22:G23)</f>
        <v>0</v>
      </c>
      <c r="H24" s="270"/>
      <c r="I24" s="271">
        <f>SUM(I22:I23)</f>
        <v>0.147</v>
      </c>
      <c r="J24" s="270"/>
      <c r="K24" s="271">
        <f>SUM(K22:K23)</f>
        <v>-0.6</v>
      </c>
      <c r="O24" s="242">
        <v>4</v>
      </c>
      <c r="BA24" s="272">
        <f>SUM(BA22:BA23)</f>
        <v>0</v>
      </c>
      <c r="BB24" s="272">
        <f>SUM(BB22:BB23)</f>
        <v>0</v>
      </c>
      <c r="BC24" s="272">
        <f>SUM(BC22:BC23)</f>
        <v>0</v>
      </c>
      <c r="BD24" s="272">
        <f>SUM(BD22:BD23)</f>
        <v>0</v>
      </c>
      <c r="BE24" s="272">
        <f>SUM(BE22:BE23)</f>
        <v>0</v>
      </c>
    </row>
    <row r="25" spans="1:15" ht="12.75">
      <c r="A25" s="232" t="s">
        <v>118</v>
      </c>
      <c r="B25" s="233" t="s">
        <v>1176</v>
      </c>
      <c r="C25" s="234" t="s">
        <v>1177</v>
      </c>
      <c r="D25" s="235"/>
      <c r="E25" s="236"/>
      <c r="F25" s="236"/>
      <c r="G25" s="237"/>
      <c r="H25" s="238"/>
      <c r="I25" s="239"/>
      <c r="J25" s="240"/>
      <c r="K25" s="241"/>
      <c r="O25" s="242">
        <v>1</v>
      </c>
    </row>
    <row r="26" spans="1:80" ht="12.75">
      <c r="A26" s="243">
        <v>8</v>
      </c>
      <c r="B26" s="244" t="s">
        <v>1178</v>
      </c>
      <c r="C26" s="245" t="s">
        <v>1179</v>
      </c>
      <c r="D26" s="246" t="s">
        <v>173</v>
      </c>
      <c r="E26" s="247">
        <v>5.0269</v>
      </c>
      <c r="F26" s="439"/>
      <c r="G26" s="248">
        <f>E26*F26</f>
        <v>0</v>
      </c>
      <c r="H26" s="249">
        <v>0</v>
      </c>
      <c r="I26" s="250">
        <f>E26*H26</f>
        <v>0</v>
      </c>
      <c r="J26" s="249"/>
      <c r="K26" s="250">
        <f>E26*J26</f>
        <v>0</v>
      </c>
      <c r="O26" s="242">
        <v>2</v>
      </c>
      <c r="AA26" s="215">
        <v>7</v>
      </c>
      <c r="AB26" s="215">
        <v>1</v>
      </c>
      <c r="AC26" s="215">
        <v>2</v>
      </c>
      <c r="AZ26" s="215">
        <v>1</v>
      </c>
      <c r="BA26" s="215">
        <f>IF(AZ26=1,G26,0)</f>
        <v>0</v>
      </c>
      <c r="BB26" s="215">
        <f>IF(AZ26=2,G26,0)</f>
        <v>0</v>
      </c>
      <c r="BC26" s="215">
        <f>IF(AZ26=3,G26,0)</f>
        <v>0</v>
      </c>
      <c r="BD26" s="215">
        <f>IF(AZ26=4,G26,0)</f>
        <v>0</v>
      </c>
      <c r="BE26" s="215">
        <f>IF(AZ26=5,G26,0)</f>
        <v>0</v>
      </c>
      <c r="CA26" s="242">
        <v>7</v>
      </c>
      <c r="CB26" s="242">
        <v>1</v>
      </c>
    </row>
    <row r="27" spans="1:57" ht="12.75">
      <c r="A27" s="263"/>
      <c r="B27" s="264" t="s">
        <v>177</v>
      </c>
      <c r="C27" s="265" t="s">
        <v>1180</v>
      </c>
      <c r="D27" s="266"/>
      <c r="E27" s="267"/>
      <c r="F27" s="268"/>
      <c r="G27" s="269">
        <f>SUM(G25:G26)</f>
        <v>0</v>
      </c>
      <c r="H27" s="270"/>
      <c r="I27" s="271">
        <f>SUM(I25:I26)</f>
        <v>0</v>
      </c>
      <c r="J27" s="270"/>
      <c r="K27" s="271">
        <f>SUM(K25:K26)</f>
        <v>0</v>
      </c>
      <c r="O27" s="242">
        <v>4</v>
      </c>
      <c r="BA27" s="272">
        <f>SUM(BA25:BA26)</f>
        <v>0</v>
      </c>
      <c r="BB27" s="272">
        <f>SUM(BB25:BB26)</f>
        <v>0</v>
      </c>
      <c r="BC27" s="272">
        <f>SUM(BC25:BC26)</f>
        <v>0</v>
      </c>
      <c r="BD27" s="272">
        <f>SUM(BD25:BD26)</f>
        <v>0</v>
      </c>
      <c r="BE27" s="272">
        <f>SUM(BE25:BE26)</f>
        <v>0</v>
      </c>
    </row>
    <row r="28" spans="1:15" ht="12.75">
      <c r="A28" s="232" t="s">
        <v>118</v>
      </c>
      <c r="B28" s="233" t="s">
        <v>1916</v>
      </c>
      <c r="C28" s="234" t="s">
        <v>1917</v>
      </c>
      <c r="D28" s="235"/>
      <c r="E28" s="236"/>
      <c r="F28" s="236"/>
      <c r="G28" s="237"/>
      <c r="H28" s="238"/>
      <c r="I28" s="239"/>
      <c r="J28" s="240"/>
      <c r="K28" s="241"/>
      <c r="O28" s="242">
        <v>1</v>
      </c>
    </row>
    <row r="29" spans="1:80" ht="12.75">
      <c r="A29" s="243">
        <v>9</v>
      </c>
      <c r="B29" s="244" t="s">
        <v>1918</v>
      </c>
      <c r="C29" s="245" t="s">
        <v>1919</v>
      </c>
      <c r="D29" s="246" t="s">
        <v>123</v>
      </c>
      <c r="E29" s="247">
        <v>240</v>
      </c>
      <c r="F29" s="439"/>
      <c r="G29" s="248">
        <f>E29*F29</f>
        <v>0</v>
      </c>
      <c r="H29" s="249">
        <v>7E-05</v>
      </c>
      <c r="I29" s="250">
        <f>E29*H29</f>
        <v>0.0168</v>
      </c>
      <c r="J29" s="249">
        <v>0</v>
      </c>
      <c r="K29" s="250">
        <f>E29*J29</f>
        <v>0</v>
      </c>
      <c r="O29" s="242">
        <v>2</v>
      </c>
      <c r="AA29" s="215">
        <v>1</v>
      </c>
      <c r="AB29" s="215">
        <v>7</v>
      </c>
      <c r="AC29" s="215">
        <v>7</v>
      </c>
      <c r="AZ29" s="215">
        <v>2</v>
      </c>
      <c r="BA29" s="215">
        <f>IF(AZ29=1,G29,0)</f>
        <v>0</v>
      </c>
      <c r="BB29" s="215">
        <f>IF(AZ29=2,G29,0)</f>
        <v>0</v>
      </c>
      <c r="BC29" s="215">
        <f>IF(AZ29=3,G29,0)</f>
        <v>0</v>
      </c>
      <c r="BD29" s="215">
        <f>IF(AZ29=4,G29,0)</f>
        <v>0</v>
      </c>
      <c r="BE29" s="215">
        <f>IF(AZ29=5,G29,0)</f>
        <v>0</v>
      </c>
      <c r="CA29" s="242">
        <v>1</v>
      </c>
      <c r="CB29" s="242">
        <v>7</v>
      </c>
    </row>
    <row r="30" spans="1:15" ht="12.75" customHeight="1">
      <c r="A30" s="251"/>
      <c r="B30" s="252"/>
      <c r="C30" s="503" t="s">
        <v>2794</v>
      </c>
      <c r="D30" s="503"/>
      <c r="E30" s="253">
        <v>240</v>
      </c>
      <c r="F30" s="254"/>
      <c r="G30" s="255"/>
      <c r="H30" s="256"/>
      <c r="I30" s="257"/>
      <c r="J30" s="258"/>
      <c r="K30" s="257"/>
      <c r="M30" s="259" t="s">
        <v>2794</v>
      </c>
      <c r="O30" s="242"/>
    </row>
    <row r="31" spans="1:80" ht="12.75">
      <c r="A31" s="243">
        <v>10</v>
      </c>
      <c r="B31" s="244" t="s">
        <v>1921</v>
      </c>
      <c r="C31" s="245" t="s">
        <v>1922</v>
      </c>
      <c r="D31" s="246" t="s">
        <v>123</v>
      </c>
      <c r="E31" s="247">
        <v>600</v>
      </c>
      <c r="F31" s="439"/>
      <c r="G31" s="248">
        <f>E31*F31</f>
        <v>0</v>
      </c>
      <c r="H31" s="249">
        <v>0.00016</v>
      </c>
      <c r="I31" s="250">
        <f>E31*H31</f>
        <v>0.096</v>
      </c>
      <c r="J31" s="249">
        <v>0</v>
      </c>
      <c r="K31" s="250">
        <f>E31*J31</f>
        <v>0</v>
      </c>
      <c r="O31" s="242">
        <v>2</v>
      </c>
      <c r="AA31" s="215">
        <v>1</v>
      </c>
      <c r="AB31" s="215">
        <v>7</v>
      </c>
      <c r="AC31" s="215">
        <v>7</v>
      </c>
      <c r="AZ31" s="215">
        <v>2</v>
      </c>
      <c r="BA31" s="215">
        <f>IF(AZ31=1,G31,0)</f>
        <v>0</v>
      </c>
      <c r="BB31" s="215">
        <f>IF(AZ31=2,G31,0)</f>
        <v>0</v>
      </c>
      <c r="BC31" s="215">
        <f>IF(AZ31=3,G31,0)</f>
        <v>0</v>
      </c>
      <c r="BD31" s="215">
        <f>IF(AZ31=4,G31,0)</f>
        <v>0</v>
      </c>
      <c r="BE31" s="215">
        <f>IF(AZ31=5,G31,0)</f>
        <v>0</v>
      </c>
      <c r="CA31" s="242">
        <v>1</v>
      </c>
      <c r="CB31" s="242">
        <v>7</v>
      </c>
    </row>
    <row r="32" spans="1:15" ht="12.75" customHeight="1">
      <c r="A32" s="251"/>
      <c r="B32" s="252"/>
      <c r="C32" s="503" t="s">
        <v>2795</v>
      </c>
      <c r="D32" s="503"/>
      <c r="E32" s="253">
        <v>600</v>
      </c>
      <c r="F32" s="254"/>
      <c r="G32" s="255"/>
      <c r="H32" s="256"/>
      <c r="I32" s="257"/>
      <c r="J32" s="258"/>
      <c r="K32" s="257"/>
      <c r="M32" s="259" t="s">
        <v>2795</v>
      </c>
      <c r="O32" s="242"/>
    </row>
    <row r="33" spans="1:80" ht="12.75">
      <c r="A33" s="243">
        <v>11</v>
      </c>
      <c r="B33" s="244" t="s">
        <v>1923</v>
      </c>
      <c r="C33" s="245" t="s">
        <v>1924</v>
      </c>
      <c r="D33" s="246" t="s">
        <v>123</v>
      </c>
      <c r="E33" s="247">
        <v>600</v>
      </c>
      <c r="F33" s="439"/>
      <c r="G33" s="248">
        <f>E33*F33</f>
        <v>0</v>
      </c>
      <c r="H33" s="249">
        <v>0</v>
      </c>
      <c r="I33" s="250">
        <f>E33*H33</f>
        <v>0</v>
      </c>
      <c r="J33" s="249">
        <v>0</v>
      </c>
      <c r="K33" s="250">
        <f>E33*J33</f>
        <v>0</v>
      </c>
      <c r="O33" s="242">
        <v>2</v>
      </c>
      <c r="AA33" s="215">
        <v>1</v>
      </c>
      <c r="AB33" s="215">
        <v>7</v>
      </c>
      <c r="AC33" s="215">
        <v>7</v>
      </c>
      <c r="AZ33" s="215">
        <v>2</v>
      </c>
      <c r="BA33" s="215">
        <f>IF(AZ33=1,G33,0)</f>
        <v>0</v>
      </c>
      <c r="BB33" s="215">
        <f>IF(AZ33=2,G33,0)</f>
        <v>0</v>
      </c>
      <c r="BC33" s="215">
        <f>IF(AZ33=3,G33,0)</f>
        <v>0</v>
      </c>
      <c r="BD33" s="215">
        <f>IF(AZ33=4,G33,0)</f>
        <v>0</v>
      </c>
      <c r="BE33" s="215">
        <f>IF(AZ33=5,G33,0)</f>
        <v>0</v>
      </c>
      <c r="CA33" s="242">
        <v>1</v>
      </c>
      <c r="CB33" s="242">
        <v>7</v>
      </c>
    </row>
    <row r="34" spans="1:15" ht="12.75" customHeight="1">
      <c r="A34" s="251"/>
      <c r="B34" s="252"/>
      <c r="C34" s="503" t="s">
        <v>2795</v>
      </c>
      <c r="D34" s="503"/>
      <c r="E34" s="253">
        <v>600</v>
      </c>
      <c r="F34" s="254"/>
      <c r="G34" s="255"/>
      <c r="H34" s="256"/>
      <c r="I34" s="257"/>
      <c r="J34" s="258"/>
      <c r="K34" s="257"/>
      <c r="M34" s="259" t="s">
        <v>2795</v>
      </c>
      <c r="O34" s="242"/>
    </row>
    <row r="35" spans="1:57" ht="12.75">
      <c r="A35" s="263"/>
      <c r="B35" s="264" t="s">
        <v>177</v>
      </c>
      <c r="C35" s="265" t="s">
        <v>1925</v>
      </c>
      <c r="D35" s="266"/>
      <c r="E35" s="267"/>
      <c r="F35" s="268"/>
      <c r="G35" s="269">
        <f>SUM(G28:G34)</f>
        <v>0</v>
      </c>
      <c r="H35" s="270"/>
      <c r="I35" s="271">
        <f>SUM(I28:I34)</f>
        <v>0.1128</v>
      </c>
      <c r="J35" s="270"/>
      <c r="K35" s="271">
        <f>SUM(K28:K34)</f>
        <v>0</v>
      </c>
      <c r="O35" s="242">
        <v>4</v>
      </c>
      <c r="BA35" s="272">
        <f>SUM(BA28:BA34)</f>
        <v>0</v>
      </c>
      <c r="BB35" s="272">
        <f>SUM(BB28:BB34)</f>
        <v>0</v>
      </c>
      <c r="BC35" s="272">
        <f>SUM(BC28:BC34)</f>
        <v>0</v>
      </c>
      <c r="BD35" s="272">
        <f>SUM(BD28:BD34)</f>
        <v>0</v>
      </c>
      <c r="BE35" s="272">
        <f>SUM(BE28:BE34)</f>
        <v>0</v>
      </c>
    </row>
    <row r="36" spans="1:15" ht="12.75">
      <c r="A36" s="232" t="s">
        <v>118</v>
      </c>
      <c r="B36" s="233" t="s">
        <v>2796</v>
      </c>
      <c r="C36" s="234" t="s">
        <v>2797</v>
      </c>
      <c r="D36" s="235"/>
      <c r="E36" s="236"/>
      <c r="F36" s="236"/>
      <c r="G36" s="237"/>
      <c r="H36" s="238"/>
      <c r="I36" s="239"/>
      <c r="J36" s="240"/>
      <c r="K36" s="241"/>
      <c r="O36" s="242">
        <v>1</v>
      </c>
    </row>
    <row r="37" spans="1:80" ht="22.5">
      <c r="A37" s="243">
        <v>12</v>
      </c>
      <c r="B37" s="244" t="s">
        <v>2798</v>
      </c>
      <c r="C37" s="245" t="s">
        <v>2799</v>
      </c>
      <c r="D37" s="246" t="s">
        <v>123</v>
      </c>
      <c r="E37" s="247">
        <v>41.28</v>
      </c>
      <c r="F37" s="439"/>
      <c r="G37" s="248">
        <f>E37*F37</f>
        <v>0</v>
      </c>
      <c r="H37" s="249">
        <v>0.00452</v>
      </c>
      <c r="I37" s="250">
        <f>E37*H37</f>
        <v>0.1865856</v>
      </c>
      <c r="J37" s="249">
        <v>0</v>
      </c>
      <c r="K37" s="250">
        <f>E37*J37</f>
        <v>0</v>
      </c>
      <c r="O37" s="242">
        <v>2</v>
      </c>
      <c r="AA37" s="215">
        <v>1</v>
      </c>
      <c r="AB37" s="215">
        <v>7</v>
      </c>
      <c r="AC37" s="215">
        <v>7</v>
      </c>
      <c r="AZ37" s="215">
        <v>2</v>
      </c>
      <c r="BA37" s="215">
        <f>IF(AZ37=1,G37,0)</f>
        <v>0</v>
      </c>
      <c r="BB37" s="215">
        <f>IF(AZ37=2,G37,0)</f>
        <v>0</v>
      </c>
      <c r="BC37" s="215">
        <f>IF(AZ37=3,G37,0)</f>
        <v>0</v>
      </c>
      <c r="BD37" s="215">
        <f>IF(AZ37=4,G37,0)</f>
        <v>0</v>
      </c>
      <c r="BE37" s="215">
        <f>IF(AZ37=5,G37,0)</f>
        <v>0</v>
      </c>
      <c r="CA37" s="242">
        <v>1</v>
      </c>
      <c r="CB37" s="242">
        <v>7</v>
      </c>
    </row>
    <row r="38" spans="1:15" ht="12.75" customHeight="1">
      <c r="A38" s="251"/>
      <c r="B38" s="252"/>
      <c r="C38" s="503" t="s">
        <v>2800</v>
      </c>
      <c r="D38" s="503"/>
      <c r="E38" s="253">
        <v>41.28</v>
      </c>
      <c r="F38" s="254"/>
      <c r="G38" s="255"/>
      <c r="H38" s="256"/>
      <c r="I38" s="257"/>
      <c r="J38" s="258"/>
      <c r="K38" s="257"/>
      <c r="M38" s="259" t="s">
        <v>2800</v>
      </c>
      <c r="O38" s="242"/>
    </row>
    <row r="39" spans="1:80" ht="12.75">
      <c r="A39" s="243">
        <v>13</v>
      </c>
      <c r="B39" s="244" t="s">
        <v>2801</v>
      </c>
      <c r="C39" s="245" t="s">
        <v>2802</v>
      </c>
      <c r="D39" s="246" t="s">
        <v>123</v>
      </c>
      <c r="E39" s="247">
        <v>37.638</v>
      </c>
      <c r="F39" s="439"/>
      <c r="G39" s="248">
        <f>E39*F39</f>
        <v>0</v>
      </c>
      <c r="H39" s="249">
        <v>0.0092</v>
      </c>
      <c r="I39" s="250">
        <f>E39*H39</f>
        <v>0.34626959999999996</v>
      </c>
      <c r="J39" s="249">
        <v>0</v>
      </c>
      <c r="K39" s="250">
        <f>E39*J39</f>
        <v>0</v>
      </c>
      <c r="O39" s="242">
        <v>2</v>
      </c>
      <c r="AA39" s="215">
        <v>1</v>
      </c>
      <c r="AB39" s="215">
        <v>7</v>
      </c>
      <c r="AC39" s="215">
        <v>7</v>
      </c>
      <c r="AZ39" s="215">
        <v>2</v>
      </c>
      <c r="BA39" s="215">
        <f>IF(AZ39=1,G39,0)</f>
        <v>0</v>
      </c>
      <c r="BB39" s="215">
        <f>IF(AZ39=2,G39,0)</f>
        <v>0</v>
      </c>
      <c r="BC39" s="215">
        <f>IF(AZ39=3,G39,0)</f>
        <v>0</v>
      </c>
      <c r="BD39" s="215">
        <f>IF(AZ39=4,G39,0)</f>
        <v>0</v>
      </c>
      <c r="BE39" s="215">
        <f>IF(AZ39=5,G39,0)</f>
        <v>0</v>
      </c>
      <c r="CA39" s="242">
        <v>1</v>
      </c>
      <c r="CB39" s="242">
        <v>7</v>
      </c>
    </row>
    <row r="40" spans="1:15" ht="12.75" customHeight="1">
      <c r="A40" s="251"/>
      <c r="B40" s="252"/>
      <c r="C40" s="503" t="s">
        <v>2803</v>
      </c>
      <c r="D40" s="503"/>
      <c r="E40" s="253">
        <v>16.728</v>
      </c>
      <c r="F40" s="254"/>
      <c r="G40" s="255"/>
      <c r="H40" s="256"/>
      <c r="I40" s="257"/>
      <c r="J40" s="258"/>
      <c r="K40" s="257"/>
      <c r="M40" s="259" t="s">
        <v>2803</v>
      </c>
      <c r="O40" s="242"/>
    </row>
    <row r="41" spans="1:15" ht="12.75" customHeight="1">
      <c r="A41" s="251"/>
      <c r="B41" s="252"/>
      <c r="C41" s="503" t="s">
        <v>2804</v>
      </c>
      <c r="D41" s="503"/>
      <c r="E41" s="253">
        <v>4.182</v>
      </c>
      <c r="F41" s="254"/>
      <c r="G41" s="255"/>
      <c r="H41" s="256"/>
      <c r="I41" s="257"/>
      <c r="J41" s="258"/>
      <c r="K41" s="257"/>
      <c r="M41" s="259" t="s">
        <v>2804</v>
      </c>
      <c r="O41" s="242"/>
    </row>
    <row r="42" spans="1:15" ht="12.75" customHeight="1">
      <c r="A42" s="251"/>
      <c r="B42" s="252"/>
      <c r="C42" s="503" t="s">
        <v>2805</v>
      </c>
      <c r="D42" s="503"/>
      <c r="E42" s="253">
        <v>16.728</v>
      </c>
      <c r="F42" s="254"/>
      <c r="G42" s="255"/>
      <c r="H42" s="256"/>
      <c r="I42" s="257"/>
      <c r="J42" s="258"/>
      <c r="K42" s="257"/>
      <c r="M42" s="259" t="s">
        <v>2805</v>
      </c>
      <c r="O42" s="242"/>
    </row>
    <row r="43" spans="1:80" ht="12.75">
      <c r="A43" s="243">
        <v>14</v>
      </c>
      <c r="B43" s="244" t="s">
        <v>2806</v>
      </c>
      <c r="C43" s="245" t="s">
        <v>2807</v>
      </c>
      <c r="D43" s="246" t="s">
        <v>123</v>
      </c>
      <c r="E43" s="247">
        <v>12.546</v>
      </c>
      <c r="F43" s="439"/>
      <c r="G43" s="248">
        <f>E43*F43</f>
        <v>0</v>
      </c>
      <c r="H43" s="249">
        <v>0.0003</v>
      </c>
      <c r="I43" s="250">
        <f>E43*H43</f>
        <v>0.0037637999999999994</v>
      </c>
      <c r="J43" s="249">
        <v>0</v>
      </c>
      <c r="K43" s="250">
        <f>E43*J43</f>
        <v>0</v>
      </c>
      <c r="O43" s="242">
        <v>2</v>
      </c>
      <c r="AA43" s="215">
        <v>1</v>
      </c>
      <c r="AB43" s="215">
        <v>7</v>
      </c>
      <c r="AC43" s="215">
        <v>7</v>
      </c>
      <c r="AZ43" s="215">
        <v>2</v>
      </c>
      <c r="BA43" s="215">
        <f>IF(AZ43=1,G43,0)</f>
        <v>0</v>
      </c>
      <c r="BB43" s="215">
        <f>IF(AZ43=2,G43,0)</f>
        <v>0</v>
      </c>
      <c r="BC43" s="215">
        <f>IF(AZ43=3,G43,0)</f>
        <v>0</v>
      </c>
      <c r="BD43" s="215">
        <f>IF(AZ43=4,G43,0)</f>
        <v>0</v>
      </c>
      <c r="BE43" s="215">
        <f>IF(AZ43=5,G43,0)</f>
        <v>0</v>
      </c>
      <c r="CA43" s="242">
        <v>1</v>
      </c>
      <c r="CB43" s="242">
        <v>7</v>
      </c>
    </row>
    <row r="44" spans="1:15" ht="12.75" customHeight="1">
      <c r="A44" s="251"/>
      <c r="B44" s="252"/>
      <c r="C44" s="503" t="s">
        <v>2808</v>
      </c>
      <c r="D44" s="503"/>
      <c r="E44" s="253">
        <v>12.546</v>
      </c>
      <c r="F44" s="254"/>
      <c r="G44" s="255"/>
      <c r="H44" s="256"/>
      <c r="I44" s="257"/>
      <c r="J44" s="258"/>
      <c r="K44" s="257"/>
      <c r="M44" s="259" t="s">
        <v>2808</v>
      </c>
      <c r="O44" s="242"/>
    </row>
    <row r="45" spans="1:80" ht="12.75">
      <c r="A45" s="243">
        <v>15</v>
      </c>
      <c r="B45" s="244" t="s">
        <v>2809</v>
      </c>
      <c r="C45" s="245" t="s">
        <v>2810</v>
      </c>
      <c r="D45" s="246" t="s">
        <v>200</v>
      </c>
      <c r="E45" s="247">
        <v>14</v>
      </c>
      <c r="F45" s="439"/>
      <c r="G45" s="248">
        <f>E45*F45</f>
        <v>0</v>
      </c>
      <c r="H45" s="249">
        <v>0.00452</v>
      </c>
      <c r="I45" s="250">
        <f>E45*H45</f>
        <v>0.06328</v>
      </c>
      <c r="J45" s="249">
        <v>0</v>
      </c>
      <c r="K45" s="250">
        <f>E45*J45</f>
        <v>0</v>
      </c>
      <c r="O45" s="242">
        <v>2</v>
      </c>
      <c r="AA45" s="215">
        <v>1</v>
      </c>
      <c r="AB45" s="215">
        <v>7</v>
      </c>
      <c r="AC45" s="215">
        <v>7</v>
      </c>
      <c r="AZ45" s="215">
        <v>2</v>
      </c>
      <c r="BA45" s="215">
        <f>IF(AZ45=1,G45,0)</f>
        <v>0</v>
      </c>
      <c r="BB45" s="215">
        <f>IF(AZ45=2,G45,0)</f>
        <v>0</v>
      </c>
      <c r="BC45" s="215">
        <f>IF(AZ45=3,G45,0)</f>
        <v>0</v>
      </c>
      <c r="BD45" s="215">
        <f>IF(AZ45=4,G45,0)</f>
        <v>0</v>
      </c>
      <c r="BE45" s="215">
        <f>IF(AZ45=5,G45,0)</f>
        <v>0</v>
      </c>
      <c r="CA45" s="242">
        <v>1</v>
      </c>
      <c r="CB45" s="242">
        <v>7</v>
      </c>
    </row>
    <row r="46" spans="1:15" ht="12.75" customHeight="1">
      <c r="A46" s="251"/>
      <c r="B46" s="252"/>
      <c r="C46" s="503" t="s">
        <v>2811</v>
      </c>
      <c r="D46" s="503"/>
      <c r="E46" s="253">
        <v>5</v>
      </c>
      <c r="F46" s="254"/>
      <c r="G46" s="255"/>
      <c r="H46" s="256"/>
      <c r="I46" s="257"/>
      <c r="J46" s="258"/>
      <c r="K46" s="257"/>
      <c r="M46" s="259" t="s">
        <v>2811</v>
      </c>
      <c r="O46" s="242"/>
    </row>
    <row r="47" spans="1:15" ht="12.75" customHeight="1">
      <c r="A47" s="251"/>
      <c r="B47" s="252"/>
      <c r="C47" s="503" t="s">
        <v>2812</v>
      </c>
      <c r="D47" s="503"/>
      <c r="E47" s="253">
        <v>5</v>
      </c>
      <c r="F47" s="254"/>
      <c r="G47" s="255"/>
      <c r="H47" s="256"/>
      <c r="I47" s="257"/>
      <c r="J47" s="258"/>
      <c r="K47" s="257"/>
      <c r="M47" s="259" t="s">
        <v>2812</v>
      </c>
      <c r="O47" s="242"/>
    </row>
    <row r="48" spans="1:15" ht="12.75" customHeight="1">
      <c r="A48" s="251"/>
      <c r="B48" s="252"/>
      <c r="C48" s="503" t="s">
        <v>2813</v>
      </c>
      <c r="D48" s="503"/>
      <c r="E48" s="253">
        <v>4</v>
      </c>
      <c r="F48" s="254"/>
      <c r="G48" s="255"/>
      <c r="H48" s="256"/>
      <c r="I48" s="257"/>
      <c r="J48" s="258"/>
      <c r="K48" s="257"/>
      <c r="M48" s="259" t="s">
        <v>2813</v>
      </c>
      <c r="O48" s="242"/>
    </row>
    <row r="49" spans="1:80" ht="22.5">
      <c r="A49" s="243">
        <v>16</v>
      </c>
      <c r="B49" s="244" t="s">
        <v>2814</v>
      </c>
      <c r="C49" s="245" t="s">
        <v>2815</v>
      </c>
      <c r="D49" s="246" t="s">
        <v>123</v>
      </c>
      <c r="E49" s="247">
        <v>469.6579</v>
      </c>
      <c r="F49" s="439"/>
      <c r="G49" s="248">
        <f>E49*F49</f>
        <v>0</v>
      </c>
      <c r="H49" s="249">
        <v>0.00382</v>
      </c>
      <c r="I49" s="250">
        <f>E49*H49</f>
        <v>1.794093178</v>
      </c>
      <c r="J49" s="249">
        <v>0</v>
      </c>
      <c r="K49" s="250">
        <f>E49*J49</f>
        <v>0</v>
      </c>
      <c r="O49" s="242">
        <v>2</v>
      </c>
      <c r="AA49" s="215">
        <v>1</v>
      </c>
      <c r="AB49" s="215">
        <v>7</v>
      </c>
      <c r="AC49" s="215">
        <v>7</v>
      </c>
      <c r="AZ49" s="215">
        <v>2</v>
      </c>
      <c r="BA49" s="215">
        <f>IF(AZ49=1,G49,0)</f>
        <v>0</v>
      </c>
      <c r="BB49" s="215">
        <f>IF(AZ49=2,G49,0)</f>
        <v>0</v>
      </c>
      <c r="BC49" s="215">
        <f>IF(AZ49=3,G49,0)</f>
        <v>0</v>
      </c>
      <c r="BD49" s="215">
        <f>IF(AZ49=4,G49,0)</f>
        <v>0</v>
      </c>
      <c r="BE49" s="215">
        <f>IF(AZ49=5,G49,0)</f>
        <v>0</v>
      </c>
      <c r="CA49" s="242">
        <v>1</v>
      </c>
      <c r="CB49" s="242">
        <v>7</v>
      </c>
    </row>
    <row r="50" spans="1:15" ht="12.75" customHeight="1">
      <c r="A50" s="251"/>
      <c r="B50" s="252"/>
      <c r="C50" s="503" t="s">
        <v>2816</v>
      </c>
      <c r="D50" s="503"/>
      <c r="E50" s="253">
        <v>42.6144</v>
      </c>
      <c r="F50" s="254"/>
      <c r="G50" s="255"/>
      <c r="H50" s="256"/>
      <c r="I50" s="257"/>
      <c r="J50" s="258"/>
      <c r="K50" s="257"/>
      <c r="M50" s="259" t="s">
        <v>2816</v>
      </c>
      <c r="O50" s="242"/>
    </row>
    <row r="51" spans="1:15" ht="12.75" customHeight="1">
      <c r="A51" s="251"/>
      <c r="B51" s="252"/>
      <c r="C51" s="503" t="s">
        <v>2817</v>
      </c>
      <c r="D51" s="503"/>
      <c r="E51" s="253">
        <v>145.6845</v>
      </c>
      <c r="F51" s="254"/>
      <c r="G51" s="255"/>
      <c r="H51" s="256"/>
      <c r="I51" s="257"/>
      <c r="J51" s="258"/>
      <c r="K51" s="257"/>
      <c r="M51" s="259" t="s">
        <v>2817</v>
      </c>
      <c r="O51" s="242"/>
    </row>
    <row r="52" spans="1:15" ht="12.75" customHeight="1">
      <c r="A52" s="251"/>
      <c r="B52" s="252"/>
      <c r="C52" s="503" t="s">
        <v>2818</v>
      </c>
      <c r="D52" s="503"/>
      <c r="E52" s="253">
        <v>10.726</v>
      </c>
      <c r="F52" s="254"/>
      <c r="G52" s="255"/>
      <c r="H52" s="256"/>
      <c r="I52" s="257"/>
      <c r="J52" s="258"/>
      <c r="K52" s="257"/>
      <c r="M52" s="259" t="s">
        <v>2818</v>
      </c>
      <c r="O52" s="242"/>
    </row>
    <row r="53" spans="1:15" ht="12.75" customHeight="1">
      <c r="A53" s="251"/>
      <c r="B53" s="252"/>
      <c r="C53" s="503" t="s">
        <v>2819</v>
      </c>
      <c r="D53" s="503"/>
      <c r="E53" s="253">
        <v>162.9504</v>
      </c>
      <c r="F53" s="254"/>
      <c r="G53" s="255"/>
      <c r="H53" s="256"/>
      <c r="I53" s="257"/>
      <c r="J53" s="258"/>
      <c r="K53" s="257"/>
      <c r="M53" s="259" t="s">
        <v>2819</v>
      </c>
      <c r="O53" s="242"/>
    </row>
    <row r="54" spans="1:15" ht="12.75" customHeight="1">
      <c r="A54" s="251"/>
      <c r="B54" s="252"/>
      <c r="C54" s="503" t="s">
        <v>2820</v>
      </c>
      <c r="D54" s="503"/>
      <c r="E54" s="253">
        <v>40.6296</v>
      </c>
      <c r="F54" s="254"/>
      <c r="G54" s="255"/>
      <c r="H54" s="256"/>
      <c r="I54" s="257"/>
      <c r="J54" s="258"/>
      <c r="K54" s="257"/>
      <c r="M54" s="259" t="s">
        <v>2820</v>
      </c>
      <c r="O54" s="242"/>
    </row>
    <row r="55" spans="1:15" ht="12.75" customHeight="1">
      <c r="A55" s="251"/>
      <c r="B55" s="252"/>
      <c r="C55" s="503" t="s">
        <v>2821</v>
      </c>
      <c r="D55" s="503"/>
      <c r="E55" s="253">
        <v>51.45</v>
      </c>
      <c r="F55" s="254"/>
      <c r="G55" s="255"/>
      <c r="H55" s="256"/>
      <c r="I55" s="257"/>
      <c r="J55" s="258"/>
      <c r="K55" s="257"/>
      <c r="M55" s="259" t="s">
        <v>2821</v>
      </c>
      <c r="O55" s="242"/>
    </row>
    <row r="56" spans="1:15" ht="12.75" customHeight="1">
      <c r="A56" s="251"/>
      <c r="B56" s="252"/>
      <c r="C56" s="503" t="s">
        <v>2822</v>
      </c>
      <c r="D56" s="503"/>
      <c r="E56" s="253">
        <v>12.0228</v>
      </c>
      <c r="F56" s="254"/>
      <c r="G56" s="255"/>
      <c r="H56" s="256"/>
      <c r="I56" s="257"/>
      <c r="J56" s="258"/>
      <c r="K56" s="257"/>
      <c r="M56" s="259" t="s">
        <v>2822</v>
      </c>
      <c r="O56" s="242"/>
    </row>
    <row r="57" spans="1:15" ht="12.75" customHeight="1">
      <c r="A57" s="251"/>
      <c r="B57" s="252"/>
      <c r="C57" s="503" t="s">
        <v>2823</v>
      </c>
      <c r="D57" s="503"/>
      <c r="E57" s="253">
        <v>3.5802</v>
      </c>
      <c r="F57" s="254"/>
      <c r="G57" s="255"/>
      <c r="H57" s="256"/>
      <c r="I57" s="257"/>
      <c r="J57" s="258"/>
      <c r="K57" s="257"/>
      <c r="M57" s="259" t="s">
        <v>2823</v>
      </c>
      <c r="O57" s="242"/>
    </row>
    <row r="58" spans="1:80" ht="12.75">
      <c r="A58" s="243">
        <v>17</v>
      </c>
      <c r="B58" s="244" t="s">
        <v>2824</v>
      </c>
      <c r="C58" s="245" t="s">
        <v>2825</v>
      </c>
      <c r="D58" s="246" t="s">
        <v>123</v>
      </c>
      <c r="E58" s="247">
        <v>33.1225</v>
      </c>
      <c r="F58" s="439"/>
      <c r="G58" s="248">
        <f>E58*F58</f>
        <v>0</v>
      </c>
      <c r="H58" s="249">
        <v>0.00382</v>
      </c>
      <c r="I58" s="250">
        <f>E58*H58</f>
        <v>0.12652795</v>
      </c>
      <c r="J58" s="249"/>
      <c r="K58" s="250">
        <f>E58*J58</f>
        <v>0</v>
      </c>
      <c r="O58" s="242">
        <v>2</v>
      </c>
      <c r="AA58" s="215">
        <v>3</v>
      </c>
      <c r="AB58" s="215">
        <v>7</v>
      </c>
      <c r="AC58" s="215">
        <v>55346839</v>
      </c>
      <c r="AZ58" s="215">
        <v>2</v>
      </c>
      <c r="BA58" s="215">
        <f>IF(AZ58=1,G58,0)</f>
        <v>0</v>
      </c>
      <c r="BB58" s="215">
        <f>IF(AZ58=2,G58,0)</f>
        <v>0</v>
      </c>
      <c r="BC58" s="215">
        <f>IF(AZ58=3,G58,0)</f>
        <v>0</v>
      </c>
      <c r="BD58" s="215">
        <f>IF(AZ58=4,G58,0)</f>
        <v>0</v>
      </c>
      <c r="BE58" s="215">
        <f>IF(AZ58=5,G58,0)</f>
        <v>0</v>
      </c>
      <c r="CA58" s="242">
        <v>3</v>
      </c>
      <c r="CB58" s="242">
        <v>7</v>
      </c>
    </row>
    <row r="59" spans="1:15" ht="12.75" customHeight="1">
      <c r="A59" s="251"/>
      <c r="B59" s="252"/>
      <c r="C59" s="503" t="s">
        <v>2826</v>
      </c>
      <c r="D59" s="503"/>
      <c r="E59" s="253">
        <v>20.5</v>
      </c>
      <c r="F59" s="254"/>
      <c r="G59" s="255"/>
      <c r="H59" s="256"/>
      <c r="I59" s="257"/>
      <c r="J59" s="258"/>
      <c r="K59" s="257"/>
      <c r="M59" s="259" t="s">
        <v>2826</v>
      </c>
      <c r="O59" s="242"/>
    </row>
    <row r="60" spans="1:15" ht="12.75" customHeight="1">
      <c r="A60" s="251"/>
      <c r="B60" s="252"/>
      <c r="C60" s="503" t="s">
        <v>2827</v>
      </c>
      <c r="D60" s="503"/>
      <c r="E60" s="253">
        <v>12.6225</v>
      </c>
      <c r="F60" s="254"/>
      <c r="G60" s="255"/>
      <c r="H60" s="256"/>
      <c r="I60" s="257"/>
      <c r="J60" s="258"/>
      <c r="K60" s="257"/>
      <c r="M60" s="259" t="s">
        <v>2827</v>
      </c>
      <c r="O60" s="242"/>
    </row>
    <row r="61" spans="1:80" ht="12.75">
      <c r="A61" s="243">
        <v>18</v>
      </c>
      <c r="B61" s="244" t="s">
        <v>2828</v>
      </c>
      <c r="C61" s="245" t="s">
        <v>2829</v>
      </c>
      <c r="D61" s="246" t="s">
        <v>15</v>
      </c>
      <c r="E61" s="406">
        <f>SUM(G37:G59)/100</f>
        <v>0</v>
      </c>
      <c r="F61" s="439"/>
      <c r="G61" s="248">
        <f>E61*F61</f>
        <v>0</v>
      </c>
      <c r="H61" s="249">
        <v>0</v>
      </c>
      <c r="I61" s="250">
        <f>E61*H61</f>
        <v>0</v>
      </c>
      <c r="J61" s="249"/>
      <c r="K61" s="250">
        <f>E61*J61</f>
        <v>0</v>
      </c>
      <c r="O61" s="242">
        <v>2</v>
      </c>
      <c r="AA61" s="215">
        <v>7</v>
      </c>
      <c r="AB61" s="215">
        <v>1002</v>
      </c>
      <c r="AC61" s="215">
        <v>5</v>
      </c>
      <c r="AZ61" s="215">
        <v>2</v>
      </c>
      <c r="BA61" s="215">
        <f>IF(AZ61=1,G61,0)</f>
        <v>0</v>
      </c>
      <c r="BB61" s="215">
        <f>IF(AZ61=2,G61,0)</f>
        <v>0</v>
      </c>
      <c r="BC61" s="215">
        <f>IF(AZ61=3,G61,0)</f>
        <v>0</v>
      </c>
      <c r="BD61" s="215">
        <f>IF(AZ61=4,G61,0)</f>
        <v>0</v>
      </c>
      <c r="BE61" s="215">
        <f>IF(AZ61=5,G61,0)</f>
        <v>0</v>
      </c>
      <c r="CA61" s="242">
        <v>7</v>
      </c>
      <c r="CB61" s="242">
        <v>1002</v>
      </c>
    </row>
    <row r="62" spans="1:57" ht="12.75">
      <c r="A62" s="263"/>
      <c r="B62" s="264" t="s">
        <v>177</v>
      </c>
      <c r="C62" s="265" t="s">
        <v>2830</v>
      </c>
      <c r="D62" s="266"/>
      <c r="E62" s="267"/>
      <c r="F62" s="268"/>
      <c r="G62" s="269">
        <f>SUM(G36:G61)</f>
        <v>0</v>
      </c>
      <c r="H62" s="270"/>
      <c r="I62" s="271">
        <f>SUM(I36:I61)</f>
        <v>2.520520128</v>
      </c>
      <c r="J62" s="270"/>
      <c r="K62" s="271">
        <f>SUM(K36:K61)</f>
        <v>0</v>
      </c>
      <c r="O62" s="242">
        <v>4</v>
      </c>
      <c r="BA62" s="272">
        <f>SUM(BA36:BA61)</f>
        <v>0</v>
      </c>
      <c r="BB62" s="272">
        <f>SUM(BB36:BB61)</f>
        <v>0</v>
      </c>
      <c r="BC62" s="272">
        <f>SUM(BC36:BC61)</f>
        <v>0</v>
      </c>
      <c r="BD62" s="272">
        <f>SUM(BD36:BD61)</f>
        <v>0</v>
      </c>
      <c r="BE62" s="272">
        <f>SUM(BE36:BE61)</f>
        <v>0</v>
      </c>
    </row>
    <row r="63" spans="1:15" ht="12.75">
      <c r="A63" s="232" t="s">
        <v>118</v>
      </c>
      <c r="B63" s="233" t="s">
        <v>1939</v>
      </c>
      <c r="C63" s="234" t="s">
        <v>1940</v>
      </c>
      <c r="D63" s="235"/>
      <c r="E63" s="236"/>
      <c r="F63" s="236"/>
      <c r="G63" s="237"/>
      <c r="H63" s="238"/>
      <c r="I63" s="239"/>
      <c r="J63" s="240"/>
      <c r="K63" s="241"/>
      <c r="O63" s="242">
        <v>1</v>
      </c>
    </row>
    <row r="64" spans="1:80" ht="12.75">
      <c r="A64" s="243">
        <v>19</v>
      </c>
      <c r="B64" s="244" t="s">
        <v>2831</v>
      </c>
      <c r="C64" s="245" t="s">
        <v>3192</v>
      </c>
      <c r="D64" s="246" t="s">
        <v>183</v>
      </c>
      <c r="E64" s="247">
        <v>1</v>
      </c>
      <c r="F64" s="247">
        <f>'Elektroinstalace žaluzie'!I20</f>
        <v>0</v>
      </c>
      <c r="G64" s="476">
        <f>E64*F64</f>
        <v>0</v>
      </c>
      <c r="H64" s="249">
        <v>0</v>
      </c>
      <c r="I64" s="250">
        <f>E64*H64</f>
        <v>0</v>
      </c>
      <c r="J64" s="249">
        <v>0</v>
      </c>
      <c r="K64" s="250">
        <f>E64*J64</f>
        <v>0</v>
      </c>
      <c r="O64" s="242">
        <v>2</v>
      </c>
      <c r="AA64" s="215">
        <v>1</v>
      </c>
      <c r="AB64" s="215">
        <v>9</v>
      </c>
      <c r="AC64" s="215">
        <v>9</v>
      </c>
      <c r="AZ64" s="215">
        <v>4</v>
      </c>
      <c r="BA64" s="215">
        <f>IF(AZ64=1,G64,0)</f>
        <v>0</v>
      </c>
      <c r="BB64" s="215">
        <f>IF(AZ64=2,G64,0)</f>
        <v>0</v>
      </c>
      <c r="BC64" s="215">
        <f>IF(AZ64=3,G64,0)</f>
        <v>0</v>
      </c>
      <c r="BD64" s="215">
        <f>IF(AZ64=4,G64,0)</f>
        <v>0</v>
      </c>
      <c r="BE64" s="215">
        <f>IF(AZ64=5,G64,0)</f>
        <v>0</v>
      </c>
      <c r="CA64" s="242">
        <v>1</v>
      </c>
      <c r="CB64" s="242">
        <v>9</v>
      </c>
    </row>
    <row r="65" spans="1:57" ht="12.75">
      <c r="A65" s="263"/>
      <c r="B65" s="264" t="s">
        <v>177</v>
      </c>
      <c r="C65" s="265" t="s">
        <v>1945</v>
      </c>
      <c r="D65" s="266"/>
      <c r="E65" s="267"/>
      <c r="F65" s="268"/>
      <c r="G65" s="269">
        <f>SUM(G63:G64)</f>
        <v>0</v>
      </c>
      <c r="H65" s="270"/>
      <c r="I65" s="271">
        <f>SUM(I63:I64)</f>
        <v>0</v>
      </c>
      <c r="J65" s="270"/>
      <c r="K65" s="271">
        <f>SUM(K63:K64)</f>
        <v>0</v>
      </c>
      <c r="O65" s="242">
        <v>4</v>
      </c>
      <c r="BA65" s="272">
        <f>SUM(BA63:BA64)</f>
        <v>0</v>
      </c>
      <c r="BB65" s="272">
        <f>SUM(BB63:BB64)</f>
        <v>0</v>
      </c>
      <c r="BC65" s="272">
        <f>SUM(BC63:BC64)</f>
        <v>0</v>
      </c>
      <c r="BD65" s="272">
        <f>SUM(BD63:BD64)</f>
        <v>0</v>
      </c>
      <c r="BE65" s="272">
        <f>SUM(BE63:BE64)</f>
        <v>0</v>
      </c>
    </row>
    <row r="66" spans="1:15" ht="12.75">
      <c r="A66" s="232" t="s">
        <v>118</v>
      </c>
      <c r="B66" s="233" t="s">
        <v>1946</v>
      </c>
      <c r="C66" s="234" t="s">
        <v>1947</v>
      </c>
      <c r="D66" s="235"/>
      <c r="E66" s="236"/>
      <c r="F66" s="236"/>
      <c r="G66" s="237"/>
      <c r="H66" s="238"/>
      <c r="I66" s="239"/>
      <c r="J66" s="240"/>
      <c r="K66" s="241"/>
      <c r="O66" s="242">
        <v>1</v>
      </c>
    </row>
    <row r="67" spans="1:80" ht="12.75">
      <c r="A67" s="243">
        <v>20</v>
      </c>
      <c r="B67" s="244" t="s">
        <v>1948</v>
      </c>
      <c r="C67" s="245" t="s">
        <v>1949</v>
      </c>
      <c r="D67" s="246" t="s">
        <v>173</v>
      </c>
      <c r="E67" s="247">
        <v>0.6</v>
      </c>
      <c r="F67" s="439"/>
      <c r="G67" s="248">
        <f aca="true" t="shared" si="0" ref="G67:G73">E67*F67</f>
        <v>0</v>
      </c>
      <c r="H67" s="249">
        <v>0</v>
      </c>
      <c r="I67" s="250">
        <f aca="true" t="shared" si="1" ref="I67:I73">E67*H67</f>
        <v>0</v>
      </c>
      <c r="J67" s="249"/>
      <c r="K67" s="250">
        <f>E67*J67</f>
        <v>0</v>
      </c>
      <c r="O67" s="242">
        <v>2</v>
      </c>
      <c r="AA67" s="215">
        <v>8</v>
      </c>
      <c r="AB67" s="215">
        <v>0</v>
      </c>
      <c r="AC67" s="215">
        <v>3</v>
      </c>
      <c r="AZ67" s="215">
        <v>1</v>
      </c>
      <c r="BA67" s="215">
        <f aca="true" t="shared" si="2" ref="BA67:BA73">IF(AZ67=1,G67,0)</f>
        <v>0</v>
      </c>
      <c r="BB67" s="215">
        <f aca="true" t="shared" si="3" ref="BB67:BB73">IF(AZ67=2,G67,0)</f>
        <v>0</v>
      </c>
      <c r="BC67" s="215">
        <f aca="true" t="shared" si="4" ref="BC67:BC73">IF(AZ67=3,G67,0)</f>
        <v>0</v>
      </c>
      <c r="BD67" s="215">
        <f aca="true" t="shared" si="5" ref="BD67:BD73">IF(AZ67=4,G67,0)</f>
        <v>0</v>
      </c>
      <c r="BE67" s="215">
        <f aca="true" t="shared" si="6" ref="BE67:BE73">IF(AZ67=5,G67,0)</f>
        <v>0</v>
      </c>
      <c r="CA67" s="242">
        <v>8</v>
      </c>
      <c r="CB67" s="242">
        <v>0</v>
      </c>
    </row>
    <row r="68" spans="1:80" ht="12.75">
      <c r="A68" s="243">
        <v>21</v>
      </c>
      <c r="B68" s="244" t="s">
        <v>1950</v>
      </c>
      <c r="C68" s="245" t="s">
        <v>1951</v>
      </c>
      <c r="D68" s="246" t="s">
        <v>173</v>
      </c>
      <c r="E68" s="247">
        <v>1.2</v>
      </c>
      <c r="F68" s="439"/>
      <c r="G68" s="248">
        <f t="shared" si="0"/>
        <v>0</v>
      </c>
      <c r="H68" s="249">
        <v>0</v>
      </c>
      <c r="I68" s="250">
        <f t="shared" si="1"/>
        <v>0</v>
      </c>
      <c r="J68" s="249"/>
      <c r="K68" s="250" t="e">
        <f>E68*#REF!</f>
        <v>#REF!</v>
      </c>
      <c r="O68" s="242">
        <v>2</v>
      </c>
      <c r="AA68" s="215">
        <v>8</v>
      </c>
      <c r="AB68" s="215">
        <v>0</v>
      </c>
      <c r="AC68" s="215">
        <v>3</v>
      </c>
      <c r="AZ68" s="215">
        <v>1</v>
      </c>
      <c r="BA68" s="215">
        <f t="shared" si="2"/>
        <v>0</v>
      </c>
      <c r="BB68" s="215">
        <f t="shared" si="3"/>
        <v>0</v>
      </c>
      <c r="BC68" s="215">
        <f t="shared" si="4"/>
        <v>0</v>
      </c>
      <c r="BD68" s="215">
        <f t="shared" si="5"/>
        <v>0</v>
      </c>
      <c r="BE68" s="215">
        <f t="shared" si="6"/>
        <v>0</v>
      </c>
      <c r="CA68" s="242">
        <v>8</v>
      </c>
      <c r="CB68" s="242">
        <v>0</v>
      </c>
    </row>
    <row r="69" spans="1:80" ht="12.75">
      <c r="A69" s="243">
        <v>22</v>
      </c>
      <c r="B69" s="244" t="s">
        <v>1952</v>
      </c>
      <c r="C69" s="245" t="s">
        <v>1953</v>
      </c>
      <c r="D69" s="246" t="s">
        <v>173</v>
      </c>
      <c r="E69" s="247">
        <v>0.6</v>
      </c>
      <c r="F69" s="439"/>
      <c r="G69" s="248">
        <f t="shared" si="0"/>
        <v>0</v>
      </c>
      <c r="H69" s="249">
        <v>0</v>
      </c>
      <c r="I69" s="250">
        <f t="shared" si="1"/>
        <v>0</v>
      </c>
      <c r="K69" s="250">
        <f>E69*J68</f>
        <v>0</v>
      </c>
      <c r="O69" s="242">
        <v>2</v>
      </c>
      <c r="AA69" s="215">
        <v>8</v>
      </c>
      <c r="AB69" s="215">
        <v>0</v>
      </c>
      <c r="AC69" s="215">
        <v>3</v>
      </c>
      <c r="AZ69" s="215">
        <v>1</v>
      </c>
      <c r="BA69" s="215">
        <f t="shared" si="2"/>
        <v>0</v>
      </c>
      <c r="BB69" s="215">
        <f t="shared" si="3"/>
        <v>0</v>
      </c>
      <c r="BC69" s="215">
        <f t="shared" si="4"/>
        <v>0</v>
      </c>
      <c r="BD69" s="215">
        <f t="shared" si="5"/>
        <v>0</v>
      </c>
      <c r="BE69" s="215">
        <f t="shared" si="6"/>
        <v>0</v>
      </c>
      <c r="CA69" s="242">
        <v>8</v>
      </c>
      <c r="CB69" s="242">
        <v>0</v>
      </c>
    </row>
    <row r="70" spans="1:80" ht="12.75">
      <c r="A70" s="243">
        <v>23</v>
      </c>
      <c r="B70" s="244" t="s">
        <v>1954</v>
      </c>
      <c r="C70" s="245" t="s">
        <v>1955</v>
      </c>
      <c r="D70" s="246" t="s">
        <v>173</v>
      </c>
      <c r="E70" s="247">
        <v>17.4</v>
      </c>
      <c r="F70" s="439"/>
      <c r="G70" s="248">
        <f t="shared" si="0"/>
        <v>0</v>
      </c>
      <c r="H70" s="249">
        <v>0</v>
      </c>
      <c r="I70" s="250">
        <f t="shared" si="1"/>
        <v>0</v>
      </c>
      <c r="J70" s="249"/>
      <c r="K70" s="250">
        <f>E70*J70</f>
        <v>0</v>
      </c>
      <c r="O70" s="242">
        <v>2</v>
      </c>
      <c r="AA70" s="215">
        <v>8</v>
      </c>
      <c r="AB70" s="215">
        <v>0</v>
      </c>
      <c r="AC70" s="215">
        <v>3</v>
      </c>
      <c r="AZ70" s="215">
        <v>1</v>
      </c>
      <c r="BA70" s="215">
        <f t="shared" si="2"/>
        <v>0</v>
      </c>
      <c r="BB70" s="215">
        <f t="shared" si="3"/>
        <v>0</v>
      </c>
      <c r="BC70" s="215">
        <f t="shared" si="4"/>
        <v>0</v>
      </c>
      <c r="BD70" s="215">
        <f t="shared" si="5"/>
        <v>0</v>
      </c>
      <c r="BE70" s="215">
        <f t="shared" si="6"/>
        <v>0</v>
      </c>
      <c r="CA70" s="242">
        <v>8</v>
      </c>
      <c r="CB70" s="242">
        <v>0</v>
      </c>
    </row>
    <row r="71" spans="1:80" ht="12.75">
      <c r="A71" s="243">
        <v>24</v>
      </c>
      <c r="B71" s="244" t="s">
        <v>1956</v>
      </c>
      <c r="C71" s="245" t="s">
        <v>1957</v>
      </c>
      <c r="D71" s="246" t="s">
        <v>173</v>
      </c>
      <c r="E71" s="247">
        <v>0.6</v>
      </c>
      <c r="F71" s="439"/>
      <c r="G71" s="248">
        <f t="shared" si="0"/>
        <v>0</v>
      </c>
      <c r="H71" s="249">
        <v>0</v>
      </c>
      <c r="I71" s="250">
        <f t="shared" si="1"/>
        <v>0</v>
      </c>
      <c r="J71" s="249"/>
      <c r="K71" s="250">
        <f>E71*J71</f>
        <v>0</v>
      </c>
      <c r="O71" s="242">
        <v>2</v>
      </c>
      <c r="AA71" s="215">
        <v>8</v>
      </c>
      <c r="AB71" s="215">
        <v>0</v>
      </c>
      <c r="AC71" s="215">
        <v>3</v>
      </c>
      <c r="AZ71" s="215">
        <v>1</v>
      </c>
      <c r="BA71" s="215">
        <f t="shared" si="2"/>
        <v>0</v>
      </c>
      <c r="BB71" s="215">
        <f t="shared" si="3"/>
        <v>0</v>
      </c>
      <c r="BC71" s="215">
        <f t="shared" si="4"/>
        <v>0</v>
      </c>
      <c r="BD71" s="215">
        <f t="shared" si="5"/>
        <v>0</v>
      </c>
      <c r="BE71" s="215">
        <f t="shared" si="6"/>
        <v>0</v>
      </c>
      <c r="CA71" s="242">
        <v>8</v>
      </c>
      <c r="CB71" s="242">
        <v>0</v>
      </c>
    </row>
    <row r="72" spans="1:80" ht="12.75">
      <c r="A72" s="243">
        <v>25</v>
      </c>
      <c r="B72" s="244" t="s">
        <v>1958</v>
      </c>
      <c r="C72" s="245" t="s">
        <v>1959</v>
      </c>
      <c r="D72" s="246" t="s">
        <v>173</v>
      </c>
      <c r="E72" s="247">
        <v>1.8</v>
      </c>
      <c r="F72" s="439"/>
      <c r="G72" s="248">
        <f t="shared" si="0"/>
        <v>0</v>
      </c>
      <c r="H72" s="249">
        <v>0</v>
      </c>
      <c r="I72" s="250">
        <f t="shared" si="1"/>
        <v>0</v>
      </c>
      <c r="J72" s="249"/>
      <c r="K72" s="250">
        <f>E72*J72</f>
        <v>0</v>
      </c>
      <c r="O72" s="242">
        <v>2</v>
      </c>
      <c r="AA72" s="215">
        <v>8</v>
      </c>
      <c r="AB72" s="215">
        <v>0</v>
      </c>
      <c r="AC72" s="215">
        <v>3</v>
      </c>
      <c r="AZ72" s="215">
        <v>1</v>
      </c>
      <c r="BA72" s="215">
        <f t="shared" si="2"/>
        <v>0</v>
      </c>
      <c r="BB72" s="215">
        <f t="shared" si="3"/>
        <v>0</v>
      </c>
      <c r="BC72" s="215">
        <f t="shared" si="4"/>
        <v>0</v>
      </c>
      <c r="BD72" s="215">
        <f t="shared" si="5"/>
        <v>0</v>
      </c>
      <c r="BE72" s="215">
        <f t="shared" si="6"/>
        <v>0</v>
      </c>
      <c r="CA72" s="242">
        <v>8</v>
      </c>
      <c r="CB72" s="242">
        <v>0</v>
      </c>
    </row>
    <row r="73" spans="1:80" ht="12.75">
      <c r="A73" s="243">
        <v>26</v>
      </c>
      <c r="B73" s="244" t="s">
        <v>1960</v>
      </c>
      <c r="C73" s="245" t="s">
        <v>1961</v>
      </c>
      <c r="D73" s="246" t="s">
        <v>173</v>
      </c>
      <c r="E73" s="247">
        <v>0.6</v>
      </c>
      <c r="F73" s="439"/>
      <c r="G73" s="248">
        <f t="shared" si="0"/>
        <v>0</v>
      </c>
      <c r="H73" s="249">
        <v>0</v>
      </c>
      <c r="I73" s="250">
        <f t="shared" si="1"/>
        <v>0</v>
      </c>
      <c r="J73" s="249"/>
      <c r="K73" s="250">
        <f>E73*J73</f>
        <v>0</v>
      </c>
      <c r="O73" s="242">
        <v>2</v>
      </c>
      <c r="AA73" s="215">
        <v>8</v>
      </c>
      <c r="AB73" s="215">
        <v>0</v>
      </c>
      <c r="AC73" s="215">
        <v>3</v>
      </c>
      <c r="AZ73" s="215">
        <v>1</v>
      </c>
      <c r="BA73" s="215">
        <f t="shared" si="2"/>
        <v>0</v>
      </c>
      <c r="BB73" s="215">
        <f t="shared" si="3"/>
        <v>0</v>
      </c>
      <c r="BC73" s="215">
        <f t="shared" si="4"/>
        <v>0</v>
      </c>
      <c r="BD73" s="215">
        <f t="shared" si="5"/>
        <v>0</v>
      </c>
      <c r="BE73" s="215">
        <f t="shared" si="6"/>
        <v>0</v>
      </c>
      <c r="CA73" s="242">
        <v>8</v>
      </c>
      <c r="CB73" s="242">
        <v>0</v>
      </c>
    </row>
    <row r="74" spans="1:57" ht="12.75">
      <c r="A74" s="263"/>
      <c r="B74" s="264" t="s">
        <v>177</v>
      </c>
      <c r="C74" s="265" t="s">
        <v>1962</v>
      </c>
      <c r="D74" s="266"/>
      <c r="E74" s="267"/>
      <c r="F74" s="268"/>
      <c r="G74" s="269">
        <f>SUM(G66:G73)</f>
        <v>0</v>
      </c>
      <c r="H74" s="270"/>
      <c r="I74" s="271">
        <f>SUM(I66:I73)</f>
        <v>0</v>
      </c>
      <c r="J74" s="270"/>
      <c r="K74" s="271" t="e">
        <f>SUM(K66:K73)</f>
        <v>#REF!</v>
      </c>
      <c r="O74" s="242">
        <v>4</v>
      </c>
      <c r="BA74" s="272">
        <f>SUM(BA66:BA73)</f>
        <v>0</v>
      </c>
      <c r="BB74" s="272">
        <f>SUM(BB66:BB73)</f>
        <v>0</v>
      </c>
      <c r="BC74" s="272">
        <f>SUM(BC66:BC73)</f>
        <v>0</v>
      </c>
      <c r="BD74" s="272">
        <f>SUM(BD66:BD73)</f>
        <v>0</v>
      </c>
      <c r="BE74" s="272">
        <f>SUM(BE66:BE73)</f>
        <v>0</v>
      </c>
    </row>
    <row r="75" ht="12.75">
      <c r="E75" s="215"/>
    </row>
    <row r="76" ht="12.75">
      <c r="E76" s="215"/>
    </row>
    <row r="77" ht="12.75">
      <c r="E77" s="215"/>
    </row>
    <row r="78" ht="12.75">
      <c r="E78" s="215"/>
    </row>
    <row r="79" ht="12.75">
      <c r="E79" s="215"/>
    </row>
    <row r="80" ht="12.75">
      <c r="E80" s="215"/>
    </row>
    <row r="81" ht="12.75">
      <c r="E81" s="215"/>
    </row>
    <row r="82" ht="12.75">
      <c r="E82" s="215"/>
    </row>
    <row r="83" ht="12.75">
      <c r="E83" s="215"/>
    </row>
    <row r="84" ht="12.75">
      <c r="E84" s="215"/>
    </row>
    <row r="85" ht="12.75">
      <c r="E85" s="215"/>
    </row>
    <row r="86" ht="12.75">
      <c r="E86" s="215"/>
    </row>
    <row r="87" ht="12.75">
      <c r="E87" s="215"/>
    </row>
    <row r="88" ht="12.75">
      <c r="E88" s="215"/>
    </row>
    <row r="89" ht="12.75">
      <c r="E89" s="215"/>
    </row>
    <row r="90" ht="12.75">
      <c r="E90" s="215"/>
    </row>
    <row r="91" ht="12.75">
      <c r="E91" s="215"/>
    </row>
    <row r="92" ht="12.75">
      <c r="E92" s="215"/>
    </row>
    <row r="93" ht="12.75">
      <c r="E93" s="215"/>
    </row>
    <row r="94" ht="12.75">
      <c r="E94" s="215"/>
    </row>
    <row r="95" ht="12.75">
      <c r="E95" s="215"/>
    </row>
    <row r="96" ht="12.75">
      <c r="E96" s="215"/>
    </row>
    <row r="97" ht="12.75">
      <c r="E97" s="215"/>
    </row>
    <row r="98" spans="1:7" ht="12.75">
      <c r="A98" s="258"/>
      <c r="B98" s="258"/>
      <c r="C98" s="258"/>
      <c r="D98" s="258"/>
      <c r="E98" s="258"/>
      <c r="F98" s="258"/>
      <c r="G98" s="258"/>
    </row>
    <row r="99" spans="1:7" ht="12.75">
      <c r="A99" s="258"/>
      <c r="B99" s="258"/>
      <c r="C99" s="258"/>
      <c r="D99" s="258"/>
      <c r="E99" s="258"/>
      <c r="F99" s="258"/>
      <c r="G99" s="258"/>
    </row>
    <row r="100" spans="1:7" ht="12.75">
      <c r="A100" s="258"/>
      <c r="B100" s="258"/>
      <c r="C100" s="258"/>
      <c r="D100" s="258"/>
      <c r="E100" s="258"/>
      <c r="F100" s="258"/>
      <c r="G100" s="258"/>
    </row>
    <row r="101" spans="1:7" ht="12.75">
      <c r="A101" s="258"/>
      <c r="B101" s="258"/>
      <c r="C101" s="258"/>
      <c r="D101" s="258"/>
      <c r="E101" s="258"/>
      <c r="F101" s="258"/>
      <c r="G101" s="258"/>
    </row>
    <row r="102" ht="12.75">
      <c r="E102" s="215"/>
    </row>
    <row r="103" ht="12.75">
      <c r="E103" s="215"/>
    </row>
    <row r="104" ht="12.75">
      <c r="E104" s="215"/>
    </row>
    <row r="105" ht="12.75">
      <c r="E105" s="215"/>
    </row>
    <row r="106" ht="12.75">
      <c r="E106" s="215"/>
    </row>
    <row r="107" ht="12.75">
      <c r="E107" s="215"/>
    </row>
    <row r="108" ht="12.75">
      <c r="E108" s="215"/>
    </row>
    <row r="109" ht="12.75">
      <c r="E109" s="215"/>
    </row>
    <row r="110" ht="12.75">
      <c r="E110" s="215"/>
    </row>
    <row r="111" ht="12.75">
      <c r="E111" s="215"/>
    </row>
    <row r="112" ht="12.75">
      <c r="E112" s="215"/>
    </row>
    <row r="113" ht="12.75">
      <c r="E113" s="215"/>
    </row>
    <row r="114" ht="12.75">
      <c r="E114" s="215"/>
    </row>
    <row r="115" ht="12.75">
      <c r="E115" s="215"/>
    </row>
    <row r="116" ht="12.75">
      <c r="E116" s="215"/>
    </row>
    <row r="117" ht="12.75">
      <c r="E117" s="215"/>
    </row>
    <row r="118" ht="12.75">
      <c r="E118" s="215"/>
    </row>
    <row r="119" ht="12.75">
      <c r="E119" s="215"/>
    </row>
    <row r="120" ht="12.75">
      <c r="E120" s="215"/>
    </row>
    <row r="121" ht="12.75">
      <c r="E121" s="215"/>
    </row>
    <row r="122" ht="12.75">
      <c r="E122" s="215"/>
    </row>
    <row r="123" ht="12.75">
      <c r="E123" s="215"/>
    </row>
    <row r="124" ht="12.75">
      <c r="E124" s="215"/>
    </row>
    <row r="125" ht="12.75">
      <c r="E125" s="215"/>
    </row>
    <row r="126" ht="12.75">
      <c r="E126" s="215"/>
    </row>
    <row r="127" ht="12.75">
      <c r="E127" s="215"/>
    </row>
    <row r="128" ht="12.75">
      <c r="E128" s="215"/>
    </row>
    <row r="129" ht="12.75">
      <c r="E129" s="215"/>
    </row>
    <row r="130" ht="12.75">
      <c r="E130" s="215"/>
    </row>
    <row r="131" ht="12.75">
      <c r="E131" s="215"/>
    </row>
    <row r="132" ht="12.75">
      <c r="E132" s="215"/>
    </row>
    <row r="133" spans="1:2" ht="12.75">
      <c r="A133" s="274"/>
      <c r="B133" s="274"/>
    </row>
    <row r="134" spans="1:7" ht="12.75">
      <c r="A134" s="258"/>
      <c r="B134" s="258"/>
      <c r="C134" s="275"/>
      <c r="D134" s="275"/>
      <c r="E134" s="276"/>
      <c r="F134" s="275"/>
      <c r="G134" s="277"/>
    </row>
    <row r="135" spans="1:7" ht="12.75">
      <c r="A135" s="278"/>
      <c r="B135" s="278"/>
      <c r="C135" s="258"/>
      <c r="D135" s="258"/>
      <c r="E135" s="279"/>
      <c r="F135" s="258"/>
      <c r="G135" s="258"/>
    </row>
    <row r="136" spans="1:7" ht="12.75">
      <c r="A136" s="258"/>
      <c r="B136" s="258"/>
      <c r="C136" s="258"/>
      <c r="D136" s="258"/>
      <c r="E136" s="279"/>
      <c r="F136" s="258"/>
      <c r="G136" s="258"/>
    </row>
    <row r="137" spans="1:7" ht="12.75">
      <c r="A137" s="258"/>
      <c r="B137" s="258"/>
      <c r="C137" s="258"/>
      <c r="D137" s="258"/>
      <c r="E137" s="279"/>
      <c r="F137" s="258"/>
      <c r="G137" s="258"/>
    </row>
    <row r="138" spans="1:7" ht="12.75">
      <c r="A138" s="258"/>
      <c r="B138" s="258"/>
      <c r="C138" s="258"/>
      <c r="D138" s="258"/>
      <c r="E138" s="279"/>
      <c r="F138" s="258"/>
      <c r="G138" s="258"/>
    </row>
    <row r="139" spans="1:7" ht="12.75">
      <c r="A139" s="258"/>
      <c r="B139" s="258"/>
      <c r="C139" s="258"/>
      <c r="D139" s="258"/>
      <c r="E139" s="279"/>
      <c r="F139" s="258"/>
      <c r="G139" s="258"/>
    </row>
    <row r="140" spans="1:7" ht="12.75">
      <c r="A140" s="258"/>
      <c r="B140" s="258"/>
      <c r="C140" s="258"/>
      <c r="D140" s="258"/>
      <c r="E140" s="279"/>
      <c r="F140" s="258"/>
      <c r="G140" s="258"/>
    </row>
    <row r="141" spans="1:7" ht="12.75">
      <c r="A141" s="258"/>
      <c r="B141" s="258"/>
      <c r="C141" s="258"/>
      <c r="D141" s="258"/>
      <c r="E141" s="279"/>
      <c r="F141" s="258"/>
      <c r="G141" s="258"/>
    </row>
    <row r="142" spans="1:7" ht="12.75">
      <c r="A142" s="258"/>
      <c r="B142" s="258"/>
      <c r="C142" s="258"/>
      <c r="D142" s="258"/>
      <c r="E142" s="279"/>
      <c r="F142" s="258"/>
      <c r="G142" s="258"/>
    </row>
    <row r="143" spans="1:7" ht="12.75">
      <c r="A143" s="258"/>
      <c r="B143" s="258"/>
      <c r="C143" s="258"/>
      <c r="D143" s="258"/>
      <c r="E143" s="279"/>
      <c r="F143" s="258"/>
      <c r="G143" s="258"/>
    </row>
    <row r="144" spans="1:7" ht="12.75">
      <c r="A144" s="258"/>
      <c r="B144" s="258"/>
      <c r="C144" s="258"/>
      <c r="D144" s="258"/>
      <c r="E144" s="279"/>
      <c r="F144" s="258"/>
      <c r="G144" s="258"/>
    </row>
    <row r="145" spans="1:7" ht="12.75">
      <c r="A145" s="258"/>
      <c r="B145" s="258"/>
      <c r="C145" s="258"/>
      <c r="D145" s="258"/>
      <c r="E145" s="279"/>
      <c r="F145" s="258"/>
      <c r="G145" s="258"/>
    </row>
    <row r="146" spans="1:7" ht="12.75">
      <c r="A146" s="258"/>
      <c r="B146" s="258"/>
      <c r="C146" s="258"/>
      <c r="D146" s="258"/>
      <c r="E146" s="279"/>
      <c r="F146" s="258"/>
      <c r="G146" s="258"/>
    </row>
    <row r="147" spans="1:7" ht="12.75">
      <c r="A147" s="258"/>
      <c r="B147" s="258"/>
      <c r="C147" s="258"/>
      <c r="D147" s="258"/>
      <c r="E147" s="279"/>
      <c r="F147" s="258"/>
      <c r="G147" s="258"/>
    </row>
  </sheetData>
  <sheetProtection selectLockedCells="1" selectUnlockedCells="1"/>
  <mergeCells count="28">
    <mergeCell ref="C59:D59"/>
    <mergeCell ref="C60:D60"/>
    <mergeCell ref="C50:D50"/>
    <mergeCell ref="C51:D51"/>
    <mergeCell ref="C52:D52"/>
    <mergeCell ref="C53:D53"/>
    <mergeCell ref="C54:D54"/>
    <mergeCell ref="C55:D55"/>
    <mergeCell ref="C46:D46"/>
    <mergeCell ref="C47:D47"/>
    <mergeCell ref="C48:D48"/>
    <mergeCell ref="C56:D56"/>
    <mergeCell ref="C57:D57"/>
    <mergeCell ref="C38:D38"/>
    <mergeCell ref="C40:D40"/>
    <mergeCell ref="C41:D41"/>
    <mergeCell ref="C42:D42"/>
    <mergeCell ref="C44:D44"/>
    <mergeCell ref="C11:D11"/>
    <mergeCell ref="C13:D13"/>
    <mergeCell ref="C30:D30"/>
    <mergeCell ref="C32:D32"/>
    <mergeCell ref="C34:D34"/>
    <mergeCell ref="A1:G1"/>
    <mergeCell ref="A3:B3"/>
    <mergeCell ref="A4:B4"/>
    <mergeCell ref="E4:G4"/>
    <mergeCell ref="C9:D9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1"/>
  <sheetViews>
    <sheetView showGridLines="0" showZeros="0" workbookViewId="0" topLeftCell="A1">
      <selection activeCell="G23" sqref="G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>
      <c r="A1" s="483" t="s">
        <v>44</v>
      </c>
      <c r="B1" s="483"/>
      <c r="C1" s="483"/>
      <c r="D1" s="483"/>
      <c r="E1" s="483"/>
      <c r="F1" s="483"/>
      <c r="G1" s="483"/>
    </row>
    <row r="2" spans="1:7" ht="12.75" customHeight="1">
      <c r="A2" s="84" t="s">
        <v>45</v>
      </c>
      <c r="B2" s="85"/>
      <c r="C2" s="86"/>
      <c r="D2" s="86"/>
      <c r="E2" s="87"/>
      <c r="F2" s="88" t="s">
        <v>46</v>
      </c>
      <c r="G2" s="89"/>
    </row>
    <row r="3" spans="1:7" ht="3" customHeight="1" hidden="1">
      <c r="A3" s="90"/>
      <c r="B3" s="91"/>
      <c r="C3" s="92"/>
      <c r="D3" s="92"/>
      <c r="E3" s="93"/>
      <c r="F3" s="94"/>
      <c r="G3" s="95"/>
    </row>
    <row r="4" spans="1:7" ht="12" customHeight="1">
      <c r="A4" s="96" t="s">
        <v>47</v>
      </c>
      <c r="B4" s="91"/>
      <c r="C4" s="92"/>
      <c r="D4" s="92"/>
      <c r="E4" s="93"/>
      <c r="F4" s="94" t="s">
        <v>48</v>
      </c>
      <c r="G4" s="97"/>
    </row>
    <row r="5" spans="1:7" ht="12.95" customHeight="1">
      <c r="A5" s="98" t="s">
        <v>22</v>
      </c>
      <c r="B5" s="99"/>
      <c r="C5" s="100" t="s">
        <v>23</v>
      </c>
      <c r="D5" s="101"/>
      <c r="E5" s="99"/>
      <c r="F5" s="94" t="s">
        <v>49</v>
      </c>
      <c r="G5" s="95"/>
    </row>
    <row r="6" spans="1:15" ht="12.95" customHeight="1">
      <c r="A6" s="96" t="s">
        <v>50</v>
      </c>
      <c r="B6" s="91"/>
      <c r="C6" s="92"/>
      <c r="D6" s="92"/>
      <c r="E6" s="93"/>
      <c r="F6" s="102" t="s">
        <v>51</v>
      </c>
      <c r="G6" s="103">
        <v>0</v>
      </c>
      <c r="O6" s="104"/>
    </row>
    <row r="7" spans="1:7" ht="12.95" customHeight="1">
      <c r="A7" s="105" t="s">
        <v>4</v>
      </c>
      <c r="B7" s="106"/>
      <c r="C7" s="107" t="s">
        <v>5</v>
      </c>
      <c r="D7" s="108"/>
      <c r="E7" s="108"/>
      <c r="F7" s="109" t="s">
        <v>52</v>
      </c>
      <c r="G7" s="103">
        <f>IF(G6=0,0,ROUND((F30+F32)/G6,1))</f>
        <v>0</v>
      </c>
    </row>
    <row r="8" spans="1:9" ht="12.75">
      <c r="A8" s="110" t="s">
        <v>53</v>
      </c>
      <c r="B8" s="94"/>
      <c r="C8" s="484"/>
      <c r="D8" s="484"/>
      <c r="E8" s="484"/>
      <c r="F8" s="111" t="s">
        <v>54</v>
      </c>
      <c r="G8" s="112"/>
      <c r="H8" s="113"/>
      <c r="I8" s="114"/>
    </row>
    <row r="9" spans="1:8" ht="12.75">
      <c r="A9" s="110" t="s">
        <v>55</v>
      </c>
      <c r="B9" s="94"/>
      <c r="C9" s="484"/>
      <c r="D9" s="484"/>
      <c r="E9" s="484"/>
      <c r="F9" s="94"/>
      <c r="G9" s="115"/>
      <c r="H9" s="116"/>
    </row>
    <row r="10" spans="1:8" ht="12.75">
      <c r="A10" s="110" t="s">
        <v>56</v>
      </c>
      <c r="B10" s="94"/>
      <c r="C10" s="485"/>
      <c r="D10" s="485"/>
      <c r="E10" s="485"/>
      <c r="F10" s="117"/>
      <c r="G10" s="118"/>
      <c r="H10" s="119"/>
    </row>
    <row r="11" spans="1:57" ht="13.5" customHeight="1">
      <c r="A11" s="110" t="s">
        <v>57</v>
      </c>
      <c r="B11" s="94"/>
      <c r="C11" s="485"/>
      <c r="D11" s="485"/>
      <c r="E11" s="485"/>
      <c r="F11" s="120" t="s">
        <v>58</v>
      </c>
      <c r="G11" s="121"/>
      <c r="H11" s="116"/>
      <c r="BA11" s="122"/>
      <c r="BB11" s="122"/>
      <c r="BC11" s="122"/>
      <c r="BD11" s="122"/>
      <c r="BE11" s="122"/>
    </row>
    <row r="12" spans="1:8" ht="12.75" customHeight="1">
      <c r="A12" s="123" t="s">
        <v>59</v>
      </c>
      <c r="B12" s="91"/>
      <c r="C12" s="486"/>
      <c r="D12" s="486"/>
      <c r="E12" s="486"/>
      <c r="F12" s="124" t="s">
        <v>60</v>
      </c>
      <c r="G12" s="125"/>
      <c r="H12" s="116"/>
    </row>
    <row r="13" spans="1:8" ht="28.5" customHeight="1">
      <c r="A13" s="487" t="s">
        <v>61</v>
      </c>
      <c r="B13" s="487"/>
      <c r="C13" s="487"/>
      <c r="D13" s="487"/>
      <c r="E13" s="487"/>
      <c r="F13" s="487"/>
      <c r="G13" s="487"/>
      <c r="H13" s="116"/>
    </row>
    <row r="14" spans="1:7" ht="17.25" customHeight="1">
      <c r="A14" s="126" t="s">
        <v>62</v>
      </c>
      <c r="B14" s="127"/>
      <c r="C14" s="128"/>
      <c r="D14" s="488" t="s">
        <v>63</v>
      </c>
      <c r="E14" s="488"/>
      <c r="F14" s="488"/>
      <c r="G14" s="488"/>
    </row>
    <row r="15" spans="1:7" ht="15.95" customHeight="1">
      <c r="A15" s="130"/>
      <c r="B15" s="131" t="s">
        <v>64</v>
      </c>
      <c r="C15" s="132">
        <f>'01  Rek'!E39</f>
        <v>0</v>
      </c>
      <c r="D15" s="133" t="str">
        <f>'01  Rek'!A44</f>
        <v>Ztížené výrobní podmínky</v>
      </c>
      <c r="E15" s="134"/>
      <c r="F15" s="135"/>
      <c r="G15" s="132">
        <f>'01  Rek'!I44</f>
        <v>0</v>
      </c>
    </row>
    <row r="16" spans="1:7" ht="15.95" customHeight="1">
      <c r="A16" s="130" t="s">
        <v>65</v>
      </c>
      <c r="B16" s="131" t="s">
        <v>66</v>
      </c>
      <c r="C16" s="132">
        <f>'01  Rek'!F39</f>
        <v>0</v>
      </c>
      <c r="D16" s="90" t="str">
        <f>'01  Rek'!A45</f>
        <v>Dokumentace skutečného stavu</v>
      </c>
      <c r="E16" s="136"/>
      <c r="F16" s="137"/>
      <c r="G16" s="132">
        <f>'01  Rek'!I45</f>
        <v>0</v>
      </c>
    </row>
    <row r="17" spans="1:7" ht="15.95" customHeight="1">
      <c r="A17" s="130" t="s">
        <v>67</v>
      </c>
      <c r="B17" s="131" t="s">
        <v>68</v>
      </c>
      <c r="C17" s="132">
        <f>'01  Rek'!H39</f>
        <v>0</v>
      </c>
      <c r="D17" s="90" t="str">
        <f>'01  Rek'!A46</f>
        <v>Přesun stavebních kapacit</v>
      </c>
      <c r="E17" s="136"/>
      <c r="F17" s="137"/>
      <c r="G17" s="132">
        <f>'01  Rek'!I46</f>
        <v>0</v>
      </c>
    </row>
    <row r="18" spans="1:7" ht="15.95" customHeight="1">
      <c r="A18" s="138" t="s">
        <v>69</v>
      </c>
      <c r="B18" s="139" t="s">
        <v>70</v>
      </c>
      <c r="C18" s="132">
        <f>'01  Rek'!G39</f>
        <v>0</v>
      </c>
      <c r="D18" s="90" t="str">
        <f>'01  Rek'!A47</f>
        <v>Mimostaveništní doprava</v>
      </c>
      <c r="E18" s="136"/>
      <c r="F18" s="137"/>
      <c r="G18" s="132">
        <f>'01  Rek'!I47</f>
        <v>0</v>
      </c>
    </row>
    <row r="19" spans="1:7" ht="15.95" customHeight="1">
      <c r="A19" s="140" t="s">
        <v>71</v>
      </c>
      <c r="B19" s="131"/>
      <c r="C19" s="132">
        <f>SUM(C15:C18)</f>
        <v>0</v>
      </c>
      <c r="D19" s="90" t="str">
        <f>'01  Rek'!A48</f>
        <v>Zařízení staveniště</v>
      </c>
      <c r="E19" s="136"/>
      <c r="F19" s="137"/>
      <c r="G19" s="132">
        <f>'01  Rek'!I48</f>
        <v>0</v>
      </c>
    </row>
    <row r="20" spans="1:7" ht="15.95" customHeight="1">
      <c r="A20" s="140"/>
      <c r="B20" s="131"/>
      <c r="C20" s="132"/>
      <c r="D20" s="90" t="str">
        <f>'01  Rek'!A49</f>
        <v>Provoz investora</v>
      </c>
      <c r="E20" s="136"/>
      <c r="F20" s="137"/>
      <c r="G20" s="132">
        <f>'01  Rek'!I49</f>
        <v>0</v>
      </c>
    </row>
    <row r="21" spans="1:7" ht="15.95" customHeight="1">
      <c r="A21" s="140" t="s">
        <v>72</v>
      </c>
      <c r="B21" s="131"/>
      <c r="C21" s="132">
        <f>'01  Rek'!I39</f>
        <v>0</v>
      </c>
      <c r="D21" s="90" t="str">
        <f>'01  Rek'!A50</f>
        <v>Kompletační činnost (IČD)</v>
      </c>
      <c r="E21" s="136"/>
      <c r="F21" s="137"/>
      <c r="G21" s="132">
        <f>'01  Rek'!I50</f>
        <v>0</v>
      </c>
    </row>
    <row r="22" spans="1:7" ht="15.95" customHeight="1">
      <c r="A22" s="141" t="s">
        <v>73</v>
      </c>
      <c r="B22" s="116"/>
      <c r="C22" s="132">
        <f>C19+C21</f>
        <v>0</v>
      </c>
      <c r="D22" s="90" t="s">
        <v>74</v>
      </c>
      <c r="E22" s="136"/>
      <c r="F22" s="137"/>
      <c r="G22" s="132">
        <f>G23-SUM(G15:G21)</f>
        <v>0</v>
      </c>
    </row>
    <row r="23" spans="1:7" ht="15.95" customHeight="1">
      <c r="A23" s="489" t="s">
        <v>75</v>
      </c>
      <c r="B23" s="489"/>
      <c r="C23" s="142">
        <f>C22+G23</f>
        <v>0</v>
      </c>
      <c r="D23" s="143" t="s">
        <v>76</v>
      </c>
      <c r="E23" s="144"/>
      <c r="F23" s="145"/>
      <c r="G23" s="132">
        <f>'01  Rek'!H52</f>
        <v>0</v>
      </c>
    </row>
    <row r="24" spans="1:7" ht="12.75">
      <c r="A24" s="146" t="s">
        <v>77</v>
      </c>
      <c r="B24" s="147"/>
      <c r="C24" s="148"/>
      <c r="D24" s="147" t="s">
        <v>78</v>
      </c>
      <c r="E24" s="147"/>
      <c r="F24" s="149" t="s">
        <v>79</v>
      </c>
      <c r="G24" s="150"/>
    </row>
    <row r="25" spans="1:7" ht="12.75">
      <c r="A25" s="141" t="s">
        <v>80</v>
      </c>
      <c r="B25" s="116"/>
      <c r="C25" s="151"/>
      <c r="D25" s="116" t="s">
        <v>80</v>
      </c>
      <c r="F25" s="152" t="s">
        <v>80</v>
      </c>
      <c r="G25" s="153"/>
    </row>
    <row r="26" spans="1:7" ht="37.5" customHeight="1">
      <c r="A26" s="141" t="s">
        <v>81</v>
      </c>
      <c r="B26" s="154"/>
      <c r="C26" s="151"/>
      <c r="D26" s="116" t="s">
        <v>81</v>
      </c>
      <c r="F26" s="152" t="s">
        <v>81</v>
      </c>
      <c r="G26" s="153"/>
    </row>
    <row r="27" spans="1:7" ht="12.75">
      <c r="A27" s="141"/>
      <c r="B27" s="155"/>
      <c r="C27" s="151"/>
      <c r="D27" s="116"/>
      <c r="F27" s="152"/>
      <c r="G27" s="153"/>
    </row>
    <row r="28" spans="1:7" ht="12.75">
      <c r="A28" s="141" t="s">
        <v>82</v>
      </c>
      <c r="B28" s="116"/>
      <c r="C28" s="151"/>
      <c r="D28" s="152" t="s">
        <v>83</v>
      </c>
      <c r="E28" s="151"/>
      <c r="F28" s="156" t="s">
        <v>83</v>
      </c>
      <c r="G28" s="153"/>
    </row>
    <row r="29" spans="1:7" ht="69" customHeight="1">
      <c r="A29" s="141"/>
      <c r="B29" s="116"/>
      <c r="C29" s="157"/>
      <c r="D29" s="158"/>
      <c r="E29" s="157"/>
      <c r="F29" s="116"/>
      <c r="G29" s="153"/>
    </row>
    <row r="30" spans="1:7" ht="12.75">
      <c r="A30" s="159" t="s">
        <v>14</v>
      </c>
      <c r="B30" s="160"/>
      <c r="C30" s="161">
        <v>21</v>
      </c>
      <c r="D30" s="160" t="s">
        <v>84</v>
      </c>
      <c r="E30" s="162"/>
      <c r="F30" s="490">
        <f>C23-F32</f>
        <v>0</v>
      </c>
      <c r="G30" s="490"/>
    </row>
    <row r="31" spans="1:7" ht="12.75">
      <c r="A31" s="159" t="s">
        <v>85</v>
      </c>
      <c r="B31" s="160"/>
      <c r="C31" s="161">
        <f>C30</f>
        <v>21</v>
      </c>
      <c r="D31" s="160" t="s">
        <v>86</v>
      </c>
      <c r="E31" s="162"/>
      <c r="F31" s="490">
        <f>ROUND(PRODUCT(F30,C31/100),0)</f>
        <v>0</v>
      </c>
      <c r="G31" s="490"/>
    </row>
    <row r="32" spans="1:7" ht="12.75">
      <c r="A32" s="159" t="s">
        <v>14</v>
      </c>
      <c r="B32" s="160"/>
      <c r="C32" s="161">
        <v>0</v>
      </c>
      <c r="D32" s="160" t="s">
        <v>86</v>
      </c>
      <c r="E32" s="162"/>
      <c r="F32" s="490">
        <v>0</v>
      </c>
      <c r="G32" s="490"/>
    </row>
    <row r="33" spans="1:7" ht="12.75">
      <c r="A33" s="159" t="s">
        <v>85</v>
      </c>
      <c r="B33" s="163"/>
      <c r="C33" s="164">
        <f>C32</f>
        <v>0</v>
      </c>
      <c r="D33" s="160" t="s">
        <v>86</v>
      </c>
      <c r="E33" s="137"/>
      <c r="F33" s="490">
        <f>ROUND(PRODUCT(F32,C33/100),0)</f>
        <v>0</v>
      </c>
      <c r="G33" s="490"/>
    </row>
    <row r="34" spans="1:7" s="168" customFormat="1" ht="19.5" customHeight="1">
      <c r="A34" s="165" t="s">
        <v>87</v>
      </c>
      <c r="B34" s="166"/>
      <c r="C34" s="166"/>
      <c r="D34" s="166"/>
      <c r="E34" s="167"/>
      <c r="F34" s="492">
        <f>ROUND(SUM(F30:F33),0)</f>
        <v>0</v>
      </c>
      <c r="G34" s="492"/>
    </row>
    <row r="36" spans="1:8" ht="12.75">
      <c r="A36" s="2" t="s">
        <v>88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93"/>
      <c r="C37" s="493"/>
      <c r="D37" s="493"/>
      <c r="E37" s="493"/>
      <c r="F37" s="493"/>
      <c r="G37" s="493"/>
      <c r="H37" s="1" t="s">
        <v>2</v>
      </c>
    </row>
    <row r="38" spans="1:8" ht="12.75" customHeight="1">
      <c r="A38" s="169"/>
      <c r="B38" s="493"/>
      <c r="C38" s="493"/>
      <c r="D38" s="493"/>
      <c r="E38" s="493"/>
      <c r="F38" s="493"/>
      <c r="G38" s="493"/>
      <c r="H38" s="1" t="s">
        <v>2</v>
      </c>
    </row>
    <row r="39" spans="1:8" ht="12.75">
      <c r="A39" s="169"/>
      <c r="B39" s="493"/>
      <c r="C39" s="493"/>
      <c r="D39" s="493"/>
      <c r="E39" s="493"/>
      <c r="F39" s="493"/>
      <c r="G39" s="493"/>
      <c r="H39" s="1" t="s">
        <v>2</v>
      </c>
    </row>
    <row r="40" spans="1:8" ht="12.75">
      <c r="A40" s="169"/>
      <c r="B40" s="493"/>
      <c r="C40" s="493"/>
      <c r="D40" s="493"/>
      <c r="E40" s="493"/>
      <c r="F40" s="493"/>
      <c r="G40" s="493"/>
      <c r="H40" s="1" t="s">
        <v>2</v>
      </c>
    </row>
    <row r="41" spans="1:8" ht="12.75">
      <c r="A41" s="169"/>
      <c r="B41" s="493"/>
      <c r="C41" s="493"/>
      <c r="D41" s="493"/>
      <c r="E41" s="493"/>
      <c r="F41" s="493"/>
      <c r="G41" s="493"/>
      <c r="H41" s="1" t="s">
        <v>2</v>
      </c>
    </row>
    <row r="42" spans="1:8" ht="12.75">
      <c r="A42" s="169"/>
      <c r="B42" s="493"/>
      <c r="C42" s="493"/>
      <c r="D42" s="493"/>
      <c r="E42" s="493"/>
      <c r="F42" s="493"/>
      <c r="G42" s="493"/>
      <c r="H42" s="1" t="s">
        <v>2</v>
      </c>
    </row>
    <row r="43" spans="1:8" ht="12.75">
      <c r="A43" s="169"/>
      <c r="B43" s="493"/>
      <c r="C43" s="493"/>
      <c r="D43" s="493"/>
      <c r="E43" s="493"/>
      <c r="F43" s="493"/>
      <c r="G43" s="493"/>
      <c r="H43" s="1" t="s">
        <v>2</v>
      </c>
    </row>
    <row r="44" spans="1:8" ht="12.75" customHeight="1">
      <c r="A44" s="169"/>
      <c r="B44" s="493"/>
      <c r="C44" s="493"/>
      <c r="D44" s="493"/>
      <c r="E44" s="493"/>
      <c r="F44" s="493"/>
      <c r="G44" s="493"/>
      <c r="H44" s="1" t="s">
        <v>2</v>
      </c>
    </row>
    <row r="45" spans="1:8" ht="12.75" customHeight="1">
      <c r="A45" s="169"/>
      <c r="B45" s="493"/>
      <c r="C45" s="493"/>
      <c r="D45" s="493"/>
      <c r="E45" s="493"/>
      <c r="F45" s="493"/>
      <c r="G45" s="493"/>
      <c r="H45" s="1" t="s">
        <v>2</v>
      </c>
    </row>
    <row r="46" spans="2:7" ht="12.75">
      <c r="B46" s="491"/>
      <c r="C46" s="491"/>
      <c r="D46" s="491"/>
      <c r="E46" s="491"/>
      <c r="F46" s="491"/>
      <c r="G46" s="491"/>
    </row>
    <row r="47" spans="2:7" ht="12.75">
      <c r="B47" s="491"/>
      <c r="C47" s="491"/>
      <c r="D47" s="491"/>
      <c r="E47" s="491"/>
      <c r="F47" s="491"/>
      <c r="G47" s="491"/>
    </row>
    <row r="48" spans="2:7" ht="12.75">
      <c r="B48" s="491"/>
      <c r="C48" s="491"/>
      <c r="D48" s="491"/>
      <c r="E48" s="491"/>
      <c r="F48" s="491"/>
      <c r="G48" s="491"/>
    </row>
    <row r="49" spans="2:7" ht="12.75">
      <c r="B49" s="491"/>
      <c r="C49" s="491"/>
      <c r="D49" s="491"/>
      <c r="E49" s="491"/>
      <c r="F49" s="491"/>
      <c r="G49" s="491"/>
    </row>
    <row r="50" spans="2:7" ht="12.75">
      <c r="B50" s="491"/>
      <c r="C50" s="491"/>
      <c r="D50" s="491"/>
      <c r="E50" s="491"/>
      <c r="F50" s="491"/>
      <c r="G50" s="491"/>
    </row>
    <row r="51" spans="2:7" ht="12.75">
      <c r="B51" s="491"/>
      <c r="C51" s="491"/>
      <c r="D51" s="491"/>
      <c r="E51" s="491"/>
      <c r="F51" s="491"/>
      <c r="G51" s="491"/>
    </row>
  </sheetData>
  <sheetProtection selectLockedCells="1" selectUnlockedCells="1"/>
  <mergeCells count="21">
    <mergeCell ref="F31:G31"/>
    <mergeCell ref="F32:G32"/>
    <mergeCell ref="B49:G49"/>
    <mergeCell ref="B50:G50"/>
    <mergeCell ref="B51:G51"/>
    <mergeCell ref="F33:G33"/>
    <mergeCell ref="F34:G34"/>
    <mergeCell ref="B37:G45"/>
    <mergeCell ref="B46:G46"/>
    <mergeCell ref="B47:G47"/>
    <mergeCell ref="B48:G48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3:I20"/>
  <sheetViews>
    <sheetView showGridLines="0" showZeros="0" workbookViewId="0" topLeftCell="A1">
      <selection activeCell="I20" sqref="I20"/>
    </sheetView>
  </sheetViews>
  <sheetFormatPr defaultColWidth="9.00390625" defaultRowHeight="12.75"/>
  <cols>
    <col min="1" max="1" width="49.25390625" style="0" customWidth="1"/>
  </cols>
  <sheetData>
    <row r="3" spans="1:9" ht="15.75">
      <c r="A3" s="281" t="s">
        <v>2832</v>
      </c>
      <c r="B3" s="308"/>
      <c r="C3" s="308"/>
      <c r="D3" s="309"/>
      <c r="E3" s="284"/>
      <c r="F3" s="284"/>
      <c r="G3" s="284"/>
      <c r="H3" s="284"/>
      <c r="I3" s="284"/>
    </row>
    <row r="4" spans="1:9" ht="12.75">
      <c r="A4" s="310"/>
      <c r="B4" s="308"/>
      <c r="C4" s="308"/>
      <c r="D4" s="309"/>
      <c r="E4" s="284"/>
      <c r="F4" s="284"/>
      <c r="G4" s="284"/>
      <c r="H4" s="284"/>
      <c r="I4" s="284"/>
    </row>
    <row r="5" spans="1:9" ht="36">
      <c r="A5" s="311" t="s">
        <v>109</v>
      </c>
      <c r="B5" s="311" t="s">
        <v>110</v>
      </c>
      <c r="C5" s="311" t="s">
        <v>2833</v>
      </c>
      <c r="D5" s="312" t="s">
        <v>111</v>
      </c>
      <c r="E5" s="289" t="s">
        <v>2834</v>
      </c>
      <c r="F5" s="289" t="s">
        <v>2835</v>
      </c>
      <c r="G5" s="289" t="s">
        <v>2836</v>
      </c>
      <c r="H5" s="289" t="s">
        <v>2837</v>
      </c>
      <c r="I5" s="289" t="s">
        <v>2838</v>
      </c>
    </row>
    <row r="6" spans="1:9" ht="12.75">
      <c r="A6" s="313" t="s">
        <v>2868</v>
      </c>
      <c r="B6" s="314"/>
      <c r="C6" s="314"/>
      <c r="D6" s="315"/>
      <c r="E6" s="297"/>
      <c r="F6" s="297"/>
      <c r="G6" s="297"/>
      <c r="H6" s="297"/>
      <c r="I6" s="297"/>
    </row>
    <row r="7" spans="1:9" ht="12.75">
      <c r="A7" s="298" t="s">
        <v>2869</v>
      </c>
      <c r="B7" s="299" t="s">
        <v>205</v>
      </c>
      <c r="C7" s="299"/>
      <c r="D7" s="296">
        <f>56+25</f>
        <v>81</v>
      </c>
      <c r="E7" s="296"/>
      <c r="F7" s="296">
        <f aca="true" t="shared" si="0" ref="F7:F13">E7*D7</f>
        <v>0</v>
      </c>
      <c r="G7" s="435"/>
      <c r="H7" s="296">
        <f aca="true" t="shared" si="1" ref="H7:H13">G7*D7</f>
        <v>0</v>
      </c>
      <c r="I7" s="296">
        <f aca="true" t="shared" si="2" ref="I7:I13">H7+F7</f>
        <v>0</v>
      </c>
    </row>
    <row r="8" spans="1:9" ht="12.75">
      <c r="A8" s="298" t="s">
        <v>2854</v>
      </c>
      <c r="B8" s="299" t="s">
        <v>205</v>
      </c>
      <c r="C8" s="299"/>
      <c r="D8" s="296">
        <f>28+30</f>
        <v>58</v>
      </c>
      <c r="E8" s="296"/>
      <c r="F8" s="296">
        <f t="shared" si="0"/>
        <v>0</v>
      </c>
      <c r="G8" s="435"/>
      <c r="H8" s="296">
        <f t="shared" si="1"/>
        <v>0</v>
      </c>
      <c r="I8" s="296">
        <f t="shared" si="2"/>
        <v>0</v>
      </c>
    </row>
    <row r="9" spans="1:9" ht="12.75">
      <c r="A9" s="298" t="s">
        <v>2870</v>
      </c>
      <c r="B9" s="299" t="s">
        <v>1386</v>
      </c>
      <c r="C9" s="299"/>
      <c r="D9" s="296">
        <v>9</v>
      </c>
      <c r="E9" s="435"/>
      <c r="F9" s="296">
        <f t="shared" si="0"/>
        <v>0</v>
      </c>
      <c r="G9" s="435"/>
      <c r="H9" s="296">
        <f t="shared" si="1"/>
        <v>0</v>
      </c>
      <c r="I9" s="296">
        <f t="shared" si="2"/>
        <v>0</v>
      </c>
    </row>
    <row r="10" spans="1:9" ht="12.75">
      <c r="A10" s="298" t="s">
        <v>2871</v>
      </c>
      <c r="B10" s="299" t="s">
        <v>1386</v>
      </c>
      <c r="C10" s="299"/>
      <c r="D10" s="296">
        <v>6</v>
      </c>
      <c r="E10" s="435"/>
      <c r="F10" s="296">
        <f t="shared" si="0"/>
        <v>0</v>
      </c>
      <c r="G10" s="435"/>
      <c r="H10" s="296">
        <f t="shared" si="1"/>
        <v>0</v>
      </c>
      <c r="I10" s="296">
        <f t="shared" si="2"/>
        <v>0</v>
      </c>
    </row>
    <row r="11" spans="1:9" ht="12.75">
      <c r="A11" s="298" t="s">
        <v>2872</v>
      </c>
      <c r="B11" s="299" t="s">
        <v>1386</v>
      </c>
      <c r="C11" s="299"/>
      <c r="D11" s="296">
        <v>9</v>
      </c>
      <c r="E11" s="435"/>
      <c r="F11" s="296">
        <f t="shared" si="0"/>
        <v>0</v>
      </c>
      <c r="G11" s="435"/>
      <c r="H11" s="296">
        <f t="shared" si="1"/>
        <v>0</v>
      </c>
      <c r="I11" s="296">
        <f t="shared" si="2"/>
        <v>0</v>
      </c>
    </row>
    <row r="12" spans="1:9" ht="12.75">
      <c r="A12" s="298" t="s">
        <v>2859</v>
      </c>
      <c r="B12" s="299" t="s">
        <v>205</v>
      </c>
      <c r="C12" s="299"/>
      <c r="D12" s="296">
        <f>79+49</f>
        <v>128</v>
      </c>
      <c r="E12" s="435"/>
      <c r="F12" s="296">
        <f t="shared" si="0"/>
        <v>0</v>
      </c>
      <c r="G12" s="435"/>
      <c r="H12" s="296">
        <f t="shared" si="1"/>
        <v>0</v>
      </c>
      <c r="I12" s="296">
        <f t="shared" si="2"/>
        <v>0</v>
      </c>
    </row>
    <row r="13" spans="1:9" ht="12.75">
      <c r="A13" s="298" t="s">
        <v>2873</v>
      </c>
      <c r="B13" s="299" t="s">
        <v>205</v>
      </c>
      <c r="C13" s="299"/>
      <c r="D13" s="296">
        <f>D7</f>
        <v>81</v>
      </c>
      <c r="E13" s="435"/>
      <c r="F13" s="296">
        <f t="shared" si="0"/>
        <v>0</v>
      </c>
      <c r="G13" s="436"/>
      <c r="H13" s="316">
        <f t="shared" si="1"/>
        <v>0</v>
      </c>
      <c r="I13" s="316">
        <f t="shared" si="2"/>
        <v>0</v>
      </c>
    </row>
    <row r="14" spans="1:9" ht="12.75">
      <c r="A14" s="297"/>
      <c r="B14" s="303"/>
      <c r="C14" s="303"/>
      <c r="D14" s="317"/>
      <c r="E14" s="297"/>
      <c r="F14" s="297"/>
      <c r="G14" s="297"/>
      <c r="H14" s="297"/>
      <c r="I14" s="297"/>
    </row>
    <row r="15" spans="1:9" ht="12.75">
      <c r="A15" s="298"/>
      <c r="B15" s="299"/>
      <c r="C15" s="299"/>
      <c r="D15" s="296"/>
      <c r="E15" s="296"/>
      <c r="F15" s="296"/>
      <c r="G15" s="296"/>
      <c r="H15" s="296"/>
      <c r="I15" s="296"/>
    </row>
    <row r="16" spans="1:9" ht="12.75">
      <c r="A16" s="298"/>
      <c r="B16" s="299"/>
      <c r="C16" s="299"/>
      <c r="D16" s="296"/>
      <c r="E16" s="296"/>
      <c r="F16" s="296"/>
      <c r="G16" s="296"/>
      <c r="H16" s="296"/>
      <c r="I16" s="296"/>
    </row>
    <row r="17" spans="1:9" ht="12.75">
      <c r="A17" s="298"/>
      <c r="B17" s="299"/>
      <c r="C17" s="299"/>
      <c r="D17" s="296"/>
      <c r="E17" s="296"/>
      <c r="F17" s="296"/>
      <c r="G17" s="296"/>
      <c r="H17" s="296"/>
      <c r="I17" s="296"/>
    </row>
    <row r="18" spans="1:9" ht="12.75">
      <c r="A18" s="298"/>
      <c r="B18" s="299"/>
      <c r="C18" s="299"/>
      <c r="D18" s="296"/>
      <c r="E18" s="296"/>
      <c r="F18" s="296"/>
      <c r="G18" s="296"/>
      <c r="H18" s="296"/>
      <c r="I18" s="296"/>
    </row>
    <row r="19" spans="1:9" ht="12.75">
      <c r="A19" s="298"/>
      <c r="B19" s="299"/>
      <c r="C19" s="299"/>
      <c r="D19" s="296"/>
      <c r="E19" s="296"/>
      <c r="F19" s="296"/>
      <c r="G19" s="296"/>
      <c r="H19" s="296"/>
      <c r="I19" s="296"/>
    </row>
    <row r="20" spans="1:9" ht="12.75">
      <c r="A20" s="302" t="s">
        <v>2864</v>
      </c>
      <c r="B20" s="303"/>
      <c r="C20" s="303"/>
      <c r="D20" s="317"/>
      <c r="E20" s="296"/>
      <c r="F20" s="296">
        <f>SUM(F6:F19)</f>
        <v>0</v>
      </c>
      <c r="G20" s="296"/>
      <c r="H20" s="296">
        <f>SUM(H6:H19)</f>
        <v>0</v>
      </c>
      <c r="I20" s="296">
        <f>F20+H20</f>
        <v>0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03"/>
  <sheetViews>
    <sheetView showGridLines="0" showZeros="0" workbookViewId="0" topLeftCell="A1">
      <selection activeCell="I14" sqref="I14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2.75">
      <c r="A1" s="495" t="s">
        <v>3</v>
      </c>
      <c r="B1" s="495"/>
      <c r="C1" s="170" t="s">
        <v>89</v>
      </c>
      <c r="D1" s="171"/>
      <c r="E1" s="172"/>
      <c r="F1" s="171"/>
      <c r="G1" s="173" t="s">
        <v>90</v>
      </c>
      <c r="H1" s="174"/>
      <c r="I1" s="175"/>
    </row>
    <row r="2" spans="1:9" ht="12.75">
      <c r="A2" s="496" t="s">
        <v>91</v>
      </c>
      <c r="B2" s="496"/>
      <c r="C2" s="176" t="s">
        <v>92</v>
      </c>
      <c r="D2" s="177"/>
      <c r="E2" s="178"/>
      <c r="F2" s="177"/>
      <c r="G2" s="497"/>
      <c r="H2" s="497"/>
      <c r="I2" s="497"/>
    </row>
    <row r="3" ht="12.75">
      <c r="F3" s="116"/>
    </row>
    <row r="4" spans="1:9" ht="19.5" customHeight="1">
      <c r="A4" s="498" t="s">
        <v>93</v>
      </c>
      <c r="B4" s="498"/>
      <c r="C4" s="498"/>
      <c r="D4" s="498"/>
      <c r="E4" s="498"/>
      <c r="F4" s="498"/>
      <c r="G4" s="498"/>
      <c r="H4" s="498"/>
      <c r="I4" s="498"/>
    </row>
    <row r="6" spans="1:9" s="116" customFormat="1" ht="12.75">
      <c r="A6" s="179"/>
      <c r="B6" s="180" t="s">
        <v>94</v>
      </c>
      <c r="C6" s="180"/>
      <c r="D6" s="129"/>
      <c r="E6" s="181" t="s">
        <v>95</v>
      </c>
      <c r="F6" s="182" t="s">
        <v>96</v>
      </c>
      <c r="G6" s="182" t="s">
        <v>97</v>
      </c>
      <c r="H6" s="182" t="s">
        <v>98</v>
      </c>
      <c r="I6" s="183" t="s">
        <v>72</v>
      </c>
    </row>
    <row r="7" spans="1:9" s="116" customFormat="1" ht="12.75">
      <c r="A7" s="184" t="str">
        <f>'01  Pol'!B7</f>
        <v>1</v>
      </c>
      <c r="B7" s="57" t="str">
        <f>'01  Pol'!C7</f>
        <v>Zemní práce</v>
      </c>
      <c r="D7" s="185"/>
      <c r="E7" s="186">
        <f>'01  Pol'!BA76</f>
        <v>0</v>
      </c>
      <c r="F7" s="187">
        <f>'01  Pol'!BB76</f>
        <v>0</v>
      </c>
      <c r="G7" s="187">
        <f>'01  Pol'!BC76</f>
        <v>0</v>
      </c>
      <c r="H7" s="187">
        <f>'01  Pol'!BD76</f>
        <v>0</v>
      </c>
      <c r="I7" s="188">
        <f>'01  Pol'!BE76</f>
        <v>0</v>
      </c>
    </row>
    <row r="8" spans="1:9" s="116" customFormat="1" ht="12.75">
      <c r="A8" s="184" t="str">
        <f>'01  Pol'!B77</f>
        <v>11</v>
      </c>
      <c r="B8" s="57" t="str">
        <f>'01  Pol'!C77</f>
        <v>Přípravné a přidružené práce</v>
      </c>
      <c r="D8" s="185"/>
      <c r="E8" s="186">
        <f>'01  Pol'!BA101</f>
        <v>0</v>
      </c>
      <c r="F8" s="187">
        <f>'01  Pol'!BB101</f>
        <v>0</v>
      </c>
      <c r="G8" s="187">
        <f>'01  Pol'!BC101</f>
        <v>0</v>
      </c>
      <c r="H8" s="187">
        <f>'01  Pol'!BD101</f>
        <v>0</v>
      </c>
      <c r="I8" s="188">
        <f>'01  Pol'!BE101</f>
        <v>0</v>
      </c>
    </row>
    <row r="9" spans="1:9" s="116" customFormat="1" ht="12.75">
      <c r="A9" s="184" t="str">
        <f>'01  Pol'!B102</f>
        <v>2</v>
      </c>
      <c r="B9" s="57" t="str">
        <f>'01  Pol'!C102</f>
        <v>Základy a zvláštní zakládání</v>
      </c>
      <c r="D9" s="185"/>
      <c r="E9" s="186">
        <f>'01  Pol'!BA113</f>
        <v>0</v>
      </c>
      <c r="F9" s="187">
        <f>'01  Pol'!BB113</f>
        <v>0</v>
      </c>
      <c r="G9" s="187">
        <f>'01  Pol'!BC113</f>
        <v>0</v>
      </c>
      <c r="H9" s="187">
        <f>'01  Pol'!BD113</f>
        <v>0</v>
      </c>
      <c r="I9" s="188">
        <f>'01  Pol'!BE113</f>
        <v>0</v>
      </c>
    </row>
    <row r="10" spans="1:9" s="116" customFormat="1" ht="12.75">
      <c r="A10" s="184" t="str">
        <f>'01  Pol'!B114</f>
        <v>3</v>
      </c>
      <c r="B10" s="57" t="str">
        <f>'01  Pol'!C114</f>
        <v>Svislé a kompletní konstrukce</v>
      </c>
      <c r="D10" s="185"/>
      <c r="E10" s="186">
        <f>'01  Pol'!BA125</f>
        <v>0</v>
      </c>
      <c r="F10" s="187">
        <f>'01  Pol'!BB125</f>
        <v>0</v>
      </c>
      <c r="G10" s="187">
        <f>'01  Pol'!BC125</f>
        <v>0</v>
      </c>
      <c r="H10" s="187">
        <f>'01  Pol'!BD125</f>
        <v>0</v>
      </c>
      <c r="I10" s="188">
        <f>'01  Pol'!BE125</f>
        <v>0</v>
      </c>
    </row>
    <row r="11" spans="1:9" s="116" customFormat="1" ht="12.75">
      <c r="A11" s="184" t="str">
        <f>'01  Pol'!B126</f>
        <v>4</v>
      </c>
      <c r="B11" s="57" t="str">
        <f>'01  Pol'!C126</f>
        <v>Vodorovné konstrukce</v>
      </c>
      <c r="D11" s="185"/>
      <c r="E11" s="186">
        <f>'01  Pol'!BA130</f>
        <v>0</v>
      </c>
      <c r="F11" s="187">
        <f>'01  Pol'!BB130</f>
        <v>0</v>
      </c>
      <c r="G11" s="187">
        <f>'01  Pol'!BC130</f>
        <v>0</v>
      </c>
      <c r="H11" s="187">
        <f>'01  Pol'!BD130</f>
        <v>0</v>
      </c>
      <c r="I11" s="188">
        <f>'01  Pol'!BE130</f>
        <v>0</v>
      </c>
    </row>
    <row r="12" spans="1:9" s="116" customFormat="1" ht="12.75">
      <c r="A12" s="184" t="str">
        <f>'01  Pol'!B131</f>
        <v>43</v>
      </c>
      <c r="B12" s="57" t="str">
        <f>'01  Pol'!C131</f>
        <v>Schodiště</v>
      </c>
      <c r="D12" s="185"/>
      <c r="E12" s="186">
        <f>'01  Pol'!BA136</f>
        <v>0</v>
      </c>
      <c r="F12" s="187">
        <f>'01  Pol'!BB136</f>
        <v>0</v>
      </c>
      <c r="G12" s="187">
        <f>'01  Pol'!BC136</f>
        <v>0</v>
      </c>
      <c r="H12" s="187">
        <f>'01  Pol'!BD136</f>
        <v>0</v>
      </c>
      <c r="I12" s="188">
        <f>'01  Pol'!BE136</f>
        <v>0</v>
      </c>
    </row>
    <row r="13" spans="1:9" s="116" customFormat="1" ht="12.75">
      <c r="A13" s="184" t="str">
        <f>'01  Pol'!B137</f>
        <v>5</v>
      </c>
      <c r="B13" s="57" t="str">
        <f>'01  Pol'!C137</f>
        <v>Komunikace</v>
      </c>
      <c r="D13" s="185"/>
      <c r="E13" s="186">
        <f>'01  Pol'!BA143</f>
        <v>0</v>
      </c>
      <c r="F13" s="187">
        <f>'01  Pol'!BB143</f>
        <v>0</v>
      </c>
      <c r="G13" s="187">
        <f>'01  Pol'!BC143</f>
        <v>0</v>
      </c>
      <c r="H13" s="187">
        <f>'01  Pol'!BD143</f>
        <v>0</v>
      </c>
      <c r="I13" s="188">
        <f>'01  Pol'!BE143</f>
        <v>0</v>
      </c>
    </row>
    <row r="14" spans="1:9" s="116" customFormat="1" ht="12.75">
      <c r="A14" s="184" t="str">
        <f>'01  Pol'!B144</f>
        <v>61</v>
      </c>
      <c r="B14" s="57" t="str">
        <f>'01  Pol'!C144</f>
        <v>Upravy povrchů vnitřní</v>
      </c>
      <c r="D14" s="185"/>
      <c r="E14" s="186">
        <f>'01  Pol'!BA306</f>
        <v>0</v>
      </c>
      <c r="F14" s="187">
        <f>'01  Pol'!BB306</f>
        <v>0</v>
      </c>
      <c r="G14" s="187">
        <f>'01  Pol'!BC306</f>
        <v>0</v>
      </c>
      <c r="H14" s="187">
        <f>'01  Pol'!BD306</f>
        <v>0</v>
      </c>
      <c r="I14" s="188">
        <f>'01  Pol'!BE306</f>
        <v>0</v>
      </c>
    </row>
    <row r="15" spans="1:9" s="116" customFormat="1" ht="12.75">
      <c r="A15" s="184" t="str">
        <f>'01  Pol'!B307</f>
        <v>62</v>
      </c>
      <c r="B15" s="57" t="str">
        <f>'01  Pol'!C307</f>
        <v>Úpravy povrchů vnější</v>
      </c>
      <c r="D15" s="185"/>
      <c r="E15" s="186">
        <f>'01  Pol'!BA724</f>
        <v>0</v>
      </c>
      <c r="F15" s="187">
        <f>'01  Pol'!BB724</f>
        <v>0</v>
      </c>
      <c r="G15" s="187">
        <f>'01  Pol'!BC724</f>
        <v>0</v>
      </c>
      <c r="H15" s="187">
        <f>'01  Pol'!BD724</f>
        <v>0</v>
      </c>
      <c r="I15" s="188">
        <f>'01  Pol'!BE724</f>
        <v>0</v>
      </c>
    </row>
    <row r="16" spans="1:9" s="116" customFormat="1" ht="12.75">
      <c r="A16" s="184" t="str">
        <f>'01  Pol'!B725</f>
        <v>63</v>
      </c>
      <c r="B16" s="57" t="str">
        <f>'01  Pol'!C725</f>
        <v>Podlahy a podlahové konstrukce</v>
      </c>
      <c r="D16" s="185"/>
      <c r="E16" s="186">
        <f>'01  Pol'!BA763</f>
        <v>0</v>
      </c>
      <c r="F16" s="187">
        <f>'01  Pol'!BB763</f>
        <v>0</v>
      </c>
      <c r="G16" s="187">
        <f>'01  Pol'!BC763</f>
        <v>0</v>
      </c>
      <c r="H16" s="187">
        <f>'01  Pol'!BD763</f>
        <v>0</v>
      </c>
      <c r="I16" s="188">
        <f>'01  Pol'!BE763</f>
        <v>0</v>
      </c>
    </row>
    <row r="17" spans="1:9" s="116" customFormat="1" ht="12.75">
      <c r="A17" s="184" t="str">
        <f>'01  Pol'!B764</f>
        <v>8</v>
      </c>
      <c r="B17" s="57" t="str">
        <f>'01  Pol'!C764</f>
        <v>Trubní vedení</v>
      </c>
      <c r="D17" s="185"/>
      <c r="E17" s="186">
        <f>'01  Pol'!BA786</f>
        <v>0</v>
      </c>
      <c r="F17" s="187">
        <f>'01  Pol'!BB786</f>
        <v>0</v>
      </c>
      <c r="G17" s="187">
        <f>'01  Pol'!BC786</f>
        <v>0</v>
      </c>
      <c r="H17" s="187">
        <f>'01  Pol'!BD786</f>
        <v>0</v>
      </c>
      <c r="I17" s="188">
        <f>'01  Pol'!BE786</f>
        <v>0</v>
      </c>
    </row>
    <row r="18" spans="1:9" s="116" customFormat="1" ht="12.75">
      <c r="A18" s="184" t="str">
        <f>'01  Pol'!B787</f>
        <v>94</v>
      </c>
      <c r="B18" s="57" t="str">
        <f>'01  Pol'!C787</f>
        <v>Lešení a stavební výtahy</v>
      </c>
      <c r="D18" s="185"/>
      <c r="E18" s="186">
        <f>'01  Pol'!BA823</f>
        <v>0</v>
      </c>
      <c r="F18" s="187">
        <f>'01  Pol'!BB823</f>
        <v>0</v>
      </c>
      <c r="G18" s="187">
        <f>'01  Pol'!BC823</f>
        <v>0</v>
      </c>
      <c r="H18" s="187">
        <f>'01  Pol'!BD823</f>
        <v>0</v>
      </c>
      <c r="I18" s="188">
        <f>'01  Pol'!BE823</f>
        <v>0</v>
      </c>
    </row>
    <row r="19" spans="1:9" s="116" customFormat="1" ht="12.75">
      <c r="A19" s="184" t="str">
        <f>'01  Pol'!B824</f>
        <v>95</v>
      </c>
      <c r="B19" s="57" t="str">
        <f>'01  Pol'!C824</f>
        <v>Dokončovací konstrukce na pozemních stavbách</v>
      </c>
      <c r="D19" s="185"/>
      <c r="E19" s="186">
        <f>'01  Pol'!BA901</f>
        <v>0</v>
      </c>
      <c r="F19" s="187">
        <f>'01  Pol'!BB901</f>
        <v>0</v>
      </c>
      <c r="G19" s="187">
        <f>'01  Pol'!BC901</f>
        <v>0</v>
      </c>
      <c r="H19" s="187">
        <f>'01  Pol'!BD901</f>
        <v>0</v>
      </c>
      <c r="I19" s="188">
        <f>'01  Pol'!BE901</f>
        <v>0</v>
      </c>
    </row>
    <row r="20" spans="1:9" s="116" customFormat="1" ht="12.75">
      <c r="A20" s="184" t="str">
        <f>'01  Pol'!B902</f>
        <v>96</v>
      </c>
      <c r="B20" s="57" t="str">
        <f>'01  Pol'!C902</f>
        <v>Bourání konstrukcí</v>
      </c>
      <c r="D20" s="185"/>
      <c r="E20" s="186">
        <f>'01  Pol'!BA1287</f>
        <v>0</v>
      </c>
      <c r="F20" s="187">
        <f>'01  Pol'!BB1287</f>
        <v>0</v>
      </c>
      <c r="G20" s="187">
        <f>'01  Pol'!BC1287</f>
        <v>0</v>
      </c>
      <c r="H20" s="187">
        <f>'01  Pol'!BD1287</f>
        <v>0</v>
      </c>
      <c r="I20" s="188">
        <f>'01  Pol'!BE1287</f>
        <v>0</v>
      </c>
    </row>
    <row r="21" spans="1:9" s="116" customFormat="1" ht="12.75">
      <c r="A21" s="184" t="str">
        <f>'01  Pol'!B1288</f>
        <v>97</v>
      </c>
      <c r="B21" s="57" t="str">
        <f>'01  Pol'!C1288</f>
        <v>Prorážení otvorů</v>
      </c>
      <c r="D21" s="185"/>
      <c r="E21" s="186">
        <f>'01  Pol'!BA1392</f>
        <v>0</v>
      </c>
      <c r="F21" s="187">
        <f>'01  Pol'!BB1392</f>
        <v>0</v>
      </c>
      <c r="G21" s="187">
        <f>'01  Pol'!BC1392</f>
        <v>0</v>
      </c>
      <c r="H21" s="187">
        <f>'01  Pol'!BD1392</f>
        <v>0</v>
      </c>
      <c r="I21" s="188">
        <f>'01  Pol'!BE1392</f>
        <v>0</v>
      </c>
    </row>
    <row r="22" spans="1:9" s="116" customFormat="1" ht="12.75">
      <c r="A22" s="184" t="str">
        <f>'01  Pol'!B1393</f>
        <v>99</v>
      </c>
      <c r="B22" s="57" t="str">
        <f>'01  Pol'!C1393</f>
        <v>Staveništní přesun hmot</v>
      </c>
      <c r="D22" s="185"/>
      <c r="E22" s="186">
        <f>'01  Pol'!BA1395</f>
        <v>0</v>
      </c>
      <c r="F22" s="187">
        <f>'01  Pol'!BB1395</f>
        <v>0</v>
      </c>
      <c r="G22" s="187">
        <f>'01  Pol'!BC1395</f>
        <v>0</v>
      </c>
      <c r="H22" s="187">
        <f>'01  Pol'!BD1395</f>
        <v>0</v>
      </c>
      <c r="I22" s="188">
        <f>'01  Pol'!BE1395</f>
        <v>0</v>
      </c>
    </row>
    <row r="23" spans="1:9" s="116" customFormat="1" ht="12.75">
      <c r="A23" s="184" t="str">
        <f>'01  Pol'!B1396</f>
        <v>711</v>
      </c>
      <c r="B23" s="57" t="str">
        <f>'01  Pol'!C1396</f>
        <v>Izolace proti vodě</v>
      </c>
      <c r="D23" s="185"/>
      <c r="E23" s="186">
        <f>'01  Pol'!BA1415</f>
        <v>0</v>
      </c>
      <c r="F23" s="187">
        <f>'01  Pol'!BB1415</f>
        <v>0</v>
      </c>
      <c r="G23" s="187">
        <f>'01  Pol'!BC1415</f>
        <v>0</v>
      </c>
      <c r="H23" s="187">
        <f>'01  Pol'!BD1415</f>
        <v>0</v>
      </c>
      <c r="I23" s="188">
        <f>'01  Pol'!BE1415</f>
        <v>0</v>
      </c>
    </row>
    <row r="24" spans="1:9" s="116" customFormat="1" ht="12.75">
      <c r="A24" s="184" t="str">
        <f>'01  Pol'!B1416</f>
        <v>712</v>
      </c>
      <c r="B24" s="57" t="str">
        <f>'01  Pol'!C1416</f>
        <v>Živičné krytiny</v>
      </c>
      <c r="D24" s="185"/>
      <c r="E24" s="186">
        <f>'01  Pol'!BA1424</f>
        <v>0</v>
      </c>
      <c r="F24" s="187">
        <f>'01  Pol'!BB1424</f>
        <v>0</v>
      </c>
      <c r="G24" s="187">
        <f>'01  Pol'!BC1424</f>
        <v>0</v>
      </c>
      <c r="H24" s="187">
        <f>'01  Pol'!BD1424</f>
        <v>0</v>
      </c>
      <c r="I24" s="188">
        <f>'01  Pol'!BE1424</f>
        <v>0</v>
      </c>
    </row>
    <row r="25" spans="1:9" s="116" customFormat="1" ht="12.75">
      <c r="A25" s="184" t="str">
        <f>'01  Pol'!B1425</f>
        <v>713</v>
      </c>
      <c r="B25" s="57" t="str">
        <f>'01  Pol'!C1425</f>
        <v>Izolace tepelné</v>
      </c>
      <c r="D25" s="185"/>
      <c r="E25" s="186">
        <f>'01  Pol'!BA1547</f>
        <v>0</v>
      </c>
      <c r="F25" s="187">
        <f>'01  Pol'!BB1547</f>
        <v>0</v>
      </c>
      <c r="G25" s="187">
        <f>'01  Pol'!BC1547</f>
        <v>0</v>
      </c>
      <c r="H25" s="187">
        <f>'01  Pol'!BD1547</f>
        <v>0</v>
      </c>
      <c r="I25" s="188">
        <f>'01  Pol'!BE1547</f>
        <v>0</v>
      </c>
    </row>
    <row r="26" spans="1:9" s="116" customFormat="1" ht="12.75">
      <c r="A26" s="184" t="str">
        <f>'01  Pol'!B1548</f>
        <v>721</v>
      </c>
      <c r="B26" s="57" t="str">
        <f>'01  Pol'!C1548</f>
        <v>Vnitřní kanalizace</v>
      </c>
      <c r="D26" s="185"/>
      <c r="E26" s="186">
        <f>'01  Pol'!BA1556</f>
        <v>0</v>
      </c>
      <c r="F26" s="187">
        <f>'01  Pol'!BB1556</f>
        <v>0</v>
      </c>
      <c r="G26" s="187">
        <f>'01  Pol'!BC1556</f>
        <v>0</v>
      </c>
      <c r="H26" s="187">
        <f>'01  Pol'!BD1556</f>
        <v>0</v>
      </c>
      <c r="I26" s="188">
        <f>'01  Pol'!BE1556</f>
        <v>0</v>
      </c>
    </row>
    <row r="27" spans="1:9" s="116" customFormat="1" ht="12.75">
      <c r="A27" s="184" t="str">
        <f>'01  Pol'!B1557</f>
        <v>730</v>
      </c>
      <c r="B27" s="57" t="str">
        <f>'01  Pol'!C1557</f>
        <v>Ústřední vytápění</v>
      </c>
      <c r="D27" s="185"/>
      <c r="E27" s="186">
        <f>'01  Pol'!BA1559</f>
        <v>0</v>
      </c>
      <c r="F27" s="187">
        <f>'01  Pol'!BB1559</f>
        <v>0</v>
      </c>
      <c r="G27" s="187">
        <f>'01  Pol'!BC1559</f>
        <v>0</v>
      </c>
      <c r="H27" s="187">
        <f>'01  Pol'!BD1559</f>
        <v>0</v>
      </c>
      <c r="I27" s="188">
        <f>'01  Pol'!BE1559</f>
        <v>0</v>
      </c>
    </row>
    <row r="28" spans="1:9" s="116" customFormat="1" ht="12.75">
      <c r="A28" s="184" t="str">
        <f>'01  Pol'!B1560</f>
        <v>762</v>
      </c>
      <c r="B28" s="57" t="str">
        <f>'01  Pol'!C1560</f>
        <v>Konstrukce tesařské</v>
      </c>
      <c r="D28" s="185"/>
      <c r="E28" s="186">
        <f>'01  Pol'!BA1626</f>
        <v>0</v>
      </c>
      <c r="F28" s="187">
        <f>'01  Pol'!BB1626</f>
        <v>0</v>
      </c>
      <c r="G28" s="187">
        <f>'01  Pol'!BC1626</f>
        <v>0</v>
      </c>
      <c r="H28" s="187">
        <f>'01  Pol'!BD1626</f>
        <v>0</v>
      </c>
      <c r="I28" s="188">
        <f>'01  Pol'!BE1626</f>
        <v>0</v>
      </c>
    </row>
    <row r="29" spans="1:9" s="116" customFormat="1" ht="12.75">
      <c r="A29" s="184" t="str">
        <f>'01  Pol'!B1627</f>
        <v>764</v>
      </c>
      <c r="B29" s="57" t="str">
        <f>'01  Pol'!C1627</f>
        <v>Konstrukce klempířské</v>
      </c>
      <c r="D29" s="185"/>
      <c r="E29" s="186">
        <f>'01  Pol'!BA1755</f>
        <v>0</v>
      </c>
      <c r="F29" s="187">
        <f>'01  Pol'!BB1755</f>
        <v>0</v>
      </c>
      <c r="G29" s="187">
        <f>'01  Pol'!BC1755</f>
        <v>0</v>
      </c>
      <c r="H29" s="187">
        <f>'01  Pol'!BD1755</f>
        <v>0</v>
      </c>
      <c r="I29" s="188">
        <f>'01  Pol'!BE1755</f>
        <v>0</v>
      </c>
    </row>
    <row r="30" spans="1:9" s="116" customFormat="1" ht="12.75">
      <c r="A30" s="184" t="str">
        <f>'01  Pol'!B1756</f>
        <v>765</v>
      </c>
      <c r="B30" s="57" t="str">
        <f>'01  Pol'!C1756</f>
        <v>Krytiny tvrdé</v>
      </c>
      <c r="D30" s="185"/>
      <c r="E30" s="186">
        <f>'01  Pol'!BA1774</f>
        <v>0</v>
      </c>
      <c r="F30" s="187">
        <f>'01  Pol'!BB1774</f>
        <v>0</v>
      </c>
      <c r="G30" s="187">
        <f>'01  Pol'!BC1774</f>
        <v>0</v>
      </c>
      <c r="H30" s="187">
        <f>'01  Pol'!BD1774</f>
        <v>0</v>
      </c>
      <c r="I30" s="188">
        <f>'01  Pol'!BE1774</f>
        <v>0</v>
      </c>
    </row>
    <row r="31" spans="1:9" s="116" customFormat="1" ht="12.75">
      <c r="A31" s="184" t="str">
        <f>'01  Pol'!B1775</f>
        <v>766</v>
      </c>
      <c r="B31" s="57" t="str">
        <f>'01  Pol'!C1775</f>
        <v>Konstrukce truhlářské</v>
      </c>
      <c r="D31" s="185"/>
      <c r="E31" s="186">
        <f>'01  Pol'!BA2126</f>
        <v>0</v>
      </c>
      <c r="F31" s="187">
        <f>'01  Pol'!BB2126</f>
        <v>0</v>
      </c>
      <c r="G31" s="187">
        <f>'01  Pol'!BC2126</f>
        <v>0</v>
      </c>
      <c r="H31" s="187">
        <f>'01  Pol'!BD2126</f>
        <v>0</v>
      </c>
      <c r="I31" s="188">
        <f>'01  Pol'!BE2126</f>
        <v>0</v>
      </c>
    </row>
    <row r="32" spans="1:9" s="116" customFormat="1" ht="12.75">
      <c r="A32" s="184" t="str">
        <f>'01  Pol'!B2127</f>
        <v>767</v>
      </c>
      <c r="B32" s="57" t="str">
        <f>'01  Pol'!C2127</f>
        <v>Konstrukce zámečnické</v>
      </c>
      <c r="D32" s="185"/>
      <c r="E32" s="186">
        <f>'01  Pol'!BA2214</f>
        <v>0</v>
      </c>
      <c r="F32" s="187">
        <f>'01  Pol'!BB2214</f>
        <v>0</v>
      </c>
      <c r="G32" s="187">
        <f>'01  Pol'!BC2214</f>
        <v>0</v>
      </c>
      <c r="H32" s="187">
        <f>'01  Pol'!BD2214</f>
        <v>0</v>
      </c>
      <c r="I32" s="188">
        <f>'01  Pol'!BE2214</f>
        <v>0</v>
      </c>
    </row>
    <row r="33" spans="1:9" s="116" customFormat="1" ht="12.75">
      <c r="A33" s="184" t="str">
        <f>'01  Pol'!B2215</f>
        <v>781</v>
      </c>
      <c r="B33" s="57" t="str">
        <f>'01  Pol'!C2215</f>
        <v>Obklady keramické</v>
      </c>
      <c r="D33" s="185"/>
      <c r="E33" s="186">
        <f>'01  Pol'!BA2236</f>
        <v>0</v>
      </c>
      <c r="F33" s="187">
        <f>'01  Pol'!BB2236</f>
        <v>0</v>
      </c>
      <c r="G33" s="187">
        <f>'01  Pol'!BC2236</f>
        <v>0</v>
      </c>
      <c r="H33" s="187">
        <f>'01  Pol'!BD2236</f>
        <v>0</v>
      </c>
      <c r="I33" s="188">
        <f>'01  Pol'!BE2236</f>
        <v>0</v>
      </c>
    </row>
    <row r="34" spans="1:9" s="116" customFormat="1" ht="12.75">
      <c r="A34" s="184" t="str">
        <f>'01  Pol'!B2237</f>
        <v>783</v>
      </c>
      <c r="B34" s="57" t="str">
        <f>'01  Pol'!C2237</f>
        <v>Nátěry</v>
      </c>
      <c r="D34" s="185"/>
      <c r="E34" s="186">
        <f>'01  Pol'!BA2290</f>
        <v>0</v>
      </c>
      <c r="F34" s="187">
        <f>'01  Pol'!BB2290</f>
        <v>0</v>
      </c>
      <c r="G34" s="187">
        <f>'01  Pol'!BC2290</f>
        <v>0</v>
      </c>
      <c r="H34" s="187">
        <f>'01  Pol'!BD2290</f>
        <v>0</v>
      </c>
      <c r="I34" s="188">
        <f>'01  Pol'!BE2290</f>
        <v>0</v>
      </c>
    </row>
    <row r="35" spans="1:9" s="116" customFormat="1" ht="12.75">
      <c r="A35" s="184" t="str">
        <f>'01  Pol'!B2291</f>
        <v>784</v>
      </c>
      <c r="B35" s="57" t="str">
        <f>'01  Pol'!C2291</f>
        <v>Malby</v>
      </c>
      <c r="D35" s="185"/>
      <c r="E35" s="186">
        <f>'01  Pol'!BA2298</f>
        <v>0</v>
      </c>
      <c r="F35" s="187">
        <f>'01  Pol'!BB2298</f>
        <v>0</v>
      </c>
      <c r="G35" s="187">
        <f>'01  Pol'!BC2298</f>
        <v>0</v>
      </c>
      <c r="H35" s="187">
        <f>'01  Pol'!BD2298</f>
        <v>0</v>
      </c>
      <c r="I35" s="188">
        <f>'01  Pol'!BE2298</f>
        <v>0</v>
      </c>
    </row>
    <row r="36" spans="1:9" s="116" customFormat="1" ht="12.75">
      <c r="A36" s="184" t="str">
        <f>'01  Pol'!B2299</f>
        <v>787</v>
      </c>
      <c r="B36" s="57" t="str">
        <f>'01  Pol'!C2299</f>
        <v>Zasklívání</v>
      </c>
      <c r="D36" s="185"/>
      <c r="E36" s="186">
        <f>'01  Pol'!BA2308</f>
        <v>0</v>
      </c>
      <c r="F36" s="187">
        <f>'01  Pol'!BB2308</f>
        <v>0</v>
      </c>
      <c r="G36" s="187">
        <f>'01  Pol'!BC2308</f>
        <v>0</v>
      </c>
      <c r="H36" s="187">
        <f>'01  Pol'!BD2308</f>
        <v>0</v>
      </c>
      <c r="I36" s="188">
        <f>'01  Pol'!BE2308</f>
        <v>0</v>
      </c>
    </row>
    <row r="37" spans="1:9" s="116" customFormat="1" ht="12.75">
      <c r="A37" s="184" t="str">
        <f>'01  Pol'!B2309</f>
        <v>M21</v>
      </c>
      <c r="B37" s="57" t="str">
        <f>'01  Pol'!C2309</f>
        <v>Elektromontáže</v>
      </c>
      <c r="D37" s="185"/>
      <c r="E37" s="186">
        <f>'01  Pol'!BA2314</f>
        <v>0</v>
      </c>
      <c r="F37" s="187">
        <f>'01  Pol'!BB2314</f>
        <v>0</v>
      </c>
      <c r="G37" s="187">
        <f>'01  Pol'!BC2314</f>
        <v>0</v>
      </c>
      <c r="H37" s="187">
        <f>'01  Pol'!BD2314</f>
        <v>0</v>
      </c>
      <c r="I37" s="188">
        <f>'01  Pol'!BE2314</f>
        <v>0</v>
      </c>
    </row>
    <row r="38" spans="1:9" s="116" customFormat="1" ht="12.75">
      <c r="A38" s="184" t="str">
        <f>'01  Pol'!B2315</f>
        <v>D96</v>
      </c>
      <c r="B38" s="57" t="str">
        <f>'01  Pol'!C2315</f>
        <v>Přesuny suti a vybouraných hmot</v>
      </c>
      <c r="D38" s="185"/>
      <c r="E38" s="186">
        <f>'01  Pol'!BA2323</f>
        <v>0</v>
      </c>
      <c r="F38" s="187">
        <f>'01  Pol'!BB2323</f>
        <v>0</v>
      </c>
      <c r="G38" s="187">
        <f>'01  Pol'!BC2323</f>
        <v>0</v>
      </c>
      <c r="H38" s="187">
        <f>'01  Pol'!BD2323</f>
        <v>0</v>
      </c>
      <c r="I38" s="188">
        <f>'01  Pol'!BE2323</f>
        <v>0</v>
      </c>
    </row>
    <row r="39" spans="1:9" s="14" customFormat="1" ht="12.75">
      <c r="A39" s="189"/>
      <c r="B39" s="190" t="s">
        <v>99</v>
      </c>
      <c r="C39" s="190"/>
      <c r="D39" s="191"/>
      <c r="E39" s="192">
        <f>SUM(E7:E38)</f>
        <v>0</v>
      </c>
      <c r="F39" s="193">
        <f>SUM(F7:F38)</f>
        <v>0</v>
      </c>
      <c r="G39" s="193">
        <f>SUM(G7:G38)</f>
        <v>0</v>
      </c>
      <c r="H39" s="193">
        <f>SUM(H7:H38)</f>
        <v>0</v>
      </c>
      <c r="I39" s="194">
        <f>SUM(I7:I38)</f>
        <v>0</v>
      </c>
    </row>
    <row r="40" spans="1:9" ht="12.75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57" ht="19.5" customHeight="1">
      <c r="A41" s="499" t="s">
        <v>100</v>
      </c>
      <c r="B41" s="499"/>
      <c r="C41" s="499"/>
      <c r="D41" s="499"/>
      <c r="E41" s="499"/>
      <c r="F41" s="499"/>
      <c r="G41" s="499"/>
      <c r="H41" s="499"/>
      <c r="I41" s="499"/>
      <c r="BA41" s="122"/>
      <c r="BB41" s="122"/>
      <c r="BC41" s="122"/>
      <c r="BD41" s="122"/>
      <c r="BE41" s="122"/>
    </row>
    <row r="43" spans="1:9" ht="12.75">
      <c r="A43" s="146" t="s">
        <v>101</v>
      </c>
      <c r="B43" s="147"/>
      <c r="C43" s="147"/>
      <c r="D43" s="195"/>
      <c r="E43" s="196" t="s">
        <v>102</v>
      </c>
      <c r="F43" s="197" t="s">
        <v>15</v>
      </c>
      <c r="G43" s="198" t="s">
        <v>103</v>
      </c>
      <c r="H43" s="199"/>
      <c r="I43" s="200" t="s">
        <v>102</v>
      </c>
    </row>
    <row r="44" spans="1:53" ht="12.75">
      <c r="A44" s="140" t="s">
        <v>37</v>
      </c>
      <c r="B44" s="131"/>
      <c r="C44" s="131"/>
      <c r="D44" s="201"/>
      <c r="E44" s="202">
        <v>0</v>
      </c>
      <c r="F44" s="440"/>
      <c r="G44" s="204">
        <f>$E$39+$F$39</f>
        <v>0</v>
      </c>
      <c r="H44" s="205"/>
      <c r="I44" s="206">
        <f aca="true" t="shared" si="0" ref="I44:I51">E44+F44*G44/100</f>
        <v>0</v>
      </c>
      <c r="BA44" s="1">
        <v>0</v>
      </c>
    </row>
    <row r="45" spans="1:53" ht="12.75">
      <c r="A45" s="140" t="s">
        <v>3138</v>
      </c>
      <c r="B45" s="131"/>
      <c r="C45" s="131"/>
      <c r="D45" s="201"/>
      <c r="E45" s="202">
        <v>0</v>
      </c>
      <c r="F45" s="440"/>
      <c r="G45" s="204">
        <f aca="true" t="shared" si="1" ref="G45:G47">$E$39+$F$39</f>
        <v>0</v>
      </c>
      <c r="H45" s="205"/>
      <c r="I45" s="206">
        <f t="shared" si="0"/>
        <v>0</v>
      </c>
      <c r="BA45" s="1">
        <v>0</v>
      </c>
    </row>
    <row r="46" spans="1:53" ht="12.75" hidden="1">
      <c r="A46" s="140" t="s">
        <v>38</v>
      </c>
      <c r="B46" s="131"/>
      <c r="C46" s="131"/>
      <c r="D46" s="201"/>
      <c r="E46" s="202">
        <v>0</v>
      </c>
      <c r="F46" s="203"/>
      <c r="G46" s="204">
        <f t="shared" si="1"/>
        <v>0</v>
      </c>
      <c r="H46" s="205"/>
      <c r="I46" s="206">
        <f t="shared" si="0"/>
        <v>0</v>
      </c>
      <c r="BA46" s="1">
        <v>0</v>
      </c>
    </row>
    <row r="47" spans="1:53" ht="12.75">
      <c r="A47" s="140" t="s">
        <v>39</v>
      </c>
      <c r="B47" s="131"/>
      <c r="C47" s="131"/>
      <c r="D47" s="201"/>
      <c r="E47" s="202">
        <v>0</v>
      </c>
      <c r="F47" s="440"/>
      <c r="G47" s="204">
        <f t="shared" si="1"/>
        <v>0</v>
      </c>
      <c r="H47" s="205"/>
      <c r="I47" s="206">
        <f t="shared" si="0"/>
        <v>0</v>
      </c>
      <c r="BA47" s="1">
        <v>0</v>
      </c>
    </row>
    <row r="48" spans="1:53" ht="12.75">
      <c r="A48" s="140" t="s">
        <v>40</v>
      </c>
      <c r="B48" s="131"/>
      <c r="C48" s="131"/>
      <c r="D48" s="201"/>
      <c r="E48" s="202">
        <v>0</v>
      </c>
      <c r="F48" s="440"/>
      <c r="G48" s="204">
        <f>$E$39+$F$39+$H$39</f>
        <v>0</v>
      </c>
      <c r="H48" s="205"/>
      <c r="I48" s="206">
        <f t="shared" si="0"/>
        <v>0</v>
      </c>
      <c r="BA48" s="1">
        <v>1</v>
      </c>
    </row>
    <row r="49" spans="1:53" ht="12.75" hidden="1">
      <c r="A49" s="140" t="s">
        <v>41</v>
      </c>
      <c r="B49" s="131"/>
      <c r="C49" s="131"/>
      <c r="D49" s="201"/>
      <c r="E49" s="202">
        <v>0</v>
      </c>
      <c r="F49" s="203"/>
      <c r="G49" s="204">
        <f aca="true" t="shared" si="2" ref="G49:G51">$E$39+$F$39+$H$39</f>
        <v>0</v>
      </c>
      <c r="H49" s="205"/>
      <c r="I49" s="206">
        <f t="shared" si="0"/>
        <v>0</v>
      </c>
      <c r="BA49" s="1">
        <v>1</v>
      </c>
    </row>
    <row r="50" spans="1:53" ht="12.75">
      <c r="A50" s="140" t="s">
        <v>42</v>
      </c>
      <c r="B50" s="131"/>
      <c r="C50" s="131"/>
      <c r="D50" s="201"/>
      <c r="E50" s="202">
        <v>0</v>
      </c>
      <c r="F50" s="440"/>
      <c r="G50" s="204">
        <f t="shared" si="2"/>
        <v>0</v>
      </c>
      <c r="H50" s="205"/>
      <c r="I50" s="206">
        <f t="shared" si="0"/>
        <v>0</v>
      </c>
      <c r="BA50" s="1">
        <v>2</v>
      </c>
    </row>
    <row r="51" spans="1:53" ht="12.75" hidden="1">
      <c r="A51" s="140" t="s">
        <v>43</v>
      </c>
      <c r="B51" s="131"/>
      <c r="C51" s="131"/>
      <c r="D51" s="201"/>
      <c r="E51" s="202">
        <v>0</v>
      </c>
      <c r="F51" s="203">
        <v>0</v>
      </c>
      <c r="G51" s="204">
        <f t="shared" si="2"/>
        <v>0</v>
      </c>
      <c r="H51" s="205"/>
      <c r="I51" s="206">
        <f t="shared" si="0"/>
        <v>0</v>
      </c>
      <c r="BA51" s="1">
        <v>2</v>
      </c>
    </row>
    <row r="52" spans="1:9" ht="12.75">
      <c r="A52" s="207"/>
      <c r="B52" s="208" t="s">
        <v>104</v>
      </c>
      <c r="C52" s="209"/>
      <c r="D52" s="210"/>
      <c r="E52" s="211"/>
      <c r="F52" s="212"/>
      <c r="G52" s="212"/>
      <c r="H52" s="494">
        <f>SUM(I44:I51)</f>
        <v>0</v>
      </c>
      <c r="I52" s="494"/>
    </row>
    <row r="54" spans="2:9" ht="12.75">
      <c r="B54" s="14"/>
      <c r="F54" s="213"/>
      <c r="G54" s="214"/>
      <c r="H54" s="214"/>
      <c r="I54" s="41"/>
    </row>
    <row r="55" spans="6:9" ht="12.75">
      <c r="F55" s="213"/>
      <c r="G55" s="214"/>
      <c r="H55" s="214"/>
      <c r="I55" s="41"/>
    </row>
    <row r="56" spans="6:9" ht="12.75">
      <c r="F56" s="213"/>
      <c r="G56" s="214"/>
      <c r="H56" s="214"/>
      <c r="I56" s="41"/>
    </row>
    <row r="57" spans="6:9" ht="12.75">
      <c r="F57" s="213"/>
      <c r="G57" s="214"/>
      <c r="H57" s="214"/>
      <c r="I57" s="41"/>
    </row>
    <row r="58" spans="6:9" ht="12.75">
      <c r="F58" s="213"/>
      <c r="G58" s="214"/>
      <c r="H58" s="214"/>
      <c r="I58" s="41"/>
    </row>
    <row r="59" spans="6:9" ht="12.75">
      <c r="F59" s="213"/>
      <c r="G59" s="214"/>
      <c r="H59" s="214"/>
      <c r="I59" s="41"/>
    </row>
    <row r="60" spans="6:9" ht="12.75">
      <c r="F60" s="213"/>
      <c r="G60" s="214"/>
      <c r="H60" s="214"/>
      <c r="I60" s="41"/>
    </row>
    <row r="61" spans="6:9" ht="12.75">
      <c r="F61" s="213"/>
      <c r="G61" s="214"/>
      <c r="H61" s="214"/>
      <c r="I61" s="41"/>
    </row>
    <row r="62" spans="6:9" ht="12.75">
      <c r="F62" s="213"/>
      <c r="G62" s="214"/>
      <c r="H62" s="214"/>
      <c r="I62" s="41"/>
    </row>
    <row r="63" spans="6:9" ht="12.75">
      <c r="F63" s="213"/>
      <c r="G63" s="214"/>
      <c r="H63" s="214"/>
      <c r="I63" s="41"/>
    </row>
    <row r="64" spans="6:9" ht="12.75">
      <c r="F64" s="213"/>
      <c r="G64" s="214"/>
      <c r="H64" s="214"/>
      <c r="I64" s="41"/>
    </row>
    <row r="65" spans="6:9" ht="12.75">
      <c r="F65" s="213"/>
      <c r="G65" s="214"/>
      <c r="H65" s="214"/>
      <c r="I65" s="41"/>
    </row>
    <row r="66" spans="6:9" ht="12.75">
      <c r="F66" s="213"/>
      <c r="G66" s="214"/>
      <c r="H66" s="214"/>
      <c r="I66" s="41"/>
    </row>
    <row r="67" spans="6:9" ht="12.75">
      <c r="F67" s="213"/>
      <c r="G67" s="214"/>
      <c r="H67" s="214"/>
      <c r="I67" s="41"/>
    </row>
    <row r="68" spans="6:9" ht="12.75">
      <c r="F68" s="213"/>
      <c r="G68" s="214"/>
      <c r="H68" s="214"/>
      <c r="I68" s="41"/>
    </row>
    <row r="69" spans="6:9" ht="12.75">
      <c r="F69" s="213"/>
      <c r="G69" s="214"/>
      <c r="H69" s="214"/>
      <c r="I69" s="41"/>
    </row>
    <row r="70" spans="6:9" ht="12.75">
      <c r="F70" s="213"/>
      <c r="G70" s="214"/>
      <c r="H70" s="214"/>
      <c r="I70" s="41"/>
    </row>
    <row r="71" spans="6:9" ht="12.75">
      <c r="F71" s="213"/>
      <c r="G71" s="214"/>
      <c r="H71" s="214"/>
      <c r="I71" s="41"/>
    </row>
    <row r="72" spans="6:9" ht="12.75">
      <c r="F72" s="213"/>
      <c r="G72" s="214"/>
      <c r="H72" s="214"/>
      <c r="I72" s="41"/>
    </row>
    <row r="73" spans="6:9" ht="12.75">
      <c r="F73" s="213"/>
      <c r="G73" s="214"/>
      <c r="H73" s="214"/>
      <c r="I73" s="41"/>
    </row>
    <row r="74" spans="6:9" ht="12.75">
      <c r="F74" s="213"/>
      <c r="G74" s="214"/>
      <c r="H74" s="214"/>
      <c r="I74" s="41"/>
    </row>
    <row r="75" spans="6:9" ht="12.75">
      <c r="F75" s="213"/>
      <c r="G75" s="214"/>
      <c r="H75" s="214"/>
      <c r="I75" s="41"/>
    </row>
    <row r="76" spans="6:9" ht="12.75">
      <c r="F76" s="213"/>
      <c r="G76" s="214"/>
      <c r="H76" s="214"/>
      <c r="I76" s="41"/>
    </row>
    <row r="77" spans="6:9" ht="12.75">
      <c r="F77" s="213"/>
      <c r="G77" s="214"/>
      <c r="H77" s="214"/>
      <c r="I77" s="41"/>
    </row>
    <row r="78" spans="6:9" ht="12.75">
      <c r="F78" s="213"/>
      <c r="G78" s="214"/>
      <c r="H78" s="214"/>
      <c r="I78" s="41"/>
    </row>
    <row r="79" spans="6:9" ht="12.75">
      <c r="F79" s="213"/>
      <c r="G79" s="214"/>
      <c r="H79" s="214"/>
      <c r="I79" s="41"/>
    </row>
    <row r="80" spans="6:9" ht="12.75">
      <c r="F80" s="213"/>
      <c r="G80" s="214"/>
      <c r="H80" s="214"/>
      <c r="I80" s="41"/>
    </row>
    <row r="81" spans="6:9" ht="12.75">
      <c r="F81" s="213"/>
      <c r="G81" s="214"/>
      <c r="H81" s="214"/>
      <c r="I81" s="41"/>
    </row>
    <row r="82" spans="6:9" ht="12.75">
      <c r="F82" s="213"/>
      <c r="G82" s="214"/>
      <c r="H82" s="214"/>
      <c r="I82" s="41"/>
    </row>
    <row r="83" spans="6:9" ht="12.75">
      <c r="F83" s="213"/>
      <c r="G83" s="214"/>
      <c r="H83" s="214"/>
      <c r="I83" s="41"/>
    </row>
    <row r="84" spans="6:9" ht="12.75">
      <c r="F84" s="213"/>
      <c r="G84" s="214"/>
      <c r="H84" s="214"/>
      <c r="I84" s="41"/>
    </row>
    <row r="85" spans="6:9" ht="12.75">
      <c r="F85" s="213"/>
      <c r="G85" s="214"/>
      <c r="H85" s="214"/>
      <c r="I85" s="41"/>
    </row>
    <row r="86" spans="6:9" ht="12.75">
      <c r="F86" s="213"/>
      <c r="G86" s="214"/>
      <c r="H86" s="214"/>
      <c r="I86" s="41"/>
    </row>
    <row r="87" spans="6:9" ht="12.75">
      <c r="F87" s="213"/>
      <c r="G87" s="214"/>
      <c r="H87" s="214"/>
      <c r="I87" s="41"/>
    </row>
    <row r="88" spans="6:9" ht="12.75">
      <c r="F88" s="213"/>
      <c r="G88" s="214"/>
      <c r="H88" s="214"/>
      <c r="I88" s="41"/>
    </row>
    <row r="89" spans="6:9" ht="12.75">
      <c r="F89" s="213"/>
      <c r="G89" s="214"/>
      <c r="H89" s="214"/>
      <c r="I89" s="41"/>
    </row>
    <row r="90" spans="6:9" ht="12.75">
      <c r="F90" s="213"/>
      <c r="G90" s="214"/>
      <c r="H90" s="214"/>
      <c r="I90" s="41"/>
    </row>
    <row r="91" spans="6:9" ht="12.75">
      <c r="F91" s="213"/>
      <c r="G91" s="214"/>
      <c r="H91" s="214"/>
      <c r="I91" s="41"/>
    </row>
    <row r="92" spans="6:9" ht="12.75">
      <c r="F92" s="213"/>
      <c r="G92" s="214"/>
      <c r="H92" s="214"/>
      <c r="I92" s="41"/>
    </row>
    <row r="93" spans="6:9" ht="12.75">
      <c r="F93" s="213"/>
      <c r="G93" s="214"/>
      <c r="H93" s="214"/>
      <c r="I93" s="41"/>
    </row>
    <row r="94" spans="6:9" ht="12.75">
      <c r="F94" s="213"/>
      <c r="G94" s="214"/>
      <c r="H94" s="214"/>
      <c r="I94" s="41"/>
    </row>
    <row r="95" spans="6:9" ht="12.75">
      <c r="F95" s="213"/>
      <c r="G95" s="214"/>
      <c r="H95" s="214"/>
      <c r="I95" s="41"/>
    </row>
    <row r="96" spans="6:9" ht="12.75">
      <c r="F96" s="213"/>
      <c r="G96" s="214"/>
      <c r="H96" s="214"/>
      <c r="I96" s="41"/>
    </row>
    <row r="97" spans="6:9" ht="12.75">
      <c r="F97" s="213"/>
      <c r="G97" s="214"/>
      <c r="H97" s="214"/>
      <c r="I97" s="41"/>
    </row>
    <row r="98" spans="6:9" ht="12.75">
      <c r="F98" s="213"/>
      <c r="G98" s="214"/>
      <c r="H98" s="214"/>
      <c r="I98" s="41"/>
    </row>
    <row r="99" spans="6:9" ht="12.75">
      <c r="F99" s="213"/>
      <c r="G99" s="214"/>
      <c r="H99" s="214"/>
      <c r="I99" s="41"/>
    </row>
    <row r="100" spans="6:9" ht="12.75">
      <c r="F100" s="213"/>
      <c r="G100" s="214"/>
      <c r="H100" s="214"/>
      <c r="I100" s="41"/>
    </row>
    <row r="101" spans="6:9" ht="12.75">
      <c r="F101" s="213"/>
      <c r="G101" s="214"/>
      <c r="H101" s="214"/>
      <c r="I101" s="41"/>
    </row>
    <row r="102" spans="6:9" ht="12.75">
      <c r="F102" s="213"/>
      <c r="G102" s="214"/>
      <c r="H102" s="214"/>
      <c r="I102" s="41"/>
    </row>
    <row r="103" spans="6:9" ht="12.75">
      <c r="F103" s="213"/>
      <c r="G103" s="214"/>
      <c r="H103" s="214"/>
      <c r="I103" s="41"/>
    </row>
  </sheetData>
  <sheetProtection selectLockedCells="1" selectUnlockedCells="1"/>
  <mergeCells count="6">
    <mergeCell ref="H52:I52"/>
    <mergeCell ref="A1:B1"/>
    <mergeCell ref="A2:B2"/>
    <mergeCell ref="G2:I2"/>
    <mergeCell ref="A4:I4"/>
    <mergeCell ref="A41:I4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2396"/>
  <sheetViews>
    <sheetView showGridLines="0" showZeros="0" zoomScaleSheetLayoutView="100" workbookViewId="0" topLeftCell="A2288">
      <selection activeCell="C1405" sqref="C1405"/>
    </sheetView>
  </sheetViews>
  <sheetFormatPr defaultColWidth="9.125" defaultRowHeight="12.75"/>
  <cols>
    <col min="1" max="1" width="4.375" style="215" customWidth="1"/>
    <col min="2" max="2" width="11.625" style="215" customWidth="1"/>
    <col min="3" max="3" width="40.375" style="215" customWidth="1"/>
    <col min="4" max="4" width="5.625" style="215" customWidth="1"/>
    <col min="5" max="5" width="8.625" style="216" customWidth="1"/>
    <col min="6" max="6" width="9.875" style="215" customWidth="1"/>
    <col min="7" max="7" width="13.875" style="215" customWidth="1"/>
    <col min="8" max="11" width="9.125" style="215" hidden="1" customWidth="1"/>
    <col min="12" max="12" width="75.375" style="215" customWidth="1"/>
    <col min="13" max="13" width="45.25390625" style="215" customWidth="1"/>
    <col min="14" max="16384" width="9.125" style="215" customWidth="1"/>
  </cols>
  <sheetData>
    <row r="1" spans="1:7" ht="15.75">
      <c r="A1" s="500" t="s">
        <v>105</v>
      </c>
      <c r="B1" s="500"/>
      <c r="C1" s="500"/>
      <c r="D1" s="500"/>
      <c r="E1" s="500"/>
      <c r="F1" s="500"/>
      <c r="G1" s="500"/>
    </row>
    <row r="2" spans="2:7" ht="12.75">
      <c r="B2" s="217"/>
      <c r="C2" s="218"/>
      <c r="D2" s="218"/>
      <c r="E2" s="219"/>
      <c r="F2" s="218"/>
      <c r="G2" s="218"/>
    </row>
    <row r="3" spans="1:7" ht="12.75">
      <c r="A3" s="495" t="s">
        <v>3</v>
      </c>
      <c r="B3" s="495"/>
      <c r="C3" s="170" t="s">
        <v>89</v>
      </c>
      <c r="D3" s="220"/>
      <c r="E3" s="221" t="s">
        <v>106</v>
      </c>
      <c r="F3" s="222">
        <f>'01  Rek'!H1</f>
        <v>0</v>
      </c>
      <c r="G3" s="223"/>
    </row>
    <row r="4" spans="1:7" ht="12.75">
      <c r="A4" s="501" t="s">
        <v>91</v>
      </c>
      <c r="B4" s="501"/>
      <c r="C4" s="176" t="s">
        <v>92</v>
      </c>
      <c r="D4" s="224"/>
      <c r="E4" s="502">
        <f>'01  Rek'!G2</f>
        <v>0</v>
      </c>
      <c r="F4" s="502"/>
      <c r="G4" s="502"/>
    </row>
    <row r="5" spans="1:7" ht="12.75">
      <c r="A5" s="225"/>
      <c r="G5" s="226"/>
    </row>
    <row r="6" spans="1:11" ht="48">
      <c r="A6" s="227" t="s">
        <v>107</v>
      </c>
      <c r="B6" s="228" t="s">
        <v>108</v>
      </c>
      <c r="C6" s="228" t="s">
        <v>109</v>
      </c>
      <c r="D6" s="228" t="s">
        <v>110</v>
      </c>
      <c r="E6" s="229" t="s">
        <v>111</v>
      </c>
      <c r="F6" s="228" t="s">
        <v>112</v>
      </c>
      <c r="G6" s="230" t="s">
        <v>113</v>
      </c>
      <c r="H6" s="231" t="s">
        <v>114</v>
      </c>
      <c r="I6" s="231" t="s">
        <v>115</v>
      </c>
      <c r="J6" s="231" t="s">
        <v>116</v>
      </c>
      <c r="K6" s="231" t="s">
        <v>117</v>
      </c>
    </row>
    <row r="7" spans="1:15" ht="12.75">
      <c r="A7" s="232" t="s">
        <v>118</v>
      </c>
      <c r="B7" s="233" t="s">
        <v>119</v>
      </c>
      <c r="C7" s="234" t="s">
        <v>120</v>
      </c>
      <c r="D7" s="235"/>
      <c r="E7" s="236"/>
      <c r="F7" s="236"/>
      <c r="G7" s="237"/>
      <c r="H7" s="238"/>
      <c r="I7" s="239"/>
      <c r="J7" s="240"/>
      <c r="K7" s="241"/>
      <c r="O7" s="242">
        <v>1</v>
      </c>
    </row>
    <row r="8" spans="1:80" ht="12.75">
      <c r="A8" s="243">
        <v>1</v>
      </c>
      <c r="B8" s="244" t="s">
        <v>121</v>
      </c>
      <c r="C8" s="245" t="s">
        <v>122</v>
      </c>
      <c r="D8" s="246" t="s">
        <v>123</v>
      </c>
      <c r="E8" s="247">
        <v>4.2677</v>
      </c>
      <c r="F8" s="439"/>
      <c r="G8" s="248">
        <f>E8*F8</f>
        <v>0</v>
      </c>
      <c r="H8" s="249">
        <v>0</v>
      </c>
      <c r="I8" s="250">
        <f>E8*H8</f>
        <v>0</v>
      </c>
      <c r="J8" s="249">
        <v>-0.24</v>
      </c>
      <c r="K8" s="250">
        <f>E8*J8</f>
        <v>-1.0242479999999998</v>
      </c>
      <c r="O8" s="242">
        <v>2</v>
      </c>
      <c r="AA8" s="215">
        <v>1</v>
      </c>
      <c r="AB8" s="215">
        <v>1</v>
      </c>
      <c r="AC8" s="215">
        <v>1</v>
      </c>
      <c r="AZ8" s="215">
        <v>1</v>
      </c>
      <c r="BA8" s="215">
        <f>IF(AZ8=1,G8,0)</f>
        <v>0</v>
      </c>
      <c r="BB8" s="215">
        <f>IF(AZ8=2,G8,0)</f>
        <v>0</v>
      </c>
      <c r="BC8" s="215">
        <f>IF(AZ8=3,G8,0)</f>
        <v>0</v>
      </c>
      <c r="BD8" s="215">
        <f>IF(AZ8=4,G8,0)</f>
        <v>0</v>
      </c>
      <c r="BE8" s="215">
        <f>IF(AZ8=5,G8,0)</f>
        <v>0</v>
      </c>
      <c r="CA8" s="242">
        <v>1</v>
      </c>
      <c r="CB8" s="242">
        <v>1</v>
      </c>
    </row>
    <row r="9" spans="1:15" ht="12.75">
      <c r="A9" s="251"/>
      <c r="B9" s="252"/>
      <c r="C9" s="503" t="s">
        <v>124</v>
      </c>
      <c r="D9" s="503"/>
      <c r="E9" s="253">
        <v>0</v>
      </c>
      <c r="F9" s="254"/>
      <c r="G9" s="255"/>
      <c r="H9" s="256"/>
      <c r="I9" s="257"/>
      <c r="J9" s="258"/>
      <c r="K9" s="257"/>
      <c r="M9" s="259" t="s">
        <v>124</v>
      </c>
      <c r="O9" s="242"/>
    </row>
    <row r="10" spans="1:15" ht="12.75">
      <c r="A10" s="251"/>
      <c r="B10" s="252"/>
      <c r="C10" s="503" t="s">
        <v>125</v>
      </c>
      <c r="D10" s="503"/>
      <c r="E10" s="253">
        <v>1.0164</v>
      </c>
      <c r="F10" s="254"/>
      <c r="G10" s="255"/>
      <c r="H10" s="256"/>
      <c r="I10" s="257"/>
      <c r="J10" s="258"/>
      <c r="K10" s="257"/>
      <c r="M10" s="259" t="s">
        <v>125</v>
      </c>
      <c r="O10" s="242"/>
    </row>
    <row r="11" spans="1:15" ht="12.75">
      <c r="A11" s="251"/>
      <c r="B11" s="252"/>
      <c r="C11" s="503" t="s">
        <v>126</v>
      </c>
      <c r="D11" s="503"/>
      <c r="E11" s="253">
        <v>0.4187</v>
      </c>
      <c r="F11" s="254"/>
      <c r="G11" s="255"/>
      <c r="H11" s="256"/>
      <c r="I11" s="257"/>
      <c r="J11" s="258"/>
      <c r="K11" s="257"/>
      <c r="M11" s="259" t="s">
        <v>126</v>
      </c>
      <c r="O11" s="242"/>
    </row>
    <row r="12" spans="1:15" ht="12.75">
      <c r="A12" s="251"/>
      <c r="B12" s="252"/>
      <c r="C12" s="503" t="s">
        <v>127</v>
      </c>
      <c r="D12" s="503"/>
      <c r="E12" s="253">
        <v>0.5386</v>
      </c>
      <c r="F12" s="254"/>
      <c r="G12" s="255"/>
      <c r="H12" s="256"/>
      <c r="I12" s="257"/>
      <c r="J12" s="258"/>
      <c r="K12" s="257"/>
      <c r="M12" s="259" t="s">
        <v>127</v>
      </c>
      <c r="O12" s="242"/>
    </row>
    <row r="13" spans="1:15" ht="12.75">
      <c r="A13" s="251"/>
      <c r="B13" s="252"/>
      <c r="C13" s="503" t="s">
        <v>128</v>
      </c>
      <c r="D13" s="503"/>
      <c r="E13" s="253">
        <v>0.9431</v>
      </c>
      <c r="F13" s="254"/>
      <c r="G13" s="255"/>
      <c r="H13" s="256"/>
      <c r="I13" s="257"/>
      <c r="J13" s="258"/>
      <c r="K13" s="257"/>
      <c r="M13" s="259" t="s">
        <v>128</v>
      </c>
      <c r="O13" s="242"/>
    </row>
    <row r="14" spans="1:15" ht="12.75">
      <c r="A14" s="251"/>
      <c r="B14" s="252"/>
      <c r="C14" s="503" t="s">
        <v>129</v>
      </c>
      <c r="D14" s="503"/>
      <c r="E14" s="253">
        <v>0.18</v>
      </c>
      <c r="F14" s="254"/>
      <c r="G14" s="255"/>
      <c r="H14" s="256"/>
      <c r="I14" s="257"/>
      <c r="J14" s="258"/>
      <c r="K14" s="257"/>
      <c r="M14" s="259" t="s">
        <v>129</v>
      </c>
      <c r="O14" s="242"/>
    </row>
    <row r="15" spans="1:15" ht="12.75">
      <c r="A15" s="251"/>
      <c r="B15" s="252"/>
      <c r="C15" s="503" t="s">
        <v>130</v>
      </c>
      <c r="D15" s="503"/>
      <c r="E15" s="253">
        <v>1.1709</v>
      </c>
      <c r="F15" s="254"/>
      <c r="G15" s="255"/>
      <c r="H15" s="256"/>
      <c r="I15" s="257"/>
      <c r="J15" s="258"/>
      <c r="K15" s="257"/>
      <c r="M15" s="259" t="s">
        <v>130</v>
      </c>
      <c r="O15" s="242"/>
    </row>
    <row r="16" spans="1:15" ht="12.75">
      <c r="A16" s="251"/>
      <c r="B16" s="252"/>
      <c r="C16" s="503" t="s">
        <v>131</v>
      </c>
      <c r="D16" s="503"/>
      <c r="E16" s="253">
        <v>0</v>
      </c>
      <c r="F16" s="254"/>
      <c r="G16" s="255"/>
      <c r="H16" s="256"/>
      <c r="I16" s="257"/>
      <c r="J16" s="258"/>
      <c r="K16" s="257"/>
      <c r="M16" s="259" t="s">
        <v>131</v>
      </c>
      <c r="O16" s="242"/>
    </row>
    <row r="17" spans="1:80" ht="12.75">
      <c r="A17" s="243">
        <v>2</v>
      </c>
      <c r="B17" s="244" t="s">
        <v>132</v>
      </c>
      <c r="C17" s="245" t="s">
        <v>133</v>
      </c>
      <c r="D17" s="246" t="s">
        <v>134</v>
      </c>
      <c r="E17" s="247">
        <v>18.3496</v>
      </c>
      <c r="F17" s="439"/>
      <c r="G17" s="248">
        <f>E17*F17</f>
        <v>0</v>
      </c>
      <c r="H17" s="249">
        <v>0</v>
      </c>
      <c r="I17" s="250">
        <f>E17*H17</f>
        <v>0</v>
      </c>
      <c r="J17" s="249">
        <v>0</v>
      </c>
      <c r="K17" s="250">
        <f>E17*J17</f>
        <v>0</v>
      </c>
      <c r="O17" s="242">
        <v>2</v>
      </c>
      <c r="AA17" s="215">
        <v>1</v>
      </c>
      <c r="AB17" s="215">
        <v>0</v>
      </c>
      <c r="AC17" s="215">
        <v>0</v>
      </c>
      <c r="AZ17" s="215">
        <v>1</v>
      </c>
      <c r="BA17" s="215">
        <f>IF(AZ17=1,G17,0)</f>
        <v>0</v>
      </c>
      <c r="BB17" s="215">
        <f>IF(AZ17=2,G17,0)</f>
        <v>0</v>
      </c>
      <c r="BC17" s="215">
        <f>IF(AZ17=3,G17,0)</f>
        <v>0</v>
      </c>
      <c r="BD17" s="215">
        <f>IF(AZ17=4,G17,0)</f>
        <v>0</v>
      </c>
      <c r="BE17" s="215">
        <f>IF(AZ17=5,G17,0)</f>
        <v>0</v>
      </c>
      <c r="CA17" s="242">
        <v>1</v>
      </c>
      <c r="CB17" s="242">
        <v>0</v>
      </c>
    </row>
    <row r="18" spans="1:80" ht="12.75">
      <c r="A18" s="243">
        <v>3</v>
      </c>
      <c r="B18" s="244" t="s">
        <v>135</v>
      </c>
      <c r="C18" s="245" t="s">
        <v>136</v>
      </c>
      <c r="D18" s="246" t="s">
        <v>134</v>
      </c>
      <c r="E18" s="247">
        <v>18.3496</v>
      </c>
      <c r="F18" s="439"/>
      <c r="G18" s="248">
        <f>E18*F18</f>
        <v>0</v>
      </c>
      <c r="H18" s="249">
        <v>0</v>
      </c>
      <c r="I18" s="250">
        <f>E18*H18</f>
        <v>0</v>
      </c>
      <c r="J18" s="249">
        <v>0</v>
      </c>
      <c r="K18" s="250">
        <f>E18*J18</f>
        <v>0</v>
      </c>
      <c r="O18" s="242">
        <v>2</v>
      </c>
      <c r="AA18" s="215">
        <v>1</v>
      </c>
      <c r="AB18" s="215">
        <v>1</v>
      </c>
      <c r="AC18" s="215">
        <v>1</v>
      </c>
      <c r="AZ18" s="215">
        <v>1</v>
      </c>
      <c r="BA18" s="215">
        <f>IF(AZ18=1,G18,0)</f>
        <v>0</v>
      </c>
      <c r="BB18" s="215">
        <f>IF(AZ18=2,G18,0)</f>
        <v>0</v>
      </c>
      <c r="BC18" s="215">
        <f>IF(AZ18=3,G18,0)</f>
        <v>0</v>
      </c>
      <c r="BD18" s="215">
        <f>IF(AZ18=4,G18,0)</f>
        <v>0</v>
      </c>
      <c r="BE18" s="215">
        <f>IF(AZ18=5,G18,0)</f>
        <v>0</v>
      </c>
      <c r="CA18" s="242">
        <v>1</v>
      </c>
      <c r="CB18" s="242">
        <v>1</v>
      </c>
    </row>
    <row r="19" spans="1:15" ht="12.75">
      <c r="A19" s="251"/>
      <c r="B19" s="260"/>
      <c r="C19" s="504"/>
      <c r="D19" s="504"/>
      <c r="E19" s="504"/>
      <c r="F19" s="504"/>
      <c r="G19" s="504"/>
      <c r="I19" s="257"/>
      <c r="K19" s="257"/>
      <c r="O19" s="242">
        <v>3</v>
      </c>
    </row>
    <row r="20" spans="1:15" ht="12.75">
      <c r="A20" s="251"/>
      <c r="B20" s="252"/>
      <c r="C20" s="503" t="s">
        <v>137</v>
      </c>
      <c r="D20" s="503"/>
      <c r="E20" s="253">
        <v>0</v>
      </c>
      <c r="F20" s="254"/>
      <c r="G20" s="255"/>
      <c r="H20" s="256"/>
      <c r="I20" s="257"/>
      <c r="J20" s="258"/>
      <c r="K20" s="257"/>
      <c r="M20" s="259" t="s">
        <v>137</v>
      </c>
      <c r="O20" s="242"/>
    </row>
    <row r="21" spans="1:15" ht="12.75">
      <c r="A21" s="251"/>
      <c r="B21" s="252"/>
      <c r="C21" s="503" t="s">
        <v>138</v>
      </c>
      <c r="D21" s="503"/>
      <c r="E21" s="253">
        <v>0</v>
      </c>
      <c r="F21" s="254"/>
      <c r="G21" s="255"/>
      <c r="H21" s="256"/>
      <c r="I21" s="257"/>
      <c r="J21" s="258"/>
      <c r="K21" s="257"/>
      <c r="M21" s="259" t="s">
        <v>138</v>
      </c>
      <c r="O21" s="242"/>
    </row>
    <row r="22" spans="1:15" ht="12.75">
      <c r="A22" s="251"/>
      <c r="B22" s="252"/>
      <c r="C22" s="503" t="s">
        <v>139</v>
      </c>
      <c r="D22" s="503"/>
      <c r="E22" s="253">
        <v>3.087</v>
      </c>
      <c r="F22" s="254"/>
      <c r="G22" s="255"/>
      <c r="H22" s="256"/>
      <c r="I22" s="257"/>
      <c r="J22" s="258"/>
      <c r="K22" s="257"/>
      <c r="M22" s="259" t="s">
        <v>139</v>
      </c>
      <c r="O22" s="242"/>
    </row>
    <row r="23" spans="1:15" ht="12.75">
      <c r="A23" s="251"/>
      <c r="B23" s="252"/>
      <c r="C23" s="503" t="s">
        <v>140</v>
      </c>
      <c r="D23" s="503"/>
      <c r="E23" s="253">
        <v>2.352</v>
      </c>
      <c r="F23" s="254"/>
      <c r="G23" s="255"/>
      <c r="H23" s="256"/>
      <c r="I23" s="257"/>
      <c r="J23" s="258"/>
      <c r="K23" s="257"/>
      <c r="M23" s="259" t="s">
        <v>140</v>
      </c>
      <c r="O23" s="242"/>
    </row>
    <row r="24" spans="1:15" ht="12.75">
      <c r="A24" s="251"/>
      <c r="B24" s="252"/>
      <c r="C24" s="503" t="s">
        <v>141</v>
      </c>
      <c r="D24" s="503"/>
      <c r="E24" s="253">
        <v>2.4797</v>
      </c>
      <c r="F24" s="254"/>
      <c r="G24" s="255"/>
      <c r="H24" s="256"/>
      <c r="I24" s="257"/>
      <c r="J24" s="258"/>
      <c r="K24" s="257"/>
      <c r="M24" s="259" t="s">
        <v>141</v>
      </c>
      <c r="O24" s="242"/>
    </row>
    <row r="25" spans="1:15" ht="12.75">
      <c r="A25" s="251"/>
      <c r="B25" s="252"/>
      <c r="C25" s="503" t="s">
        <v>142</v>
      </c>
      <c r="D25" s="503"/>
      <c r="E25" s="253">
        <v>6.1512</v>
      </c>
      <c r="F25" s="254"/>
      <c r="G25" s="255"/>
      <c r="H25" s="256"/>
      <c r="I25" s="257"/>
      <c r="J25" s="258"/>
      <c r="K25" s="257"/>
      <c r="M25" s="259" t="s">
        <v>142</v>
      </c>
      <c r="O25" s="242"/>
    </row>
    <row r="26" spans="1:15" ht="12.75">
      <c r="A26" s="251"/>
      <c r="B26" s="252"/>
      <c r="C26" s="503" t="s">
        <v>143</v>
      </c>
      <c r="D26" s="503"/>
      <c r="E26" s="253">
        <v>1.8797</v>
      </c>
      <c r="F26" s="254"/>
      <c r="G26" s="255"/>
      <c r="H26" s="256"/>
      <c r="I26" s="257"/>
      <c r="J26" s="258"/>
      <c r="K26" s="257"/>
      <c r="M26" s="259" t="s">
        <v>143</v>
      </c>
      <c r="O26" s="242"/>
    </row>
    <row r="27" spans="1:15" ht="12.75">
      <c r="A27" s="251"/>
      <c r="B27" s="252"/>
      <c r="C27" s="503" t="s">
        <v>144</v>
      </c>
      <c r="D27" s="503"/>
      <c r="E27" s="253">
        <v>0</v>
      </c>
      <c r="F27" s="254"/>
      <c r="G27" s="255"/>
      <c r="H27" s="256"/>
      <c r="I27" s="257"/>
      <c r="J27" s="258"/>
      <c r="K27" s="257"/>
      <c r="M27" s="259" t="s">
        <v>144</v>
      </c>
      <c r="O27" s="242"/>
    </row>
    <row r="28" spans="1:15" ht="12.75">
      <c r="A28" s="251"/>
      <c r="B28" s="252"/>
      <c r="C28" s="503" t="s">
        <v>145</v>
      </c>
      <c r="D28" s="503"/>
      <c r="E28" s="253">
        <v>0</v>
      </c>
      <c r="F28" s="254"/>
      <c r="G28" s="255"/>
      <c r="H28" s="256"/>
      <c r="I28" s="257"/>
      <c r="J28" s="258"/>
      <c r="K28" s="257"/>
      <c r="M28" s="261">
        <v>4.583333333333333</v>
      </c>
      <c r="O28" s="242"/>
    </row>
    <row r="29" spans="1:15" ht="12.75">
      <c r="A29" s="251"/>
      <c r="B29" s="252"/>
      <c r="C29" s="503" t="s">
        <v>146</v>
      </c>
      <c r="D29" s="503"/>
      <c r="E29" s="253">
        <v>2.4</v>
      </c>
      <c r="F29" s="254"/>
      <c r="G29" s="255"/>
      <c r="H29" s="256"/>
      <c r="I29" s="257"/>
      <c r="J29" s="258"/>
      <c r="K29" s="257"/>
      <c r="M29" s="259" t="s">
        <v>146</v>
      </c>
      <c r="O29" s="242"/>
    </row>
    <row r="30" spans="1:80" ht="12.75">
      <c r="A30" s="243">
        <v>4</v>
      </c>
      <c r="B30" s="244" t="s">
        <v>147</v>
      </c>
      <c r="C30" s="245" t="s">
        <v>148</v>
      </c>
      <c r="D30" s="246" t="s">
        <v>134</v>
      </c>
      <c r="E30" s="247">
        <v>18.3496</v>
      </c>
      <c r="F30" s="439"/>
      <c r="G30" s="248">
        <f>E30*F30</f>
        <v>0</v>
      </c>
      <c r="H30" s="249">
        <v>0</v>
      </c>
      <c r="I30" s="250">
        <f>E30*H30</f>
        <v>0</v>
      </c>
      <c r="J30" s="249">
        <v>0</v>
      </c>
      <c r="K30" s="250">
        <f>E30*J30</f>
        <v>0</v>
      </c>
      <c r="O30" s="242">
        <v>2</v>
      </c>
      <c r="AA30" s="215">
        <v>1</v>
      </c>
      <c r="AB30" s="215">
        <v>1</v>
      </c>
      <c r="AC30" s="215">
        <v>1</v>
      </c>
      <c r="AZ30" s="215">
        <v>1</v>
      </c>
      <c r="BA30" s="215">
        <f>IF(AZ30=1,G30,0)</f>
        <v>0</v>
      </c>
      <c r="BB30" s="215">
        <f>IF(AZ30=2,G30,0)</f>
        <v>0</v>
      </c>
      <c r="BC30" s="215">
        <f>IF(AZ30=3,G30,0)</f>
        <v>0</v>
      </c>
      <c r="BD30" s="215">
        <f>IF(AZ30=4,G30,0)</f>
        <v>0</v>
      </c>
      <c r="BE30" s="215">
        <f>IF(AZ30=5,G30,0)</f>
        <v>0</v>
      </c>
      <c r="CA30" s="242">
        <v>1</v>
      </c>
      <c r="CB30" s="242">
        <v>1</v>
      </c>
    </row>
    <row r="31" spans="1:15" ht="12.75">
      <c r="A31" s="251"/>
      <c r="B31" s="252"/>
      <c r="C31" s="503" t="s">
        <v>137</v>
      </c>
      <c r="D31" s="503"/>
      <c r="E31" s="253">
        <v>0</v>
      </c>
      <c r="F31" s="254"/>
      <c r="G31" s="255"/>
      <c r="H31" s="256"/>
      <c r="I31" s="257"/>
      <c r="J31" s="258"/>
      <c r="K31" s="257"/>
      <c r="M31" s="259" t="s">
        <v>137</v>
      </c>
      <c r="O31" s="242"/>
    </row>
    <row r="32" spans="1:15" ht="12.75">
      <c r="A32" s="251"/>
      <c r="B32" s="252"/>
      <c r="C32" s="503" t="s">
        <v>138</v>
      </c>
      <c r="D32" s="503"/>
      <c r="E32" s="253">
        <v>0</v>
      </c>
      <c r="F32" s="254"/>
      <c r="G32" s="255"/>
      <c r="H32" s="256"/>
      <c r="I32" s="257"/>
      <c r="J32" s="258"/>
      <c r="K32" s="257"/>
      <c r="M32" s="259" t="s">
        <v>138</v>
      </c>
      <c r="O32" s="242"/>
    </row>
    <row r="33" spans="1:15" ht="12.75">
      <c r="A33" s="251"/>
      <c r="B33" s="252"/>
      <c r="C33" s="503" t="s">
        <v>139</v>
      </c>
      <c r="D33" s="503"/>
      <c r="E33" s="253">
        <v>3.087</v>
      </c>
      <c r="F33" s="254"/>
      <c r="G33" s="255"/>
      <c r="H33" s="256"/>
      <c r="I33" s="257"/>
      <c r="J33" s="258"/>
      <c r="K33" s="257"/>
      <c r="M33" s="259" t="s">
        <v>139</v>
      </c>
      <c r="O33" s="242"/>
    </row>
    <row r="34" spans="1:15" ht="12.75">
      <c r="A34" s="251"/>
      <c r="B34" s="252"/>
      <c r="C34" s="503" t="s">
        <v>140</v>
      </c>
      <c r="D34" s="503"/>
      <c r="E34" s="253">
        <v>2.352</v>
      </c>
      <c r="F34" s="254"/>
      <c r="G34" s="255"/>
      <c r="H34" s="256"/>
      <c r="I34" s="257"/>
      <c r="J34" s="258"/>
      <c r="K34" s="257"/>
      <c r="M34" s="259" t="s">
        <v>140</v>
      </c>
      <c r="O34" s="242"/>
    </row>
    <row r="35" spans="1:15" ht="12.75">
      <c r="A35" s="251"/>
      <c r="B35" s="252"/>
      <c r="C35" s="503" t="s">
        <v>141</v>
      </c>
      <c r="D35" s="503"/>
      <c r="E35" s="253">
        <v>2.4797</v>
      </c>
      <c r="F35" s="254"/>
      <c r="G35" s="255"/>
      <c r="H35" s="256"/>
      <c r="I35" s="257"/>
      <c r="J35" s="258"/>
      <c r="K35" s="257"/>
      <c r="M35" s="259" t="s">
        <v>141</v>
      </c>
      <c r="O35" s="242"/>
    </row>
    <row r="36" spans="1:15" ht="12.75">
      <c r="A36" s="251"/>
      <c r="B36" s="252"/>
      <c r="C36" s="503" t="s">
        <v>142</v>
      </c>
      <c r="D36" s="503"/>
      <c r="E36" s="253">
        <v>6.1512</v>
      </c>
      <c r="F36" s="254"/>
      <c r="G36" s="255"/>
      <c r="H36" s="256"/>
      <c r="I36" s="257"/>
      <c r="J36" s="258"/>
      <c r="K36" s="257"/>
      <c r="M36" s="259" t="s">
        <v>142</v>
      </c>
      <c r="O36" s="242"/>
    </row>
    <row r="37" spans="1:15" ht="12.75">
      <c r="A37" s="251"/>
      <c r="B37" s="252"/>
      <c r="C37" s="503" t="s">
        <v>143</v>
      </c>
      <c r="D37" s="503"/>
      <c r="E37" s="253">
        <v>1.8797</v>
      </c>
      <c r="F37" s="254"/>
      <c r="G37" s="255"/>
      <c r="H37" s="256"/>
      <c r="I37" s="257"/>
      <c r="J37" s="258"/>
      <c r="K37" s="257"/>
      <c r="M37" s="259" t="s">
        <v>143</v>
      </c>
      <c r="O37" s="242"/>
    </row>
    <row r="38" spans="1:15" ht="12.75">
      <c r="A38" s="251"/>
      <c r="B38" s="252"/>
      <c r="C38" s="503" t="s">
        <v>144</v>
      </c>
      <c r="D38" s="503"/>
      <c r="E38" s="253">
        <v>0</v>
      </c>
      <c r="F38" s="254"/>
      <c r="G38" s="255"/>
      <c r="H38" s="256"/>
      <c r="I38" s="257"/>
      <c r="J38" s="258"/>
      <c r="K38" s="257"/>
      <c r="M38" s="259" t="s">
        <v>144</v>
      </c>
      <c r="O38" s="242"/>
    </row>
    <row r="39" spans="1:15" ht="12.75">
      <c r="A39" s="251"/>
      <c r="B39" s="252"/>
      <c r="C39" s="503" t="s">
        <v>145</v>
      </c>
      <c r="D39" s="503"/>
      <c r="E39" s="253">
        <v>0</v>
      </c>
      <c r="F39" s="254"/>
      <c r="G39" s="255"/>
      <c r="H39" s="256"/>
      <c r="I39" s="257"/>
      <c r="J39" s="258"/>
      <c r="K39" s="257"/>
      <c r="M39" s="261">
        <v>4.583333333333333</v>
      </c>
      <c r="O39" s="242"/>
    </row>
    <row r="40" spans="1:15" ht="12.75">
      <c r="A40" s="251"/>
      <c r="B40" s="252"/>
      <c r="C40" s="503" t="s">
        <v>146</v>
      </c>
      <c r="D40" s="503"/>
      <c r="E40" s="253">
        <v>2.4</v>
      </c>
      <c r="F40" s="254"/>
      <c r="G40" s="255"/>
      <c r="H40" s="256"/>
      <c r="I40" s="257"/>
      <c r="J40" s="258"/>
      <c r="K40" s="257"/>
      <c r="M40" s="259" t="s">
        <v>146</v>
      </c>
      <c r="O40" s="242"/>
    </row>
    <row r="41" spans="1:80" ht="12.75">
      <c r="A41" s="243">
        <v>5</v>
      </c>
      <c r="B41" s="244" t="s">
        <v>149</v>
      </c>
      <c r="C41" s="245" t="s">
        <v>150</v>
      </c>
      <c r="D41" s="246" t="s">
        <v>134</v>
      </c>
      <c r="E41" s="247">
        <v>7.6997</v>
      </c>
      <c r="F41" s="439"/>
      <c r="G41" s="248">
        <f>E41*F41</f>
        <v>0</v>
      </c>
      <c r="H41" s="249">
        <v>0</v>
      </c>
      <c r="I41" s="250">
        <f>E41*H41</f>
        <v>0</v>
      </c>
      <c r="J41" s="249">
        <v>0</v>
      </c>
      <c r="K41" s="250">
        <f>E41*J41</f>
        <v>0</v>
      </c>
      <c r="O41" s="242">
        <v>2</v>
      </c>
      <c r="AA41" s="215">
        <v>1</v>
      </c>
      <c r="AB41" s="215">
        <v>1</v>
      </c>
      <c r="AC41" s="215">
        <v>1</v>
      </c>
      <c r="AZ41" s="215">
        <v>1</v>
      </c>
      <c r="BA41" s="215">
        <f>IF(AZ41=1,G41,0)</f>
        <v>0</v>
      </c>
      <c r="BB41" s="215">
        <f>IF(AZ41=2,G41,0)</f>
        <v>0</v>
      </c>
      <c r="BC41" s="215">
        <f>IF(AZ41=3,G41,0)</f>
        <v>0</v>
      </c>
      <c r="BD41" s="215">
        <f>IF(AZ41=4,G41,0)</f>
        <v>0</v>
      </c>
      <c r="BE41" s="215">
        <f>IF(AZ41=5,G41,0)</f>
        <v>0</v>
      </c>
      <c r="CA41" s="242">
        <v>1</v>
      </c>
      <c r="CB41" s="242">
        <v>1</v>
      </c>
    </row>
    <row r="42" spans="1:15" ht="12.75">
      <c r="A42" s="251"/>
      <c r="B42" s="252"/>
      <c r="C42" s="503" t="s">
        <v>151</v>
      </c>
      <c r="D42" s="503"/>
      <c r="E42" s="253">
        <v>7.6997</v>
      </c>
      <c r="F42" s="254"/>
      <c r="G42" s="255"/>
      <c r="H42" s="256"/>
      <c r="I42" s="257"/>
      <c r="J42" s="258"/>
      <c r="K42" s="257"/>
      <c r="M42" s="259" t="s">
        <v>151</v>
      </c>
      <c r="O42" s="242"/>
    </row>
    <row r="43" spans="1:80" ht="12.75">
      <c r="A43" s="243">
        <v>6</v>
      </c>
      <c r="B43" s="244" t="s">
        <v>152</v>
      </c>
      <c r="C43" s="245" t="s">
        <v>153</v>
      </c>
      <c r="D43" s="246" t="s">
        <v>134</v>
      </c>
      <c r="E43" s="247">
        <v>36.6998</v>
      </c>
      <c r="F43" s="439"/>
      <c r="G43" s="248">
        <f>E43*F43</f>
        <v>0</v>
      </c>
      <c r="H43" s="249">
        <v>0</v>
      </c>
      <c r="I43" s="250">
        <f>E43*H43</f>
        <v>0</v>
      </c>
      <c r="J43" s="249">
        <v>0</v>
      </c>
      <c r="K43" s="250">
        <f>E43*J43</f>
        <v>0</v>
      </c>
      <c r="O43" s="242">
        <v>2</v>
      </c>
      <c r="AA43" s="215">
        <v>1</v>
      </c>
      <c r="AB43" s="215">
        <v>1</v>
      </c>
      <c r="AC43" s="215">
        <v>1</v>
      </c>
      <c r="AZ43" s="215">
        <v>1</v>
      </c>
      <c r="BA43" s="215">
        <f>IF(AZ43=1,G43,0)</f>
        <v>0</v>
      </c>
      <c r="BB43" s="215">
        <f>IF(AZ43=2,G43,0)</f>
        <v>0</v>
      </c>
      <c r="BC43" s="215">
        <f>IF(AZ43=3,G43,0)</f>
        <v>0</v>
      </c>
      <c r="BD43" s="215">
        <f>IF(AZ43=4,G43,0)</f>
        <v>0</v>
      </c>
      <c r="BE43" s="215">
        <f>IF(AZ43=5,G43,0)</f>
        <v>0</v>
      </c>
      <c r="CA43" s="242">
        <v>1</v>
      </c>
      <c r="CB43" s="242">
        <v>1</v>
      </c>
    </row>
    <row r="44" spans="1:15" ht="12.75">
      <c r="A44" s="251"/>
      <c r="B44" s="252"/>
      <c r="C44" s="503" t="s">
        <v>154</v>
      </c>
      <c r="D44" s="503"/>
      <c r="E44" s="253">
        <v>36.6998</v>
      </c>
      <c r="F44" s="254"/>
      <c r="G44" s="255"/>
      <c r="H44" s="256"/>
      <c r="I44" s="257"/>
      <c r="J44" s="258"/>
      <c r="K44" s="257"/>
      <c r="M44" s="259" t="s">
        <v>154</v>
      </c>
      <c r="O44" s="242"/>
    </row>
    <row r="45" spans="1:80" ht="12.75">
      <c r="A45" s="243">
        <v>7</v>
      </c>
      <c r="B45" s="244" t="s">
        <v>155</v>
      </c>
      <c r="C45" s="245" t="s">
        <v>156</v>
      </c>
      <c r="D45" s="246" t="s">
        <v>123</v>
      </c>
      <c r="E45" s="247">
        <v>17.2794</v>
      </c>
      <c r="F45" s="439"/>
      <c r="G45" s="248">
        <f>E45*F45</f>
        <v>0</v>
      </c>
      <c r="H45" s="249">
        <v>0</v>
      </c>
      <c r="I45" s="250">
        <f>E45*H45</f>
        <v>0</v>
      </c>
      <c r="J45" s="249">
        <v>0</v>
      </c>
      <c r="K45" s="250">
        <f>E45*J45</f>
        <v>0</v>
      </c>
      <c r="O45" s="242">
        <v>2</v>
      </c>
      <c r="AA45" s="215">
        <v>1</v>
      </c>
      <c r="AB45" s="215">
        <v>1</v>
      </c>
      <c r="AC45" s="215">
        <v>1</v>
      </c>
      <c r="AZ45" s="215">
        <v>1</v>
      </c>
      <c r="BA45" s="215">
        <f>IF(AZ45=1,G45,0)</f>
        <v>0</v>
      </c>
      <c r="BB45" s="215">
        <f>IF(AZ45=2,G45,0)</f>
        <v>0</v>
      </c>
      <c r="BC45" s="215">
        <f>IF(AZ45=3,G45,0)</f>
        <v>0</v>
      </c>
      <c r="BD45" s="215">
        <f>IF(AZ45=4,G45,0)</f>
        <v>0</v>
      </c>
      <c r="BE45" s="215">
        <f>IF(AZ45=5,G45,0)</f>
        <v>0</v>
      </c>
      <c r="CA45" s="242">
        <v>1</v>
      </c>
      <c r="CB45" s="242">
        <v>1</v>
      </c>
    </row>
    <row r="46" spans="1:15" ht="12.75">
      <c r="A46" s="251"/>
      <c r="B46" s="252"/>
      <c r="C46" s="503" t="s">
        <v>157</v>
      </c>
      <c r="D46" s="503"/>
      <c r="E46" s="253">
        <v>17.2794</v>
      </c>
      <c r="F46" s="254"/>
      <c r="G46" s="255"/>
      <c r="H46" s="256"/>
      <c r="I46" s="257"/>
      <c r="J46" s="258"/>
      <c r="K46" s="257"/>
      <c r="M46" s="259" t="s">
        <v>157</v>
      </c>
      <c r="O46" s="242"/>
    </row>
    <row r="47" spans="1:80" ht="12.75">
      <c r="A47" s="243">
        <v>8</v>
      </c>
      <c r="B47" s="244" t="s">
        <v>158</v>
      </c>
      <c r="C47" s="245" t="s">
        <v>159</v>
      </c>
      <c r="D47" s="246" t="s">
        <v>134</v>
      </c>
      <c r="E47" s="247">
        <v>10.6502</v>
      </c>
      <c r="F47" s="439"/>
      <c r="G47" s="248">
        <f>E47*F47</f>
        <v>0</v>
      </c>
      <c r="H47" s="249">
        <v>0</v>
      </c>
      <c r="I47" s="250">
        <f>E47*H47</f>
        <v>0</v>
      </c>
      <c r="J47" s="249">
        <v>0</v>
      </c>
      <c r="K47" s="250">
        <f>E47*J47</f>
        <v>0</v>
      </c>
      <c r="O47" s="242">
        <v>2</v>
      </c>
      <c r="AA47" s="215">
        <v>1</v>
      </c>
      <c r="AB47" s="215">
        <v>1</v>
      </c>
      <c r="AC47" s="215">
        <v>1</v>
      </c>
      <c r="AZ47" s="215">
        <v>1</v>
      </c>
      <c r="BA47" s="215">
        <f>IF(AZ47=1,G47,0)</f>
        <v>0</v>
      </c>
      <c r="BB47" s="215">
        <f>IF(AZ47=2,G47,0)</f>
        <v>0</v>
      </c>
      <c r="BC47" s="215">
        <f>IF(AZ47=3,G47,0)</f>
        <v>0</v>
      </c>
      <c r="BD47" s="215">
        <f>IF(AZ47=4,G47,0)</f>
        <v>0</v>
      </c>
      <c r="BE47" s="215">
        <f>IF(AZ47=5,G47,0)</f>
        <v>0</v>
      </c>
      <c r="CA47" s="242">
        <v>1</v>
      </c>
      <c r="CB47" s="242">
        <v>1</v>
      </c>
    </row>
    <row r="48" spans="1:15" ht="12.75">
      <c r="A48" s="251"/>
      <c r="B48" s="252"/>
      <c r="C48" s="503" t="s">
        <v>137</v>
      </c>
      <c r="D48" s="503"/>
      <c r="E48" s="253">
        <v>0</v>
      </c>
      <c r="F48" s="254"/>
      <c r="G48" s="255"/>
      <c r="H48" s="256"/>
      <c r="I48" s="257"/>
      <c r="J48" s="258"/>
      <c r="K48" s="257"/>
      <c r="M48" s="259" t="s">
        <v>137</v>
      </c>
      <c r="O48" s="242"/>
    </row>
    <row r="49" spans="1:15" ht="12.75">
      <c r="A49" s="251"/>
      <c r="B49" s="252"/>
      <c r="C49" s="503" t="s">
        <v>138</v>
      </c>
      <c r="D49" s="503"/>
      <c r="E49" s="253">
        <v>0</v>
      </c>
      <c r="F49" s="254"/>
      <c r="G49" s="255"/>
      <c r="H49" s="256"/>
      <c r="I49" s="257"/>
      <c r="J49" s="258"/>
      <c r="K49" s="257"/>
      <c r="M49" s="259" t="s">
        <v>138</v>
      </c>
      <c r="O49" s="242"/>
    </row>
    <row r="50" spans="1:15" ht="12.75">
      <c r="A50" s="251"/>
      <c r="B50" s="252"/>
      <c r="C50" s="503" t="s">
        <v>160</v>
      </c>
      <c r="D50" s="503"/>
      <c r="E50" s="253">
        <v>2.205</v>
      </c>
      <c r="F50" s="254"/>
      <c r="G50" s="255"/>
      <c r="H50" s="256"/>
      <c r="I50" s="257"/>
      <c r="J50" s="258"/>
      <c r="K50" s="257"/>
      <c r="M50" s="259" t="s">
        <v>160</v>
      </c>
      <c r="O50" s="242"/>
    </row>
    <row r="51" spans="1:15" ht="12.75">
      <c r="A51" s="251"/>
      <c r="B51" s="252"/>
      <c r="C51" s="503" t="s">
        <v>161</v>
      </c>
      <c r="D51" s="503"/>
      <c r="E51" s="253">
        <v>1.68</v>
      </c>
      <c r="F51" s="254"/>
      <c r="G51" s="255"/>
      <c r="H51" s="256"/>
      <c r="I51" s="257"/>
      <c r="J51" s="258"/>
      <c r="K51" s="257"/>
      <c r="M51" s="259" t="s">
        <v>161</v>
      </c>
      <c r="O51" s="242"/>
    </row>
    <row r="52" spans="1:15" ht="12.75">
      <c r="A52" s="251"/>
      <c r="B52" s="252"/>
      <c r="C52" s="503" t="s">
        <v>162</v>
      </c>
      <c r="D52" s="503"/>
      <c r="E52" s="253">
        <v>1.0332</v>
      </c>
      <c r="F52" s="254"/>
      <c r="G52" s="255"/>
      <c r="H52" s="256"/>
      <c r="I52" s="257"/>
      <c r="J52" s="258"/>
      <c r="K52" s="257"/>
      <c r="M52" s="259" t="s">
        <v>162</v>
      </c>
      <c r="O52" s="242"/>
    </row>
    <row r="53" spans="1:15" ht="12.75">
      <c r="A53" s="251"/>
      <c r="B53" s="252"/>
      <c r="C53" s="503" t="s">
        <v>163</v>
      </c>
      <c r="D53" s="503"/>
      <c r="E53" s="253">
        <v>2.563</v>
      </c>
      <c r="F53" s="254"/>
      <c r="G53" s="255"/>
      <c r="H53" s="256"/>
      <c r="I53" s="257"/>
      <c r="J53" s="258"/>
      <c r="K53" s="257"/>
      <c r="M53" s="259" t="s">
        <v>163</v>
      </c>
      <c r="O53" s="242"/>
    </row>
    <row r="54" spans="1:15" ht="12.75">
      <c r="A54" s="251"/>
      <c r="B54" s="252"/>
      <c r="C54" s="503" t="s">
        <v>164</v>
      </c>
      <c r="D54" s="503"/>
      <c r="E54" s="253">
        <v>0.769</v>
      </c>
      <c r="F54" s="254"/>
      <c r="G54" s="255"/>
      <c r="H54" s="256"/>
      <c r="I54" s="257"/>
      <c r="J54" s="258"/>
      <c r="K54" s="257"/>
      <c r="M54" s="259" t="s">
        <v>164</v>
      </c>
      <c r="O54" s="242"/>
    </row>
    <row r="55" spans="1:15" ht="12.75">
      <c r="A55" s="251"/>
      <c r="B55" s="252"/>
      <c r="C55" s="503" t="s">
        <v>144</v>
      </c>
      <c r="D55" s="503"/>
      <c r="E55" s="253">
        <v>0</v>
      </c>
      <c r="F55" s="254"/>
      <c r="G55" s="255"/>
      <c r="H55" s="256"/>
      <c r="I55" s="257"/>
      <c r="J55" s="258"/>
      <c r="K55" s="257"/>
      <c r="M55" s="259" t="s">
        <v>144</v>
      </c>
      <c r="O55" s="242"/>
    </row>
    <row r="56" spans="1:15" ht="12.75">
      <c r="A56" s="251"/>
      <c r="B56" s="252"/>
      <c r="C56" s="503" t="s">
        <v>145</v>
      </c>
      <c r="D56" s="503"/>
      <c r="E56" s="253">
        <v>0</v>
      </c>
      <c r="F56" s="254"/>
      <c r="G56" s="255"/>
      <c r="H56" s="256"/>
      <c r="I56" s="257"/>
      <c r="J56" s="258"/>
      <c r="K56" s="257"/>
      <c r="M56" s="261">
        <v>4.583333333333333</v>
      </c>
      <c r="O56" s="242"/>
    </row>
    <row r="57" spans="1:15" ht="12.75">
      <c r="A57" s="251"/>
      <c r="B57" s="252"/>
      <c r="C57" s="503" t="s">
        <v>146</v>
      </c>
      <c r="D57" s="503"/>
      <c r="E57" s="253">
        <v>2.4</v>
      </c>
      <c r="F57" s="254"/>
      <c r="G57" s="255"/>
      <c r="H57" s="256"/>
      <c r="I57" s="257"/>
      <c r="J57" s="258"/>
      <c r="K57" s="257"/>
      <c r="M57" s="259" t="s">
        <v>146</v>
      </c>
      <c r="O57" s="242"/>
    </row>
    <row r="58" spans="1:80" ht="22.5">
      <c r="A58" s="243">
        <v>9</v>
      </c>
      <c r="B58" s="244" t="s">
        <v>165</v>
      </c>
      <c r="C58" s="245" t="s">
        <v>166</v>
      </c>
      <c r="D58" s="246" t="s">
        <v>134</v>
      </c>
      <c r="E58" s="247">
        <v>1.734</v>
      </c>
      <c r="F58" s="439"/>
      <c r="G58" s="248">
        <f>E58*F58</f>
        <v>0</v>
      </c>
      <c r="H58" s="249">
        <v>1.7</v>
      </c>
      <c r="I58" s="250">
        <f>E58*H58</f>
        <v>2.9478</v>
      </c>
      <c r="J58" s="249">
        <v>0</v>
      </c>
      <c r="K58" s="250">
        <f>E58*J58</f>
        <v>0</v>
      </c>
      <c r="O58" s="242">
        <v>2</v>
      </c>
      <c r="AA58" s="215">
        <v>1</v>
      </c>
      <c r="AB58" s="215">
        <v>1</v>
      </c>
      <c r="AC58" s="215">
        <v>1</v>
      </c>
      <c r="AZ58" s="215">
        <v>1</v>
      </c>
      <c r="BA58" s="215">
        <f>IF(AZ58=1,G58,0)</f>
        <v>0</v>
      </c>
      <c r="BB58" s="215">
        <f>IF(AZ58=2,G58,0)</f>
        <v>0</v>
      </c>
      <c r="BC58" s="215">
        <f>IF(AZ58=3,G58,0)</f>
        <v>0</v>
      </c>
      <c r="BD58" s="215">
        <f>IF(AZ58=4,G58,0)</f>
        <v>0</v>
      </c>
      <c r="BE58" s="215">
        <f>IF(AZ58=5,G58,0)</f>
        <v>0</v>
      </c>
      <c r="CA58" s="242">
        <v>1</v>
      </c>
      <c r="CB58" s="242">
        <v>1</v>
      </c>
    </row>
    <row r="59" spans="1:15" ht="12.75">
      <c r="A59" s="251"/>
      <c r="B59" s="252"/>
      <c r="C59" s="503" t="s">
        <v>167</v>
      </c>
      <c r="D59" s="503"/>
      <c r="E59" s="253">
        <v>0</v>
      </c>
      <c r="F59" s="254"/>
      <c r="G59" s="255"/>
      <c r="H59" s="256"/>
      <c r="I59" s="257"/>
      <c r="J59" s="258"/>
      <c r="K59" s="257"/>
      <c r="M59" s="259" t="s">
        <v>167</v>
      </c>
      <c r="O59" s="242"/>
    </row>
    <row r="60" spans="1:15" ht="12.75">
      <c r="A60" s="251"/>
      <c r="B60" s="252"/>
      <c r="C60" s="503" t="s">
        <v>168</v>
      </c>
      <c r="D60" s="503"/>
      <c r="E60" s="253">
        <v>1.734</v>
      </c>
      <c r="F60" s="254"/>
      <c r="G60" s="255"/>
      <c r="H60" s="256"/>
      <c r="I60" s="257"/>
      <c r="J60" s="258"/>
      <c r="K60" s="257"/>
      <c r="M60" s="259" t="s">
        <v>168</v>
      </c>
      <c r="O60" s="242"/>
    </row>
    <row r="61" spans="1:80" ht="12.75">
      <c r="A61" s="243">
        <v>10</v>
      </c>
      <c r="B61" s="244" t="s">
        <v>169</v>
      </c>
      <c r="C61" s="245" t="s">
        <v>170</v>
      </c>
      <c r="D61" s="246" t="s">
        <v>134</v>
      </c>
      <c r="E61" s="247">
        <v>7.6997</v>
      </c>
      <c r="F61" s="439"/>
      <c r="G61" s="248">
        <f>E61*F61</f>
        <v>0</v>
      </c>
      <c r="H61" s="249">
        <v>0</v>
      </c>
      <c r="I61" s="250">
        <f>E61*H61</f>
        <v>0</v>
      </c>
      <c r="J61" s="249">
        <v>0</v>
      </c>
      <c r="K61" s="250">
        <f>E61*J61</f>
        <v>0</v>
      </c>
      <c r="O61" s="242">
        <v>2</v>
      </c>
      <c r="AA61" s="215">
        <v>1</v>
      </c>
      <c r="AB61" s="215">
        <v>1</v>
      </c>
      <c r="AC61" s="215">
        <v>1</v>
      </c>
      <c r="AZ61" s="215">
        <v>1</v>
      </c>
      <c r="BA61" s="215">
        <f>IF(AZ61=1,G61,0)</f>
        <v>0</v>
      </c>
      <c r="BB61" s="215">
        <f>IF(AZ61=2,G61,0)</f>
        <v>0</v>
      </c>
      <c r="BC61" s="215">
        <f>IF(AZ61=3,G61,0)</f>
        <v>0</v>
      </c>
      <c r="BD61" s="215">
        <f>IF(AZ61=4,G61,0)</f>
        <v>0</v>
      </c>
      <c r="BE61" s="215">
        <f>IF(AZ61=5,G61,0)</f>
        <v>0</v>
      </c>
      <c r="CA61" s="242">
        <v>1</v>
      </c>
      <c r="CB61" s="242">
        <v>1</v>
      </c>
    </row>
    <row r="62" spans="1:80" ht="12.75">
      <c r="A62" s="243">
        <v>11</v>
      </c>
      <c r="B62" s="244" t="s">
        <v>171</v>
      </c>
      <c r="C62" s="245" t="s">
        <v>172</v>
      </c>
      <c r="D62" s="246" t="s">
        <v>173</v>
      </c>
      <c r="E62" s="247">
        <v>38.5342</v>
      </c>
      <c r="F62" s="439"/>
      <c r="G62" s="248">
        <f>E62*F62</f>
        <v>0</v>
      </c>
      <c r="H62" s="249">
        <v>1</v>
      </c>
      <c r="I62" s="250">
        <f>E62*H62</f>
        <v>38.5342</v>
      </c>
      <c r="J62" s="249"/>
      <c r="K62" s="250">
        <f>E62*J62</f>
        <v>0</v>
      </c>
      <c r="O62" s="242">
        <v>2</v>
      </c>
      <c r="AA62" s="215">
        <v>3</v>
      </c>
      <c r="AB62" s="215">
        <v>1</v>
      </c>
      <c r="AC62" s="215">
        <v>58337306</v>
      </c>
      <c r="AZ62" s="215">
        <v>1</v>
      </c>
      <c r="BA62" s="215">
        <f>IF(AZ62=1,G62,0)</f>
        <v>0</v>
      </c>
      <c r="BB62" s="215">
        <f>IF(AZ62=2,G62,0)</f>
        <v>0</v>
      </c>
      <c r="BC62" s="215">
        <f>IF(AZ62=3,G62,0)</f>
        <v>0</v>
      </c>
      <c r="BD62" s="215">
        <f>IF(AZ62=4,G62,0)</f>
        <v>0</v>
      </c>
      <c r="BE62" s="215">
        <f>IF(AZ62=5,G62,0)</f>
        <v>0</v>
      </c>
      <c r="CA62" s="242">
        <v>3</v>
      </c>
      <c r="CB62" s="242">
        <v>1</v>
      </c>
    </row>
    <row r="63" spans="1:15" ht="12.75">
      <c r="A63" s="251"/>
      <c r="B63" s="252"/>
      <c r="C63" s="505" t="s">
        <v>174</v>
      </c>
      <c r="D63" s="505"/>
      <c r="E63" s="262">
        <v>0</v>
      </c>
      <c r="F63" s="254"/>
      <c r="G63" s="255"/>
      <c r="H63" s="256"/>
      <c r="I63" s="257"/>
      <c r="J63" s="258"/>
      <c r="K63" s="257"/>
      <c r="M63" s="259" t="s">
        <v>174</v>
      </c>
      <c r="O63" s="242"/>
    </row>
    <row r="64" spans="1:15" ht="12.75">
      <c r="A64" s="251"/>
      <c r="B64" s="252"/>
      <c r="C64" s="505" t="s">
        <v>137</v>
      </c>
      <c r="D64" s="505"/>
      <c r="E64" s="262">
        <v>0</v>
      </c>
      <c r="F64" s="254"/>
      <c r="G64" s="255"/>
      <c r="H64" s="256"/>
      <c r="I64" s="257"/>
      <c r="J64" s="258"/>
      <c r="K64" s="257"/>
      <c r="M64" s="259" t="s">
        <v>137</v>
      </c>
      <c r="O64" s="242"/>
    </row>
    <row r="65" spans="1:15" ht="12.75">
      <c r="A65" s="251"/>
      <c r="B65" s="252"/>
      <c r="C65" s="505" t="s">
        <v>138</v>
      </c>
      <c r="D65" s="505"/>
      <c r="E65" s="262">
        <v>0</v>
      </c>
      <c r="F65" s="254"/>
      <c r="G65" s="255"/>
      <c r="H65" s="256"/>
      <c r="I65" s="257"/>
      <c r="J65" s="258"/>
      <c r="K65" s="257"/>
      <c r="M65" s="259" t="s">
        <v>138</v>
      </c>
      <c r="O65" s="242"/>
    </row>
    <row r="66" spans="1:15" ht="12.75">
      <c r="A66" s="251"/>
      <c r="B66" s="252"/>
      <c r="C66" s="505" t="s">
        <v>139</v>
      </c>
      <c r="D66" s="505"/>
      <c r="E66" s="262">
        <v>3.087</v>
      </c>
      <c r="F66" s="254"/>
      <c r="G66" s="255"/>
      <c r="H66" s="256"/>
      <c r="I66" s="257"/>
      <c r="J66" s="258"/>
      <c r="K66" s="257"/>
      <c r="M66" s="259" t="s">
        <v>139</v>
      </c>
      <c r="O66" s="242"/>
    </row>
    <row r="67" spans="1:15" ht="12.75">
      <c r="A67" s="251"/>
      <c r="B67" s="252"/>
      <c r="C67" s="505" t="s">
        <v>140</v>
      </c>
      <c r="D67" s="505"/>
      <c r="E67" s="262">
        <v>2.352</v>
      </c>
      <c r="F67" s="254"/>
      <c r="G67" s="255"/>
      <c r="H67" s="256"/>
      <c r="I67" s="257"/>
      <c r="J67" s="258"/>
      <c r="K67" s="257"/>
      <c r="M67" s="259" t="s">
        <v>140</v>
      </c>
      <c r="O67" s="242"/>
    </row>
    <row r="68" spans="1:15" ht="12.75">
      <c r="A68" s="251"/>
      <c r="B68" s="252"/>
      <c r="C68" s="505" t="s">
        <v>141</v>
      </c>
      <c r="D68" s="505"/>
      <c r="E68" s="262">
        <v>2.4797</v>
      </c>
      <c r="F68" s="254"/>
      <c r="G68" s="255"/>
      <c r="H68" s="256"/>
      <c r="I68" s="257"/>
      <c r="J68" s="258"/>
      <c r="K68" s="257"/>
      <c r="M68" s="259" t="s">
        <v>141</v>
      </c>
      <c r="O68" s="242"/>
    </row>
    <row r="69" spans="1:15" ht="12.75">
      <c r="A69" s="251"/>
      <c r="B69" s="252"/>
      <c r="C69" s="505" t="s">
        <v>142</v>
      </c>
      <c r="D69" s="505"/>
      <c r="E69" s="262">
        <v>6.1512</v>
      </c>
      <c r="F69" s="254"/>
      <c r="G69" s="255"/>
      <c r="H69" s="256"/>
      <c r="I69" s="257"/>
      <c r="K69" s="257"/>
      <c r="M69" s="259" t="s">
        <v>142</v>
      </c>
      <c r="O69" s="242"/>
    </row>
    <row r="70" spans="1:15" ht="12.75">
      <c r="A70" s="251"/>
      <c r="B70" s="252"/>
      <c r="C70" s="505" t="s">
        <v>143</v>
      </c>
      <c r="D70" s="505"/>
      <c r="E70" s="262">
        <v>1.8797</v>
      </c>
      <c r="F70" s="254"/>
      <c r="G70" s="255"/>
      <c r="H70" s="256"/>
      <c r="I70" s="257"/>
      <c r="J70" s="258"/>
      <c r="K70" s="257"/>
      <c r="M70" s="259" t="s">
        <v>143</v>
      </c>
      <c r="O70" s="242"/>
    </row>
    <row r="71" spans="1:15" ht="12.75">
      <c r="A71" s="251"/>
      <c r="B71" s="252"/>
      <c r="C71" s="505" t="s">
        <v>144</v>
      </c>
      <c r="D71" s="505"/>
      <c r="E71" s="262">
        <v>0</v>
      </c>
      <c r="F71" s="254"/>
      <c r="G71" s="255"/>
      <c r="H71" s="256"/>
      <c r="I71" s="257"/>
      <c r="J71" s="258"/>
      <c r="K71" s="257"/>
      <c r="M71" s="259" t="s">
        <v>144</v>
      </c>
      <c r="O71" s="242"/>
    </row>
    <row r="72" spans="1:15" ht="12.75">
      <c r="A72" s="251"/>
      <c r="B72" s="252"/>
      <c r="C72" s="505" t="s">
        <v>145</v>
      </c>
      <c r="D72" s="505"/>
      <c r="E72" s="262">
        <v>0</v>
      </c>
      <c r="F72" s="254"/>
      <c r="G72" s="255"/>
      <c r="H72" s="256"/>
      <c r="I72" s="257"/>
      <c r="J72" s="258"/>
      <c r="K72" s="257"/>
      <c r="M72" s="261">
        <v>4.583333333333333</v>
      </c>
      <c r="O72" s="242"/>
    </row>
    <row r="73" spans="1:15" ht="12.75">
      <c r="A73" s="251"/>
      <c r="B73" s="252"/>
      <c r="C73" s="505" t="s">
        <v>146</v>
      </c>
      <c r="D73" s="505"/>
      <c r="E73" s="262">
        <v>2.4</v>
      </c>
      <c r="F73" s="254"/>
      <c r="G73" s="255"/>
      <c r="H73" s="256"/>
      <c r="I73" s="257"/>
      <c r="J73" s="258"/>
      <c r="K73" s="257"/>
      <c r="M73" s="259" t="s">
        <v>146</v>
      </c>
      <c r="O73" s="242"/>
    </row>
    <row r="74" spans="1:15" ht="12.75">
      <c r="A74" s="251"/>
      <c r="B74" s="252"/>
      <c r="C74" s="505" t="s">
        <v>175</v>
      </c>
      <c r="D74" s="505"/>
      <c r="E74" s="262">
        <v>18.3496</v>
      </c>
      <c r="F74" s="254"/>
      <c r="G74" s="255"/>
      <c r="H74" s="256"/>
      <c r="I74" s="257"/>
      <c r="J74" s="258"/>
      <c r="K74" s="257"/>
      <c r="M74" s="259" t="s">
        <v>175</v>
      </c>
      <c r="O74" s="242"/>
    </row>
    <row r="75" spans="1:15" ht="12.75">
      <c r="A75" s="251"/>
      <c r="B75" s="252"/>
      <c r="C75" s="503" t="s">
        <v>176</v>
      </c>
      <c r="D75" s="503"/>
      <c r="E75" s="253">
        <v>38.5342</v>
      </c>
      <c r="F75" s="254"/>
      <c r="G75" s="255"/>
      <c r="H75" s="256"/>
      <c r="I75" s="257"/>
      <c r="J75" s="258"/>
      <c r="K75" s="257"/>
      <c r="M75" s="259" t="s">
        <v>176</v>
      </c>
      <c r="O75" s="242"/>
    </row>
    <row r="76" spans="1:57" ht="12.75">
      <c r="A76" s="263"/>
      <c r="B76" s="264" t="s">
        <v>177</v>
      </c>
      <c r="C76" s="265" t="s">
        <v>178</v>
      </c>
      <c r="D76" s="266"/>
      <c r="E76" s="267"/>
      <c r="F76" s="268"/>
      <c r="G76" s="269">
        <f>SUM(G7:G75)</f>
        <v>0</v>
      </c>
      <c r="H76" s="270"/>
      <c r="I76" s="271">
        <f>SUM(I7:I75)</f>
        <v>41.482</v>
      </c>
      <c r="J76" s="270"/>
      <c r="K76" s="271">
        <f>SUM(K7:K75)</f>
        <v>-1.0242479999999998</v>
      </c>
      <c r="O76" s="242">
        <v>4</v>
      </c>
      <c r="BA76" s="272">
        <f>SUM(BA7:BA75)</f>
        <v>0</v>
      </c>
      <c r="BB76" s="272">
        <f>SUM(BB7:BB75)</f>
        <v>0</v>
      </c>
      <c r="BC76" s="272">
        <f>SUM(BC7:BC75)</f>
        <v>0</v>
      </c>
      <c r="BD76" s="272">
        <f>SUM(BD7:BD75)</f>
        <v>0</v>
      </c>
      <c r="BE76" s="272">
        <f>SUM(BE7:BE75)</f>
        <v>0</v>
      </c>
    </row>
    <row r="77" spans="1:15" ht="12.75">
      <c r="A77" s="232" t="s">
        <v>118</v>
      </c>
      <c r="B77" s="233" t="s">
        <v>179</v>
      </c>
      <c r="C77" s="234" t="s">
        <v>180</v>
      </c>
      <c r="D77" s="235"/>
      <c r="E77" s="236"/>
      <c r="F77" s="236"/>
      <c r="G77" s="237"/>
      <c r="H77" s="238"/>
      <c r="I77" s="239"/>
      <c r="J77" s="240"/>
      <c r="K77" s="241"/>
      <c r="O77" s="242">
        <v>1</v>
      </c>
    </row>
    <row r="78" spans="1:80" ht="12.75">
      <c r="A78" s="243">
        <v>12</v>
      </c>
      <c r="B78" s="244" t="s">
        <v>181</v>
      </c>
      <c r="C78" s="245" t="s">
        <v>182</v>
      </c>
      <c r="D78" s="246" t="s">
        <v>183</v>
      </c>
      <c r="E78" s="247">
        <v>2</v>
      </c>
      <c r="F78" s="439"/>
      <c r="G78" s="248">
        <f>E78*F78</f>
        <v>0</v>
      </c>
      <c r="H78" s="249">
        <v>0</v>
      </c>
      <c r="I78" s="250">
        <f>E78*H78</f>
        <v>0</v>
      </c>
      <c r="J78" s="249">
        <v>0</v>
      </c>
      <c r="K78" s="250">
        <f>E78*J78</f>
        <v>0</v>
      </c>
      <c r="O78" s="242">
        <v>2</v>
      </c>
      <c r="AA78" s="215">
        <v>1</v>
      </c>
      <c r="AB78" s="215">
        <v>1</v>
      </c>
      <c r="AC78" s="215">
        <v>1</v>
      </c>
      <c r="AZ78" s="215">
        <v>1</v>
      </c>
      <c r="BA78" s="215">
        <f>IF(AZ78=1,G78,0)</f>
        <v>0</v>
      </c>
      <c r="BB78" s="215">
        <f>IF(AZ78=2,G78,0)</f>
        <v>0</v>
      </c>
      <c r="BC78" s="215">
        <f>IF(AZ78=3,G78,0)</f>
        <v>0</v>
      </c>
      <c r="BD78" s="215">
        <f>IF(AZ78=4,G78,0)</f>
        <v>0</v>
      </c>
      <c r="BE78" s="215">
        <f>IF(AZ78=5,G78,0)</f>
        <v>0</v>
      </c>
      <c r="CA78" s="242">
        <v>1</v>
      </c>
      <c r="CB78" s="242">
        <v>1</v>
      </c>
    </row>
    <row r="79" spans="1:15" ht="12.75">
      <c r="A79" s="251"/>
      <c r="B79" s="252"/>
      <c r="C79" s="503" t="s">
        <v>184</v>
      </c>
      <c r="D79" s="503"/>
      <c r="E79" s="253">
        <v>1</v>
      </c>
      <c r="F79" s="254"/>
      <c r="G79" s="255"/>
      <c r="H79" s="256"/>
      <c r="I79" s="257"/>
      <c r="J79" s="258"/>
      <c r="K79" s="257"/>
      <c r="M79" s="261">
        <v>21.000694444444445</v>
      </c>
      <c r="O79" s="242"/>
    </row>
    <row r="80" spans="1:15" ht="12.75">
      <c r="A80" s="251"/>
      <c r="B80" s="252"/>
      <c r="C80" s="503" t="s">
        <v>185</v>
      </c>
      <c r="D80" s="503"/>
      <c r="E80" s="253">
        <v>1</v>
      </c>
      <c r="F80" s="254"/>
      <c r="G80" s="255"/>
      <c r="H80" s="256"/>
      <c r="I80" s="257"/>
      <c r="J80" s="258"/>
      <c r="K80" s="257"/>
      <c r="M80" s="261">
        <v>17.250694444444445</v>
      </c>
      <c r="O80" s="242"/>
    </row>
    <row r="81" spans="1:80" ht="12.75">
      <c r="A81" s="243">
        <v>13</v>
      </c>
      <c r="B81" s="244" t="s">
        <v>186</v>
      </c>
      <c r="C81" s="245" t="s">
        <v>187</v>
      </c>
      <c r="D81" s="246" t="s">
        <v>183</v>
      </c>
      <c r="E81" s="247">
        <v>1</v>
      </c>
      <c r="F81" s="439"/>
      <c r="G81" s="248">
        <f>E81*F81</f>
        <v>0</v>
      </c>
      <c r="H81" s="249">
        <v>0</v>
      </c>
      <c r="I81" s="250">
        <f>E81*H81</f>
        <v>0</v>
      </c>
      <c r="J81" s="249">
        <v>0</v>
      </c>
      <c r="K81" s="250">
        <f>E81*J81</f>
        <v>0</v>
      </c>
      <c r="O81" s="242">
        <v>2</v>
      </c>
      <c r="AA81" s="215">
        <v>1</v>
      </c>
      <c r="AB81" s="215">
        <v>1</v>
      </c>
      <c r="AC81" s="215">
        <v>1</v>
      </c>
      <c r="AZ81" s="215">
        <v>1</v>
      </c>
      <c r="BA81" s="215">
        <f>IF(AZ81=1,G81,0)</f>
        <v>0</v>
      </c>
      <c r="BB81" s="215">
        <f>IF(AZ81=2,G81,0)</f>
        <v>0</v>
      </c>
      <c r="BC81" s="215">
        <f>IF(AZ81=3,G81,0)</f>
        <v>0</v>
      </c>
      <c r="BD81" s="215">
        <f>IF(AZ81=4,G81,0)</f>
        <v>0</v>
      </c>
      <c r="BE81" s="215">
        <f>IF(AZ81=5,G81,0)</f>
        <v>0</v>
      </c>
      <c r="CA81" s="242">
        <v>1</v>
      </c>
      <c r="CB81" s="242">
        <v>1</v>
      </c>
    </row>
    <row r="82" spans="1:15" ht="12.75">
      <c r="A82" s="251"/>
      <c r="B82" s="260"/>
      <c r="C82" s="504" t="s">
        <v>188</v>
      </c>
      <c r="D82" s="504"/>
      <c r="E82" s="504"/>
      <c r="F82" s="504"/>
      <c r="G82" s="504"/>
      <c r="I82" s="257"/>
      <c r="K82" s="257"/>
      <c r="O82" s="242">
        <v>3</v>
      </c>
    </row>
    <row r="83" spans="1:15" ht="12.75">
      <c r="A83" s="251"/>
      <c r="B83" s="260"/>
      <c r="C83" s="504" t="s">
        <v>189</v>
      </c>
      <c r="D83" s="504"/>
      <c r="E83" s="504"/>
      <c r="F83" s="504"/>
      <c r="G83" s="504"/>
      <c r="I83" s="257"/>
      <c r="K83" s="257"/>
      <c r="O83" s="242">
        <v>3</v>
      </c>
    </row>
    <row r="84" spans="1:15" ht="12.75">
      <c r="A84" s="251"/>
      <c r="B84" s="260"/>
      <c r="C84" s="504" t="s">
        <v>190</v>
      </c>
      <c r="D84" s="504"/>
      <c r="E84" s="504"/>
      <c r="F84" s="504"/>
      <c r="G84" s="504"/>
      <c r="I84" s="257"/>
      <c r="K84" s="257"/>
      <c r="O84" s="242">
        <v>3</v>
      </c>
    </row>
    <row r="85" spans="1:15" ht="12.75">
      <c r="A85" s="251"/>
      <c r="B85" s="252"/>
      <c r="C85" s="503" t="s">
        <v>167</v>
      </c>
      <c r="D85" s="503"/>
      <c r="E85" s="253">
        <v>0</v>
      </c>
      <c r="F85" s="254"/>
      <c r="G85" s="255"/>
      <c r="H85" s="256"/>
      <c r="I85" s="257"/>
      <c r="J85" s="258"/>
      <c r="K85" s="257"/>
      <c r="M85" s="259" t="s">
        <v>167</v>
      </c>
      <c r="O85" s="242"/>
    </row>
    <row r="86" spans="1:15" ht="12.75">
      <c r="A86" s="251"/>
      <c r="B86" s="252"/>
      <c r="C86" s="503" t="s">
        <v>191</v>
      </c>
      <c r="D86" s="503"/>
      <c r="E86" s="253">
        <v>1</v>
      </c>
      <c r="F86" s="254"/>
      <c r="G86" s="255"/>
      <c r="H86" s="256"/>
      <c r="I86" s="257"/>
      <c r="J86" s="258"/>
      <c r="K86" s="257"/>
      <c r="M86" s="259" t="s">
        <v>191</v>
      </c>
      <c r="O86" s="242"/>
    </row>
    <row r="87" spans="1:80" ht="12.75">
      <c r="A87" s="243">
        <v>14</v>
      </c>
      <c r="B87" s="244" t="s">
        <v>192</v>
      </c>
      <c r="C87" s="245" t="s">
        <v>193</v>
      </c>
      <c r="D87" s="246" t="s">
        <v>183</v>
      </c>
      <c r="E87" s="247">
        <v>1</v>
      </c>
      <c r="F87" s="439"/>
      <c r="G87" s="248">
        <f>E87*F87</f>
        <v>0</v>
      </c>
      <c r="H87" s="249">
        <v>0</v>
      </c>
      <c r="I87" s="250">
        <f>E87*H87</f>
        <v>0</v>
      </c>
      <c r="J87" s="249">
        <v>0</v>
      </c>
      <c r="K87" s="250">
        <f>E87*J87</f>
        <v>0</v>
      </c>
      <c r="O87" s="242">
        <v>2</v>
      </c>
      <c r="AA87" s="215">
        <v>1</v>
      </c>
      <c r="AB87" s="215">
        <v>1</v>
      </c>
      <c r="AC87" s="215">
        <v>1</v>
      </c>
      <c r="AZ87" s="215">
        <v>1</v>
      </c>
      <c r="BA87" s="215">
        <f>IF(AZ87=1,G87,0)</f>
        <v>0</v>
      </c>
      <c r="BB87" s="215">
        <f>IF(AZ87=2,G87,0)</f>
        <v>0</v>
      </c>
      <c r="BC87" s="215">
        <f>IF(AZ87=3,G87,0)</f>
        <v>0</v>
      </c>
      <c r="BD87" s="215">
        <f>IF(AZ87=4,G87,0)</f>
        <v>0</v>
      </c>
      <c r="BE87" s="215">
        <f>IF(AZ87=5,G87,0)</f>
        <v>0</v>
      </c>
      <c r="CA87" s="242">
        <v>1</v>
      </c>
      <c r="CB87" s="242">
        <v>1</v>
      </c>
    </row>
    <row r="88" spans="1:15" ht="12.75">
      <c r="A88" s="251"/>
      <c r="B88" s="260"/>
      <c r="C88" s="504" t="s">
        <v>188</v>
      </c>
      <c r="D88" s="504"/>
      <c r="E88" s="504"/>
      <c r="F88" s="504"/>
      <c r="G88" s="504"/>
      <c r="I88" s="257"/>
      <c r="K88" s="257"/>
      <c r="O88" s="242">
        <v>3</v>
      </c>
    </row>
    <row r="89" spans="1:15" ht="12.75">
      <c r="A89" s="251"/>
      <c r="B89" s="260"/>
      <c r="C89" s="504" t="s">
        <v>189</v>
      </c>
      <c r="D89" s="504"/>
      <c r="E89" s="504"/>
      <c r="F89" s="504"/>
      <c r="G89" s="504"/>
      <c r="I89" s="257"/>
      <c r="K89" s="257"/>
      <c r="O89" s="242">
        <v>3</v>
      </c>
    </row>
    <row r="90" spans="1:15" ht="12.75">
      <c r="A90" s="251"/>
      <c r="B90" s="260"/>
      <c r="C90" s="504" t="s">
        <v>190</v>
      </c>
      <c r="D90" s="504"/>
      <c r="E90" s="504"/>
      <c r="F90" s="504"/>
      <c r="G90" s="504"/>
      <c r="I90" s="257"/>
      <c r="K90" s="257"/>
      <c r="O90" s="242">
        <v>3</v>
      </c>
    </row>
    <row r="91" spans="1:15" ht="12.75">
      <c r="A91" s="251"/>
      <c r="B91" s="252"/>
      <c r="C91" s="503" t="s">
        <v>167</v>
      </c>
      <c r="D91" s="503"/>
      <c r="E91" s="253">
        <v>0</v>
      </c>
      <c r="F91" s="254"/>
      <c r="G91" s="255"/>
      <c r="H91" s="256"/>
      <c r="I91" s="257"/>
      <c r="J91" s="258"/>
      <c r="K91" s="257"/>
      <c r="M91" s="259" t="s">
        <v>167</v>
      </c>
      <c r="O91" s="242"/>
    </row>
    <row r="92" spans="1:15" ht="12.75">
      <c r="A92" s="251"/>
      <c r="B92" s="252"/>
      <c r="C92" s="503" t="s">
        <v>194</v>
      </c>
      <c r="D92" s="503"/>
      <c r="E92" s="253">
        <v>1</v>
      </c>
      <c r="F92" s="254"/>
      <c r="G92" s="255"/>
      <c r="H92" s="256"/>
      <c r="I92" s="257"/>
      <c r="J92" s="258"/>
      <c r="K92" s="257"/>
      <c r="M92" s="259" t="s">
        <v>194</v>
      </c>
      <c r="O92" s="242"/>
    </row>
    <row r="93" spans="1:80" ht="12.75">
      <c r="A93" s="243">
        <v>15</v>
      </c>
      <c r="B93" s="244" t="s">
        <v>195</v>
      </c>
      <c r="C93" s="245" t="s">
        <v>196</v>
      </c>
      <c r="D93" s="246" t="s">
        <v>123</v>
      </c>
      <c r="E93" s="247">
        <v>77.2772</v>
      </c>
      <c r="F93" s="439"/>
      <c r="G93" s="248">
        <f>E93*F93</f>
        <v>0</v>
      </c>
      <c r="H93" s="249">
        <v>0</v>
      </c>
      <c r="I93" s="250">
        <f>E93*H93</f>
        <v>0</v>
      </c>
      <c r="J93" s="249">
        <v>0</v>
      </c>
      <c r="K93" s="250">
        <f>E93*J93</f>
        <v>0</v>
      </c>
      <c r="O93" s="242">
        <v>2</v>
      </c>
      <c r="AA93" s="215">
        <v>1</v>
      </c>
      <c r="AB93" s="215">
        <v>1</v>
      </c>
      <c r="AC93" s="215">
        <v>1</v>
      </c>
      <c r="AZ93" s="215">
        <v>1</v>
      </c>
      <c r="BA93" s="215">
        <f>IF(AZ93=1,G93,0)</f>
        <v>0</v>
      </c>
      <c r="BB93" s="215">
        <f>IF(AZ93=2,G93,0)</f>
        <v>0</v>
      </c>
      <c r="BC93" s="215">
        <f>IF(AZ93=3,G93,0)</f>
        <v>0</v>
      </c>
      <c r="BD93" s="215">
        <f>IF(AZ93=4,G93,0)</f>
        <v>0</v>
      </c>
      <c r="BE93" s="215">
        <f>IF(AZ93=5,G93,0)</f>
        <v>0</v>
      </c>
      <c r="CA93" s="242">
        <v>1</v>
      </c>
      <c r="CB93" s="242">
        <v>1</v>
      </c>
    </row>
    <row r="94" spans="1:15" ht="12.75">
      <c r="A94" s="251"/>
      <c r="B94" s="252"/>
      <c r="C94" s="503" t="s">
        <v>144</v>
      </c>
      <c r="D94" s="503"/>
      <c r="E94" s="253">
        <v>0</v>
      </c>
      <c r="F94" s="254"/>
      <c r="G94" s="255"/>
      <c r="H94" s="256"/>
      <c r="I94" s="257"/>
      <c r="J94" s="258"/>
      <c r="K94" s="257"/>
      <c r="M94" s="259" t="s">
        <v>144</v>
      </c>
      <c r="O94" s="242"/>
    </row>
    <row r="95" spans="1:15" ht="12.75">
      <c r="A95" s="251"/>
      <c r="B95" s="252"/>
      <c r="C95" s="503" t="s">
        <v>197</v>
      </c>
      <c r="D95" s="503"/>
      <c r="E95" s="253">
        <v>77.2772</v>
      </c>
      <c r="F95" s="254"/>
      <c r="G95" s="255"/>
      <c r="H95" s="256"/>
      <c r="I95" s="257"/>
      <c r="J95" s="258"/>
      <c r="K95" s="257"/>
      <c r="M95" s="259" t="s">
        <v>197</v>
      </c>
      <c r="O95" s="242"/>
    </row>
    <row r="96" spans="1:80" ht="12.75">
      <c r="A96" s="243">
        <v>16</v>
      </c>
      <c r="B96" s="244" t="s">
        <v>198</v>
      </c>
      <c r="C96" s="245" t="s">
        <v>199</v>
      </c>
      <c r="D96" s="246" t="s">
        <v>200</v>
      </c>
      <c r="E96" s="247">
        <v>2</v>
      </c>
      <c r="F96" s="439"/>
      <c r="G96" s="248">
        <f>E96*F96</f>
        <v>0</v>
      </c>
      <c r="H96" s="249">
        <v>0</v>
      </c>
      <c r="I96" s="250">
        <f>E96*H96</f>
        <v>0</v>
      </c>
      <c r="J96" s="249">
        <v>0</v>
      </c>
      <c r="K96" s="250">
        <f>E96*J96</f>
        <v>0</v>
      </c>
      <c r="O96" s="242">
        <v>2</v>
      </c>
      <c r="AA96" s="215">
        <v>1</v>
      </c>
      <c r="AB96" s="215">
        <v>1</v>
      </c>
      <c r="AC96" s="215">
        <v>1</v>
      </c>
      <c r="AZ96" s="215">
        <v>1</v>
      </c>
      <c r="BA96" s="215">
        <f>IF(AZ96=1,G96,0)</f>
        <v>0</v>
      </c>
      <c r="BB96" s="215">
        <f>IF(AZ96=2,G96,0)</f>
        <v>0</v>
      </c>
      <c r="BC96" s="215">
        <f>IF(AZ96=3,G96,0)</f>
        <v>0</v>
      </c>
      <c r="BD96" s="215">
        <f>IF(AZ96=4,G96,0)</f>
        <v>0</v>
      </c>
      <c r="BE96" s="215">
        <f>IF(AZ96=5,G96,0)</f>
        <v>0</v>
      </c>
      <c r="CA96" s="242">
        <v>1</v>
      </c>
      <c r="CB96" s="242">
        <v>1</v>
      </c>
    </row>
    <row r="97" spans="1:15" ht="12.75">
      <c r="A97" s="251"/>
      <c r="B97" s="252"/>
      <c r="C97" s="503" t="s">
        <v>201</v>
      </c>
      <c r="D97" s="503"/>
      <c r="E97" s="253">
        <v>0</v>
      </c>
      <c r="F97" s="254"/>
      <c r="G97" s="255"/>
      <c r="H97" s="256"/>
      <c r="I97" s="257"/>
      <c r="J97" s="258"/>
      <c r="K97" s="257"/>
      <c r="M97" s="259" t="s">
        <v>201</v>
      </c>
      <c r="O97" s="242"/>
    </row>
    <row r="98" spans="1:15" ht="12.75">
      <c r="A98" s="251"/>
      <c r="B98" s="252"/>
      <c r="C98" s="503" t="s">
        <v>167</v>
      </c>
      <c r="D98" s="503"/>
      <c r="E98" s="253">
        <v>0</v>
      </c>
      <c r="F98" s="254"/>
      <c r="G98" s="255"/>
      <c r="H98" s="256"/>
      <c r="I98" s="257"/>
      <c r="J98" s="258"/>
      <c r="K98" s="257"/>
      <c r="M98" s="259" t="s">
        <v>167</v>
      </c>
      <c r="O98" s="242"/>
    </row>
    <row r="99" spans="1:15" ht="12.75">
      <c r="A99" s="251"/>
      <c r="B99" s="252"/>
      <c r="C99" s="503" t="s">
        <v>202</v>
      </c>
      <c r="D99" s="503"/>
      <c r="E99" s="253">
        <v>2</v>
      </c>
      <c r="F99" s="254"/>
      <c r="G99" s="255"/>
      <c r="H99" s="256"/>
      <c r="I99" s="257"/>
      <c r="J99" s="258"/>
      <c r="K99" s="257"/>
      <c r="M99" s="259" t="s">
        <v>202</v>
      </c>
      <c r="O99" s="242"/>
    </row>
    <row r="100" spans="1:80" ht="12.75">
      <c r="A100" s="243">
        <v>17</v>
      </c>
      <c r="B100" s="244" t="s">
        <v>203</v>
      </c>
      <c r="C100" s="245" t="s">
        <v>204</v>
      </c>
      <c r="D100" s="246" t="s">
        <v>205</v>
      </c>
      <c r="E100" s="247">
        <v>45</v>
      </c>
      <c r="F100" s="439"/>
      <c r="G100" s="248">
        <f>E100*F100</f>
        <v>0</v>
      </c>
      <c r="H100" s="249">
        <v>0</v>
      </c>
      <c r="I100" s="250">
        <f>E100*H100</f>
        <v>0</v>
      </c>
      <c r="J100" s="249">
        <v>0</v>
      </c>
      <c r="K100" s="250">
        <f>E100*J100</f>
        <v>0</v>
      </c>
      <c r="O100" s="242">
        <v>2</v>
      </c>
      <c r="AA100" s="215">
        <v>1</v>
      </c>
      <c r="AB100" s="215">
        <v>1</v>
      </c>
      <c r="AC100" s="215">
        <v>1</v>
      </c>
      <c r="AZ100" s="215">
        <v>1</v>
      </c>
      <c r="BA100" s="215">
        <f>IF(AZ100=1,G100,0)</f>
        <v>0</v>
      </c>
      <c r="BB100" s="215">
        <f>IF(AZ100=2,G100,0)</f>
        <v>0</v>
      </c>
      <c r="BC100" s="215">
        <f>IF(AZ100=3,G100,0)</f>
        <v>0</v>
      </c>
      <c r="BD100" s="215">
        <f>IF(AZ100=4,G100,0)</f>
        <v>0</v>
      </c>
      <c r="BE100" s="215">
        <f>IF(AZ100=5,G100,0)</f>
        <v>0</v>
      </c>
      <c r="CA100" s="242">
        <v>1</v>
      </c>
      <c r="CB100" s="242">
        <v>1</v>
      </c>
    </row>
    <row r="101" spans="1:57" ht="12.75">
      <c r="A101" s="263"/>
      <c r="B101" s="264" t="s">
        <v>177</v>
      </c>
      <c r="C101" s="265" t="s">
        <v>206</v>
      </c>
      <c r="D101" s="266"/>
      <c r="E101" s="267"/>
      <c r="F101" s="268"/>
      <c r="G101" s="269">
        <f>SUM(G77:G100)</f>
        <v>0</v>
      </c>
      <c r="H101" s="270"/>
      <c r="I101" s="271">
        <f>SUM(I77:I100)</f>
        <v>0</v>
      </c>
      <c r="J101" s="270"/>
      <c r="K101" s="271">
        <f>SUM(K77:K100)</f>
        <v>0</v>
      </c>
      <c r="O101" s="242">
        <v>4</v>
      </c>
      <c r="BA101" s="272">
        <f>SUM(BA77:BA100)</f>
        <v>0</v>
      </c>
      <c r="BB101" s="272">
        <f>SUM(BB77:BB100)</f>
        <v>0</v>
      </c>
      <c r="BC101" s="272">
        <f>SUM(BC77:BC100)</f>
        <v>0</v>
      </c>
      <c r="BD101" s="272">
        <f>SUM(BD77:BD100)</f>
        <v>0</v>
      </c>
      <c r="BE101" s="272">
        <f>SUM(BE77:BE100)</f>
        <v>0</v>
      </c>
    </row>
    <row r="102" spans="1:15" ht="12.75">
      <c r="A102" s="232" t="s">
        <v>118</v>
      </c>
      <c r="B102" s="233" t="s">
        <v>207</v>
      </c>
      <c r="C102" s="234" t="s">
        <v>208</v>
      </c>
      <c r="D102" s="235"/>
      <c r="E102" s="236"/>
      <c r="F102" s="236"/>
      <c r="G102" s="237"/>
      <c r="H102" s="238"/>
      <c r="I102" s="239"/>
      <c r="J102" s="240"/>
      <c r="K102" s="241"/>
      <c r="O102" s="242">
        <v>1</v>
      </c>
    </row>
    <row r="103" spans="1:80" ht="12.75">
      <c r="A103" s="243">
        <v>18</v>
      </c>
      <c r="B103" s="244" t="s">
        <v>209</v>
      </c>
      <c r="C103" s="245" t="s">
        <v>210</v>
      </c>
      <c r="D103" s="246" t="s">
        <v>123</v>
      </c>
      <c r="E103" s="247">
        <v>610.5162</v>
      </c>
      <c r="F103" s="439"/>
      <c r="G103" s="248">
        <f>E103*F103</f>
        <v>0</v>
      </c>
      <c r="H103" s="249">
        <v>2E-05</v>
      </c>
      <c r="I103" s="250">
        <f>E103*H103</f>
        <v>0.012210324000000002</v>
      </c>
      <c r="J103" s="249">
        <v>0</v>
      </c>
      <c r="K103" s="250">
        <f>E103*J103</f>
        <v>0</v>
      </c>
      <c r="O103" s="242">
        <v>2</v>
      </c>
      <c r="AA103" s="215">
        <v>1</v>
      </c>
      <c r="AB103" s="215">
        <v>1</v>
      </c>
      <c r="AC103" s="215">
        <v>1</v>
      </c>
      <c r="AZ103" s="215">
        <v>1</v>
      </c>
      <c r="BA103" s="215">
        <f>IF(AZ103=1,G103,0)</f>
        <v>0</v>
      </c>
      <c r="BB103" s="215">
        <f>IF(AZ103=2,G103,0)</f>
        <v>0</v>
      </c>
      <c r="BC103" s="215">
        <f>IF(AZ103=3,G103,0)</f>
        <v>0</v>
      </c>
      <c r="BD103" s="215">
        <f>IF(AZ103=4,G103,0)</f>
        <v>0</v>
      </c>
      <c r="BE103" s="215">
        <f>IF(AZ103=5,G103,0)</f>
        <v>0</v>
      </c>
      <c r="CA103" s="242">
        <v>1</v>
      </c>
      <c r="CB103" s="242">
        <v>1</v>
      </c>
    </row>
    <row r="104" spans="1:15" ht="12.75">
      <c r="A104" s="251"/>
      <c r="B104" s="252"/>
      <c r="C104" s="503" t="s">
        <v>211</v>
      </c>
      <c r="D104" s="503"/>
      <c r="E104" s="253">
        <v>0</v>
      </c>
      <c r="F104" s="254"/>
      <c r="G104" s="255"/>
      <c r="H104" s="256"/>
      <c r="I104" s="257"/>
      <c r="J104" s="258"/>
      <c r="K104" s="257"/>
      <c r="M104" s="259" t="s">
        <v>211</v>
      </c>
      <c r="O104" s="242"/>
    </row>
    <row r="105" spans="1:15" ht="12.75">
      <c r="A105" s="251"/>
      <c r="B105" s="252"/>
      <c r="C105" s="503" t="s">
        <v>212</v>
      </c>
      <c r="D105" s="503"/>
      <c r="E105" s="253">
        <v>21.45</v>
      </c>
      <c r="F105" s="254"/>
      <c r="G105" s="255"/>
      <c r="H105" s="256"/>
      <c r="I105" s="257"/>
      <c r="J105" s="258"/>
      <c r="K105" s="257"/>
      <c r="M105" s="259" t="s">
        <v>212</v>
      </c>
      <c r="O105" s="242"/>
    </row>
    <row r="106" spans="1:15" ht="12.75">
      <c r="A106" s="251"/>
      <c r="B106" s="252"/>
      <c r="C106" s="503" t="s">
        <v>213</v>
      </c>
      <c r="D106" s="503"/>
      <c r="E106" s="253">
        <v>70.06</v>
      </c>
      <c r="F106" s="254"/>
      <c r="G106" s="255"/>
      <c r="H106" s="256"/>
      <c r="I106" s="257"/>
      <c r="J106" s="258"/>
      <c r="K106" s="257"/>
      <c r="M106" s="259" t="s">
        <v>213</v>
      </c>
      <c r="O106" s="242"/>
    </row>
    <row r="107" spans="1:15" ht="12.75">
      <c r="A107" s="251"/>
      <c r="B107" s="252"/>
      <c r="C107" s="503" t="s">
        <v>214</v>
      </c>
      <c r="D107" s="503"/>
      <c r="E107" s="253">
        <v>457.808</v>
      </c>
      <c r="F107" s="254"/>
      <c r="G107" s="255"/>
      <c r="H107" s="256"/>
      <c r="I107" s="257"/>
      <c r="J107" s="258"/>
      <c r="K107" s="257"/>
      <c r="M107" s="259" t="s">
        <v>214</v>
      </c>
      <c r="O107" s="242"/>
    </row>
    <row r="108" spans="1:15" ht="12.75">
      <c r="A108" s="251"/>
      <c r="B108" s="252"/>
      <c r="C108" s="503" t="s">
        <v>144</v>
      </c>
      <c r="D108" s="503"/>
      <c r="E108" s="253">
        <v>0</v>
      </c>
      <c r="F108" s="254"/>
      <c r="G108" s="255"/>
      <c r="H108" s="256"/>
      <c r="I108" s="257"/>
      <c r="J108" s="258"/>
      <c r="K108" s="257"/>
      <c r="M108" s="259" t="s">
        <v>144</v>
      </c>
      <c r="O108" s="242"/>
    </row>
    <row r="109" spans="1:15" ht="12.75">
      <c r="A109" s="251"/>
      <c r="B109" s="252"/>
      <c r="C109" s="503" t="s">
        <v>215</v>
      </c>
      <c r="D109" s="503"/>
      <c r="E109" s="253">
        <v>21.725</v>
      </c>
      <c r="F109" s="254"/>
      <c r="G109" s="255"/>
      <c r="H109" s="256"/>
      <c r="I109" s="257"/>
      <c r="J109" s="258"/>
      <c r="K109" s="257"/>
      <c r="M109" s="259" t="s">
        <v>215</v>
      </c>
      <c r="O109" s="242"/>
    </row>
    <row r="110" spans="1:15" ht="12.75">
      <c r="A110" s="251"/>
      <c r="B110" s="252"/>
      <c r="C110" s="503" t="s">
        <v>216</v>
      </c>
      <c r="D110" s="503"/>
      <c r="E110" s="253">
        <v>39.4732</v>
      </c>
      <c r="F110" s="254"/>
      <c r="G110" s="255"/>
      <c r="H110" s="256"/>
      <c r="I110" s="257"/>
      <c r="J110" s="258"/>
      <c r="K110" s="257"/>
      <c r="M110" s="259" t="s">
        <v>216</v>
      </c>
      <c r="O110" s="242"/>
    </row>
    <row r="111" spans="1:80" ht="12.75">
      <c r="A111" s="243">
        <v>19</v>
      </c>
      <c r="B111" s="244" t="s">
        <v>217</v>
      </c>
      <c r="C111" s="245" t="s">
        <v>218</v>
      </c>
      <c r="D111" s="246" t="s">
        <v>205</v>
      </c>
      <c r="E111" s="247">
        <v>42.598</v>
      </c>
      <c r="F111" s="439"/>
      <c r="G111" s="248">
        <f>E111*F111</f>
        <v>0</v>
      </c>
      <c r="H111" s="249">
        <v>0.0227</v>
      </c>
      <c r="I111" s="250">
        <f>E111*H111</f>
        <v>0.9669746</v>
      </c>
      <c r="J111" s="249">
        <v>0</v>
      </c>
      <c r="K111" s="250">
        <f>E111*J111</f>
        <v>0</v>
      </c>
      <c r="O111" s="242">
        <v>2</v>
      </c>
      <c r="AA111" s="215">
        <v>1</v>
      </c>
      <c r="AB111" s="215">
        <v>0</v>
      </c>
      <c r="AC111" s="215">
        <v>0</v>
      </c>
      <c r="AZ111" s="215">
        <v>1</v>
      </c>
      <c r="BA111" s="215">
        <f>IF(AZ111=1,G111,0)</f>
        <v>0</v>
      </c>
      <c r="BB111" s="215">
        <f>IF(AZ111=2,G111,0)</f>
        <v>0</v>
      </c>
      <c r="BC111" s="215">
        <f>IF(AZ111=3,G111,0)</f>
        <v>0</v>
      </c>
      <c r="BD111" s="215">
        <f>IF(AZ111=4,G111,0)</f>
        <v>0</v>
      </c>
      <c r="BE111" s="215">
        <f>IF(AZ111=5,G111,0)</f>
        <v>0</v>
      </c>
      <c r="CA111" s="242">
        <v>1</v>
      </c>
      <c r="CB111" s="242">
        <v>0</v>
      </c>
    </row>
    <row r="112" spans="1:15" ht="22.5">
      <c r="A112" s="251"/>
      <c r="B112" s="252"/>
      <c r="C112" s="503" t="s">
        <v>219</v>
      </c>
      <c r="D112" s="503"/>
      <c r="E112" s="253">
        <v>42.598</v>
      </c>
      <c r="F112" s="254"/>
      <c r="G112" s="255"/>
      <c r="H112" s="256"/>
      <c r="I112" s="257"/>
      <c r="J112" s="258"/>
      <c r="K112" s="257"/>
      <c r="M112" s="259" t="s">
        <v>219</v>
      </c>
      <c r="O112" s="242"/>
    </row>
    <row r="113" spans="1:57" ht="12.75">
      <c r="A113" s="263"/>
      <c r="B113" s="264" t="s">
        <v>177</v>
      </c>
      <c r="C113" s="265" t="s">
        <v>220</v>
      </c>
      <c r="D113" s="266"/>
      <c r="E113" s="267"/>
      <c r="F113" s="268"/>
      <c r="G113" s="269">
        <f>SUM(G102:G112)</f>
        <v>0</v>
      </c>
      <c r="H113" s="270"/>
      <c r="I113" s="271">
        <f>SUM(I102:I112)</f>
        <v>0.979184924</v>
      </c>
      <c r="J113" s="270"/>
      <c r="K113" s="271">
        <f>SUM(K102:K112)</f>
        <v>0</v>
      </c>
      <c r="O113" s="242">
        <v>4</v>
      </c>
      <c r="BA113" s="272">
        <f>SUM(BA102:BA112)</f>
        <v>0</v>
      </c>
      <c r="BB113" s="272">
        <f>SUM(BB102:BB112)</f>
        <v>0</v>
      </c>
      <c r="BC113" s="272">
        <f>SUM(BC102:BC112)</f>
        <v>0</v>
      </c>
      <c r="BD113" s="272">
        <f>SUM(BD102:BD112)</f>
        <v>0</v>
      </c>
      <c r="BE113" s="272">
        <f>SUM(BE102:BE112)</f>
        <v>0</v>
      </c>
    </row>
    <row r="114" spans="1:15" ht="12.75">
      <c r="A114" s="232" t="s">
        <v>118</v>
      </c>
      <c r="B114" s="233" t="s">
        <v>221</v>
      </c>
      <c r="C114" s="234" t="s">
        <v>222</v>
      </c>
      <c r="D114" s="235"/>
      <c r="E114" s="236"/>
      <c r="F114" s="236"/>
      <c r="G114" s="237"/>
      <c r="H114" s="238"/>
      <c r="I114" s="239"/>
      <c r="J114" s="240"/>
      <c r="K114" s="241"/>
      <c r="O114" s="242">
        <v>1</v>
      </c>
    </row>
    <row r="115" spans="1:80" ht="12.75">
      <c r="A115" s="243">
        <v>20</v>
      </c>
      <c r="B115" s="244" t="s">
        <v>223</v>
      </c>
      <c r="C115" s="245" t="s">
        <v>224</v>
      </c>
      <c r="D115" s="246" t="s">
        <v>134</v>
      </c>
      <c r="E115" s="247">
        <v>0.4477</v>
      </c>
      <c r="F115" s="439"/>
      <c r="G115" s="248">
        <f>E115*F115</f>
        <v>0</v>
      </c>
      <c r="H115" s="249">
        <v>1.95352</v>
      </c>
      <c r="I115" s="250">
        <f>E115*H115</f>
        <v>0.874590904</v>
      </c>
      <c r="J115" s="249">
        <v>0</v>
      </c>
      <c r="K115" s="250">
        <f>E115*J115</f>
        <v>0</v>
      </c>
      <c r="O115" s="242">
        <v>2</v>
      </c>
      <c r="AA115" s="215">
        <v>1</v>
      </c>
      <c r="AB115" s="215">
        <v>1</v>
      </c>
      <c r="AC115" s="215">
        <v>1</v>
      </c>
      <c r="AZ115" s="215">
        <v>1</v>
      </c>
      <c r="BA115" s="215">
        <f>IF(AZ115=1,G115,0)</f>
        <v>0</v>
      </c>
      <c r="BB115" s="215">
        <f>IF(AZ115=2,G115,0)</f>
        <v>0</v>
      </c>
      <c r="BC115" s="215">
        <f>IF(AZ115=3,G115,0)</f>
        <v>0</v>
      </c>
      <c r="BD115" s="215">
        <f>IF(AZ115=4,G115,0)</f>
        <v>0</v>
      </c>
      <c r="BE115" s="215">
        <f>IF(AZ115=5,G115,0)</f>
        <v>0</v>
      </c>
      <c r="CA115" s="242">
        <v>1</v>
      </c>
      <c r="CB115" s="242">
        <v>1</v>
      </c>
    </row>
    <row r="116" spans="1:15" ht="12.75">
      <c r="A116" s="251"/>
      <c r="B116" s="252"/>
      <c r="C116" s="503" t="s">
        <v>167</v>
      </c>
      <c r="D116" s="503"/>
      <c r="E116" s="253">
        <v>0</v>
      </c>
      <c r="F116" s="254"/>
      <c r="G116" s="255"/>
      <c r="H116" s="256"/>
      <c r="I116" s="257"/>
      <c r="J116" s="258"/>
      <c r="K116" s="257"/>
      <c r="M116" s="259" t="s">
        <v>167</v>
      </c>
      <c r="O116" s="242"/>
    </row>
    <row r="117" spans="1:15" ht="12.75">
      <c r="A117" s="251"/>
      <c r="B117" s="252"/>
      <c r="C117" s="503" t="s">
        <v>225</v>
      </c>
      <c r="D117" s="503"/>
      <c r="E117" s="253">
        <v>0.4477</v>
      </c>
      <c r="F117" s="254"/>
      <c r="G117" s="255"/>
      <c r="H117" s="256"/>
      <c r="I117" s="257"/>
      <c r="J117" s="258"/>
      <c r="K117" s="257"/>
      <c r="M117" s="259" t="s">
        <v>225</v>
      </c>
      <c r="O117" s="242"/>
    </row>
    <row r="118" spans="1:80" ht="22.5">
      <c r="A118" s="243">
        <v>21</v>
      </c>
      <c r="B118" s="244" t="s">
        <v>226</v>
      </c>
      <c r="C118" s="245" t="s">
        <v>227</v>
      </c>
      <c r="D118" s="246" t="s">
        <v>123</v>
      </c>
      <c r="E118" s="247">
        <v>6.6895</v>
      </c>
      <c r="F118" s="439"/>
      <c r="G118" s="248">
        <f>E118*F118</f>
        <v>0</v>
      </c>
      <c r="H118" s="249">
        <v>0.24951</v>
      </c>
      <c r="I118" s="250">
        <f>E118*H118</f>
        <v>1.669097145</v>
      </c>
      <c r="J118" s="249">
        <v>0</v>
      </c>
      <c r="K118" s="250">
        <f>E118*J118</f>
        <v>0</v>
      </c>
      <c r="O118" s="242">
        <v>2</v>
      </c>
      <c r="AA118" s="215">
        <v>1</v>
      </c>
      <c r="AB118" s="215">
        <v>1</v>
      </c>
      <c r="AC118" s="215">
        <v>1</v>
      </c>
      <c r="AZ118" s="215">
        <v>1</v>
      </c>
      <c r="BA118" s="215">
        <f>IF(AZ118=1,G118,0)</f>
        <v>0</v>
      </c>
      <c r="BB118" s="215">
        <f>IF(AZ118=2,G118,0)</f>
        <v>0</v>
      </c>
      <c r="BC118" s="215">
        <f>IF(AZ118=3,G118,0)</f>
        <v>0</v>
      </c>
      <c r="BD118" s="215">
        <f>IF(AZ118=4,G118,0)</f>
        <v>0</v>
      </c>
      <c r="BE118" s="215">
        <f>IF(AZ118=5,G118,0)</f>
        <v>0</v>
      </c>
      <c r="CA118" s="242">
        <v>1</v>
      </c>
      <c r="CB118" s="242">
        <v>1</v>
      </c>
    </row>
    <row r="119" spans="1:15" ht="22.5">
      <c r="A119" s="251"/>
      <c r="B119" s="252"/>
      <c r="C119" s="503" t="s">
        <v>228</v>
      </c>
      <c r="D119" s="503"/>
      <c r="E119" s="253">
        <v>6.6895</v>
      </c>
      <c r="F119" s="254"/>
      <c r="G119" s="255"/>
      <c r="H119" s="256"/>
      <c r="I119" s="257"/>
      <c r="J119" s="258"/>
      <c r="K119" s="257"/>
      <c r="M119" s="259" t="s">
        <v>228</v>
      </c>
      <c r="O119" s="242"/>
    </row>
    <row r="120" spans="1:80" ht="12.75">
      <c r="A120" s="243">
        <v>22</v>
      </c>
      <c r="B120" s="244" t="s">
        <v>229</v>
      </c>
      <c r="C120" s="245" t="s">
        <v>230</v>
      </c>
      <c r="D120" s="246" t="s">
        <v>123</v>
      </c>
      <c r="E120" s="247">
        <v>1.386</v>
      </c>
      <c r="F120" s="439"/>
      <c r="G120" s="248">
        <f>E120*F120</f>
        <v>0</v>
      </c>
      <c r="H120" s="249">
        <v>0.03767</v>
      </c>
      <c r="I120" s="250">
        <f>E120*H120</f>
        <v>0.05221062</v>
      </c>
      <c r="J120" s="249">
        <v>0</v>
      </c>
      <c r="K120" s="250">
        <f>E120*J120</f>
        <v>0</v>
      </c>
      <c r="O120" s="242">
        <v>2</v>
      </c>
      <c r="AA120" s="215">
        <v>1</v>
      </c>
      <c r="AB120" s="215">
        <v>1</v>
      </c>
      <c r="AC120" s="215">
        <v>1</v>
      </c>
      <c r="AZ120" s="215">
        <v>1</v>
      </c>
      <c r="BA120" s="215">
        <f>IF(AZ120=1,G120,0)</f>
        <v>0</v>
      </c>
      <c r="BB120" s="215">
        <f>IF(AZ120=2,G120,0)</f>
        <v>0</v>
      </c>
      <c r="BC120" s="215">
        <f>IF(AZ120=3,G120,0)</f>
        <v>0</v>
      </c>
      <c r="BD120" s="215">
        <f>IF(AZ120=4,G120,0)</f>
        <v>0</v>
      </c>
      <c r="BE120" s="215">
        <f>IF(AZ120=5,G120,0)</f>
        <v>0</v>
      </c>
      <c r="CA120" s="242">
        <v>1</v>
      </c>
      <c r="CB120" s="242">
        <v>1</v>
      </c>
    </row>
    <row r="121" spans="1:15" ht="12.75">
      <c r="A121" s="251"/>
      <c r="B121" s="252"/>
      <c r="C121" s="503" t="s">
        <v>231</v>
      </c>
      <c r="D121" s="503"/>
      <c r="E121" s="253">
        <v>1.386</v>
      </c>
      <c r="F121" s="254"/>
      <c r="G121" s="255"/>
      <c r="H121" s="256"/>
      <c r="I121" s="257"/>
      <c r="J121" s="258"/>
      <c r="K121" s="257"/>
      <c r="M121" s="259" t="s">
        <v>231</v>
      </c>
      <c r="O121" s="242"/>
    </row>
    <row r="122" spans="1:80" ht="12.75">
      <c r="A122" s="243">
        <v>23</v>
      </c>
      <c r="B122" s="244" t="s">
        <v>232</v>
      </c>
      <c r="C122" s="245" t="s">
        <v>233</v>
      </c>
      <c r="D122" s="246" t="s">
        <v>205</v>
      </c>
      <c r="E122" s="247">
        <v>1.2</v>
      </c>
      <c r="F122" s="439"/>
      <c r="G122" s="248">
        <f>E122*F122</f>
        <v>0</v>
      </c>
      <c r="H122" s="249">
        <v>0.0741</v>
      </c>
      <c r="I122" s="250">
        <f>E122*H122</f>
        <v>0.08892</v>
      </c>
      <c r="J122" s="249">
        <v>0</v>
      </c>
      <c r="K122" s="250">
        <f>E122*J122</f>
        <v>0</v>
      </c>
      <c r="O122" s="242">
        <v>2</v>
      </c>
      <c r="AA122" s="215">
        <v>1</v>
      </c>
      <c r="AB122" s="215">
        <v>1</v>
      </c>
      <c r="AC122" s="215">
        <v>1</v>
      </c>
      <c r="AZ122" s="215">
        <v>1</v>
      </c>
      <c r="BA122" s="215">
        <f>IF(AZ122=1,G122,0)</f>
        <v>0</v>
      </c>
      <c r="BB122" s="215">
        <f>IF(AZ122=2,G122,0)</f>
        <v>0</v>
      </c>
      <c r="BC122" s="215">
        <f>IF(AZ122=3,G122,0)</f>
        <v>0</v>
      </c>
      <c r="BD122" s="215">
        <f>IF(AZ122=4,G122,0)</f>
        <v>0</v>
      </c>
      <c r="BE122" s="215">
        <f>IF(AZ122=5,G122,0)</f>
        <v>0</v>
      </c>
      <c r="CA122" s="242">
        <v>1</v>
      </c>
      <c r="CB122" s="242">
        <v>1</v>
      </c>
    </row>
    <row r="123" spans="1:15" ht="12.75">
      <c r="A123" s="251"/>
      <c r="B123" s="252"/>
      <c r="C123" s="503" t="s">
        <v>234</v>
      </c>
      <c r="D123" s="503"/>
      <c r="E123" s="253">
        <v>0</v>
      </c>
      <c r="F123" s="254"/>
      <c r="G123" s="255"/>
      <c r="H123" s="256"/>
      <c r="I123" s="257"/>
      <c r="J123" s="258"/>
      <c r="K123" s="257"/>
      <c r="M123" s="259" t="s">
        <v>234</v>
      </c>
      <c r="O123" s="242"/>
    </row>
    <row r="124" spans="1:15" ht="12.75">
      <c r="A124" s="251"/>
      <c r="B124" s="252"/>
      <c r="C124" s="503" t="s">
        <v>235</v>
      </c>
      <c r="D124" s="503"/>
      <c r="E124" s="253">
        <v>1.2</v>
      </c>
      <c r="F124" s="254"/>
      <c r="G124" s="255"/>
      <c r="H124" s="256"/>
      <c r="I124" s="257"/>
      <c r="J124" s="258"/>
      <c r="K124" s="257"/>
      <c r="M124" s="259" t="s">
        <v>235</v>
      </c>
      <c r="O124" s="242"/>
    </row>
    <row r="125" spans="1:57" ht="12.75">
      <c r="A125" s="263"/>
      <c r="B125" s="264" t="s">
        <v>177</v>
      </c>
      <c r="C125" s="265" t="s">
        <v>236</v>
      </c>
      <c r="D125" s="266"/>
      <c r="E125" s="267"/>
      <c r="F125" s="268"/>
      <c r="G125" s="269">
        <f>SUM(G114:G124)</f>
        <v>0</v>
      </c>
      <c r="H125" s="270"/>
      <c r="I125" s="271">
        <f>SUM(I114:I124)</f>
        <v>2.6848186689999998</v>
      </c>
      <c r="J125" s="270"/>
      <c r="K125" s="271">
        <f>SUM(K114:K124)</f>
        <v>0</v>
      </c>
      <c r="O125" s="242">
        <v>4</v>
      </c>
      <c r="BA125" s="272">
        <f>SUM(BA114:BA124)</f>
        <v>0</v>
      </c>
      <c r="BB125" s="272">
        <f>SUM(BB114:BB124)</f>
        <v>0</v>
      </c>
      <c r="BC125" s="272">
        <f>SUM(BC114:BC124)</f>
        <v>0</v>
      </c>
      <c r="BD125" s="272">
        <f>SUM(BD114:BD124)</f>
        <v>0</v>
      </c>
      <c r="BE125" s="272">
        <f>SUM(BE114:BE124)</f>
        <v>0</v>
      </c>
    </row>
    <row r="126" spans="1:15" ht="12.75">
      <c r="A126" s="232" t="s">
        <v>118</v>
      </c>
      <c r="B126" s="233" t="s">
        <v>237</v>
      </c>
      <c r="C126" s="234" t="s">
        <v>238</v>
      </c>
      <c r="D126" s="235"/>
      <c r="E126" s="236"/>
      <c r="F126" s="236"/>
      <c r="G126" s="237"/>
      <c r="H126" s="238"/>
      <c r="I126" s="239"/>
      <c r="J126" s="240"/>
      <c r="K126" s="241"/>
      <c r="O126" s="242">
        <v>1</v>
      </c>
    </row>
    <row r="127" spans="1:80" ht="12.75">
      <c r="A127" s="243">
        <v>24</v>
      </c>
      <c r="B127" s="244" t="s">
        <v>239</v>
      </c>
      <c r="C127" s="245" t="s">
        <v>240</v>
      </c>
      <c r="D127" s="246" t="s">
        <v>134</v>
      </c>
      <c r="E127" s="247">
        <v>0.867</v>
      </c>
      <c r="F127" s="439"/>
      <c r="G127" s="248">
        <f>E127*F127</f>
        <v>0</v>
      </c>
      <c r="H127" s="249">
        <v>1.7034</v>
      </c>
      <c r="I127" s="250">
        <f>E127*H127</f>
        <v>1.4768478</v>
      </c>
      <c r="J127" s="249">
        <v>0</v>
      </c>
      <c r="K127" s="250">
        <f>E127*J127</f>
        <v>0</v>
      </c>
      <c r="O127" s="242">
        <v>2</v>
      </c>
      <c r="AA127" s="215">
        <v>1</v>
      </c>
      <c r="AB127" s="215">
        <v>1</v>
      </c>
      <c r="AC127" s="215">
        <v>1</v>
      </c>
      <c r="AZ127" s="215">
        <v>1</v>
      </c>
      <c r="BA127" s="215">
        <f>IF(AZ127=1,G127,0)</f>
        <v>0</v>
      </c>
      <c r="BB127" s="215">
        <f>IF(AZ127=2,G127,0)</f>
        <v>0</v>
      </c>
      <c r="BC127" s="215">
        <f>IF(AZ127=3,G127,0)</f>
        <v>0</v>
      </c>
      <c r="BD127" s="215">
        <f>IF(AZ127=4,G127,0)</f>
        <v>0</v>
      </c>
      <c r="BE127" s="215">
        <f>IF(AZ127=5,G127,0)</f>
        <v>0</v>
      </c>
      <c r="CA127" s="242">
        <v>1</v>
      </c>
      <c r="CB127" s="242">
        <v>1</v>
      </c>
    </row>
    <row r="128" spans="1:15" ht="12.75">
      <c r="A128" s="251"/>
      <c r="B128" s="252"/>
      <c r="C128" s="503" t="s">
        <v>167</v>
      </c>
      <c r="D128" s="503"/>
      <c r="E128" s="253">
        <v>0</v>
      </c>
      <c r="F128" s="254"/>
      <c r="G128" s="255"/>
      <c r="H128" s="256"/>
      <c r="I128" s="257"/>
      <c r="J128" s="258"/>
      <c r="K128" s="257"/>
      <c r="M128" s="259" t="s">
        <v>167</v>
      </c>
      <c r="O128" s="242"/>
    </row>
    <row r="129" spans="1:15" ht="12.75">
      <c r="A129" s="251"/>
      <c r="B129" s="252"/>
      <c r="C129" s="503" t="s">
        <v>241</v>
      </c>
      <c r="D129" s="503"/>
      <c r="E129" s="253">
        <v>0.867</v>
      </c>
      <c r="F129" s="254"/>
      <c r="G129" s="255"/>
      <c r="H129" s="256"/>
      <c r="I129" s="257"/>
      <c r="J129" s="258"/>
      <c r="K129" s="257"/>
      <c r="M129" s="259" t="s">
        <v>241</v>
      </c>
      <c r="O129" s="242"/>
    </row>
    <row r="130" spans="1:57" ht="12.75">
      <c r="A130" s="263"/>
      <c r="B130" s="264" t="s">
        <v>177</v>
      </c>
      <c r="C130" s="265" t="s">
        <v>242</v>
      </c>
      <c r="D130" s="266"/>
      <c r="E130" s="267"/>
      <c r="F130" s="268"/>
      <c r="G130" s="269">
        <f>SUM(G126:G129)</f>
        <v>0</v>
      </c>
      <c r="H130" s="270"/>
      <c r="I130" s="271">
        <f>SUM(I126:I129)</f>
        <v>1.4768478</v>
      </c>
      <c r="J130" s="270"/>
      <c r="K130" s="271">
        <f>SUM(K126:K129)</f>
        <v>0</v>
      </c>
      <c r="O130" s="242">
        <v>4</v>
      </c>
      <c r="BA130" s="272">
        <f>SUM(BA126:BA129)</f>
        <v>0</v>
      </c>
      <c r="BB130" s="272">
        <f>SUM(BB126:BB129)</f>
        <v>0</v>
      </c>
      <c r="BC130" s="272">
        <f>SUM(BC126:BC129)</f>
        <v>0</v>
      </c>
      <c r="BD130" s="272">
        <f>SUM(BD126:BD129)</f>
        <v>0</v>
      </c>
      <c r="BE130" s="272">
        <f>SUM(BE126:BE129)</f>
        <v>0</v>
      </c>
    </row>
    <row r="131" spans="1:15" ht="12.75">
      <c r="A131" s="232" t="s">
        <v>118</v>
      </c>
      <c r="B131" s="233" t="s">
        <v>243</v>
      </c>
      <c r="C131" s="234" t="s">
        <v>244</v>
      </c>
      <c r="D131" s="235"/>
      <c r="E131" s="236"/>
      <c r="F131" s="236"/>
      <c r="G131" s="237"/>
      <c r="H131" s="238"/>
      <c r="I131" s="239"/>
      <c r="J131" s="240"/>
      <c r="K131" s="241"/>
      <c r="O131" s="242">
        <v>1</v>
      </c>
    </row>
    <row r="132" spans="1:80" ht="12.75">
      <c r="A132" s="243">
        <v>25</v>
      </c>
      <c r="B132" s="244" t="s">
        <v>245</v>
      </c>
      <c r="C132" s="245" t="s">
        <v>246</v>
      </c>
      <c r="D132" s="246" t="s">
        <v>183</v>
      </c>
      <c r="E132" s="247">
        <v>2</v>
      </c>
      <c r="F132" s="439"/>
      <c r="G132" s="248">
        <f>E132*F132</f>
        <v>0</v>
      </c>
      <c r="H132" s="249">
        <v>0</v>
      </c>
      <c r="I132" s="250">
        <f>E132*H132</f>
        <v>0</v>
      </c>
      <c r="J132" s="249">
        <v>0</v>
      </c>
      <c r="K132" s="250">
        <f>E132*J132</f>
        <v>0</v>
      </c>
      <c r="O132" s="242">
        <v>2</v>
      </c>
      <c r="AA132" s="215">
        <v>1</v>
      </c>
      <c r="AB132" s="215">
        <v>0</v>
      </c>
      <c r="AC132" s="215">
        <v>0</v>
      </c>
      <c r="AZ132" s="215">
        <v>1</v>
      </c>
      <c r="BA132" s="215">
        <f>IF(AZ132=1,G132,0)</f>
        <v>0</v>
      </c>
      <c r="BB132" s="215">
        <f>IF(AZ132=2,G132,0)</f>
        <v>0</v>
      </c>
      <c r="BC132" s="215">
        <f>IF(AZ132=3,G132,0)</f>
        <v>0</v>
      </c>
      <c r="BD132" s="215">
        <f>IF(AZ132=4,G132,0)</f>
        <v>0</v>
      </c>
      <c r="BE132" s="215">
        <f>IF(AZ132=5,G132,0)</f>
        <v>0</v>
      </c>
      <c r="CA132" s="242">
        <v>1</v>
      </c>
      <c r="CB132" s="242">
        <v>0</v>
      </c>
    </row>
    <row r="133" spans="1:15" ht="12.75">
      <c r="A133" s="251"/>
      <c r="B133" s="252"/>
      <c r="C133" s="503" t="s">
        <v>247</v>
      </c>
      <c r="D133" s="503"/>
      <c r="E133" s="253">
        <v>0</v>
      </c>
      <c r="F133" s="254"/>
      <c r="G133" s="255"/>
      <c r="H133" s="256"/>
      <c r="I133" s="257"/>
      <c r="J133" s="258"/>
      <c r="K133" s="257"/>
      <c r="M133" s="259" t="s">
        <v>247</v>
      </c>
      <c r="O133" s="242"/>
    </row>
    <row r="134" spans="1:15" ht="12.75">
      <c r="A134" s="251"/>
      <c r="B134" s="252"/>
      <c r="C134" s="503" t="s">
        <v>248</v>
      </c>
      <c r="D134" s="503"/>
      <c r="E134" s="253">
        <v>1</v>
      </c>
      <c r="F134" s="254"/>
      <c r="G134" s="255"/>
      <c r="H134" s="256"/>
      <c r="I134" s="257"/>
      <c r="J134" s="258"/>
      <c r="K134" s="257"/>
      <c r="M134" s="261">
        <v>20.875694444444445</v>
      </c>
      <c r="O134" s="242"/>
    </row>
    <row r="135" spans="1:15" ht="12.75">
      <c r="A135" s="251"/>
      <c r="B135" s="252"/>
      <c r="C135" s="503" t="s">
        <v>249</v>
      </c>
      <c r="D135" s="503"/>
      <c r="E135" s="253">
        <v>1</v>
      </c>
      <c r="F135" s="254"/>
      <c r="G135" s="255"/>
      <c r="H135" s="256"/>
      <c r="I135" s="257"/>
      <c r="J135" s="258"/>
      <c r="K135" s="257"/>
      <c r="M135" s="261">
        <v>21.000694444444445</v>
      </c>
      <c r="O135" s="242"/>
    </row>
    <row r="136" spans="1:57" ht="12.75">
      <c r="A136" s="263"/>
      <c r="B136" s="264" t="s">
        <v>177</v>
      </c>
      <c r="C136" s="265" t="s">
        <v>250</v>
      </c>
      <c r="D136" s="266"/>
      <c r="E136" s="267"/>
      <c r="F136" s="268"/>
      <c r="G136" s="269">
        <f>SUM(G131:G135)</f>
        <v>0</v>
      </c>
      <c r="H136" s="270"/>
      <c r="I136" s="271">
        <f>SUM(I131:I135)</f>
        <v>0</v>
      </c>
      <c r="J136" s="270"/>
      <c r="K136" s="271">
        <f>SUM(K131:K135)</f>
        <v>0</v>
      </c>
      <c r="O136" s="242">
        <v>4</v>
      </c>
      <c r="BA136" s="272">
        <f>SUM(BA131:BA135)</f>
        <v>0</v>
      </c>
      <c r="BB136" s="272">
        <f>SUM(BB131:BB135)</f>
        <v>0</v>
      </c>
      <c r="BC136" s="272">
        <f>SUM(BC131:BC135)</f>
        <v>0</v>
      </c>
      <c r="BD136" s="272">
        <f>SUM(BD131:BD135)</f>
        <v>0</v>
      </c>
      <c r="BE136" s="272">
        <f>SUM(BE131:BE135)</f>
        <v>0</v>
      </c>
    </row>
    <row r="137" spans="1:15" ht="12.75">
      <c r="A137" s="232" t="s">
        <v>118</v>
      </c>
      <c r="B137" s="233" t="s">
        <v>251</v>
      </c>
      <c r="C137" s="234" t="s">
        <v>252</v>
      </c>
      <c r="D137" s="235"/>
      <c r="E137" s="236"/>
      <c r="F137" s="236"/>
      <c r="G137" s="237"/>
      <c r="H137" s="238"/>
      <c r="I137" s="239"/>
      <c r="J137" s="240"/>
      <c r="K137" s="241"/>
      <c r="O137" s="242">
        <v>1</v>
      </c>
    </row>
    <row r="138" spans="1:80" ht="12.75">
      <c r="A138" s="243">
        <v>26</v>
      </c>
      <c r="B138" s="244" t="s">
        <v>253</v>
      </c>
      <c r="C138" s="245" t="s">
        <v>254</v>
      </c>
      <c r="D138" s="246" t="s">
        <v>123</v>
      </c>
      <c r="E138" s="247">
        <v>12.6341</v>
      </c>
      <c r="F138" s="439"/>
      <c r="G138" s="248">
        <f>E138*F138</f>
        <v>0</v>
      </c>
      <c r="H138" s="249">
        <v>0.289</v>
      </c>
      <c r="I138" s="250">
        <f>E138*H138</f>
        <v>3.6512548999999996</v>
      </c>
      <c r="J138" s="249">
        <v>0</v>
      </c>
      <c r="K138" s="250">
        <f>E138*J138</f>
        <v>0</v>
      </c>
      <c r="O138" s="242">
        <v>2</v>
      </c>
      <c r="AA138" s="215">
        <v>1</v>
      </c>
      <c r="AB138" s="215">
        <v>1</v>
      </c>
      <c r="AC138" s="215">
        <v>1</v>
      </c>
      <c r="AZ138" s="215">
        <v>1</v>
      </c>
      <c r="BA138" s="215">
        <f>IF(AZ138=1,G138,0)</f>
        <v>0</v>
      </c>
      <c r="BB138" s="215">
        <f>IF(AZ138=2,G138,0)</f>
        <v>0</v>
      </c>
      <c r="BC138" s="215">
        <f>IF(AZ138=3,G138,0)</f>
        <v>0</v>
      </c>
      <c r="BD138" s="215">
        <f>IF(AZ138=4,G138,0)</f>
        <v>0</v>
      </c>
      <c r="BE138" s="215">
        <f>IF(AZ138=5,G138,0)</f>
        <v>0</v>
      </c>
      <c r="CA138" s="242">
        <v>1</v>
      </c>
      <c r="CB138" s="242">
        <v>1</v>
      </c>
    </row>
    <row r="139" spans="1:15" ht="12.75">
      <c r="A139" s="251"/>
      <c r="B139" s="252"/>
      <c r="C139" s="503" t="s">
        <v>255</v>
      </c>
      <c r="D139" s="503"/>
      <c r="E139" s="253">
        <v>0.864</v>
      </c>
      <c r="F139" s="254"/>
      <c r="G139" s="255"/>
      <c r="H139" s="256"/>
      <c r="I139" s="257"/>
      <c r="J139" s="258"/>
      <c r="K139" s="257"/>
      <c r="M139" s="259" t="s">
        <v>255</v>
      </c>
      <c r="O139" s="242"/>
    </row>
    <row r="140" spans="1:15" ht="12.75">
      <c r="A140" s="251"/>
      <c r="B140" s="252"/>
      <c r="C140" s="503" t="s">
        <v>256</v>
      </c>
      <c r="D140" s="503"/>
      <c r="E140" s="253">
        <v>0</v>
      </c>
      <c r="F140" s="254"/>
      <c r="G140" s="255"/>
      <c r="H140" s="256"/>
      <c r="I140" s="257"/>
      <c r="J140" s="258"/>
      <c r="K140" s="257"/>
      <c r="M140" s="259" t="s">
        <v>256</v>
      </c>
      <c r="O140" s="242"/>
    </row>
    <row r="141" spans="1:15" ht="12.75">
      <c r="A141" s="251"/>
      <c r="B141" s="252"/>
      <c r="C141" s="503" t="s">
        <v>144</v>
      </c>
      <c r="D141" s="503"/>
      <c r="E141" s="253">
        <v>0</v>
      </c>
      <c r="F141" s="254"/>
      <c r="G141" s="255"/>
      <c r="H141" s="256"/>
      <c r="I141" s="257"/>
      <c r="J141" s="258"/>
      <c r="K141" s="257"/>
      <c r="M141" s="259" t="s">
        <v>144</v>
      </c>
      <c r="O141" s="242"/>
    </row>
    <row r="142" spans="1:15" ht="12.75">
      <c r="A142" s="251"/>
      <c r="B142" s="252"/>
      <c r="C142" s="503" t="s">
        <v>257</v>
      </c>
      <c r="D142" s="503"/>
      <c r="E142" s="253">
        <v>11.7701</v>
      </c>
      <c r="F142" s="254"/>
      <c r="G142" s="255"/>
      <c r="H142" s="256"/>
      <c r="I142" s="257"/>
      <c r="J142" s="258"/>
      <c r="K142" s="257"/>
      <c r="M142" s="259" t="s">
        <v>257</v>
      </c>
      <c r="O142" s="242"/>
    </row>
    <row r="143" spans="1:57" ht="12.75">
      <c r="A143" s="263"/>
      <c r="B143" s="264" t="s">
        <v>177</v>
      </c>
      <c r="C143" s="265" t="s">
        <v>258</v>
      </c>
      <c r="D143" s="266"/>
      <c r="E143" s="267"/>
      <c r="F143" s="268"/>
      <c r="G143" s="269">
        <f>SUM(G137:G142)</f>
        <v>0</v>
      </c>
      <c r="H143" s="270"/>
      <c r="I143" s="271">
        <f>SUM(I137:I142)</f>
        <v>3.6512548999999996</v>
      </c>
      <c r="J143" s="270"/>
      <c r="K143" s="271">
        <f>SUM(K137:K142)</f>
        <v>0</v>
      </c>
      <c r="O143" s="242">
        <v>4</v>
      </c>
      <c r="BA143" s="272">
        <f>SUM(BA137:BA142)</f>
        <v>0</v>
      </c>
      <c r="BB143" s="272">
        <f>SUM(BB137:BB142)</f>
        <v>0</v>
      </c>
      <c r="BC143" s="272">
        <f>SUM(BC137:BC142)</f>
        <v>0</v>
      </c>
      <c r="BD143" s="272">
        <f>SUM(BD137:BD142)</f>
        <v>0</v>
      </c>
      <c r="BE143" s="272">
        <f>SUM(BE137:BE142)</f>
        <v>0</v>
      </c>
    </row>
    <row r="144" spans="1:15" ht="12.75">
      <c r="A144" s="232" t="s">
        <v>118</v>
      </c>
      <c r="B144" s="233" t="s">
        <v>259</v>
      </c>
      <c r="C144" s="234" t="s">
        <v>260</v>
      </c>
      <c r="D144" s="235"/>
      <c r="E144" s="236"/>
      <c r="F144" s="236"/>
      <c r="G144" s="237"/>
      <c r="H144" s="238"/>
      <c r="I144" s="239"/>
      <c r="J144" s="240"/>
      <c r="K144" s="241"/>
      <c r="O144" s="242">
        <v>1</v>
      </c>
    </row>
    <row r="145" spans="1:80" ht="12.75">
      <c r="A145" s="243">
        <v>27</v>
      </c>
      <c r="B145" s="244" t="s">
        <v>261</v>
      </c>
      <c r="C145" s="245" t="s">
        <v>262</v>
      </c>
      <c r="D145" s="246" t="s">
        <v>123</v>
      </c>
      <c r="E145" s="247">
        <v>177.744</v>
      </c>
      <c r="F145" s="439"/>
      <c r="G145" s="248">
        <f>E145*F145</f>
        <v>0</v>
      </c>
      <c r="H145" s="249">
        <v>0.003</v>
      </c>
      <c r="I145" s="250">
        <f>E145*H145</f>
        <v>0.533232</v>
      </c>
      <c r="J145" s="249">
        <v>0</v>
      </c>
      <c r="K145" s="250">
        <f>E145*J145</f>
        <v>0</v>
      </c>
      <c r="O145" s="242">
        <v>2</v>
      </c>
      <c r="AA145" s="215">
        <v>1</v>
      </c>
      <c r="AB145" s="215">
        <v>1</v>
      </c>
      <c r="AC145" s="215">
        <v>1</v>
      </c>
      <c r="AZ145" s="215">
        <v>1</v>
      </c>
      <c r="BA145" s="215">
        <f>IF(AZ145=1,G145,0)</f>
        <v>0</v>
      </c>
      <c r="BB145" s="215">
        <f>IF(AZ145=2,G145,0)</f>
        <v>0</v>
      </c>
      <c r="BC145" s="215">
        <f>IF(AZ145=3,G145,0)</f>
        <v>0</v>
      </c>
      <c r="BD145" s="215">
        <f>IF(AZ145=4,G145,0)</f>
        <v>0</v>
      </c>
      <c r="BE145" s="215">
        <f>IF(AZ145=5,G145,0)</f>
        <v>0</v>
      </c>
      <c r="CA145" s="242">
        <v>1</v>
      </c>
      <c r="CB145" s="242">
        <v>1</v>
      </c>
    </row>
    <row r="146" spans="1:15" ht="12.75">
      <c r="A146" s="251"/>
      <c r="B146" s="252"/>
      <c r="C146" s="503" t="s">
        <v>263</v>
      </c>
      <c r="D146" s="503"/>
      <c r="E146" s="253">
        <v>0</v>
      </c>
      <c r="F146" s="254"/>
      <c r="G146" s="255"/>
      <c r="H146" s="256"/>
      <c r="I146" s="257"/>
      <c r="J146" s="258"/>
      <c r="K146" s="257"/>
      <c r="M146" s="259" t="s">
        <v>263</v>
      </c>
      <c r="O146" s="242"/>
    </row>
    <row r="147" spans="1:15" ht="12.75">
      <c r="A147" s="251"/>
      <c r="B147" s="252"/>
      <c r="C147" s="503" t="s">
        <v>264</v>
      </c>
      <c r="D147" s="503"/>
      <c r="E147" s="253">
        <v>68.352</v>
      </c>
      <c r="F147" s="254"/>
      <c r="G147" s="255"/>
      <c r="H147" s="256"/>
      <c r="I147" s="257"/>
      <c r="J147" s="258"/>
      <c r="K147" s="257"/>
      <c r="M147" s="259" t="s">
        <v>264</v>
      </c>
      <c r="O147" s="242"/>
    </row>
    <row r="148" spans="1:15" ht="12.75">
      <c r="A148" s="251"/>
      <c r="B148" s="252"/>
      <c r="C148" s="503" t="s">
        <v>265</v>
      </c>
      <c r="D148" s="503"/>
      <c r="E148" s="253">
        <v>8.4</v>
      </c>
      <c r="F148" s="254"/>
      <c r="G148" s="255"/>
      <c r="H148" s="256"/>
      <c r="I148" s="257"/>
      <c r="J148" s="258"/>
      <c r="K148" s="257"/>
      <c r="M148" s="259" t="s">
        <v>265</v>
      </c>
      <c r="O148" s="242"/>
    </row>
    <row r="149" spans="1:15" ht="12.75">
      <c r="A149" s="251"/>
      <c r="B149" s="252"/>
      <c r="C149" s="503" t="s">
        <v>266</v>
      </c>
      <c r="D149" s="503"/>
      <c r="E149" s="253">
        <v>25.632</v>
      </c>
      <c r="F149" s="254"/>
      <c r="G149" s="255"/>
      <c r="H149" s="256"/>
      <c r="I149" s="257"/>
      <c r="J149" s="258"/>
      <c r="K149" s="257"/>
      <c r="M149" s="259" t="s">
        <v>266</v>
      </c>
      <c r="O149" s="242"/>
    </row>
    <row r="150" spans="1:15" ht="12.75">
      <c r="A150" s="251"/>
      <c r="B150" s="252"/>
      <c r="C150" s="503" t="s">
        <v>267</v>
      </c>
      <c r="D150" s="503"/>
      <c r="E150" s="253">
        <v>3.15</v>
      </c>
      <c r="F150" s="254"/>
      <c r="G150" s="255"/>
      <c r="H150" s="256"/>
      <c r="I150" s="257"/>
      <c r="J150" s="258"/>
      <c r="K150" s="257"/>
      <c r="M150" s="259" t="s">
        <v>267</v>
      </c>
      <c r="O150" s="242"/>
    </row>
    <row r="151" spans="1:15" ht="12.75">
      <c r="A151" s="251"/>
      <c r="B151" s="252"/>
      <c r="C151" s="503" t="s">
        <v>268</v>
      </c>
      <c r="D151" s="503"/>
      <c r="E151" s="253">
        <v>42</v>
      </c>
      <c r="F151" s="254"/>
      <c r="G151" s="255"/>
      <c r="H151" s="256"/>
      <c r="I151" s="257"/>
      <c r="J151" s="258"/>
      <c r="K151" s="257"/>
      <c r="M151" s="259" t="s">
        <v>268</v>
      </c>
      <c r="O151" s="242"/>
    </row>
    <row r="152" spans="1:15" ht="12.75">
      <c r="A152" s="251"/>
      <c r="B152" s="252"/>
      <c r="C152" s="503" t="s">
        <v>269</v>
      </c>
      <c r="D152" s="503"/>
      <c r="E152" s="253">
        <v>2.88</v>
      </c>
      <c r="F152" s="254"/>
      <c r="G152" s="255"/>
      <c r="H152" s="256"/>
      <c r="I152" s="257"/>
      <c r="J152" s="258"/>
      <c r="K152" s="257"/>
      <c r="M152" s="259" t="s">
        <v>269</v>
      </c>
      <c r="O152" s="242"/>
    </row>
    <row r="153" spans="1:15" ht="12.75">
      <c r="A153" s="251"/>
      <c r="B153" s="252"/>
      <c r="C153" s="503" t="s">
        <v>270</v>
      </c>
      <c r="D153" s="503"/>
      <c r="E153" s="253">
        <v>26.25</v>
      </c>
      <c r="F153" s="254"/>
      <c r="G153" s="255"/>
      <c r="H153" s="256"/>
      <c r="I153" s="257"/>
      <c r="J153" s="258"/>
      <c r="K153" s="257"/>
      <c r="M153" s="259" t="s">
        <v>270</v>
      </c>
      <c r="O153" s="242"/>
    </row>
    <row r="154" spans="1:15" ht="12.75">
      <c r="A154" s="251"/>
      <c r="B154" s="252"/>
      <c r="C154" s="503" t="s">
        <v>271</v>
      </c>
      <c r="D154" s="503"/>
      <c r="E154" s="253">
        <v>1.08</v>
      </c>
      <c r="F154" s="254"/>
      <c r="G154" s="255"/>
      <c r="H154" s="256"/>
      <c r="I154" s="257"/>
      <c r="J154" s="258"/>
      <c r="K154" s="257"/>
      <c r="M154" s="259" t="s">
        <v>271</v>
      </c>
      <c r="O154" s="242"/>
    </row>
    <row r="155" spans="1:80" ht="12.75">
      <c r="A155" s="243">
        <v>28</v>
      </c>
      <c r="B155" s="244" t="s">
        <v>272</v>
      </c>
      <c r="C155" s="245" t="s">
        <v>273</v>
      </c>
      <c r="D155" s="246" t="s">
        <v>123</v>
      </c>
      <c r="E155" s="247">
        <f>E156+E157+E158+E159+E160+E161+E162+E163+E164+E165+E166+E167+E168+E169+E170+E171+E172+E173+E174+E175+E176+E177+E178+E179+E180+E181+E182+E183+E184+E185+E186+E187+E188+E189+E190+E191+E192+E193+E194+E195+E196+E197+E198+E199+E200+E201+E202+E203+E204+E205+E206+E207+E208+E209+E210+E211+E212</f>
        <v>1238.3443000000004</v>
      </c>
      <c r="F155" s="439"/>
      <c r="G155" s="248">
        <f>E155*F155</f>
        <v>0</v>
      </c>
      <c r="H155" s="249">
        <v>8E-05</v>
      </c>
      <c r="I155" s="250">
        <f>E155*H155</f>
        <v>0.09906754400000005</v>
      </c>
      <c r="J155" s="249">
        <v>0</v>
      </c>
      <c r="K155" s="250">
        <f>E155*J155</f>
        <v>0</v>
      </c>
      <c r="O155" s="242">
        <v>2</v>
      </c>
      <c r="AA155" s="215">
        <v>1</v>
      </c>
      <c r="AB155" s="215">
        <v>1</v>
      </c>
      <c r="AC155" s="215">
        <v>1</v>
      </c>
      <c r="AZ155" s="215">
        <v>1</v>
      </c>
      <c r="BA155" s="215">
        <f>IF(AZ155=1,G155,0)</f>
        <v>0</v>
      </c>
      <c r="BB155" s="215">
        <f>IF(AZ155=2,G155,0)</f>
        <v>0</v>
      </c>
      <c r="BC155" s="215">
        <f>IF(AZ155=3,G155,0)</f>
        <v>0</v>
      </c>
      <c r="BD155" s="215">
        <f>IF(AZ155=4,G155,0)</f>
        <v>0</v>
      </c>
      <c r="BE155" s="215">
        <f>IF(AZ155=5,G155,0)</f>
        <v>0</v>
      </c>
      <c r="CA155" s="242">
        <v>1</v>
      </c>
      <c r="CB155" s="242">
        <v>1</v>
      </c>
    </row>
    <row r="156" spans="1:15" ht="12.75">
      <c r="A156" s="251"/>
      <c r="B156" s="252"/>
      <c r="C156" s="503" t="s">
        <v>274</v>
      </c>
      <c r="D156" s="503"/>
      <c r="E156" s="253">
        <v>5.88</v>
      </c>
      <c r="F156" s="254"/>
      <c r="G156" s="255"/>
      <c r="H156" s="256"/>
      <c r="I156" s="257"/>
      <c r="J156" s="258"/>
      <c r="K156" s="257"/>
      <c r="M156" s="259" t="s">
        <v>274</v>
      </c>
      <c r="O156" s="242"/>
    </row>
    <row r="157" spans="1:15" ht="12.75">
      <c r="A157" s="251"/>
      <c r="B157" s="252"/>
      <c r="C157" s="503" t="s">
        <v>275</v>
      </c>
      <c r="D157" s="503"/>
      <c r="E157" s="253">
        <v>5.88</v>
      </c>
      <c r="F157" s="254"/>
      <c r="G157" s="255"/>
      <c r="H157" s="256"/>
      <c r="I157" s="257"/>
      <c r="J157" s="258"/>
      <c r="K157" s="257"/>
      <c r="M157" s="259" t="s">
        <v>275</v>
      </c>
      <c r="O157" s="242"/>
    </row>
    <row r="158" spans="1:15" ht="12.75">
      <c r="A158" s="251"/>
      <c r="B158" s="252"/>
      <c r="C158" s="503" t="s">
        <v>276</v>
      </c>
      <c r="D158" s="503"/>
      <c r="E158" s="253">
        <v>6.525</v>
      </c>
      <c r="F158" s="254"/>
      <c r="G158" s="255"/>
      <c r="H158" s="256"/>
      <c r="I158" s="257"/>
      <c r="J158" s="258"/>
      <c r="K158" s="257"/>
      <c r="M158" s="259" t="s">
        <v>276</v>
      </c>
      <c r="O158" s="242"/>
    </row>
    <row r="159" spans="1:15" ht="12.75">
      <c r="A159" s="251"/>
      <c r="B159" s="252"/>
      <c r="C159" s="503" t="s">
        <v>277</v>
      </c>
      <c r="D159" s="503"/>
      <c r="E159" s="253">
        <v>3.6</v>
      </c>
      <c r="F159" s="254"/>
      <c r="G159" s="255"/>
      <c r="H159" s="256"/>
      <c r="I159" s="257"/>
      <c r="J159" s="258"/>
      <c r="K159" s="257"/>
      <c r="M159" s="259" t="s">
        <v>277</v>
      </c>
      <c r="O159" s="242"/>
    </row>
    <row r="160" spans="1:15" ht="12.75">
      <c r="A160" s="251"/>
      <c r="B160" s="252"/>
      <c r="C160" s="503" t="s">
        <v>278</v>
      </c>
      <c r="D160" s="503"/>
      <c r="E160" s="253">
        <v>2.61</v>
      </c>
      <c r="F160" s="254"/>
      <c r="G160" s="255"/>
      <c r="H160" s="256"/>
      <c r="I160" s="257"/>
      <c r="J160" s="258"/>
      <c r="K160" s="257"/>
      <c r="M160" s="259" t="s">
        <v>278</v>
      </c>
      <c r="O160" s="242"/>
    </row>
    <row r="161" spans="1:15" ht="12.75">
      <c r="A161" s="251"/>
      <c r="B161" s="252"/>
      <c r="C161" s="503" t="s">
        <v>279</v>
      </c>
      <c r="D161" s="503"/>
      <c r="E161" s="253">
        <v>9.6</v>
      </c>
      <c r="F161" s="254"/>
      <c r="G161" s="255"/>
      <c r="H161" s="256"/>
      <c r="I161" s="257"/>
      <c r="J161" s="258"/>
      <c r="K161" s="257"/>
      <c r="M161" s="259" t="s">
        <v>279</v>
      </c>
      <c r="O161" s="242"/>
    </row>
    <row r="162" spans="1:15" ht="12.75">
      <c r="A162" s="251"/>
      <c r="B162" s="252"/>
      <c r="C162" s="503" t="s">
        <v>280</v>
      </c>
      <c r="D162" s="503"/>
      <c r="E162" s="253">
        <v>9.6</v>
      </c>
      <c r="F162" s="254"/>
      <c r="G162" s="255"/>
      <c r="H162" s="256"/>
      <c r="I162" s="257"/>
      <c r="J162" s="258"/>
      <c r="K162" s="257"/>
      <c r="M162" s="259" t="s">
        <v>280</v>
      </c>
      <c r="O162" s="242"/>
    </row>
    <row r="163" spans="1:15" ht="12.75">
      <c r="A163" s="251"/>
      <c r="B163" s="252"/>
      <c r="C163" s="503" t="s">
        <v>281</v>
      </c>
      <c r="D163" s="503"/>
      <c r="E163" s="253">
        <v>2.904</v>
      </c>
      <c r="F163" s="254"/>
      <c r="G163" s="255"/>
      <c r="H163" s="256"/>
      <c r="I163" s="257"/>
      <c r="J163" s="258"/>
      <c r="K163" s="257"/>
      <c r="M163" s="259" t="s">
        <v>281</v>
      </c>
      <c r="O163" s="242"/>
    </row>
    <row r="164" spans="1:15" ht="12.75">
      <c r="A164" s="251"/>
      <c r="B164" s="252"/>
      <c r="C164" s="503" t="s">
        <v>282</v>
      </c>
      <c r="D164" s="503"/>
      <c r="E164" s="253">
        <v>12.58</v>
      </c>
      <c r="F164" s="254"/>
      <c r="G164" s="255"/>
      <c r="H164" s="256"/>
      <c r="I164" s="257"/>
      <c r="J164" s="258"/>
      <c r="K164" s="257"/>
      <c r="M164" s="259" t="s">
        <v>282</v>
      </c>
      <c r="O164" s="242"/>
    </row>
    <row r="165" spans="1:15" ht="12.75">
      <c r="A165" s="251"/>
      <c r="B165" s="252"/>
      <c r="C165" s="503" t="s">
        <v>283</v>
      </c>
      <c r="D165" s="503"/>
      <c r="E165" s="253">
        <v>10.257</v>
      </c>
      <c r="F165" s="254"/>
      <c r="G165" s="255"/>
      <c r="H165" s="256"/>
      <c r="I165" s="257"/>
      <c r="J165" s="258"/>
      <c r="K165" s="257"/>
      <c r="M165" s="259" t="s">
        <v>283</v>
      </c>
      <c r="O165" s="242"/>
    </row>
    <row r="166" spans="1:15" ht="12.75">
      <c r="A166" s="251"/>
      <c r="B166" s="252"/>
      <c r="C166" s="503" t="s">
        <v>284</v>
      </c>
      <c r="D166" s="503"/>
      <c r="E166" s="253">
        <v>0.984</v>
      </c>
      <c r="F166" s="254"/>
      <c r="G166" s="255"/>
      <c r="H166" s="256"/>
      <c r="I166" s="257"/>
      <c r="J166" s="258"/>
      <c r="K166" s="257"/>
      <c r="M166" s="259" t="s">
        <v>284</v>
      </c>
      <c r="O166" s="242"/>
    </row>
    <row r="167" spans="1:15" ht="12.75">
      <c r="A167" s="251"/>
      <c r="B167" s="252"/>
      <c r="C167" s="503" t="s">
        <v>285</v>
      </c>
      <c r="D167" s="503"/>
      <c r="E167" s="253">
        <v>2.46</v>
      </c>
      <c r="F167" s="254"/>
      <c r="G167" s="255"/>
      <c r="H167" s="256"/>
      <c r="I167" s="257"/>
      <c r="J167" s="258"/>
      <c r="K167" s="257"/>
      <c r="M167" s="259" t="s">
        <v>285</v>
      </c>
      <c r="O167" s="242"/>
    </row>
    <row r="168" spans="1:15" ht="12.75">
      <c r="A168" s="251"/>
      <c r="B168" s="252"/>
      <c r="C168" s="503" t="s">
        <v>286</v>
      </c>
      <c r="D168" s="503"/>
      <c r="E168" s="253">
        <v>0.5184</v>
      </c>
      <c r="F168" s="254"/>
      <c r="G168" s="255"/>
      <c r="H168" s="256"/>
      <c r="I168" s="257"/>
      <c r="J168" s="258"/>
      <c r="K168" s="257"/>
      <c r="M168" s="259" t="s">
        <v>286</v>
      </c>
      <c r="O168" s="242"/>
    </row>
    <row r="169" spans="1:15" ht="12.75">
      <c r="A169" s="251"/>
      <c r="B169" s="252"/>
      <c r="C169" s="503" t="s">
        <v>287</v>
      </c>
      <c r="D169" s="503"/>
      <c r="E169" s="253">
        <v>1.12</v>
      </c>
      <c r="F169" s="254"/>
      <c r="G169" s="255"/>
      <c r="H169" s="256"/>
      <c r="I169" s="257"/>
      <c r="J169" s="258"/>
      <c r="K169" s="257"/>
      <c r="M169" s="259" t="s">
        <v>287</v>
      </c>
      <c r="O169" s="242"/>
    </row>
    <row r="170" spans="1:15" ht="12.75">
      <c r="A170" s="251"/>
      <c r="B170" s="252"/>
      <c r="C170" s="503" t="s">
        <v>288</v>
      </c>
      <c r="D170" s="503"/>
      <c r="E170" s="253">
        <v>0.9</v>
      </c>
      <c r="F170" s="254"/>
      <c r="G170" s="255"/>
      <c r="H170" s="256"/>
      <c r="I170" s="257"/>
      <c r="J170" s="258"/>
      <c r="K170" s="257"/>
      <c r="M170" s="259" t="s">
        <v>288</v>
      </c>
      <c r="O170" s="242"/>
    </row>
    <row r="171" spans="1:15" ht="12.75">
      <c r="A171" s="251"/>
      <c r="B171" s="252"/>
      <c r="C171" s="503" t="s">
        <v>289</v>
      </c>
      <c r="D171" s="503"/>
      <c r="E171" s="253">
        <v>0.39</v>
      </c>
      <c r="F171" s="254"/>
      <c r="G171" s="255"/>
      <c r="H171" s="256"/>
      <c r="I171" s="257"/>
      <c r="J171" s="258"/>
      <c r="K171" s="257"/>
      <c r="M171" s="259" t="s">
        <v>289</v>
      </c>
      <c r="O171" s="242"/>
    </row>
    <row r="172" spans="1:15" ht="12.75">
      <c r="A172" s="251"/>
      <c r="B172" s="252"/>
      <c r="C172" s="503" t="s">
        <v>290</v>
      </c>
      <c r="D172" s="503"/>
      <c r="E172" s="253">
        <v>5.7534</v>
      </c>
      <c r="F172" s="254"/>
      <c r="G172" s="255"/>
      <c r="H172" s="256"/>
      <c r="I172" s="257"/>
      <c r="J172" s="258"/>
      <c r="K172" s="257"/>
      <c r="M172" s="259" t="s">
        <v>290</v>
      </c>
      <c r="O172" s="242"/>
    </row>
    <row r="173" spans="1:15" ht="12.75">
      <c r="A173" s="251"/>
      <c r="B173" s="252"/>
      <c r="C173" s="503" t="s">
        <v>291</v>
      </c>
      <c r="D173" s="503"/>
      <c r="E173" s="253">
        <v>5.3037</v>
      </c>
      <c r="F173" s="254"/>
      <c r="G173" s="255"/>
      <c r="H173" s="256"/>
      <c r="I173" s="257"/>
      <c r="J173" s="258"/>
      <c r="K173" s="257"/>
      <c r="M173" s="259" t="s">
        <v>291</v>
      </c>
      <c r="O173" s="242"/>
    </row>
    <row r="174" spans="1:15" ht="12.75">
      <c r="A174" s="251"/>
      <c r="B174" s="252"/>
      <c r="C174" s="503" t="s">
        <v>292</v>
      </c>
      <c r="D174" s="503"/>
      <c r="E174" s="253">
        <v>42.6144</v>
      </c>
      <c r="F174" s="254"/>
      <c r="G174" s="255"/>
      <c r="H174" s="256"/>
      <c r="I174" s="257"/>
      <c r="J174" s="258"/>
      <c r="K174" s="257"/>
      <c r="M174" s="259" t="s">
        <v>292</v>
      </c>
      <c r="O174" s="242"/>
    </row>
    <row r="175" spans="1:15" ht="12.75">
      <c r="A175" s="251"/>
      <c r="B175" s="252"/>
      <c r="C175" s="503" t="s">
        <v>293</v>
      </c>
      <c r="D175" s="503"/>
      <c r="E175" s="253">
        <v>3.3325</v>
      </c>
      <c r="F175" s="254"/>
      <c r="G175" s="255"/>
      <c r="H175" s="256"/>
      <c r="I175" s="257"/>
      <c r="J175" s="258"/>
      <c r="K175" s="257"/>
      <c r="M175" s="259" t="s">
        <v>293</v>
      </c>
      <c r="O175" s="242"/>
    </row>
    <row r="176" spans="1:15" ht="12.75">
      <c r="A176" s="251"/>
      <c r="B176" s="252"/>
      <c r="C176" s="503" t="s">
        <v>294</v>
      </c>
      <c r="D176" s="503"/>
      <c r="E176" s="253">
        <v>31.434</v>
      </c>
      <c r="F176" s="254"/>
      <c r="G176" s="255"/>
      <c r="H176" s="256"/>
      <c r="I176" s="257"/>
      <c r="J176" s="258"/>
      <c r="K176" s="257"/>
      <c r="M176" s="259" t="s">
        <v>294</v>
      </c>
      <c r="O176" s="242"/>
    </row>
    <row r="177" spans="1:15" ht="12.75">
      <c r="A177" s="251"/>
      <c r="B177" s="252"/>
      <c r="C177" s="503" t="s">
        <v>295</v>
      </c>
      <c r="D177" s="503"/>
      <c r="E177" s="253">
        <v>145.984</v>
      </c>
      <c r="F177" s="254"/>
      <c r="G177" s="255"/>
      <c r="H177" s="256"/>
      <c r="I177" s="257"/>
      <c r="J177" s="258"/>
      <c r="K177" s="257"/>
      <c r="M177" s="259" t="s">
        <v>295</v>
      </c>
      <c r="O177" s="242"/>
    </row>
    <row r="178" spans="1:15" ht="12.75">
      <c r="A178" s="251"/>
      <c r="B178" s="252"/>
      <c r="C178" s="503" t="s">
        <v>296</v>
      </c>
      <c r="D178" s="503"/>
      <c r="E178" s="253">
        <v>26.1954</v>
      </c>
      <c r="F178" s="254"/>
      <c r="G178" s="255"/>
      <c r="H178" s="256"/>
      <c r="I178" s="257"/>
      <c r="J178" s="258"/>
      <c r="K178" s="257"/>
      <c r="M178" s="259" t="s">
        <v>296</v>
      </c>
      <c r="O178" s="242"/>
    </row>
    <row r="179" spans="1:15" ht="12.75">
      <c r="A179" s="251"/>
      <c r="B179" s="252"/>
      <c r="C179" s="503" t="s">
        <v>297</v>
      </c>
      <c r="D179" s="503"/>
      <c r="E179" s="253">
        <v>3.7422</v>
      </c>
      <c r="F179" s="254"/>
      <c r="G179" s="255"/>
      <c r="H179" s="256"/>
      <c r="I179" s="257"/>
      <c r="J179" s="258"/>
      <c r="K179" s="257"/>
      <c r="M179" s="259" t="s">
        <v>297</v>
      </c>
      <c r="O179" s="242"/>
    </row>
    <row r="180" spans="1:15" ht="12.75">
      <c r="A180" s="251"/>
      <c r="B180" s="252"/>
      <c r="C180" s="503" t="s">
        <v>298</v>
      </c>
      <c r="D180" s="503"/>
      <c r="E180" s="253">
        <v>3.0338</v>
      </c>
      <c r="F180" s="254"/>
      <c r="G180" s="255"/>
      <c r="H180" s="256"/>
      <c r="I180" s="257"/>
      <c r="J180" s="258"/>
      <c r="K180" s="257"/>
      <c r="M180" s="259" t="s">
        <v>298</v>
      </c>
      <c r="O180" s="242"/>
    </row>
    <row r="181" spans="1:15" ht="12.75">
      <c r="A181" s="251"/>
      <c r="B181" s="252"/>
      <c r="C181" s="503" t="s">
        <v>299</v>
      </c>
      <c r="D181" s="503"/>
      <c r="E181" s="253">
        <v>3.5802</v>
      </c>
      <c r="F181" s="254"/>
      <c r="G181" s="255"/>
      <c r="H181" s="256"/>
      <c r="I181" s="257"/>
      <c r="J181" s="258"/>
      <c r="K181" s="257"/>
      <c r="M181" s="259" t="s">
        <v>299</v>
      </c>
      <c r="O181" s="242"/>
    </row>
    <row r="182" spans="1:15" ht="12.75">
      <c r="A182" s="251"/>
      <c r="B182" s="252"/>
      <c r="C182" s="503" t="s">
        <v>3145</v>
      </c>
      <c r="D182" s="503"/>
      <c r="E182" s="253">
        <v>7.1604</v>
      </c>
      <c r="F182" s="254"/>
      <c r="G182" s="255"/>
      <c r="H182" s="256"/>
      <c r="I182" s="257"/>
      <c r="J182" s="258"/>
      <c r="K182" s="257"/>
      <c r="M182" s="259" t="s">
        <v>300</v>
      </c>
      <c r="O182" s="242"/>
    </row>
    <row r="183" spans="1:15" ht="12.75">
      <c r="A183" s="251"/>
      <c r="B183" s="252"/>
      <c r="C183" s="503" t="s">
        <v>301</v>
      </c>
      <c r="D183" s="503"/>
      <c r="E183" s="253">
        <v>9.882</v>
      </c>
      <c r="F183" s="254"/>
      <c r="G183" s="255"/>
      <c r="H183" s="256"/>
      <c r="I183" s="257"/>
      <c r="J183" s="258"/>
      <c r="K183" s="257"/>
      <c r="M183" s="259" t="s">
        <v>301</v>
      </c>
      <c r="O183" s="242"/>
    </row>
    <row r="184" spans="1:15" ht="12.75">
      <c r="A184" s="251"/>
      <c r="B184" s="252"/>
      <c r="C184" s="503" t="s">
        <v>302</v>
      </c>
      <c r="D184" s="503"/>
      <c r="E184" s="253">
        <v>8.775</v>
      </c>
      <c r="F184" s="254"/>
      <c r="G184" s="255"/>
      <c r="H184" s="256"/>
      <c r="I184" s="257"/>
      <c r="J184" s="258"/>
      <c r="K184" s="257"/>
      <c r="M184" s="259" t="s">
        <v>302</v>
      </c>
      <c r="O184" s="242"/>
    </row>
    <row r="185" spans="1:15" ht="12.75">
      <c r="A185" s="251"/>
      <c r="B185" s="252"/>
      <c r="C185" s="503" t="s">
        <v>303</v>
      </c>
      <c r="D185" s="503"/>
      <c r="E185" s="253">
        <v>8.745</v>
      </c>
      <c r="F185" s="254"/>
      <c r="G185" s="255"/>
      <c r="H185" s="256"/>
      <c r="I185" s="257"/>
      <c r="J185" s="258"/>
      <c r="K185" s="257"/>
      <c r="M185" s="259" t="s">
        <v>303</v>
      </c>
      <c r="O185" s="242"/>
    </row>
    <row r="186" spans="1:15" ht="12.75">
      <c r="A186" s="251"/>
      <c r="B186" s="252"/>
      <c r="C186" s="503" t="s">
        <v>304</v>
      </c>
      <c r="D186" s="503"/>
      <c r="E186" s="253">
        <v>12.0228</v>
      </c>
      <c r="F186" s="254"/>
      <c r="G186" s="255"/>
      <c r="H186" s="256"/>
      <c r="I186" s="257"/>
      <c r="J186" s="258"/>
      <c r="K186" s="257"/>
      <c r="M186" s="259" t="s">
        <v>304</v>
      </c>
      <c r="O186" s="242"/>
    </row>
    <row r="187" spans="1:15" ht="12.75">
      <c r="A187" s="251"/>
      <c r="B187" s="252"/>
      <c r="C187" s="503" t="s">
        <v>305</v>
      </c>
      <c r="D187" s="503"/>
      <c r="E187" s="253">
        <v>2.277</v>
      </c>
      <c r="F187" s="254"/>
      <c r="G187" s="255"/>
      <c r="H187" s="256"/>
      <c r="I187" s="257"/>
      <c r="J187" s="258"/>
      <c r="K187" s="257"/>
      <c r="M187" s="259" t="s">
        <v>305</v>
      </c>
      <c r="O187" s="242"/>
    </row>
    <row r="188" spans="1:15" ht="12.75">
      <c r="A188" s="251"/>
      <c r="B188" s="252"/>
      <c r="C188" s="503" t="s">
        <v>306</v>
      </c>
      <c r="D188" s="503"/>
      <c r="E188" s="253">
        <v>6.771</v>
      </c>
      <c r="F188" s="254"/>
      <c r="G188" s="255"/>
      <c r="H188" s="256"/>
      <c r="I188" s="257"/>
      <c r="J188" s="258"/>
      <c r="K188" s="257"/>
      <c r="M188" s="259" t="s">
        <v>306</v>
      </c>
      <c r="O188" s="242"/>
    </row>
    <row r="189" spans="1:15" ht="12.75">
      <c r="A189" s="251"/>
      <c r="B189" s="252"/>
      <c r="C189" s="503" t="s">
        <v>307</v>
      </c>
      <c r="D189" s="503"/>
      <c r="E189" s="253">
        <v>9.8784</v>
      </c>
      <c r="F189" s="254"/>
      <c r="G189" s="255"/>
      <c r="H189" s="256"/>
      <c r="I189" s="257"/>
      <c r="J189" s="258"/>
      <c r="K189" s="257"/>
      <c r="M189" s="259" t="s">
        <v>307</v>
      </c>
      <c r="O189" s="242"/>
    </row>
    <row r="190" spans="1:15" ht="12.75">
      <c r="A190" s="251"/>
      <c r="B190" s="252"/>
      <c r="C190" s="503" t="s">
        <v>308</v>
      </c>
      <c r="D190" s="503"/>
      <c r="E190" s="253">
        <v>25.159</v>
      </c>
      <c r="F190" s="254"/>
      <c r="G190" s="255"/>
      <c r="H190" s="256"/>
      <c r="I190" s="257"/>
      <c r="J190" s="258"/>
      <c r="K190" s="257"/>
      <c r="M190" s="259" t="s">
        <v>308</v>
      </c>
      <c r="O190" s="242"/>
    </row>
    <row r="191" spans="1:15" ht="12.75">
      <c r="A191" s="251"/>
      <c r="B191" s="252"/>
      <c r="C191" s="503" t="s">
        <v>309</v>
      </c>
      <c r="D191" s="503"/>
      <c r="E191" s="253">
        <v>6.336</v>
      </c>
      <c r="F191" s="254"/>
      <c r="G191" s="255"/>
      <c r="H191" s="256"/>
      <c r="I191" s="257"/>
      <c r="J191" s="258"/>
      <c r="K191" s="257"/>
      <c r="M191" s="259" t="s">
        <v>309</v>
      </c>
      <c r="O191" s="242"/>
    </row>
    <row r="192" spans="1:15" ht="12.75">
      <c r="A192" s="251"/>
      <c r="B192" s="252"/>
      <c r="C192" s="503" t="s">
        <v>310</v>
      </c>
      <c r="D192" s="503"/>
      <c r="E192" s="253">
        <v>10.8498</v>
      </c>
      <c r="F192" s="254"/>
      <c r="G192" s="255"/>
      <c r="H192" s="256"/>
      <c r="I192" s="257"/>
      <c r="J192" s="258"/>
      <c r="K192" s="257"/>
      <c r="M192" s="259" t="s">
        <v>310</v>
      </c>
      <c r="O192" s="242"/>
    </row>
    <row r="193" spans="1:15" ht="12.75">
      <c r="A193" s="251"/>
      <c r="B193" s="252"/>
      <c r="C193" s="503" t="s">
        <v>311</v>
      </c>
      <c r="D193" s="503"/>
      <c r="E193" s="253">
        <v>10.9557</v>
      </c>
      <c r="F193" s="254"/>
      <c r="G193" s="255"/>
      <c r="H193" s="256"/>
      <c r="I193" s="257"/>
      <c r="J193" s="258"/>
      <c r="K193" s="257"/>
      <c r="M193" s="259" t="s">
        <v>311</v>
      </c>
      <c r="O193" s="242"/>
    </row>
    <row r="194" spans="1:15" ht="12.75">
      <c r="A194" s="251"/>
      <c r="B194" s="252"/>
      <c r="C194" s="503" t="s">
        <v>312</v>
      </c>
      <c r="D194" s="503"/>
      <c r="E194" s="253">
        <v>12.375</v>
      </c>
      <c r="F194" s="254"/>
      <c r="G194" s="255"/>
      <c r="H194" s="256"/>
      <c r="I194" s="257"/>
      <c r="J194" s="258"/>
      <c r="K194" s="257"/>
      <c r="M194" s="259" t="s">
        <v>312</v>
      </c>
      <c r="O194" s="242"/>
    </row>
    <row r="195" spans="1:15" ht="12.75">
      <c r="A195" s="251"/>
      <c r="B195" s="252"/>
      <c r="C195" s="503" t="s">
        <v>313</v>
      </c>
      <c r="D195" s="503"/>
      <c r="E195" s="253">
        <v>57.75</v>
      </c>
      <c r="F195" s="254"/>
      <c r="G195" s="255"/>
      <c r="H195" s="256"/>
      <c r="I195" s="257"/>
      <c r="J195" s="258"/>
      <c r="K195" s="257"/>
      <c r="M195" s="259" t="s">
        <v>313</v>
      </c>
      <c r="O195" s="242"/>
    </row>
    <row r="196" spans="1:15" ht="12.75">
      <c r="A196" s="251"/>
      <c r="B196" s="252"/>
      <c r="C196" s="503" t="s">
        <v>314</v>
      </c>
      <c r="D196" s="503"/>
      <c r="E196" s="253">
        <v>12.0048</v>
      </c>
      <c r="F196" s="254"/>
      <c r="G196" s="255"/>
      <c r="H196" s="256"/>
      <c r="I196" s="257"/>
      <c r="J196" s="258"/>
      <c r="K196" s="257"/>
      <c r="M196" s="259" t="s">
        <v>314</v>
      </c>
      <c r="O196" s="242"/>
    </row>
    <row r="197" spans="1:15" ht="12.75">
      <c r="A197" s="251"/>
      <c r="B197" s="252"/>
      <c r="C197" s="503" t="s">
        <v>315</v>
      </c>
      <c r="D197" s="503"/>
      <c r="E197" s="253">
        <v>3.0012</v>
      </c>
      <c r="F197" s="254"/>
      <c r="G197" s="255"/>
      <c r="H197" s="256"/>
      <c r="I197" s="257"/>
      <c r="J197" s="258"/>
      <c r="K197" s="257"/>
      <c r="M197" s="259" t="s">
        <v>315</v>
      </c>
      <c r="O197" s="242"/>
    </row>
    <row r="198" spans="1:15" ht="12.75">
      <c r="A198" s="251"/>
      <c r="B198" s="252"/>
      <c r="C198" s="503" t="s">
        <v>316</v>
      </c>
      <c r="D198" s="503"/>
      <c r="E198" s="253">
        <v>43.5456</v>
      </c>
      <c r="F198" s="254"/>
      <c r="G198" s="255"/>
      <c r="H198" s="256"/>
      <c r="I198" s="257"/>
      <c r="J198" s="258"/>
      <c r="K198" s="257"/>
      <c r="M198" s="259" t="s">
        <v>316</v>
      </c>
      <c r="O198" s="242"/>
    </row>
    <row r="199" spans="1:15" ht="12.75">
      <c r="A199" s="251"/>
      <c r="B199" s="252"/>
      <c r="C199" s="503" t="s">
        <v>317</v>
      </c>
      <c r="D199" s="503"/>
      <c r="E199" s="253">
        <v>40.4028</v>
      </c>
      <c r="F199" s="254"/>
      <c r="G199" s="255"/>
      <c r="H199" s="256"/>
      <c r="I199" s="257"/>
      <c r="J199" s="258"/>
      <c r="K199" s="257"/>
      <c r="M199" s="259" t="s">
        <v>317</v>
      </c>
      <c r="O199" s="242"/>
    </row>
    <row r="200" spans="1:15" ht="12.75">
      <c r="A200" s="251"/>
      <c r="B200" s="252"/>
      <c r="C200" s="503" t="s">
        <v>318</v>
      </c>
      <c r="D200" s="503"/>
      <c r="E200" s="253">
        <v>22.6728</v>
      </c>
      <c r="F200" s="254"/>
      <c r="G200" s="255"/>
      <c r="H200" s="256"/>
      <c r="I200" s="257"/>
      <c r="J200" s="258"/>
      <c r="K200" s="257"/>
      <c r="M200" s="259" t="s">
        <v>318</v>
      </c>
      <c r="O200" s="242"/>
    </row>
    <row r="201" spans="1:15" ht="12.75">
      <c r="A201" s="251"/>
      <c r="B201" s="252"/>
      <c r="C201" s="503" t="s">
        <v>319</v>
      </c>
      <c r="D201" s="503"/>
      <c r="E201" s="253">
        <v>63.504</v>
      </c>
      <c r="F201" s="254"/>
      <c r="G201" s="255"/>
      <c r="H201" s="256"/>
      <c r="I201" s="257"/>
      <c r="J201" s="258"/>
      <c r="K201" s="257"/>
      <c r="M201" s="259" t="s">
        <v>319</v>
      </c>
      <c r="O201" s="242"/>
    </row>
    <row r="202" spans="1:15" ht="12.75">
      <c r="A202" s="251"/>
      <c r="B202" s="252"/>
      <c r="C202" s="503" t="s">
        <v>320</v>
      </c>
      <c r="D202" s="503"/>
      <c r="E202" s="253">
        <v>12.546</v>
      </c>
      <c r="F202" s="254"/>
      <c r="G202" s="255"/>
      <c r="H202" s="256"/>
      <c r="I202" s="257"/>
      <c r="J202" s="258"/>
      <c r="K202" s="257"/>
      <c r="M202" s="259" t="s">
        <v>320</v>
      </c>
      <c r="O202" s="242"/>
    </row>
    <row r="203" spans="1:15" ht="12.75">
      <c r="A203" s="251"/>
      <c r="B203" s="252"/>
      <c r="C203" s="503" t="s">
        <v>321</v>
      </c>
      <c r="D203" s="503"/>
      <c r="E203" s="253">
        <v>177.375</v>
      </c>
      <c r="F203" s="254"/>
      <c r="G203" s="255"/>
      <c r="H203" s="256"/>
      <c r="I203" s="257"/>
      <c r="J203" s="258"/>
      <c r="K203" s="257"/>
      <c r="M203" s="259" t="s">
        <v>321</v>
      </c>
      <c r="O203" s="242"/>
    </row>
    <row r="204" spans="1:15" ht="12.75">
      <c r="A204" s="251"/>
      <c r="B204" s="252"/>
      <c r="C204" s="503" t="s">
        <v>322</v>
      </c>
      <c r="D204" s="503"/>
      <c r="E204" s="253">
        <v>8.2</v>
      </c>
      <c r="F204" s="254"/>
      <c r="G204" s="255"/>
      <c r="H204" s="256"/>
      <c r="I204" s="257"/>
      <c r="J204" s="258"/>
      <c r="K204" s="257"/>
      <c r="M204" s="259" t="s">
        <v>322</v>
      </c>
      <c r="O204" s="242"/>
    </row>
    <row r="205" spans="1:15" ht="12.75">
      <c r="A205" s="251"/>
      <c r="B205" s="252"/>
      <c r="C205" s="503" t="s">
        <v>323</v>
      </c>
      <c r="D205" s="503"/>
      <c r="E205" s="253">
        <v>162.9504</v>
      </c>
      <c r="F205" s="254"/>
      <c r="G205" s="255"/>
      <c r="H205" s="256"/>
      <c r="I205" s="257"/>
      <c r="J205" s="258"/>
      <c r="K205" s="257"/>
      <c r="M205" s="259" t="s">
        <v>323</v>
      </c>
      <c r="O205" s="242"/>
    </row>
    <row r="206" spans="1:15" ht="12.75">
      <c r="A206" s="251"/>
      <c r="B206" s="252"/>
      <c r="C206" s="503" t="s">
        <v>324</v>
      </c>
      <c r="D206" s="503"/>
      <c r="E206" s="253">
        <v>22.692</v>
      </c>
      <c r="F206" s="254"/>
      <c r="G206" s="255"/>
      <c r="H206" s="256"/>
      <c r="I206" s="257"/>
      <c r="J206" s="258"/>
      <c r="K206" s="257"/>
      <c r="M206" s="259" t="s">
        <v>324</v>
      </c>
      <c r="O206" s="242"/>
    </row>
    <row r="207" spans="1:15" ht="12.75">
      <c r="A207" s="251"/>
      <c r="B207" s="252"/>
      <c r="C207" s="503" t="s">
        <v>325</v>
      </c>
      <c r="D207" s="503"/>
      <c r="E207" s="253">
        <v>21.8112</v>
      </c>
      <c r="F207" s="254"/>
      <c r="G207" s="255"/>
      <c r="H207" s="256"/>
      <c r="I207" s="257"/>
      <c r="J207" s="258"/>
      <c r="K207" s="257"/>
      <c r="M207" s="259" t="s">
        <v>325</v>
      </c>
      <c r="O207" s="242"/>
    </row>
    <row r="208" spans="1:15" ht="12.75">
      <c r="A208" s="251"/>
      <c r="B208" s="252"/>
      <c r="C208" s="503" t="s">
        <v>326</v>
      </c>
      <c r="D208" s="503"/>
      <c r="E208" s="253">
        <v>97.2972</v>
      </c>
      <c r="F208" s="254"/>
      <c r="G208" s="255"/>
      <c r="H208" s="256"/>
      <c r="I208" s="257"/>
      <c r="J208" s="258"/>
      <c r="K208" s="257"/>
      <c r="M208" s="259" t="s">
        <v>326</v>
      </c>
      <c r="O208" s="242"/>
    </row>
    <row r="209" spans="1:15" ht="12.75">
      <c r="A209" s="251"/>
      <c r="B209" s="252"/>
      <c r="C209" s="503" t="s">
        <v>327</v>
      </c>
      <c r="D209" s="503"/>
      <c r="E209" s="253">
        <v>3.7422</v>
      </c>
      <c r="F209" s="254"/>
      <c r="G209" s="255"/>
      <c r="H209" s="256"/>
      <c r="I209" s="257"/>
      <c r="J209" s="258"/>
      <c r="K209" s="257"/>
      <c r="M209" s="259" t="s">
        <v>327</v>
      </c>
      <c r="O209" s="242"/>
    </row>
    <row r="210" spans="1:15" ht="12.75">
      <c r="A210" s="251"/>
      <c r="B210" s="252"/>
      <c r="C210" s="503" t="s">
        <v>328</v>
      </c>
      <c r="D210" s="503"/>
      <c r="E210" s="253">
        <v>4.97</v>
      </c>
      <c r="F210" s="254"/>
      <c r="G210" s="255"/>
      <c r="H210" s="256"/>
      <c r="I210" s="257"/>
      <c r="J210" s="258"/>
      <c r="K210" s="257"/>
      <c r="M210" s="259" t="s">
        <v>328</v>
      </c>
      <c r="O210" s="242"/>
    </row>
    <row r="211" spans="1:15" ht="12.75">
      <c r="A211" s="251"/>
      <c r="B211" s="252"/>
      <c r="C211" s="503" t="s">
        <v>329</v>
      </c>
      <c r="D211" s="503"/>
      <c r="E211" s="253">
        <v>4.63</v>
      </c>
      <c r="F211" s="254"/>
      <c r="G211" s="255"/>
      <c r="H211" s="256"/>
      <c r="I211" s="257"/>
      <c r="J211" s="258"/>
      <c r="K211" s="257"/>
      <c r="M211" s="259" t="s">
        <v>329</v>
      </c>
      <c r="O211" s="242"/>
    </row>
    <row r="212" spans="1:15" ht="12.75">
      <c r="A212" s="251"/>
      <c r="B212" s="252"/>
      <c r="C212" s="503" t="s">
        <v>330</v>
      </c>
      <c r="D212" s="503"/>
      <c r="E212" s="253">
        <v>1.28</v>
      </c>
      <c r="F212" s="254"/>
      <c r="G212" s="255"/>
      <c r="H212" s="256"/>
      <c r="I212" s="257"/>
      <c r="J212" s="258"/>
      <c r="K212" s="257"/>
      <c r="M212" s="259" t="s">
        <v>330</v>
      </c>
      <c r="O212" s="242"/>
    </row>
    <row r="213" spans="1:80" ht="22.5">
      <c r="A213" s="243">
        <v>29</v>
      </c>
      <c r="B213" s="244" t="s">
        <v>331</v>
      </c>
      <c r="C213" s="245" t="s">
        <v>332</v>
      </c>
      <c r="D213" s="246" t="s">
        <v>123</v>
      </c>
      <c r="E213" s="247">
        <v>76.02</v>
      </c>
      <c r="F213" s="439"/>
      <c r="G213" s="248">
        <f>E213*F213</f>
        <v>0</v>
      </c>
      <c r="H213" s="249">
        <v>0.00083</v>
      </c>
      <c r="I213" s="250">
        <f>E213*H213</f>
        <v>0.0630966</v>
      </c>
      <c r="J213" s="249">
        <v>0</v>
      </c>
      <c r="K213" s="250">
        <f>E213*J213</f>
        <v>0</v>
      </c>
      <c r="O213" s="242">
        <v>2</v>
      </c>
      <c r="AA213" s="215">
        <v>1</v>
      </c>
      <c r="AB213" s="215">
        <v>7</v>
      </c>
      <c r="AC213" s="215">
        <v>7</v>
      </c>
      <c r="AZ213" s="215">
        <v>1</v>
      </c>
      <c r="BA213" s="215">
        <f>IF(AZ213=1,G213,0)</f>
        <v>0</v>
      </c>
      <c r="BB213" s="215">
        <f>IF(AZ213=2,G213,0)</f>
        <v>0</v>
      </c>
      <c r="BC213" s="215">
        <f>IF(AZ213=3,G213,0)</f>
        <v>0</v>
      </c>
      <c r="BD213" s="215">
        <f>IF(AZ213=4,G213,0)</f>
        <v>0</v>
      </c>
      <c r="BE213" s="215">
        <f>IF(AZ213=5,G213,0)</f>
        <v>0</v>
      </c>
      <c r="CA213" s="242">
        <v>1</v>
      </c>
      <c r="CB213" s="242">
        <v>7</v>
      </c>
    </row>
    <row r="214" spans="1:15" ht="12.75">
      <c r="A214" s="251"/>
      <c r="B214" s="252"/>
      <c r="C214" s="503" t="s">
        <v>333</v>
      </c>
      <c r="D214" s="503"/>
      <c r="E214" s="253">
        <v>0</v>
      </c>
      <c r="F214" s="254"/>
      <c r="G214" s="255"/>
      <c r="H214" s="256"/>
      <c r="I214" s="257"/>
      <c r="J214" s="258"/>
      <c r="K214" s="257"/>
      <c r="M214" s="259" t="s">
        <v>333</v>
      </c>
      <c r="O214" s="242"/>
    </row>
    <row r="215" spans="1:15" ht="12.75">
      <c r="A215" s="251"/>
      <c r="B215" s="252"/>
      <c r="C215" s="503" t="s">
        <v>334</v>
      </c>
      <c r="D215" s="503"/>
      <c r="E215" s="253">
        <v>42.72</v>
      </c>
      <c r="F215" s="254"/>
      <c r="G215" s="255"/>
      <c r="H215" s="256"/>
      <c r="I215" s="257"/>
      <c r="J215" s="258"/>
      <c r="K215" s="257"/>
      <c r="M215" s="259" t="s">
        <v>334</v>
      </c>
      <c r="O215" s="242"/>
    </row>
    <row r="216" spans="1:15" ht="12.75">
      <c r="A216" s="251"/>
      <c r="B216" s="252"/>
      <c r="C216" s="503" t="s">
        <v>335</v>
      </c>
      <c r="D216" s="503"/>
      <c r="E216" s="253">
        <v>5.25</v>
      </c>
      <c r="F216" s="254"/>
      <c r="G216" s="255"/>
      <c r="H216" s="256"/>
      <c r="I216" s="257"/>
      <c r="J216" s="258"/>
      <c r="K216" s="257"/>
      <c r="M216" s="259" t="s">
        <v>335</v>
      </c>
      <c r="O216" s="242"/>
    </row>
    <row r="217" spans="1:15" ht="12.75">
      <c r="A217" s="251"/>
      <c r="B217" s="252"/>
      <c r="C217" s="503" t="s">
        <v>336</v>
      </c>
      <c r="D217" s="503"/>
      <c r="E217" s="253">
        <v>26.25</v>
      </c>
      <c r="F217" s="254"/>
      <c r="G217" s="255"/>
      <c r="H217" s="256"/>
      <c r="I217" s="257"/>
      <c r="J217" s="258"/>
      <c r="K217" s="257"/>
      <c r="M217" s="259" t="s">
        <v>336</v>
      </c>
      <c r="O217" s="242"/>
    </row>
    <row r="218" spans="1:15" ht="12.75">
      <c r="A218" s="251"/>
      <c r="B218" s="252"/>
      <c r="C218" s="503" t="s">
        <v>337</v>
      </c>
      <c r="D218" s="503"/>
      <c r="E218" s="253">
        <v>1.8</v>
      </c>
      <c r="F218" s="254"/>
      <c r="G218" s="255"/>
      <c r="H218" s="256"/>
      <c r="I218" s="257"/>
      <c r="J218" s="258"/>
      <c r="K218" s="257"/>
      <c r="M218" s="259" t="s">
        <v>337</v>
      </c>
      <c r="O218" s="242"/>
    </row>
    <row r="219" spans="1:80" ht="22.5">
      <c r="A219" s="243">
        <v>30</v>
      </c>
      <c r="B219" s="244" t="s">
        <v>338</v>
      </c>
      <c r="C219" s="245" t="s">
        <v>339</v>
      </c>
      <c r="D219" s="246" t="s">
        <v>123</v>
      </c>
      <c r="E219" s="247">
        <f>E282+E284+E285+E286+E287+E288+E289+E290+E291+E292+E293+E294+E295</f>
        <v>384.74700000000007</v>
      </c>
      <c r="F219" s="439"/>
      <c r="G219" s="248">
        <f>E219*F219</f>
        <v>0</v>
      </c>
      <c r="H219" s="249">
        <v>0.03371</v>
      </c>
      <c r="I219" s="250">
        <f>E219*H219</f>
        <v>12.969821370000002</v>
      </c>
      <c r="J219" s="249">
        <v>0</v>
      </c>
      <c r="K219" s="250">
        <f>E219*J219</f>
        <v>0</v>
      </c>
      <c r="O219" s="242">
        <v>2</v>
      </c>
      <c r="AA219" s="215">
        <v>1</v>
      </c>
      <c r="AB219" s="215">
        <v>1</v>
      </c>
      <c r="AC219" s="215">
        <v>1</v>
      </c>
      <c r="AZ219" s="215">
        <v>1</v>
      </c>
      <c r="BA219" s="215">
        <f>IF(AZ219=1,G219,0)</f>
        <v>0</v>
      </c>
      <c r="BB219" s="215">
        <f>IF(AZ219=2,G219,0)</f>
        <v>0</v>
      </c>
      <c r="BC219" s="215">
        <f>IF(AZ219=3,G219,0)</f>
        <v>0</v>
      </c>
      <c r="BD219" s="215">
        <f>IF(AZ219=4,G219,0)</f>
        <v>0</v>
      </c>
      <c r="BE219" s="215">
        <f>IF(AZ219=5,G219,0)</f>
        <v>0</v>
      </c>
      <c r="CA219" s="242">
        <v>1</v>
      </c>
      <c r="CB219" s="242">
        <v>1</v>
      </c>
    </row>
    <row r="220" spans="1:15" ht="12.75">
      <c r="A220" s="251"/>
      <c r="B220" s="252"/>
      <c r="C220" s="503" t="s">
        <v>340</v>
      </c>
      <c r="D220" s="503"/>
      <c r="E220" s="253">
        <v>0</v>
      </c>
      <c r="F220" s="254"/>
      <c r="G220" s="255"/>
      <c r="H220" s="256"/>
      <c r="I220" s="257"/>
      <c r="J220" s="258"/>
      <c r="K220" s="257"/>
      <c r="M220" s="259" t="s">
        <v>340</v>
      </c>
      <c r="O220" s="242"/>
    </row>
    <row r="221" spans="1:15" ht="12.75">
      <c r="A221" s="251"/>
      <c r="B221" s="252"/>
      <c r="C221" s="505" t="s">
        <v>174</v>
      </c>
      <c r="D221" s="505"/>
      <c r="E221" s="262">
        <v>0</v>
      </c>
      <c r="F221" s="254"/>
      <c r="G221" s="255"/>
      <c r="H221" s="256"/>
      <c r="I221" s="257"/>
      <c r="J221" s="258"/>
      <c r="K221" s="257"/>
      <c r="M221" s="259" t="s">
        <v>174</v>
      </c>
      <c r="O221" s="242"/>
    </row>
    <row r="222" spans="1:15" ht="12.75">
      <c r="A222" s="251"/>
      <c r="B222" s="252"/>
      <c r="C222" s="505" t="s">
        <v>341</v>
      </c>
      <c r="D222" s="505"/>
      <c r="E222" s="262">
        <v>12.6</v>
      </c>
      <c r="F222" s="254"/>
      <c r="G222" s="255"/>
      <c r="H222" s="256"/>
      <c r="I222" s="257"/>
      <c r="J222" s="258"/>
      <c r="K222" s="257"/>
      <c r="M222" s="259" t="s">
        <v>341</v>
      </c>
      <c r="O222" s="242"/>
    </row>
    <row r="223" spans="1:15" ht="12.75">
      <c r="A223" s="251"/>
      <c r="B223" s="252"/>
      <c r="C223" s="505" t="s">
        <v>342</v>
      </c>
      <c r="D223" s="505"/>
      <c r="E223" s="262">
        <v>12.6</v>
      </c>
      <c r="F223" s="254"/>
      <c r="G223" s="255"/>
      <c r="H223" s="256"/>
      <c r="I223" s="257"/>
      <c r="J223" s="258"/>
      <c r="K223" s="257"/>
      <c r="M223" s="259" t="s">
        <v>342</v>
      </c>
      <c r="O223" s="242"/>
    </row>
    <row r="224" spans="1:15" ht="12.75">
      <c r="A224" s="251"/>
      <c r="B224" s="252"/>
      <c r="C224" s="505" t="s">
        <v>343</v>
      </c>
      <c r="D224" s="505"/>
      <c r="E224" s="262">
        <v>16.2</v>
      </c>
      <c r="F224" s="254"/>
      <c r="G224" s="255"/>
      <c r="H224" s="256"/>
      <c r="I224" s="257"/>
      <c r="J224" s="258"/>
      <c r="K224" s="257"/>
      <c r="M224" s="259" t="s">
        <v>343</v>
      </c>
      <c r="O224" s="242"/>
    </row>
    <row r="225" spans="1:15" ht="12.75">
      <c r="A225" s="251"/>
      <c r="B225" s="252"/>
      <c r="C225" s="505" t="s">
        <v>344</v>
      </c>
      <c r="D225" s="505"/>
      <c r="E225" s="262">
        <v>3.3</v>
      </c>
      <c r="F225" s="254"/>
      <c r="G225" s="255"/>
      <c r="H225" s="256"/>
      <c r="I225" s="257"/>
      <c r="J225" s="258"/>
      <c r="K225" s="257"/>
      <c r="M225" s="259" t="s">
        <v>344</v>
      </c>
      <c r="O225" s="242"/>
    </row>
    <row r="226" spans="1:15" ht="12.75">
      <c r="A226" s="251"/>
      <c r="B226" s="252"/>
      <c r="C226" s="505" t="s">
        <v>345</v>
      </c>
      <c r="D226" s="505"/>
      <c r="E226" s="262">
        <v>3.38</v>
      </c>
      <c r="F226" s="254"/>
      <c r="G226" s="255"/>
      <c r="H226" s="256"/>
      <c r="I226" s="257"/>
      <c r="J226" s="258"/>
      <c r="K226" s="257"/>
      <c r="M226" s="259" t="s">
        <v>345</v>
      </c>
      <c r="O226" s="242"/>
    </row>
    <row r="227" spans="1:15" ht="12.75">
      <c r="A227" s="251"/>
      <c r="B227" s="252"/>
      <c r="C227" s="505" t="s">
        <v>346</v>
      </c>
      <c r="D227" s="505"/>
      <c r="E227" s="262">
        <v>3.3</v>
      </c>
      <c r="F227" s="254"/>
      <c r="G227" s="255"/>
      <c r="H227" s="256"/>
      <c r="I227" s="257"/>
      <c r="J227" s="258"/>
      <c r="K227" s="257"/>
      <c r="M227" s="259" t="s">
        <v>346</v>
      </c>
      <c r="O227" s="242"/>
    </row>
    <row r="228" spans="1:15" ht="12.75">
      <c r="A228" s="251"/>
      <c r="B228" s="252"/>
      <c r="C228" s="505" t="s">
        <v>347</v>
      </c>
      <c r="D228" s="505"/>
      <c r="E228" s="262">
        <v>7.8</v>
      </c>
      <c r="F228" s="254"/>
      <c r="G228" s="255"/>
      <c r="H228" s="256"/>
      <c r="I228" s="257"/>
      <c r="J228" s="258"/>
      <c r="K228" s="257"/>
      <c r="M228" s="259" t="s">
        <v>347</v>
      </c>
      <c r="O228" s="242"/>
    </row>
    <row r="229" spans="1:15" ht="12.75">
      <c r="A229" s="251"/>
      <c r="B229" s="252"/>
      <c r="C229" s="505" t="s">
        <v>348</v>
      </c>
      <c r="D229" s="505"/>
      <c r="E229" s="262">
        <v>6.48</v>
      </c>
      <c r="F229" s="254"/>
      <c r="G229" s="255"/>
      <c r="H229" s="256"/>
      <c r="I229" s="257"/>
      <c r="J229" s="258"/>
      <c r="K229" s="257"/>
      <c r="M229" s="259" t="s">
        <v>348</v>
      </c>
      <c r="O229" s="242"/>
    </row>
    <row r="230" spans="1:15" ht="12.75">
      <c r="A230" s="251"/>
      <c r="B230" s="252"/>
      <c r="C230" s="505" t="s">
        <v>349</v>
      </c>
      <c r="D230" s="505"/>
      <c r="E230" s="262">
        <v>18.4</v>
      </c>
      <c r="F230" s="254"/>
      <c r="G230" s="255"/>
      <c r="H230" s="256"/>
      <c r="I230" s="257"/>
      <c r="J230" s="258"/>
      <c r="K230" s="257"/>
      <c r="M230" s="259" t="s">
        <v>349</v>
      </c>
      <c r="O230" s="242"/>
    </row>
    <row r="231" spans="1:15" ht="12.75">
      <c r="A231" s="251"/>
      <c r="B231" s="252"/>
      <c r="C231" s="505" t="s">
        <v>350</v>
      </c>
      <c r="D231" s="505"/>
      <c r="E231" s="262">
        <v>18.4</v>
      </c>
      <c r="F231" s="254"/>
      <c r="G231" s="255"/>
      <c r="H231" s="256"/>
      <c r="I231" s="257"/>
      <c r="J231" s="258"/>
      <c r="K231" s="257"/>
      <c r="M231" s="259" t="s">
        <v>350</v>
      </c>
      <c r="O231" s="242"/>
    </row>
    <row r="232" spans="1:15" ht="12.75">
      <c r="A232" s="251"/>
      <c r="B232" s="252"/>
      <c r="C232" s="505" t="s">
        <v>351</v>
      </c>
      <c r="D232" s="505"/>
      <c r="E232" s="262">
        <v>5.23</v>
      </c>
      <c r="F232" s="254"/>
      <c r="G232" s="255"/>
      <c r="H232" s="256"/>
      <c r="I232" s="257"/>
      <c r="J232" s="258"/>
      <c r="K232" s="257"/>
      <c r="M232" s="259" t="s">
        <v>351</v>
      </c>
      <c r="O232" s="242"/>
    </row>
    <row r="233" spans="1:15" ht="12.75">
      <c r="A233" s="251"/>
      <c r="B233" s="252"/>
      <c r="C233" s="505" t="s">
        <v>352</v>
      </c>
      <c r="D233" s="505"/>
      <c r="E233" s="262">
        <v>11.46</v>
      </c>
      <c r="F233" s="254"/>
      <c r="G233" s="255"/>
      <c r="H233" s="256"/>
      <c r="I233" s="257"/>
      <c r="J233" s="258"/>
      <c r="K233" s="257"/>
      <c r="M233" s="259" t="s">
        <v>352</v>
      </c>
      <c r="O233" s="242"/>
    </row>
    <row r="234" spans="1:15" ht="12.75">
      <c r="A234" s="251"/>
      <c r="B234" s="252"/>
      <c r="C234" s="505" t="s">
        <v>353</v>
      </c>
      <c r="D234" s="505"/>
      <c r="E234" s="262">
        <v>10.43</v>
      </c>
      <c r="F234" s="254"/>
      <c r="G234" s="255"/>
      <c r="H234" s="256"/>
      <c r="I234" s="257"/>
      <c r="J234" s="258"/>
      <c r="K234" s="257"/>
      <c r="M234" s="259" t="s">
        <v>353</v>
      </c>
      <c r="O234" s="242"/>
    </row>
    <row r="235" spans="1:15" ht="12.75">
      <c r="A235" s="251"/>
      <c r="B235" s="252"/>
      <c r="C235" s="505" t="s">
        <v>354</v>
      </c>
      <c r="D235" s="505"/>
      <c r="E235" s="262">
        <v>2.84</v>
      </c>
      <c r="F235" s="254"/>
      <c r="G235" s="255"/>
      <c r="H235" s="256"/>
      <c r="I235" s="257"/>
      <c r="J235" s="258"/>
      <c r="K235" s="257"/>
      <c r="M235" s="259" t="s">
        <v>354</v>
      </c>
      <c r="O235" s="242"/>
    </row>
    <row r="236" spans="1:15" ht="12.75">
      <c r="A236" s="251"/>
      <c r="B236" s="252"/>
      <c r="C236" s="505" t="s">
        <v>355</v>
      </c>
      <c r="D236" s="505"/>
      <c r="E236" s="262">
        <v>6.28</v>
      </c>
      <c r="F236" s="254"/>
      <c r="G236" s="255"/>
      <c r="H236" s="256"/>
      <c r="I236" s="257"/>
      <c r="J236" s="258"/>
      <c r="K236" s="257"/>
      <c r="M236" s="259" t="s">
        <v>355</v>
      </c>
      <c r="O236" s="242"/>
    </row>
    <row r="237" spans="1:15" ht="12.75">
      <c r="A237" s="251"/>
      <c r="B237" s="252"/>
      <c r="C237" s="505" t="s">
        <v>356</v>
      </c>
      <c r="D237" s="505"/>
      <c r="E237" s="262">
        <v>2.16</v>
      </c>
      <c r="F237" s="254"/>
      <c r="G237" s="255"/>
      <c r="H237" s="256"/>
      <c r="I237" s="257"/>
      <c r="J237" s="258"/>
      <c r="K237" s="257"/>
      <c r="M237" s="259" t="s">
        <v>356</v>
      </c>
      <c r="O237" s="242"/>
    </row>
    <row r="238" spans="1:15" ht="12.75">
      <c r="A238" s="251"/>
      <c r="B238" s="252"/>
      <c r="C238" s="505" t="s">
        <v>357</v>
      </c>
      <c r="D238" s="505"/>
      <c r="E238" s="262">
        <v>4.4</v>
      </c>
      <c r="F238" s="254"/>
      <c r="G238" s="255"/>
      <c r="H238" s="256"/>
      <c r="I238" s="257"/>
      <c r="J238" s="258"/>
      <c r="K238" s="257"/>
      <c r="M238" s="259" t="s">
        <v>357</v>
      </c>
      <c r="O238" s="242"/>
    </row>
    <row r="239" spans="1:15" ht="12.75">
      <c r="A239" s="251"/>
      <c r="B239" s="252"/>
      <c r="C239" s="505" t="s">
        <v>358</v>
      </c>
      <c r="D239" s="505"/>
      <c r="E239" s="262">
        <v>2.7</v>
      </c>
      <c r="F239" s="254"/>
      <c r="G239" s="255"/>
      <c r="H239" s="256"/>
      <c r="I239" s="257"/>
      <c r="J239" s="258"/>
      <c r="K239" s="257"/>
      <c r="M239" s="259" t="s">
        <v>358</v>
      </c>
      <c r="O239" s="242"/>
    </row>
    <row r="240" spans="1:15" ht="12.75">
      <c r="A240" s="251"/>
      <c r="B240" s="252"/>
      <c r="C240" s="505" t="s">
        <v>359</v>
      </c>
      <c r="D240" s="505"/>
      <c r="E240" s="262">
        <v>1.9</v>
      </c>
      <c r="F240" s="254"/>
      <c r="G240" s="255"/>
      <c r="H240" s="256"/>
      <c r="I240" s="257"/>
      <c r="J240" s="258"/>
      <c r="K240" s="257"/>
      <c r="M240" s="259" t="s">
        <v>359</v>
      </c>
      <c r="O240" s="242"/>
    </row>
    <row r="241" spans="1:15" ht="12.75">
      <c r="A241" s="251"/>
      <c r="B241" s="252"/>
      <c r="C241" s="505" t="s">
        <v>360</v>
      </c>
      <c r="D241" s="505"/>
      <c r="E241" s="262">
        <v>7.11</v>
      </c>
      <c r="F241" s="254"/>
      <c r="G241" s="255"/>
      <c r="H241" s="256"/>
      <c r="I241" s="257"/>
      <c r="J241" s="258"/>
      <c r="K241" s="257"/>
      <c r="M241" s="259" t="s">
        <v>360</v>
      </c>
      <c r="O241" s="242"/>
    </row>
    <row r="242" spans="1:15" ht="12.75">
      <c r="A242" s="251"/>
      <c r="B242" s="252"/>
      <c r="C242" s="505" t="s">
        <v>361</v>
      </c>
      <c r="D242" s="505"/>
      <c r="E242" s="262">
        <v>68.4</v>
      </c>
      <c r="F242" s="254"/>
      <c r="G242" s="255"/>
      <c r="H242" s="256"/>
      <c r="I242" s="257"/>
      <c r="J242" s="258"/>
      <c r="K242" s="257"/>
      <c r="M242" s="259" t="s">
        <v>361</v>
      </c>
      <c r="O242" s="242"/>
    </row>
    <row r="243" spans="1:15" ht="12.75">
      <c r="A243" s="251"/>
      <c r="B243" s="252"/>
      <c r="C243" s="505" t="s">
        <v>362</v>
      </c>
      <c r="D243" s="505"/>
      <c r="E243" s="262">
        <v>5.85</v>
      </c>
      <c r="F243" s="254"/>
      <c r="G243" s="255"/>
      <c r="H243" s="256"/>
      <c r="I243" s="257"/>
      <c r="J243" s="258"/>
      <c r="K243" s="257"/>
      <c r="M243" s="259" t="s">
        <v>362</v>
      </c>
      <c r="O243" s="242"/>
    </row>
    <row r="244" spans="1:15" ht="12.75">
      <c r="A244" s="251"/>
      <c r="B244" s="252"/>
      <c r="C244" s="505" t="s">
        <v>363</v>
      </c>
      <c r="D244" s="505"/>
      <c r="E244" s="262">
        <v>59.16</v>
      </c>
      <c r="F244" s="254"/>
      <c r="G244" s="255"/>
      <c r="H244" s="256"/>
      <c r="I244" s="257"/>
      <c r="J244" s="258"/>
      <c r="K244" s="257"/>
      <c r="M244" s="259" t="s">
        <v>363</v>
      </c>
      <c r="O244" s="242"/>
    </row>
    <row r="245" spans="1:15" ht="12.75">
      <c r="A245" s="251"/>
      <c r="B245" s="252"/>
      <c r="C245" s="505" t="s">
        <v>364</v>
      </c>
      <c r="D245" s="505"/>
      <c r="E245" s="262">
        <v>27.84</v>
      </c>
      <c r="F245" s="254"/>
      <c r="G245" s="255"/>
      <c r="H245" s="256"/>
      <c r="I245" s="257"/>
      <c r="J245" s="258"/>
      <c r="K245" s="257"/>
      <c r="M245" s="259" t="s">
        <v>364</v>
      </c>
      <c r="O245" s="242"/>
    </row>
    <row r="246" spans="1:15" ht="12.75">
      <c r="A246" s="251"/>
      <c r="B246" s="252"/>
      <c r="C246" s="505" t="s">
        <v>365</v>
      </c>
      <c r="D246" s="505"/>
      <c r="E246" s="262">
        <v>44.8</v>
      </c>
      <c r="F246" s="254"/>
      <c r="G246" s="255"/>
      <c r="H246" s="256"/>
      <c r="I246" s="257"/>
      <c r="J246" s="258"/>
      <c r="K246" s="257"/>
      <c r="M246" s="259" t="s">
        <v>365</v>
      </c>
      <c r="O246" s="242"/>
    </row>
    <row r="247" spans="1:15" ht="12.75">
      <c r="A247" s="251"/>
      <c r="B247" s="252"/>
      <c r="C247" s="505" t="s">
        <v>366</v>
      </c>
      <c r="D247" s="505"/>
      <c r="E247" s="262">
        <v>6.4</v>
      </c>
      <c r="F247" s="254"/>
      <c r="G247" s="255"/>
      <c r="H247" s="256"/>
      <c r="I247" s="257"/>
      <c r="J247" s="258"/>
      <c r="K247" s="257"/>
      <c r="M247" s="259" t="s">
        <v>366</v>
      </c>
      <c r="O247" s="242"/>
    </row>
    <row r="248" spans="1:15" ht="12.75">
      <c r="A248" s="251"/>
      <c r="B248" s="252"/>
      <c r="C248" s="505" t="s">
        <v>367</v>
      </c>
      <c r="D248" s="505"/>
      <c r="E248" s="262">
        <v>5.48</v>
      </c>
      <c r="F248" s="254"/>
      <c r="G248" s="255"/>
      <c r="H248" s="256"/>
      <c r="I248" s="257"/>
      <c r="J248" s="258"/>
      <c r="K248" s="257"/>
      <c r="M248" s="259" t="s">
        <v>367</v>
      </c>
      <c r="O248" s="242"/>
    </row>
    <row r="249" spans="1:15" ht="12.75">
      <c r="A249" s="251"/>
      <c r="B249" s="252"/>
      <c r="C249" s="505" t="s">
        <v>368</v>
      </c>
      <c r="D249" s="505"/>
      <c r="E249" s="262">
        <v>5.4</v>
      </c>
      <c r="F249" s="254"/>
      <c r="G249" s="255"/>
      <c r="H249" s="256"/>
      <c r="I249" s="257"/>
      <c r="J249" s="258"/>
      <c r="K249" s="257"/>
      <c r="M249" s="259" t="s">
        <v>368</v>
      </c>
      <c r="O249" s="242"/>
    </row>
    <row r="250" spans="1:15" ht="12.75">
      <c r="A250" s="251"/>
      <c r="B250" s="252"/>
      <c r="C250" s="505" t="s">
        <v>3140</v>
      </c>
      <c r="D250" s="505"/>
      <c r="E250" s="262">
        <v>10.8</v>
      </c>
      <c r="F250" s="254"/>
      <c r="G250" s="255"/>
      <c r="H250" s="256"/>
      <c r="I250" s="257"/>
      <c r="J250" s="258"/>
      <c r="K250" s="257"/>
      <c r="M250" s="259" t="s">
        <v>369</v>
      </c>
      <c r="O250" s="242"/>
    </row>
    <row r="251" spans="1:15" ht="12.75">
      <c r="A251" s="251"/>
      <c r="B251" s="252"/>
      <c r="C251" s="505" t="s">
        <v>370</v>
      </c>
      <c r="D251" s="505"/>
      <c r="E251" s="262">
        <v>16.38</v>
      </c>
      <c r="F251" s="254"/>
      <c r="G251" s="255"/>
      <c r="H251" s="256"/>
      <c r="I251" s="257"/>
      <c r="J251" s="258"/>
      <c r="K251" s="257"/>
      <c r="M251" s="259" t="s">
        <v>370</v>
      </c>
      <c r="O251" s="242"/>
    </row>
    <row r="252" spans="1:15" ht="12.75">
      <c r="A252" s="251"/>
      <c r="B252" s="252"/>
      <c r="C252" s="505" t="s">
        <v>371</v>
      </c>
      <c r="D252" s="505"/>
      <c r="E252" s="262">
        <v>9.2</v>
      </c>
      <c r="F252" s="254"/>
      <c r="G252" s="255"/>
      <c r="H252" s="256"/>
      <c r="I252" s="257"/>
      <c r="J252" s="258"/>
      <c r="K252" s="257"/>
      <c r="M252" s="259" t="s">
        <v>371</v>
      </c>
      <c r="O252" s="242"/>
    </row>
    <row r="253" spans="1:15" ht="12.75">
      <c r="A253" s="251"/>
      <c r="B253" s="252"/>
      <c r="C253" s="505" t="s">
        <v>372</v>
      </c>
      <c r="D253" s="505"/>
      <c r="E253" s="262">
        <v>9.11</v>
      </c>
      <c r="F253" s="254"/>
      <c r="G253" s="255"/>
      <c r="H253" s="256"/>
      <c r="I253" s="257"/>
      <c r="J253" s="258"/>
      <c r="K253" s="257"/>
      <c r="M253" s="259" t="s">
        <v>372</v>
      </c>
      <c r="O253" s="242"/>
    </row>
    <row r="254" spans="1:15" ht="12.75">
      <c r="A254" s="251"/>
      <c r="B254" s="252"/>
      <c r="C254" s="505" t="s">
        <v>373</v>
      </c>
      <c r="D254" s="505"/>
      <c r="E254" s="262">
        <v>19.14</v>
      </c>
      <c r="F254" s="254"/>
      <c r="G254" s="255"/>
      <c r="H254" s="256"/>
      <c r="I254" s="257"/>
      <c r="J254" s="258"/>
      <c r="K254" s="257"/>
      <c r="M254" s="259" t="s">
        <v>373</v>
      </c>
      <c r="O254" s="242"/>
    </row>
    <row r="255" spans="1:15" ht="12.75">
      <c r="A255" s="251"/>
      <c r="B255" s="252"/>
      <c r="C255" s="505" t="s">
        <v>374</v>
      </c>
      <c r="D255" s="505"/>
      <c r="E255" s="262">
        <v>9.93</v>
      </c>
      <c r="F255" s="254"/>
      <c r="G255" s="255"/>
      <c r="H255" s="256"/>
      <c r="I255" s="257"/>
      <c r="J255" s="258"/>
      <c r="K255" s="257"/>
      <c r="M255" s="259" t="s">
        <v>374</v>
      </c>
      <c r="O255" s="242"/>
    </row>
    <row r="256" spans="1:15" ht="12.75">
      <c r="A256" s="251"/>
      <c r="B256" s="252"/>
      <c r="C256" s="505" t="s">
        <v>375</v>
      </c>
      <c r="D256" s="505"/>
      <c r="E256" s="262">
        <v>11.02</v>
      </c>
      <c r="F256" s="254"/>
      <c r="G256" s="255"/>
      <c r="H256" s="256"/>
      <c r="I256" s="257"/>
      <c r="J256" s="258"/>
      <c r="K256" s="257"/>
      <c r="M256" s="259" t="s">
        <v>375</v>
      </c>
      <c r="O256" s="242"/>
    </row>
    <row r="257" spans="1:15" ht="12.75">
      <c r="A257" s="251"/>
      <c r="B257" s="252"/>
      <c r="C257" s="505" t="s">
        <v>376</v>
      </c>
      <c r="D257" s="505"/>
      <c r="E257" s="262">
        <v>19.48</v>
      </c>
      <c r="F257" s="254"/>
      <c r="G257" s="255"/>
      <c r="H257" s="256"/>
      <c r="I257" s="257"/>
      <c r="J257" s="258"/>
      <c r="K257" s="257"/>
      <c r="M257" s="259" t="s">
        <v>376</v>
      </c>
      <c r="O257" s="242"/>
    </row>
    <row r="258" spans="1:15" ht="12.75">
      <c r="A258" s="251"/>
      <c r="B258" s="252"/>
      <c r="C258" s="505" t="s">
        <v>377</v>
      </c>
      <c r="D258" s="505"/>
      <c r="E258" s="262">
        <v>45.54</v>
      </c>
      <c r="F258" s="254"/>
      <c r="G258" s="255"/>
      <c r="H258" s="256"/>
      <c r="I258" s="257"/>
      <c r="J258" s="258"/>
      <c r="K258" s="257"/>
      <c r="M258" s="259" t="s">
        <v>377</v>
      </c>
      <c r="O258" s="242"/>
    </row>
    <row r="259" spans="1:15" ht="12.75">
      <c r="A259" s="251"/>
      <c r="B259" s="252"/>
      <c r="C259" s="505" t="s">
        <v>378</v>
      </c>
      <c r="D259" s="505"/>
      <c r="E259" s="262">
        <v>7.12</v>
      </c>
      <c r="F259" s="254"/>
      <c r="G259" s="255"/>
      <c r="H259" s="256"/>
      <c r="I259" s="257"/>
      <c r="J259" s="258"/>
      <c r="K259" s="257"/>
      <c r="M259" s="259" t="s">
        <v>378</v>
      </c>
      <c r="O259" s="242"/>
    </row>
    <row r="260" spans="1:15" ht="12.75">
      <c r="A260" s="251"/>
      <c r="B260" s="252"/>
      <c r="C260" s="505" t="s">
        <v>379</v>
      </c>
      <c r="D260" s="505"/>
      <c r="E260" s="262">
        <v>9.97</v>
      </c>
      <c r="F260" s="254"/>
      <c r="G260" s="255"/>
      <c r="H260" s="256"/>
      <c r="I260" s="257"/>
      <c r="J260" s="258"/>
      <c r="K260" s="257"/>
      <c r="M260" s="259" t="s">
        <v>379</v>
      </c>
      <c r="O260" s="242"/>
    </row>
    <row r="261" spans="1:15" ht="12.75">
      <c r="A261" s="251"/>
      <c r="B261" s="252"/>
      <c r="C261" s="505" t="s">
        <v>380</v>
      </c>
      <c r="D261" s="505"/>
      <c r="E261" s="262">
        <v>19.77</v>
      </c>
      <c r="F261" s="254"/>
      <c r="G261" s="255"/>
      <c r="H261" s="256"/>
      <c r="I261" s="257"/>
      <c r="J261" s="258"/>
      <c r="K261" s="257"/>
      <c r="M261" s="259" t="s">
        <v>380</v>
      </c>
      <c r="O261" s="242"/>
    </row>
    <row r="262" spans="1:15" ht="12.75">
      <c r="A262" s="251"/>
      <c r="B262" s="252"/>
      <c r="C262" s="505" t="s">
        <v>381</v>
      </c>
      <c r="D262" s="505"/>
      <c r="E262" s="262">
        <v>19.95</v>
      </c>
      <c r="F262" s="254"/>
      <c r="G262" s="255"/>
      <c r="H262" s="256"/>
      <c r="I262" s="257"/>
      <c r="J262" s="258"/>
      <c r="K262" s="257"/>
      <c r="M262" s="259" t="s">
        <v>381</v>
      </c>
      <c r="O262" s="242"/>
    </row>
    <row r="263" spans="1:15" ht="12.75">
      <c r="A263" s="251"/>
      <c r="B263" s="252"/>
      <c r="C263" s="505" t="s">
        <v>382</v>
      </c>
      <c r="D263" s="505"/>
      <c r="E263" s="262">
        <v>93.1</v>
      </c>
      <c r="F263" s="254"/>
      <c r="G263" s="255"/>
      <c r="H263" s="256"/>
      <c r="I263" s="257"/>
      <c r="J263" s="258"/>
      <c r="K263" s="257"/>
      <c r="M263" s="259" t="s">
        <v>382</v>
      </c>
      <c r="O263" s="242"/>
    </row>
    <row r="264" spans="1:15" ht="12.75">
      <c r="A264" s="251"/>
      <c r="B264" s="252"/>
      <c r="C264" s="505" t="s">
        <v>383</v>
      </c>
      <c r="D264" s="505"/>
      <c r="E264" s="262">
        <v>21.2</v>
      </c>
      <c r="F264" s="254"/>
      <c r="G264" s="255"/>
      <c r="H264" s="256"/>
      <c r="I264" s="257"/>
      <c r="J264" s="258"/>
      <c r="K264" s="257"/>
      <c r="M264" s="259" t="s">
        <v>383</v>
      </c>
      <c r="O264" s="242"/>
    </row>
    <row r="265" spans="1:15" ht="12.75">
      <c r="A265" s="251"/>
      <c r="B265" s="252"/>
      <c r="C265" s="505" t="s">
        <v>384</v>
      </c>
      <c r="D265" s="505"/>
      <c r="E265" s="262">
        <v>6.0024</v>
      </c>
      <c r="F265" s="254"/>
      <c r="G265" s="255"/>
      <c r="H265" s="256"/>
      <c r="I265" s="257"/>
      <c r="J265" s="258"/>
      <c r="K265" s="257"/>
      <c r="M265" s="259" t="s">
        <v>384</v>
      </c>
      <c r="O265" s="242"/>
    </row>
    <row r="266" spans="1:15" ht="12.75">
      <c r="A266" s="251"/>
      <c r="B266" s="252"/>
      <c r="C266" s="505" t="s">
        <v>385</v>
      </c>
      <c r="D266" s="505"/>
      <c r="E266" s="262">
        <v>77.76</v>
      </c>
      <c r="F266" s="254"/>
      <c r="G266" s="255"/>
      <c r="H266" s="256"/>
      <c r="I266" s="257"/>
      <c r="J266" s="258"/>
      <c r="K266" s="257"/>
      <c r="M266" s="259" t="s">
        <v>385</v>
      </c>
      <c r="O266" s="242"/>
    </row>
    <row r="267" spans="1:15" ht="12.75">
      <c r="A267" s="251"/>
      <c r="B267" s="252"/>
      <c r="C267" s="505" t="s">
        <v>386</v>
      </c>
      <c r="D267" s="505"/>
      <c r="E267" s="262">
        <v>62.1</v>
      </c>
      <c r="F267" s="254"/>
      <c r="G267" s="255"/>
      <c r="H267" s="256"/>
      <c r="I267" s="257"/>
      <c r="J267" s="258"/>
      <c r="K267" s="257"/>
      <c r="M267" s="259" t="s">
        <v>386</v>
      </c>
      <c r="O267" s="242"/>
    </row>
    <row r="268" spans="1:15" ht="12.75">
      <c r="A268" s="251"/>
      <c r="B268" s="252"/>
      <c r="C268" s="505" t="s">
        <v>387</v>
      </c>
      <c r="D268" s="505"/>
      <c r="E268" s="262">
        <v>19.796</v>
      </c>
      <c r="F268" s="254"/>
      <c r="G268" s="255"/>
      <c r="H268" s="256"/>
      <c r="I268" s="257"/>
      <c r="J268" s="258"/>
      <c r="K268" s="257"/>
      <c r="M268" s="259" t="s">
        <v>387</v>
      </c>
      <c r="O268" s="242"/>
    </row>
    <row r="269" spans="1:15" ht="12.75">
      <c r="A269" s="251"/>
      <c r="B269" s="252"/>
      <c r="C269" s="505" t="s">
        <v>388</v>
      </c>
      <c r="D269" s="505"/>
      <c r="E269" s="262">
        <v>85.68</v>
      </c>
      <c r="F269" s="254"/>
      <c r="G269" s="255"/>
      <c r="H269" s="256"/>
      <c r="I269" s="257"/>
      <c r="J269" s="258"/>
      <c r="K269" s="257"/>
      <c r="M269" s="259" t="s">
        <v>388</v>
      </c>
      <c r="O269" s="242"/>
    </row>
    <row r="270" spans="1:15" ht="12.75">
      <c r="A270" s="251"/>
      <c r="B270" s="252"/>
      <c r="C270" s="505" t="s">
        <v>389</v>
      </c>
      <c r="D270" s="505"/>
      <c r="E270" s="262">
        <v>20.22</v>
      </c>
      <c r="F270" s="254"/>
      <c r="G270" s="255"/>
      <c r="H270" s="256"/>
      <c r="I270" s="257"/>
      <c r="J270" s="258"/>
      <c r="K270" s="257"/>
      <c r="M270" s="259" t="s">
        <v>389</v>
      </c>
      <c r="O270" s="242"/>
    </row>
    <row r="271" spans="1:15" ht="12.75">
      <c r="A271" s="251"/>
      <c r="B271" s="252"/>
      <c r="C271" s="505" t="s">
        <v>390</v>
      </c>
      <c r="D271" s="505"/>
      <c r="E271" s="262">
        <v>285.95</v>
      </c>
      <c r="F271" s="254"/>
      <c r="G271" s="255"/>
      <c r="H271" s="256"/>
      <c r="I271" s="257"/>
      <c r="J271" s="258"/>
      <c r="K271" s="257"/>
      <c r="M271" s="259" t="s">
        <v>390</v>
      </c>
      <c r="O271" s="242"/>
    </row>
    <row r="272" spans="1:15" ht="12.75">
      <c r="A272" s="251"/>
      <c r="B272" s="252"/>
      <c r="C272" s="505" t="s">
        <v>391</v>
      </c>
      <c r="D272" s="505"/>
      <c r="E272" s="262">
        <v>16.4</v>
      </c>
      <c r="F272" s="254"/>
      <c r="G272" s="255"/>
      <c r="H272" s="256"/>
      <c r="I272" s="257"/>
      <c r="J272" s="258"/>
      <c r="K272" s="257"/>
      <c r="M272" s="259" t="s">
        <v>391</v>
      </c>
      <c r="O272" s="242"/>
    </row>
    <row r="273" spans="1:15" ht="12.75">
      <c r="A273" s="251"/>
      <c r="B273" s="252"/>
      <c r="C273" s="505" t="s">
        <v>392</v>
      </c>
      <c r="D273" s="505"/>
      <c r="E273" s="262">
        <v>243.36</v>
      </c>
      <c r="F273" s="254"/>
      <c r="G273" s="255"/>
      <c r="H273" s="256"/>
      <c r="I273" s="257"/>
      <c r="J273" s="258"/>
      <c r="K273" s="257"/>
      <c r="M273" s="259" t="s">
        <v>392</v>
      </c>
      <c r="O273" s="242"/>
    </row>
    <row r="274" spans="1:15" ht="12.75">
      <c r="A274" s="251"/>
      <c r="B274" s="252"/>
      <c r="C274" s="505" t="s">
        <v>393</v>
      </c>
      <c r="D274" s="505"/>
      <c r="E274" s="262">
        <v>38.58</v>
      </c>
      <c r="F274" s="254"/>
      <c r="G274" s="255"/>
      <c r="H274" s="256"/>
      <c r="I274" s="257"/>
      <c r="J274" s="258"/>
      <c r="K274" s="257"/>
      <c r="M274" s="259" t="s">
        <v>393</v>
      </c>
      <c r="O274" s="242"/>
    </row>
    <row r="275" spans="1:15" ht="12.75">
      <c r="A275" s="251"/>
      <c r="B275" s="252"/>
      <c r="C275" s="505" t="s">
        <v>394</v>
      </c>
      <c r="D275" s="505"/>
      <c r="E275" s="262">
        <v>83.52</v>
      </c>
      <c r="F275" s="254"/>
      <c r="G275" s="255"/>
      <c r="H275" s="256"/>
      <c r="I275" s="257"/>
      <c r="J275" s="258"/>
      <c r="K275" s="257"/>
      <c r="M275" s="259" t="s">
        <v>394</v>
      </c>
      <c r="O275" s="242"/>
    </row>
    <row r="276" spans="1:15" ht="12.75">
      <c r="A276" s="251"/>
      <c r="B276" s="252"/>
      <c r="C276" s="505" t="s">
        <v>395</v>
      </c>
      <c r="D276" s="505"/>
      <c r="E276" s="262">
        <v>166.4</v>
      </c>
      <c r="F276" s="254"/>
      <c r="G276" s="255"/>
      <c r="H276" s="256"/>
      <c r="I276" s="257"/>
      <c r="J276" s="258"/>
      <c r="K276" s="257"/>
      <c r="M276" s="259" t="s">
        <v>395</v>
      </c>
      <c r="O276" s="242"/>
    </row>
    <row r="277" spans="1:15" ht="12.75">
      <c r="A277" s="251"/>
      <c r="B277" s="252"/>
      <c r="C277" s="505" t="s">
        <v>396</v>
      </c>
      <c r="D277" s="505"/>
      <c r="E277" s="262">
        <v>7.4844</v>
      </c>
      <c r="F277" s="254"/>
      <c r="G277" s="255"/>
      <c r="H277" s="256"/>
      <c r="I277" s="257"/>
      <c r="J277" s="258"/>
      <c r="K277" s="257"/>
      <c r="M277" s="259" t="s">
        <v>396</v>
      </c>
      <c r="O277" s="242"/>
    </row>
    <row r="278" spans="1:15" ht="12.75">
      <c r="A278" s="251"/>
      <c r="B278" s="252"/>
      <c r="C278" s="505" t="s">
        <v>397</v>
      </c>
      <c r="D278" s="505"/>
      <c r="E278" s="262">
        <v>8.4</v>
      </c>
      <c r="F278" s="254"/>
      <c r="G278" s="255"/>
      <c r="H278" s="256"/>
      <c r="I278" s="257"/>
      <c r="J278" s="258"/>
      <c r="K278" s="257"/>
      <c r="M278" s="259" t="s">
        <v>397</v>
      </c>
      <c r="O278" s="242"/>
    </row>
    <row r="279" spans="1:15" ht="12.75">
      <c r="A279" s="251"/>
      <c r="B279" s="252"/>
      <c r="C279" s="505" t="s">
        <v>398</v>
      </c>
      <c r="D279" s="505"/>
      <c r="E279" s="262">
        <v>7.06</v>
      </c>
      <c r="F279" s="254"/>
      <c r="G279" s="255"/>
      <c r="H279" s="256"/>
      <c r="I279" s="257"/>
      <c r="J279" s="258"/>
      <c r="K279" s="257"/>
      <c r="M279" s="259" t="s">
        <v>398</v>
      </c>
      <c r="O279" s="242"/>
    </row>
    <row r="280" spans="1:15" ht="12.75">
      <c r="A280" s="251"/>
      <c r="B280" s="252"/>
      <c r="C280" s="505" t="s">
        <v>399</v>
      </c>
      <c r="D280" s="505"/>
      <c r="E280" s="262">
        <v>2</v>
      </c>
      <c r="F280" s="254"/>
      <c r="G280" s="255"/>
      <c r="H280" s="256"/>
      <c r="I280" s="257"/>
      <c r="J280" s="258"/>
      <c r="K280" s="257"/>
      <c r="M280" s="259" t="s">
        <v>399</v>
      </c>
      <c r="O280" s="242"/>
    </row>
    <row r="281" spans="1:15" ht="12.75">
      <c r="A281" s="251"/>
      <c r="B281" s="252"/>
      <c r="C281" s="505" t="s">
        <v>175</v>
      </c>
      <c r="D281" s="505"/>
      <c r="E281" s="262">
        <f>E222+E223+E224+E225+E226+E227+E228+E229+E230+E231+E232+E233+E234+E235+E236+E237+E238+E239+E240+E241+E242+E243+E244+E245+E246+E247+E248+E249+E250+E251+E252+E253+E254+E255+E256+E257+E258+E259+E260+E261+E262+E263+E264+E265+E266+E267+E268+E269+E270+E271+E272+E273+E274+E275+E276+E277+E278+E279+E280</f>
        <v>1832.7228000000002</v>
      </c>
      <c r="F281" s="254"/>
      <c r="G281" s="255"/>
      <c r="H281" s="256"/>
      <c r="I281" s="257"/>
      <c r="J281" s="258"/>
      <c r="K281" s="257"/>
      <c r="M281" s="259" t="s">
        <v>175</v>
      </c>
      <c r="O281" s="242"/>
    </row>
    <row r="282" spans="1:15" ht="12.75">
      <c r="A282" s="251"/>
      <c r="B282" s="252"/>
      <c r="C282" s="503" t="s">
        <v>3146</v>
      </c>
      <c r="D282" s="503"/>
      <c r="E282" s="253">
        <v>366.544</v>
      </c>
      <c r="F282" s="254"/>
      <c r="G282" s="255"/>
      <c r="H282" s="256"/>
      <c r="I282" s="257"/>
      <c r="J282" s="258"/>
      <c r="K282" s="257"/>
      <c r="M282" s="259" t="s">
        <v>400</v>
      </c>
      <c r="O282" s="242"/>
    </row>
    <row r="283" spans="1:15" ht="12.75">
      <c r="A283" s="251"/>
      <c r="B283" s="252"/>
      <c r="C283" s="503" t="s">
        <v>401</v>
      </c>
      <c r="D283" s="503"/>
      <c r="E283" s="253">
        <v>0</v>
      </c>
      <c r="F283" s="254"/>
      <c r="G283" s="255"/>
      <c r="H283" s="256"/>
      <c r="I283" s="257"/>
      <c r="J283" s="258"/>
      <c r="K283" s="257"/>
      <c r="M283" s="259" t="s">
        <v>401</v>
      </c>
      <c r="O283" s="242"/>
    </row>
    <row r="284" spans="1:15" ht="12.75">
      <c r="A284" s="251"/>
      <c r="B284" s="252"/>
      <c r="C284" s="503" t="s">
        <v>402</v>
      </c>
      <c r="D284" s="503"/>
      <c r="E284" s="253">
        <v>2.31</v>
      </c>
      <c r="F284" s="254"/>
      <c r="G284" s="255"/>
      <c r="H284" s="256"/>
      <c r="I284" s="257"/>
      <c r="J284" s="258"/>
      <c r="K284" s="257"/>
      <c r="M284" s="259" t="s">
        <v>402</v>
      </c>
      <c r="O284" s="242"/>
    </row>
    <row r="285" spans="1:15" ht="12.75">
      <c r="A285" s="251"/>
      <c r="B285" s="252"/>
      <c r="C285" s="503" t="s">
        <v>403</v>
      </c>
      <c r="D285" s="503"/>
      <c r="E285" s="253">
        <v>2.31</v>
      </c>
      <c r="F285" s="254"/>
      <c r="G285" s="255"/>
      <c r="H285" s="256"/>
      <c r="I285" s="257"/>
      <c r="J285" s="258"/>
      <c r="K285" s="257"/>
      <c r="M285" s="259" t="s">
        <v>403</v>
      </c>
      <c r="O285" s="242"/>
    </row>
    <row r="286" spans="1:15" ht="12.75">
      <c r="A286" s="251"/>
      <c r="B286" s="252"/>
      <c r="C286" s="503" t="s">
        <v>404</v>
      </c>
      <c r="D286" s="503"/>
      <c r="E286" s="253">
        <v>4.125</v>
      </c>
      <c r="F286" s="254"/>
      <c r="G286" s="255"/>
      <c r="H286" s="256"/>
      <c r="I286" s="257"/>
      <c r="J286" s="258"/>
      <c r="K286" s="257"/>
      <c r="M286" s="259" t="s">
        <v>404</v>
      </c>
      <c r="O286" s="242"/>
    </row>
    <row r="287" spans="1:15" ht="12.75">
      <c r="A287" s="251"/>
      <c r="B287" s="252"/>
      <c r="C287" s="503" t="s">
        <v>405</v>
      </c>
      <c r="D287" s="503"/>
      <c r="E287" s="253">
        <v>1.56</v>
      </c>
      <c r="F287" s="254"/>
      <c r="G287" s="255"/>
      <c r="H287" s="256"/>
      <c r="I287" s="257"/>
      <c r="J287" s="258"/>
      <c r="K287" s="257"/>
      <c r="M287" s="259" t="s">
        <v>405</v>
      </c>
      <c r="O287" s="242"/>
    </row>
    <row r="288" spans="1:15" ht="12.75">
      <c r="A288" s="251"/>
      <c r="B288" s="252"/>
      <c r="C288" s="503" t="s">
        <v>406</v>
      </c>
      <c r="D288" s="503"/>
      <c r="E288" s="253">
        <v>1.56</v>
      </c>
      <c r="F288" s="254"/>
      <c r="G288" s="255"/>
      <c r="H288" s="256"/>
      <c r="I288" s="257"/>
      <c r="J288" s="258"/>
      <c r="K288" s="257"/>
      <c r="M288" s="259" t="s">
        <v>406</v>
      </c>
      <c r="O288" s="242"/>
    </row>
    <row r="289" spans="1:15" ht="12.75">
      <c r="A289" s="251"/>
      <c r="B289" s="252"/>
      <c r="C289" s="503" t="s">
        <v>407</v>
      </c>
      <c r="D289" s="503"/>
      <c r="E289" s="253">
        <v>2.368</v>
      </c>
      <c r="F289" s="254"/>
      <c r="G289" s="255"/>
      <c r="H289" s="256"/>
      <c r="I289" s="257"/>
      <c r="J289" s="258"/>
      <c r="K289" s="257"/>
      <c r="M289" s="259" t="s">
        <v>407</v>
      </c>
      <c r="O289" s="242"/>
    </row>
    <row r="290" spans="1:15" ht="12.75">
      <c r="A290" s="251"/>
      <c r="B290" s="252"/>
      <c r="C290" s="503" t="s">
        <v>408</v>
      </c>
      <c r="D290" s="503"/>
      <c r="E290" s="253">
        <v>0.564</v>
      </c>
      <c r="F290" s="254"/>
      <c r="G290" s="255"/>
      <c r="H290" s="256"/>
      <c r="I290" s="257"/>
      <c r="J290" s="258"/>
      <c r="K290" s="257"/>
      <c r="M290" s="259" t="s">
        <v>408</v>
      </c>
      <c r="O290" s="242"/>
    </row>
    <row r="291" spans="1:15" ht="12.75">
      <c r="A291" s="251"/>
      <c r="B291" s="252"/>
      <c r="C291" s="503" t="s">
        <v>409</v>
      </c>
      <c r="D291" s="503"/>
      <c r="E291" s="253">
        <v>1.41</v>
      </c>
      <c r="F291" s="254"/>
      <c r="G291" s="255"/>
      <c r="H291" s="256"/>
      <c r="I291" s="257"/>
      <c r="J291" s="258"/>
      <c r="K291" s="257"/>
      <c r="M291" s="259" t="s">
        <v>409</v>
      </c>
      <c r="O291" s="242"/>
    </row>
    <row r="292" spans="1:15" ht="12.75">
      <c r="A292" s="251"/>
      <c r="B292" s="252"/>
      <c r="C292" s="503" t="s">
        <v>410</v>
      </c>
      <c r="D292" s="503"/>
      <c r="E292" s="253">
        <v>0.144</v>
      </c>
      <c r="F292" s="254"/>
      <c r="G292" s="255"/>
      <c r="H292" s="256"/>
      <c r="I292" s="257"/>
      <c r="J292" s="258"/>
      <c r="K292" s="257"/>
      <c r="M292" s="259" t="s">
        <v>410</v>
      </c>
      <c r="O292" s="242"/>
    </row>
    <row r="293" spans="1:15" ht="12.75">
      <c r="A293" s="251"/>
      <c r="B293" s="252"/>
      <c r="C293" s="503" t="s">
        <v>411</v>
      </c>
      <c r="D293" s="503"/>
      <c r="E293" s="253">
        <v>1.312</v>
      </c>
      <c r="F293" s="254"/>
      <c r="G293" s="255"/>
      <c r="H293" s="256"/>
      <c r="I293" s="257"/>
      <c r="J293" s="258"/>
      <c r="K293" s="257"/>
      <c r="M293" s="259" t="s">
        <v>411</v>
      </c>
      <c r="O293" s="242"/>
    </row>
    <row r="294" spans="1:15" ht="12.75">
      <c r="A294" s="251"/>
      <c r="B294" s="252"/>
      <c r="C294" s="503" t="s">
        <v>412</v>
      </c>
      <c r="D294" s="503"/>
      <c r="E294" s="253">
        <v>0.3</v>
      </c>
      <c r="F294" s="254"/>
      <c r="G294" s="255"/>
      <c r="H294" s="256"/>
      <c r="I294" s="257"/>
      <c r="J294" s="258"/>
      <c r="K294" s="257"/>
      <c r="M294" s="259" t="s">
        <v>412</v>
      </c>
      <c r="O294" s="242"/>
    </row>
    <row r="295" spans="1:15" ht="12.75">
      <c r="A295" s="251"/>
      <c r="B295" s="252"/>
      <c r="C295" s="503" t="s">
        <v>413</v>
      </c>
      <c r="D295" s="503"/>
      <c r="E295" s="253">
        <v>0.24</v>
      </c>
      <c r="F295" s="254"/>
      <c r="G295" s="255"/>
      <c r="H295" s="256"/>
      <c r="I295" s="257"/>
      <c r="J295" s="258"/>
      <c r="K295" s="257"/>
      <c r="M295" s="259" t="s">
        <v>413</v>
      </c>
      <c r="O295" s="242"/>
    </row>
    <row r="296" spans="1:80" ht="22.5">
      <c r="A296" s="243">
        <v>31</v>
      </c>
      <c r="B296" s="244" t="s">
        <v>414</v>
      </c>
      <c r="C296" s="245" t="s">
        <v>415</v>
      </c>
      <c r="D296" s="246" t="s">
        <v>123</v>
      </c>
      <c r="E296" s="247">
        <v>177.744</v>
      </c>
      <c r="F296" s="439"/>
      <c r="G296" s="248">
        <f>E296*F296</f>
        <v>0</v>
      </c>
      <c r="H296" s="249">
        <v>0.00367</v>
      </c>
      <c r="I296" s="250">
        <f>E296*H296</f>
        <v>0.65232048</v>
      </c>
      <c r="J296" s="249">
        <v>0</v>
      </c>
      <c r="K296" s="250">
        <f>E296*J296</f>
        <v>0</v>
      </c>
      <c r="O296" s="242">
        <v>2</v>
      </c>
      <c r="AA296" s="215">
        <v>1</v>
      </c>
      <c r="AB296" s="215">
        <v>1</v>
      </c>
      <c r="AC296" s="215">
        <v>1</v>
      </c>
      <c r="AZ296" s="215">
        <v>1</v>
      </c>
      <c r="BA296" s="215">
        <f>IF(AZ296=1,G296,0)</f>
        <v>0</v>
      </c>
      <c r="BB296" s="215">
        <f>IF(AZ296=2,G296,0)</f>
        <v>0</v>
      </c>
      <c r="BC296" s="215">
        <f>IF(AZ296=3,G296,0)</f>
        <v>0</v>
      </c>
      <c r="BD296" s="215">
        <f>IF(AZ296=4,G296,0)</f>
        <v>0</v>
      </c>
      <c r="BE296" s="215">
        <f>IF(AZ296=5,G296,0)</f>
        <v>0</v>
      </c>
      <c r="CA296" s="242">
        <v>1</v>
      </c>
      <c r="CB296" s="242">
        <v>1</v>
      </c>
    </row>
    <row r="297" spans="1:15" ht="12.75">
      <c r="A297" s="251"/>
      <c r="B297" s="252"/>
      <c r="C297" s="503" t="s">
        <v>263</v>
      </c>
      <c r="D297" s="503"/>
      <c r="E297" s="253">
        <v>0</v>
      </c>
      <c r="F297" s="254"/>
      <c r="G297" s="255"/>
      <c r="H297" s="256"/>
      <c r="I297" s="257"/>
      <c r="J297" s="258"/>
      <c r="K297" s="257"/>
      <c r="M297" s="259" t="s">
        <v>263</v>
      </c>
      <c r="O297" s="242"/>
    </row>
    <row r="298" spans="1:15" ht="12.75">
      <c r="A298" s="251"/>
      <c r="B298" s="252"/>
      <c r="C298" s="503" t="s">
        <v>264</v>
      </c>
      <c r="D298" s="503"/>
      <c r="E298" s="253">
        <v>68.352</v>
      </c>
      <c r="F298" s="254"/>
      <c r="G298" s="255"/>
      <c r="H298" s="256"/>
      <c r="I298" s="257"/>
      <c r="J298" s="258"/>
      <c r="K298" s="257"/>
      <c r="M298" s="259" t="s">
        <v>264</v>
      </c>
      <c r="O298" s="242"/>
    </row>
    <row r="299" spans="1:15" ht="12.75">
      <c r="A299" s="251"/>
      <c r="B299" s="252"/>
      <c r="C299" s="503" t="s">
        <v>265</v>
      </c>
      <c r="D299" s="503"/>
      <c r="E299" s="253">
        <v>8.4</v>
      </c>
      <c r="F299" s="254"/>
      <c r="G299" s="255"/>
      <c r="H299" s="256"/>
      <c r="I299" s="257"/>
      <c r="J299" s="258"/>
      <c r="K299" s="257"/>
      <c r="M299" s="259" t="s">
        <v>265</v>
      </c>
      <c r="O299" s="242"/>
    </row>
    <row r="300" spans="1:15" ht="12.75">
      <c r="A300" s="251"/>
      <c r="B300" s="252"/>
      <c r="C300" s="503" t="s">
        <v>266</v>
      </c>
      <c r="D300" s="503"/>
      <c r="E300" s="253">
        <v>25.632</v>
      </c>
      <c r="F300" s="254"/>
      <c r="G300" s="255"/>
      <c r="H300" s="256"/>
      <c r="I300" s="257"/>
      <c r="J300" s="258"/>
      <c r="K300" s="257"/>
      <c r="M300" s="259" t="s">
        <v>266</v>
      </c>
      <c r="O300" s="242"/>
    </row>
    <row r="301" spans="1:15" ht="12.75">
      <c r="A301" s="251"/>
      <c r="B301" s="252"/>
      <c r="C301" s="503" t="s">
        <v>267</v>
      </c>
      <c r="D301" s="503"/>
      <c r="E301" s="253">
        <v>3.15</v>
      </c>
      <c r="F301" s="254"/>
      <c r="G301" s="255"/>
      <c r="H301" s="256"/>
      <c r="I301" s="257"/>
      <c r="J301" s="258"/>
      <c r="K301" s="257"/>
      <c r="M301" s="259" t="s">
        <v>267</v>
      </c>
      <c r="O301" s="242"/>
    </row>
    <row r="302" spans="1:15" ht="12.75">
      <c r="A302" s="251"/>
      <c r="B302" s="252"/>
      <c r="C302" s="503" t="s">
        <v>268</v>
      </c>
      <c r="D302" s="503"/>
      <c r="E302" s="253">
        <v>42</v>
      </c>
      <c r="F302" s="254"/>
      <c r="G302" s="255"/>
      <c r="H302" s="256"/>
      <c r="I302" s="257"/>
      <c r="J302" s="258"/>
      <c r="K302" s="257"/>
      <c r="M302" s="259" t="s">
        <v>268</v>
      </c>
      <c r="O302" s="242"/>
    </row>
    <row r="303" spans="1:15" ht="12.75">
      <c r="A303" s="251"/>
      <c r="B303" s="252"/>
      <c r="C303" s="503" t="s">
        <v>269</v>
      </c>
      <c r="D303" s="503"/>
      <c r="E303" s="253">
        <v>2.88</v>
      </c>
      <c r="F303" s="254"/>
      <c r="G303" s="255"/>
      <c r="H303" s="256"/>
      <c r="I303" s="257"/>
      <c r="J303" s="258"/>
      <c r="K303" s="257"/>
      <c r="M303" s="259" t="s">
        <v>269</v>
      </c>
      <c r="O303" s="242"/>
    </row>
    <row r="304" spans="1:15" ht="12.75">
      <c r="A304" s="251"/>
      <c r="B304" s="252"/>
      <c r="C304" s="503" t="s">
        <v>270</v>
      </c>
      <c r="D304" s="503"/>
      <c r="E304" s="253">
        <v>26.25</v>
      </c>
      <c r="F304" s="254"/>
      <c r="G304" s="255"/>
      <c r="H304" s="256"/>
      <c r="I304" s="257"/>
      <c r="J304" s="258"/>
      <c r="K304" s="257"/>
      <c r="M304" s="259" t="s">
        <v>270</v>
      </c>
      <c r="O304" s="242"/>
    </row>
    <row r="305" spans="1:15" ht="12.75">
      <c r="A305" s="251"/>
      <c r="B305" s="252"/>
      <c r="C305" s="503" t="s">
        <v>271</v>
      </c>
      <c r="D305" s="503"/>
      <c r="E305" s="253">
        <v>1.08</v>
      </c>
      <c r="F305" s="254"/>
      <c r="G305" s="255"/>
      <c r="H305" s="256"/>
      <c r="I305" s="257"/>
      <c r="J305" s="258"/>
      <c r="K305" s="257"/>
      <c r="M305" s="259" t="s">
        <v>271</v>
      </c>
      <c r="O305" s="242"/>
    </row>
    <row r="306" spans="1:57" ht="12.75">
      <c r="A306" s="263"/>
      <c r="B306" s="264" t="s">
        <v>177</v>
      </c>
      <c r="C306" s="265" t="s">
        <v>416</v>
      </c>
      <c r="D306" s="266"/>
      <c r="E306" s="267"/>
      <c r="F306" s="268"/>
      <c r="G306" s="269">
        <f>SUM(G144:G305)</f>
        <v>0</v>
      </c>
      <c r="H306" s="270"/>
      <c r="I306" s="271">
        <f>SUM(I144:I305)</f>
        <v>14.317537994000002</v>
      </c>
      <c r="J306" s="270"/>
      <c r="K306" s="271">
        <f>SUM(K144:K305)</f>
        <v>0</v>
      </c>
      <c r="O306" s="242">
        <v>4</v>
      </c>
      <c r="BA306" s="272">
        <f>SUM(BA144:BA305)</f>
        <v>0</v>
      </c>
      <c r="BB306" s="272">
        <f>SUM(BB144:BB305)</f>
        <v>0</v>
      </c>
      <c r="BC306" s="272">
        <f>SUM(BC144:BC305)</f>
        <v>0</v>
      </c>
      <c r="BD306" s="272">
        <f>SUM(BD144:BD305)</f>
        <v>0</v>
      </c>
      <c r="BE306" s="272">
        <f>SUM(BE144:BE305)</f>
        <v>0</v>
      </c>
    </row>
    <row r="307" spans="1:15" ht="12.75">
      <c r="A307" s="232" t="s">
        <v>118</v>
      </c>
      <c r="B307" s="233" t="s">
        <v>417</v>
      </c>
      <c r="C307" s="234" t="s">
        <v>418</v>
      </c>
      <c r="D307" s="235"/>
      <c r="E307" s="236"/>
      <c r="F307" s="236"/>
      <c r="G307" s="237"/>
      <c r="H307" s="238"/>
      <c r="I307" s="239"/>
      <c r="J307" s="240"/>
      <c r="K307" s="241"/>
      <c r="O307" s="242">
        <v>1</v>
      </c>
    </row>
    <row r="308" spans="1:80" ht="12.75">
      <c r="A308" s="243">
        <v>32</v>
      </c>
      <c r="B308" s="244" t="s">
        <v>419</v>
      </c>
      <c r="C308" s="245" t="s">
        <v>420</v>
      </c>
      <c r="D308" s="246" t="s">
        <v>123</v>
      </c>
      <c r="E308" s="247">
        <f>E309+E310+E311+E312+E313+E314+E315+E316+E317+E318+E319+E320+E321+E322+E323+E324+E325+E326+E327+E328+E329+E330+E331+E332+E333+E335+E334+E336+E337+E338+E339+E340+E341+E342+E343+E344+E345+E346+E347+E348+E349+E350+E351+E352+E353+E354+E355+E356+E357+E358+E359+E360+E361+E362+E363+E364+E365+E366+E367+E368</f>
        <v>1199.4449000000002</v>
      </c>
      <c r="F308" s="439"/>
      <c r="G308" s="248">
        <f>E308*F308</f>
        <v>0</v>
      </c>
      <c r="H308" s="249">
        <v>4E-05</v>
      </c>
      <c r="I308" s="250">
        <f>E308*H308</f>
        <v>0.04797779600000001</v>
      </c>
      <c r="J308" s="249">
        <v>0</v>
      </c>
      <c r="K308" s="250">
        <f>E308*J308</f>
        <v>0</v>
      </c>
      <c r="O308" s="242">
        <v>2</v>
      </c>
      <c r="AA308" s="215">
        <v>1</v>
      </c>
      <c r="AB308" s="215">
        <v>1</v>
      </c>
      <c r="AC308" s="215">
        <v>1</v>
      </c>
      <c r="AZ308" s="215">
        <v>1</v>
      </c>
      <c r="BA308" s="215">
        <f>IF(AZ308=1,G308,0)</f>
        <v>0</v>
      </c>
      <c r="BB308" s="215">
        <f>IF(AZ308=2,G308,0)</f>
        <v>0</v>
      </c>
      <c r="BC308" s="215">
        <f>IF(AZ308=3,G308,0)</f>
        <v>0</v>
      </c>
      <c r="BD308" s="215">
        <f>IF(AZ308=4,G308,0)</f>
        <v>0</v>
      </c>
      <c r="BE308" s="215">
        <f>IF(AZ308=5,G308,0)</f>
        <v>0</v>
      </c>
      <c r="CA308" s="242">
        <v>1</v>
      </c>
      <c r="CB308" s="242">
        <v>1</v>
      </c>
    </row>
    <row r="309" spans="1:15" ht="12.75">
      <c r="A309" s="251"/>
      <c r="B309" s="252"/>
      <c r="C309" s="503" t="s">
        <v>274</v>
      </c>
      <c r="D309" s="503"/>
      <c r="E309" s="253">
        <v>5.88</v>
      </c>
      <c r="F309" s="254"/>
      <c r="G309" s="255"/>
      <c r="H309" s="256"/>
      <c r="I309" s="257"/>
      <c r="J309" s="258"/>
      <c r="K309" s="257"/>
      <c r="M309" s="259" t="s">
        <v>274</v>
      </c>
      <c r="O309" s="242"/>
    </row>
    <row r="310" spans="1:15" ht="12.75">
      <c r="A310" s="251"/>
      <c r="B310" s="252"/>
      <c r="C310" s="503" t="s">
        <v>275</v>
      </c>
      <c r="D310" s="503"/>
      <c r="E310" s="253">
        <v>5.88</v>
      </c>
      <c r="F310" s="254"/>
      <c r="G310" s="255"/>
      <c r="H310" s="256"/>
      <c r="I310" s="257"/>
      <c r="J310" s="258"/>
      <c r="K310" s="257"/>
      <c r="M310" s="259" t="s">
        <v>275</v>
      </c>
      <c r="O310" s="242"/>
    </row>
    <row r="311" spans="1:15" ht="12.75">
      <c r="A311" s="251"/>
      <c r="B311" s="252"/>
      <c r="C311" s="503" t="s">
        <v>276</v>
      </c>
      <c r="D311" s="503"/>
      <c r="E311" s="253">
        <v>6.525</v>
      </c>
      <c r="F311" s="254"/>
      <c r="G311" s="255"/>
      <c r="H311" s="256"/>
      <c r="I311" s="257"/>
      <c r="J311" s="258"/>
      <c r="K311" s="257"/>
      <c r="M311" s="259" t="s">
        <v>276</v>
      </c>
      <c r="O311" s="242"/>
    </row>
    <row r="312" spans="1:15" ht="12.75">
      <c r="A312" s="251"/>
      <c r="B312" s="252"/>
      <c r="C312" s="503" t="s">
        <v>421</v>
      </c>
      <c r="D312" s="503"/>
      <c r="E312" s="253">
        <v>1.35</v>
      </c>
      <c r="F312" s="254"/>
      <c r="G312" s="255"/>
      <c r="H312" s="256"/>
      <c r="I312" s="257"/>
      <c r="J312" s="258"/>
      <c r="K312" s="257"/>
      <c r="M312" s="259" t="s">
        <v>421</v>
      </c>
      <c r="O312" s="242"/>
    </row>
    <row r="313" spans="1:15" ht="12.75">
      <c r="A313" s="251"/>
      <c r="B313" s="252"/>
      <c r="C313" s="503" t="s">
        <v>422</v>
      </c>
      <c r="D313" s="503"/>
      <c r="E313" s="253">
        <v>1.422</v>
      </c>
      <c r="F313" s="254"/>
      <c r="G313" s="255"/>
      <c r="H313" s="256"/>
      <c r="I313" s="257"/>
      <c r="J313" s="258"/>
      <c r="K313" s="257"/>
      <c r="M313" s="259" t="s">
        <v>422</v>
      </c>
      <c r="O313" s="242"/>
    </row>
    <row r="314" spans="1:15" ht="12.75">
      <c r="A314" s="251"/>
      <c r="B314" s="252"/>
      <c r="C314" s="503" t="s">
        <v>423</v>
      </c>
      <c r="D314" s="503"/>
      <c r="E314" s="253">
        <v>1.35</v>
      </c>
      <c r="F314" s="254"/>
      <c r="G314" s="255"/>
      <c r="H314" s="256"/>
      <c r="I314" s="257"/>
      <c r="J314" s="258"/>
      <c r="K314" s="257"/>
      <c r="M314" s="259" t="s">
        <v>423</v>
      </c>
      <c r="O314" s="242"/>
    </row>
    <row r="315" spans="1:15" ht="12.75">
      <c r="A315" s="251"/>
      <c r="B315" s="252"/>
      <c r="C315" s="503" t="s">
        <v>277</v>
      </c>
      <c r="D315" s="503"/>
      <c r="E315" s="253">
        <v>3.6</v>
      </c>
      <c r="F315" s="254"/>
      <c r="G315" s="255"/>
      <c r="H315" s="256"/>
      <c r="I315" s="257"/>
      <c r="J315" s="258"/>
      <c r="K315" s="257"/>
      <c r="M315" s="259" t="s">
        <v>277</v>
      </c>
      <c r="O315" s="242"/>
    </row>
    <row r="316" spans="1:15" ht="12.75">
      <c r="A316" s="251"/>
      <c r="B316" s="252"/>
      <c r="C316" s="503" t="s">
        <v>278</v>
      </c>
      <c r="D316" s="503"/>
      <c r="E316" s="253">
        <v>2.61</v>
      </c>
      <c r="F316" s="254"/>
      <c r="G316" s="255"/>
      <c r="H316" s="256"/>
      <c r="I316" s="257"/>
      <c r="J316" s="258"/>
      <c r="K316" s="257"/>
      <c r="M316" s="259" t="s">
        <v>278</v>
      </c>
      <c r="O316" s="242"/>
    </row>
    <row r="317" spans="1:15" ht="12.75">
      <c r="A317" s="251"/>
      <c r="B317" s="252"/>
      <c r="C317" s="503" t="s">
        <v>279</v>
      </c>
      <c r="D317" s="503"/>
      <c r="E317" s="253">
        <v>9.6</v>
      </c>
      <c r="F317" s="254"/>
      <c r="G317" s="255"/>
      <c r="H317" s="256"/>
      <c r="I317" s="257"/>
      <c r="J317" s="258"/>
      <c r="K317" s="257"/>
      <c r="M317" s="259" t="s">
        <v>279</v>
      </c>
      <c r="O317" s="242"/>
    </row>
    <row r="318" spans="1:15" ht="12.75">
      <c r="A318" s="251"/>
      <c r="B318" s="252"/>
      <c r="C318" s="503" t="s">
        <v>280</v>
      </c>
      <c r="D318" s="503"/>
      <c r="E318" s="253">
        <v>9.6</v>
      </c>
      <c r="F318" s="254"/>
      <c r="G318" s="255"/>
      <c r="H318" s="256"/>
      <c r="I318" s="257"/>
      <c r="J318" s="258"/>
      <c r="K318" s="257"/>
      <c r="M318" s="259" t="s">
        <v>280</v>
      </c>
      <c r="O318" s="242"/>
    </row>
    <row r="319" spans="1:15" ht="12.75">
      <c r="A319" s="251"/>
      <c r="B319" s="252"/>
      <c r="C319" s="503" t="s">
        <v>281</v>
      </c>
      <c r="D319" s="503"/>
      <c r="E319" s="253">
        <v>2.904</v>
      </c>
      <c r="F319" s="254"/>
      <c r="G319" s="255"/>
      <c r="H319" s="256"/>
      <c r="I319" s="257"/>
      <c r="J319" s="258"/>
      <c r="K319" s="257"/>
      <c r="M319" s="259" t="s">
        <v>281</v>
      </c>
      <c r="O319" s="242"/>
    </row>
    <row r="320" spans="1:15" ht="12.75">
      <c r="A320" s="251"/>
      <c r="B320" s="252"/>
      <c r="C320" s="503" t="s">
        <v>282</v>
      </c>
      <c r="D320" s="503"/>
      <c r="E320" s="253">
        <v>12.58</v>
      </c>
      <c r="F320" s="254"/>
      <c r="G320" s="255"/>
      <c r="H320" s="256"/>
      <c r="I320" s="257"/>
      <c r="J320" s="258"/>
      <c r="K320" s="257"/>
      <c r="M320" s="259" t="s">
        <v>282</v>
      </c>
      <c r="O320" s="242"/>
    </row>
    <row r="321" spans="1:15" ht="12.75">
      <c r="A321" s="251"/>
      <c r="B321" s="252"/>
      <c r="C321" s="503" t="s">
        <v>283</v>
      </c>
      <c r="D321" s="503"/>
      <c r="E321" s="253">
        <v>10.257</v>
      </c>
      <c r="F321" s="254"/>
      <c r="G321" s="255"/>
      <c r="H321" s="256"/>
      <c r="I321" s="257"/>
      <c r="J321" s="258"/>
      <c r="K321" s="257"/>
      <c r="M321" s="259" t="s">
        <v>283</v>
      </c>
      <c r="O321" s="242"/>
    </row>
    <row r="322" spans="1:15" ht="12.75">
      <c r="A322" s="251"/>
      <c r="B322" s="252"/>
      <c r="C322" s="503" t="s">
        <v>284</v>
      </c>
      <c r="D322" s="503"/>
      <c r="E322" s="253">
        <v>0.984</v>
      </c>
      <c r="F322" s="254"/>
      <c r="G322" s="255"/>
      <c r="H322" s="256"/>
      <c r="I322" s="257"/>
      <c r="J322" s="258"/>
      <c r="K322" s="257"/>
      <c r="M322" s="259" t="s">
        <v>284</v>
      </c>
      <c r="O322" s="242"/>
    </row>
    <row r="323" spans="1:15" ht="12.75">
      <c r="A323" s="251"/>
      <c r="B323" s="252"/>
      <c r="C323" s="503" t="s">
        <v>285</v>
      </c>
      <c r="D323" s="503"/>
      <c r="E323" s="253">
        <v>2.46</v>
      </c>
      <c r="F323" s="254"/>
      <c r="G323" s="255"/>
      <c r="H323" s="256"/>
      <c r="I323" s="257"/>
      <c r="J323" s="258"/>
      <c r="K323" s="257"/>
      <c r="M323" s="259" t="s">
        <v>285</v>
      </c>
      <c r="O323" s="242"/>
    </row>
    <row r="324" spans="1:15" ht="12.75">
      <c r="A324" s="251"/>
      <c r="B324" s="252"/>
      <c r="C324" s="503" t="s">
        <v>286</v>
      </c>
      <c r="D324" s="503"/>
      <c r="E324" s="253">
        <v>0.5184</v>
      </c>
      <c r="F324" s="254"/>
      <c r="G324" s="255"/>
      <c r="H324" s="256"/>
      <c r="I324" s="257"/>
      <c r="J324" s="258"/>
      <c r="K324" s="257"/>
      <c r="M324" s="259" t="s">
        <v>286</v>
      </c>
      <c r="O324" s="242"/>
    </row>
    <row r="325" spans="1:15" ht="12.75">
      <c r="A325" s="251"/>
      <c r="B325" s="252"/>
      <c r="C325" s="503" t="s">
        <v>287</v>
      </c>
      <c r="D325" s="503"/>
      <c r="E325" s="253">
        <v>1.12</v>
      </c>
      <c r="F325" s="254"/>
      <c r="G325" s="255"/>
      <c r="H325" s="256"/>
      <c r="I325" s="257"/>
      <c r="J325" s="258"/>
      <c r="K325" s="257"/>
      <c r="M325" s="259" t="s">
        <v>287</v>
      </c>
      <c r="O325" s="242"/>
    </row>
    <row r="326" spans="1:15" ht="12.75">
      <c r="A326" s="251"/>
      <c r="B326" s="252"/>
      <c r="C326" s="503" t="s">
        <v>288</v>
      </c>
      <c r="D326" s="503"/>
      <c r="E326" s="253">
        <v>0.9</v>
      </c>
      <c r="F326" s="254"/>
      <c r="G326" s="255"/>
      <c r="H326" s="256"/>
      <c r="I326" s="257"/>
      <c r="J326" s="258"/>
      <c r="K326" s="257"/>
      <c r="M326" s="259" t="s">
        <v>288</v>
      </c>
      <c r="O326" s="242"/>
    </row>
    <row r="327" spans="1:15" ht="12.75">
      <c r="A327" s="251"/>
      <c r="B327" s="252"/>
      <c r="C327" s="503" t="s">
        <v>289</v>
      </c>
      <c r="D327" s="503"/>
      <c r="E327" s="253">
        <v>0.39</v>
      </c>
      <c r="F327" s="254"/>
      <c r="G327" s="255"/>
      <c r="H327" s="256"/>
      <c r="I327" s="257"/>
      <c r="J327" s="258"/>
      <c r="K327" s="257"/>
      <c r="M327" s="259" t="s">
        <v>289</v>
      </c>
      <c r="O327" s="242"/>
    </row>
    <row r="328" spans="1:15" ht="12.75">
      <c r="A328" s="251"/>
      <c r="B328" s="252"/>
      <c r="C328" s="503" t="s">
        <v>291</v>
      </c>
      <c r="D328" s="503"/>
      <c r="E328" s="253">
        <v>5.3037</v>
      </c>
      <c r="F328" s="254"/>
      <c r="G328" s="255"/>
      <c r="H328" s="256"/>
      <c r="I328" s="257"/>
      <c r="J328" s="258"/>
      <c r="K328" s="257"/>
      <c r="M328" s="259" t="s">
        <v>291</v>
      </c>
      <c r="O328" s="242"/>
    </row>
    <row r="329" spans="1:15" ht="12.75">
      <c r="A329" s="251"/>
      <c r="B329" s="252"/>
      <c r="C329" s="503" t="s">
        <v>292</v>
      </c>
      <c r="D329" s="503"/>
      <c r="E329" s="253">
        <v>42.6144</v>
      </c>
      <c r="F329" s="254"/>
      <c r="G329" s="255"/>
      <c r="H329" s="256"/>
      <c r="I329" s="257"/>
      <c r="J329" s="258"/>
      <c r="K329" s="257"/>
      <c r="M329" s="259" t="s">
        <v>292</v>
      </c>
      <c r="O329" s="242"/>
    </row>
    <row r="330" spans="1:15" ht="12.75">
      <c r="A330" s="251"/>
      <c r="B330" s="252"/>
      <c r="C330" s="503" t="s">
        <v>293</v>
      </c>
      <c r="D330" s="503"/>
      <c r="E330" s="253">
        <v>3.3325</v>
      </c>
      <c r="F330" s="254"/>
      <c r="G330" s="255"/>
      <c r="H330" s="256"/>
      <c r="I330" s="257"/>
      <c r="J330" s="258"/>
      <c r="K330" s="257"/>
      <c r="M330" s="259" t="s">
        <v>293</v>
      </c>
      <c r="O330" s="242"/>
    </row>
    <row r="331" spans="1:15" ht="12.75">
      <c r="A331" s="251"/>
      <c r="B331" s="252"/>
      <c r="C331" s="503" t="s">
        <v>294</v>
      </c>
      <c r="D331" s="503"/>
      <c r="E331" s="253">
        <v>31.434</v>
      </c>
      <c r="F331" s="254"/>
      <c r="G331" s="255"/>
      <c r="H331" s="256"/>
      <c r="I331" s="257"/>
      <c r="J331" s="258"/>
      <c r="K331" s="257"/>
      <c r="M331" s="259" t="s">
        <v>294</v>
      </c>
      <c r="O331" s="242"/>
    </row>
    <row r="332" spans="1:15" ht="12.75">
      <c r="A332" s="251"/>
      <c r="B332" s="252"/>
      <c r="C332" s="503" t="s">
        <v>424</v>
      </c>
      <c r="D332" s="503"/>
      <c r="E332" s="253">
        <v>7.2704</v>
      </c>
      <c r="F332" s="254"/>
      <c r="G332" s="255"/>
      <c r="H332" s="256"/>
      <c r="I332" s="257"/>
      <c r="J332" s="258"/>
      <c r="K332" s="257"/>
      <c r="M332" s="259" t="s">
        <v>424</v>
      </c>
      <c r="O332" s="242"/>
    </row>
    <row r="333" spans="1:15" ht="12.75">
      <c r="A333" s="251"/>
      <c r="B333" s="252"/>
      <c r="C333" s="503" t="s">
        <v>296</v>
      </c>
      <c r="D333" s="503"/>
      <c r="E333" s="253">
        <v>26.1954</v>
      </c>
      <c r="F333" s="254"/>
      <c r="G333" s="255"/>
      <c r="H333" s="256"/>
      <c r="I333" s="257"/>
      <c r="J333" s="258"/>
      <c r="K333" s="257"/>
      <c r="M333" s="259" t="s">
        <v>296</v>
      </c>
      <c r="O333" s="242"/>
    </row>
    <row r="334" spans="1:15" ht="12.75">
      <c r="A334" s="251"/>
      <c r="B334" s="252"/>
      <c r="C334" s="503" t="s">
        <v>297</v>
      </c>
      <c r="D334" s="503"/>
      <c r="E334" s="253">
        <v>3.7422</v>
      </c>
      <c r="F334" s="254"/>
      <c r="G334" s="255"/>
      <c r="H334" s="256"/>
      <c r="I334" s="257"/>
      <c r="J334" s="258"/>
      <c r="K334" s="257"/>
      <c r="M334" s="259" t="s">
        <v>297</v>
      </c>
      <c r="O334" s="242"/>
    </row>
    <row r="335" spans="1:15" ht="12.75">
      <c r="A335" s="251"/>
      <c r="B335" s="252"/>
      <c r="C335" s="503" t="s">
        <v>298</v>
      </c>
      <c r="D335" s="503"/>
      <c r="E335" s="253">
        <v>3.0338</v>
      </c>
      <c r="F335" s="254"/>
      <c r="G335" s="255"/>
      <c r="H335" s="256"/>
      <c r="I335" s="257"/>
      <c r="J335" s="258"/>
      <c r="K335" s="257"/>
      <c r="M335" s="259" t="s">
        <v>298</v>
      </c>
      <c r="O335" s="242"/>
    </row>
    <row r="336" spans="1:15" ht="12.75">
      <c r="A336" s="251"/>
      <c r="B336" s="252"/>
      <c r="C336" s="503" t="s">
        <v>299</v>
      </c>
      <c r="D336" s="503"/>
      <c r="E336" s="253">
        <v>3.5802</v>
      </c>
      <c r="F336" s="254"/>
      <c r="G336" s="255"/>
      <c r="H336" s="256"/>
      <c r="I336" s="257"/>
      <c r="J336" s="258"/>
      <c r="K336" s="257"/>
      <c r="M336" s="259" t="s">
        <v>299</v>
      </c>
      <c r="O336" s="242"/>
    </row>
    <row r="337" spans="1:15" ht="12.75">
      <c r="A337" s="251"/>
      <c r="B337" s="252"/>
      <c r="C337" s="503" t="s">
        <v>3145</v>
      </c>
      <c r="D337" s="503"/>
      <c r="E337" s="253">
        <v>7.1604</v>
      </c>
      <c r="F337" s="254"/>
      <c r="G337" s="255"/>
      <c r="H337" s="256"/>
      <c r="I337" s="257"/>
      <c r="J337" s="258"/>
      <c r="K337" s="257"/>
      <c r="M337" s="259" t="s">
        <v>300</v>
      </c>
      <c r="O337" s="242"/>
    </row>
    <row r="338" spans="1:15" ht="12.75">
      <c r="A338" s="251"/>
      <c r="B338" s="252"/>
      <c r="C338" s="503" t="s">
        <v>301</v>
      </c>
      <c r="D338" s="503"/>
      <c r="E338" s="253">
        <v>9.882</v>
      </c>
      <c r="F338" s="254"/>
      <c r="G338" s="255"/>
      <c r="H338" s="256"/>
      <c r="I338" s="257"/>
      <c r="J338" s="258"/>
      <c r="K338" s="257"/>
      <c r="M338" s="259" t="s">
        <v>301</v>
      </c>
      <c r="O338" s="242"/>
    </row>
    <row r="339" spans="1:15" ht="12.75">
      <c r="A339" s="251"/>
      <c r="B339" s="252"/>
      <c r="C339" s="503" t="s">
        <v>302</v>
      </c>
      <c r="D339" s="503"/>
      <c r="E339" s="253">
        <v>8.775</v>
      </c>
      <c r="F339" s="254"/>
      <c r="G339" s="255"/>
      <c r="H339" s="256"/>
      <c r="I339" s="257"/>
      <c r="J339" s="258"/>
      <c r="K339" s="257"/>
      <c r="M339" s="259" t="s">
        <v>302</v>
      </c>
      <c r="O339" s="242"/>
    </row>
    <row r="340" spans="1:15" ht="12.75">
      <c r="A340" s="251"/>
      <c r="B340" s="252"/>
      <c r="C340" s="503" t="s">
        <v>303</v>
      </c>
      <c r="D340" s="503"/>
      <c r="E340" s="253">
        <v>8.745</v>
      </c>
      <c r="F340" s="254"/>
      <c r="G340" s="255"/>
      <c r="H340" s="256"/>
      <c r="I340" s="257"/>
      <c r="J340" s="258"/>
      <c r="K340" s="257"/>
      <c r="M340" s="259" t="s">
        <v>303</v>
      </c>
      <c r="O340" s="242"/>
    </row>
    <row r="341" spans="1:15" ht="12.75">
      <c r="A341" s="251"/>
      <c r="B341" s="252"/>
      <c r="C341" s="503" t="s">
        <v>304</v>
      </c>
      <c r="D341" s="503"/>
      <c r="E341" s="253">
        <v>12.0228</v>
      </c>
      <c r="F341" s="254"/>
      <c r="G341" s="255"/>
      <c r="H341" s="256"/>
      <c r="I341" s="257"/>
      <c r="J341" s="258"/>
      <c r="K341" s="257"/>
      <c r="M341" s="259" t="s">
        <v>304</v>
      </c>
      <c r="O341" s="242"/>
    </row>
    <row r="342" spans="1:15" ht="12.75">
      <c r="A342" s="251"/>
      <c r="B342" s="252"/>
      <c r="C342" s="503" t="s">
        <v>305</v>
      </c>
      <c r="D342" s="503"/>
      <c r="E342" s="253">
        <v>2.277</v>
      </c>
      <c r="F342" s="254"/>
      <c r="G342" s="255"/>
      <c r="H342" s="256"/>
      <c r="I342" s="257"/>
      <c r="J342" s="258"/>
      <c r="K342" s="257"/>
      <c r="M342" s="259" t="s">
        <v>305</v>
      </c>
      <c r="O342" s="242"/>
    </row>
    <row r="343" spans="1:15" ht="12.75">
      <c r="A343" s="251"/>
      <c r="B343" s="252"/>
      <c r="C343" s="503" t="s">
        <v>306</v>
      </c>
      <c r="D343" s="503"/>
      <c r="E343" s="253">
        <v>6.771</v>
      </c>
      <c r="F343" s="254"/>
      <c r="G343" s="255"/>
      <c r="H343" s="256"/>
      <c r="I343" s="257"/>
      <c r="J343" s="258"/>
      <c r="K343" s="257"/>
      <c r="M343" s="259" t="s">
        <v>306</v>
      </c>
      <c r="O343" s="242"/>
    </row>
    <row r="344" spans="1:15" ht="12.75">
      <c r="A344" s="251"/>
      <c r="B344" s="252"/>
      <c r="C344" s="503" t="s">
        <v>425</v>
      </c>
      <c r="D344" s="503"/>
      <c r="E344" s="253">
        <v>20.64</v>
      </c>
      <c r="F344" s="254"/>
      <c r="G344" s="255"/>
      <c r="H344" s="256"/>
      <c r="I344" s="257"/>
      <c r="J344" s="258"/>
      <c r="K344" s="257"/>
      <c r="M344" s="259" t="s">
        <v>425</v>
      </c>
      <c r="O344" s="242"/>
    </row>
    <row r="345" spans="1:15" ht="12.75">
      <c r="A345" s="251"/>
      <c r="B345" s="252"/>
      <c r="C345" s="503" t="s">
        <v>307</v>
      </c>
      <c r="D345" s="503"/>
      <c r="E345" s="253">
        <v>9.8784</v>
      </c>
      <c r="F345" s="254"/>
      <c r="G345" s="255"/>
      <c r="H345" s="256"/>
      <c r="I345" s="257"/>
      <c r="J345" s="258"/>
      <c r="K345" s="257"/>
      <c r="M345" s="259" t="s">
        <v>307</v>
      </c>
      <c r="O345" s="242"/>
    </row>
    <row r="346" spans="1:15" ht="12.75">
      <c r="A346" s="251"/>
      <c r="B346" s="252"/>
      <c r="C346" s="503" t="s">
        <v>308</v>
      </c>
      <c r="D346" s="503"/>
      <c r="E346" s="253">
        <v>25.159</v>
      </c>
      <c r="F346" s="254"/>
      <c r="G346" s="255"/>
      <c r="H346" s="256"/>
      <c r="I346" s="257"/>
      <c r="J346" s="258"/>
      <c r="K346" s="257"/>
      <c r="M346" s="259" t="s">
        <v>308</v>
      </c>
      <c r="O346" s="242"/>
    </row>
    <row r="347" spans="1:15" ht="12.75">
      <c r="A347" s="251"/>
      <c r="B347" s="252"/>
      <c r="C347" s="503" t="s">
        <v>309</v>
      </c>
      <c r="D347" s="503"/>
      <c r="E347" s="253">
        <v>6.336</v>
      </c>
      <c r="F347" s="254"/>
      <c r="G347" s="255"/>
      <c r="H347" s="256"/>
      <c r="I347" s="257"/>
      <c r="J347" s="258"/>
      <c r="K347" s="257"/>
      <c r="M347" s="259" t="s">
        <v>309</v>
      </c>
      <c r="O347" s="242"/>
    </row>
    <row r="348" spans="1:15" ht="12.75">
      <c r="A348" s="251"/>
      <c r="B348" s="252"/>
      <c r="C348" s="503" t="s">
        <v>310</v>
      </c>
      <c r="D348" s="503"/>
      <c r="E348" s="253">
        <v>10.8498</v>
      </c>
      <c r="F348" s="254"/>
      <c r="G348" s="255"/>
      <c r="H348" s="256"/>
      <c r="I348" s="257"/>
      <c r="J348" s="258"/>
      <c r="K348" s="257"/>
      <c r="M348" s="259" t="s">
        <v>310</v>
      </c>
      <c r="O348" s="242"/>
    </row>
    <row r="349" spans="1:15" ht="12.75">
      <c r="A349" s="251"/>
      <c r="B349" s="252"/>
      <c r="C349" s="503" t="s">
        <v>311</v>
      </c>
      <c r="D349" s="503"/>
      <c r="E349" s="253">
        <v>10.9557</v>
      </c>
      <c r="F349" s="254"/>
      <c r="G349" s="255"/>
      <c r="H349" s="256"/>
      <c r="I349" s="257"/>
      <c r="J349" s="258"/>
      <c r="K349" s="257"/>
      <c r="M349" s="259" t="s">
        <v>311</v>
      </c>
      <c r="O349" s="242"/>
    </row>
    <row r="350" spans="1:15" ht="12.75">
      <c r="A350" s="251"/>
      <c r="B350" s="252"/>
      <c r="C350" s="503" t="s">
        <v>312</v>
      </c>
      <c r="D350" s="503"/>
      <c r="E350" s="253">
        <v>12.375</v>
      </c>
      <c r="F350" s="254"/>
      <c r="G350" s="255"/>
      <c r="H350" s="256"/>
      <c r="I350" s="257"/>
      <c r="J350" s="258"/>
      <c r="K350" s="257"/>
      <c r="M350" s="259" t="s">
        <v>312</v>
      </c>
      <c r="O350" s="242"/>
    </row>
    <row r="351" spans="1:15" ht="12.75">
      <c r="A351" s="251"/>
      <c r="B351" s="252"/>
      <c r="C351" s="503" t="s">
        <v>313</v>
      </c>
      <c r="D351" s="503"/>
      <c r="E351" s="253">
        <v>57.75</v>
      </c>
      <c r="F351" s="254"/>
      <c r="G351" s="255"/>
      <c r="H351" s="256"/>
      <c r="I351" s="257"/>
      <c r="J351" s="258"/>
      <c r="K351" s="257"/>
      <c r="M351" s="259" t="s">
        <v>313</v>
      </c>
      <c r="O351" s="242"/>
    </row>
    <row r="352" spans="1:15" ht="12.75">
      <c r="A352" s="251"/>
      <c r="B352" s="252"/>
      <c r="C352" s="503" t="s">
        <v>314</v>
      </c>
      <c r="D352" s="503"/>
      <c r="E352" s="253">
        <v>12.0048</v>
      </c>
      <c r="F352" s="254"/>
      <c r="G352" s="255"/>
      <c r="H352" s="256"/>
      <c r="I352" s="257"/>
      <c r="J352" s="258"/>
      <c r="K352" s="257"/>
      <c r="M352" s="259" t="s">
        <v>314</v>
      </c>
      <c r="O352" s="242"/>
    </row>
    <row r="353" spans="1:15" ht="12.75">
      <c r="A353" s="251"/>
      <c r="B353" s="252"/>
      <c r="C353" s="503" t="s">
        <v>315</v>
      </c>
      <c r="D353" s="503"/>
      <c r="E353" s="253">
        <v>3.0012</v>
      </c>
      <c r="F353" s="254"/>
      <c r="G353" s="255"/>
      <c r="H353" s="256"/>
      <c r="I353" s="257"/>
      <c r="J353" s="258"/>
      <c r="K353" s="257"/>
      <c r="M353" s="259" t="s">
        <v>315</v>
      </c>
      <c r="O353" s="242"/>
    </row>
    <row r="354" spans="1:15" ht="12.75">
      <c r="A354" s="251"/>
      <c r="B354" s="252"/>
      <c r="C354" s="503" t="s">
        <v>316</v>
      </c>
      <c r="D354" s="503"/>
      <c r="E354" s="253">
        <v>43.5456</v>
      </c>
      <c r="F354" s="254"/>
      <c r="G354" s="255"/>
      <c r="H354" s="256"/>
      <c r="I354" s="257"/>
      <c r="J354" s="258"/>
      <c r="K354" s="257"/>
      <c r="M354" s="259" t="s">
        <v>316</v>
      </c>
      <c r="O354" s="242"/>
    </row>
    <row r="355" spans="1:15" ht="12.75">
      <c r="A355" s="251"/>
      <c r="B355" s="252"/>
      <c r="C355" s="503" t="s">
        <v>426</v>
      </c>
      <c r="D355" s="503"/>
      <c r="E355" s="253">
        <v>121.2084</v>
      </c>
      <c r="F355" s="254"/>
      <c r="G355" s="255"/>
      <c r="H355" s="256"/>
      <c r="I355" s="257"/>
      <c r="J355" s="258"/>
      <c r="K355" s="257"/>
      <c r="M355" s="259" t="s">
        <v>426</v>
      </c>
      <c r="O355" s="242"/>
    </row>
    <row r="356" spans="1:15" ht="12.75">
      <c r="A356" s="251"/>
      <c r="B356" s="252"/>
      <c r="C356" s="503" t="s">
        <v>318</v>
      </c>
      <c r="D356" s="503"/>
      <c r="E356" s="253">
        <v>22.6728</v>
      </c>
      <c r="F356" s="254"/>
      <c r="G356" s="255"/>
      <c r="H356" s="256"/>
      <c r="I356" s="257"/>
      <c r="J356" s="258"/>
      <c r="K356" s="257"/>
      <c r="M356" s="259" t="s">
        <v>318</v>
      </c>
      <c r="O356" s="242"/>
    </row>
    <row r="357" spans="1:15" ht="12.75">
      <c r="A357" s="251"/>
      <c r="B357" s="252"/>
      <c r="C357" s="503" t="s">
        <v>319</v>
      </c>
      <c r="D357" s="503"/>
      <c r="E357" s="253">
        <v>63.504</v>
      </c>
      <c r="F357" s="254"/>
      <c r="G357" s="255"/>
      <c r="H357" s="256"/>
      <c r="I357" s="257"/>
      <c r="J357" s="258"/>
      <c r="K357" s="257"/>
      <c r="M357" s="259" t="s">
        <v>319</v>
      </c>
      <c r="O357" s="242"/>
    </row>
    <row r="358" spans="1:15" ht="12.75">
      <c r="A358" s="251"/>
      <c r="B358" s="252"/>
      <c r="C358" s="503" t="s">
        <v>320</v>
      </c>
      <c r="D358" s="503"/>
      <c r="E358" s="253">
        <v>12.546</v>
      </c>
      <c r="F358" s="254"/>
      <c r="G358" s="255"/>
      <c r="H358" s="256"/>
      <c r="I358" s="257"/>
      <c r="J358" s="258"/>
      <c r="K358" s="257"/>
      <c r="M358" s="259" t="s">
        <v>320</v>
      </c>
      <c r="O358" s="242"/>
    </row>
    <row r="359" spans="1:15" ht="12.75">
      <c r="A359" s="251"/>
      <c r="B359" s="252"/>
      <c r="C359" s="503" t="s">
        <v>321</v>
      </c>
      <c r="D359" s="503"/>
      <c r="E359" s="253">
        <v>177.375</v>
      </c>
      <c r="F359" s="254"/>
      <c r="G359" s="255"/>
      <c r="H359" s="256"/>
      <c r="I359" s="257"/>
      <c r="J359" s="258"/>
      <c r="K359" s="257"/>
      <c r="M359" s="259" t="s">
        <v>321</v>
      </c>
      <c r="O359" s="242"/>
    </row>
    <row r="360" spans="1:15" ht="12.75">
      <c r="A360" s="251"/>
      <c r="B360" s="252"/>
      <c r="C360" s="503" t="s">
        <v>322</v>
      </c>
      <c r="D360" s="503"/>
      <c r="E360" s="253">
        <v>8.2</v>
      </c>
      <c r="F360" s="254"/>
      <c r="G360" s="255"/>
      <c r="H360" s="256"/>
      <c r="I360" s="257"/>
      <c r="J360" s="258"/>
      <c r="K360" s="257"/>
      <c r="M360" s="259" t="s">
        <v>322</v>
      </c>
      <c r="O360" s="242"/>
    </row>
    <row r="361" spans="1:15" ht="12.75">
      <c r="A361" s="251"/>
      <c r="B361" s="252"/>
      <c r="C361" s="503" t="s">
        <v>323</v>
      </c>
      <c r="D361" s="503"/>
      <c r="E361" s="253">
        <v>162.9504</v>
      </c>
      <c r="F361" s="254"/>
      <c r="G361" s="255"/>
      <c r="H361" s="256"/>
      <c r="I361" s="257"/>
      <c r="J361" s="258"/>
      <c r="K361" s="257"/>
      <c r="M361" s="259" t="s">
        <v>323</v>
      </c>
      <c r="O361" s="242"/>
    </row>
    <row r="362" spans="1:15" ht="12.75">
      <c r="A362" s="251"/>
      <c r="B362" s="252"/>
      <c r="C362" s="503" t="s">
        <v>324</v>
      </c>
      <c r="D362" s="503"/>
      <c r="E362" s="253">
        <v>22.692</v>
      </c>
      <c r="F362" s="254"/>
      <c r="G362" s="255"/>
      <c r="H362" s="256"/>
      <c r="I362" s="257"/>
      <c r="J362" s="258"/>
      <c r="K362" s="257"/>
      <c r="M362" s="259" t="s">
        <v>324</v>
      </c>
      <c r="O362" s="242"/>
    </row>
    <row r="363" spans="1:15" ht="12.75">
      <c r="A363" s="251"/>
      <c r="B363" s="252"/>
      <c r="C363" s="503" t="s">
        <v>325</v>
      </c>
      <c r="D363" s="503"/>
      <c r="E363" s="253">
        <v>21.8112</v>
      </c>
      <c r="F363" s="254"/>
      <c r="G363" s="255"/>
      <c r="H363" s="256"/>
      <c r="I363" s="257"/>
      <c r="J363" s="258"/>
      <c r="K363" s="257"/>
      <c r="M363" s="259" t="s">
        <v>325</v>
      </c>
      <c r="O363" s="242"/>
    </row>
    <row r="364" spans="1:15" ht="12.75">
      <c r="A364" s="251"/>
      <c r="B364" s="252"/>
      <c r="C364" s="503" t="s">
        <v>326</v>
      </c>
      <c r="D364" s="503"/>
      <c r="E364" s="253">
        <v>97.2972</v>
      </c>
      <c r="F364" s="254"/>
      <c r="G364" s="255"/>
      <c r="H364" s="256"/>
      <c r="I364" s="257"/>
      <c r="J364" s="258"/>
      <c r="K364" s="257"/>
      <c r="M364" s="259" t="s">
        <v>326</v>
      </c>
      <c r="O364" s="242"/>
    </row>
    <row r="365" spans="1:15" ht="12.75">
      <c r="A365" s="251"/>
      <c r="B365" s="252"/>
      <c r="C365" s="503" t="s">
        <v>327</v>
      </c>
      <c r="D365" s="503"/>
      <c r="E365" s="253">
        <v>3.7422</v>
      </c>
      <c r="F365" s="254"/>
      <c r="G365" s="255"/>
      <c r="H365" s="256"/>
      <c r="I365" s="257"/>
      <c r="J365" s="258"/>
      <c r="K365" s="257"/>
      <c r="M365" s="259" t="s">
        <v>327</v>
      </c>
      <c r="O365" s="242"/>
    </row>
    <row r="366" spans="1:15" ht="12.75">
      <c r="A366" s="251"/>
      <c r="B366" s="252"/>
      <c r="C366" s="503" t="s">
        <v>328</v>
      </c>
      <c r="D366" s="503"/>
      <c r="E366" s="253">
        <v>4.97</v>
      </c>
      <c r="F366" s="254"/>
      <c r="G366" s="255"/>
      <c r="H366" s="256"/>
      <c r="I366" s="257"/>
      <c r="J366" s="258"/>
      <c r="K366" s="257"/>
      <c r="M366" s="259" t="s">
        <v>328</v>
      </c>
      <c r="O366" s="242"/>
    </row>
    <row r="367" spans="1:15" ht="12.75">
      <c r="A367" s="251"/>
      <c r="B367" s="252"/>
      <c r="C367" s="503" t="s">
        <v>329</v>
      </c>
      <c r="D367" s="503"/>
      <c r="E367" s="253">
        <v>4.63</v>
      </c>
      <c r="F367" s="254"/>
      <c r="G367" s="255"/>
      <c r="H367" s="256"/>
      <c r="I367" s="257"/>
      <c r="J367" s="258"/>
      <c r="K367" s="257"/>
      <c r="M367" s="259" t="s">
        <v>329</v>
      </c>
      <c r="O367" s="242"/>
    </row>
    <row r="368" spans="1:15" ht="12.75">
      <c r="A368" s="251"/>
      <c r="B368" s="252"/>
      <c r="C368" s="503" t="s">
        <v>330</v>
      </c>
      <c r="D368" s="503"/>
      <c r="E368" s="253">
        <v>1.28</v>
      </c>
      <c r="F368" s="254"/>
      <c r="G368" s="255"/>
      <c r="H368" s="256"/>
      <c r="I368" s="257"/>
      <c r="J368" s="258"/>
      <c r="K368" s="257"/>
      <c r="M368" s="259" t="s">
        <v>330</v>
      </c>
      <c r="O368" s="242"/>
    </row>
    <row r="369" spans="1:80" ht="12.75">
      <c r="A369" s="243">
        <v>33</v>
      </c>
      <c r="B369" s="244" t="s">
        <v>427</v>
      </c>
      <c r="C369" s="245" t="s">
        <v>428</v>
      </c>
      <c r="D369" s="246" t="s">
        <v>205</v>
      </c>
      <c r="E369" s="247">
        <v>150.784</v>
      </c>
      <c r="F369" s="439"/>
      <c r="G369" s="248">
        <f>E369*F369</f>
        <v>0</v>
      </c>
      <c r="H369" s="249">
        <v>6E-05</v>
      </c>
      <c r="I369" s="250">
        <f>E369*H369</f>
        <v>0.00904704</v>
      </c>
      <c r="J369" s="249">
        <v>0</v>
      </c>
      <c r="K369" s="250">
        <f>E369*J369</f>
        <v>0</v>
      </c>
      <c r="O369" s="242">
        <v>2</v>
      </c>
      <c r="AA369" s="215">
        <v>1</v>
      </c>
      <c r="AB369" s="215">
        <v>1</v>
      </c>
      <c r="AC369" s="215">
        <v>1</v>
      </c>
      <c r="AZ369" s="215">
        <v>1</v>
      </c>
      <c r="BA369" s="215">
        <f>IF(AZ369=1,G369,0)</f>
        <v>0</v>
      </c>
      <c r="BB369" s="215">
        <f>IF(AZ369=2,G369,0)</f>
        <v>0</v>
      </c>
      <c r="BC369" s="215">
        <f>IF(AZ369=3,G369,0)</f>
        <v>0</v>
      </c>
      <c r="BD369" s="215">
        <f>IF(AZ369=4,G369,0)</f>
        <v>0</v>
      </c>
      <c r="BE369" s="215">
        <f>IF(AZ369=5,G369,0)</f>
        <v>0</v>
      </c>
      <c r="CA369" s="242">
        <v>1</v>
      </c>
      <c r="CB369" s="242">
        <v>1</v>
      </c>
    </row>
    <row r="370" spans="1:15" ht="12.75">
      <c r="A370" s="251"/>
      <c r="B370" s="252"/>
      <c r="C370" s="503" t="s">
        <v>429</v>
      </c>
      <c r="D370" s="503"/>
      <c r="E370" s="253">
        <v>43.45</v>
      </c>
      <c r="F370" s="254"/>
      <c r="G370" s="255"/>
      <c r="H370" s="256"/>
      <c r="I370" s="257"/>
      <c r="J370" s="258"/>
      <c r="K370" s="257"/>
      <c r="M370" s="259" t="s">
        <v>429</v>
      </c>
      <c r="O370" s="242"/>
    </row>
    <row r="371" spans="1:15" ht="12.75">
      <c r="A371" s="251"/>
      <c r="B371" s="252"/>
      <c r="C371" s="503" t="s">
        <v>430</v>
      </c>
      <c r="D371" s="503"/>
      <c r="E371" s="253">
        <v>8.234</v>
      </c>
      <c r="F371" s="254"/>
      <c r="G371" s="255"/>
      <c r="H371" s="256"/>
      <c r="I371" s="257"/>
      <c r="J371" s="258"/>
      <c r="K371" s="257"/>
      <c r="M371" s="259" t="s">
        <v>430</v>
      </c>
      <c r="O371" s="242"/>
    </row>
    <row r="372" spans="1:15" ht="12.75">
      <c r="A372" s="251"/>
      <c r="B372" s="252"/>
      <c r="C372" s="503" t="s">
        <v>431</v>
      </c>
      <c r="D372" s="503"/>
      <c r="E372" s="253">
        <v>74.3</v>
      </c>
      <c r="F372" s="254"/>
      <c r="G372" s="255"/>
      <c r="H372" s="256"/>
      <c r="I372" s="257"/>
      <c r="J372" s="258"/>
      <c r="K372" s="257"/>
      <c r="M372" s="259" t="s">
        <v>431</v>
      </c>
      <c r="O372" s="242"/>
    </row>
    <row r="373" spans="1:15" ht="12.75">
      <c r="A373" s="251"/>
      <c r="B373" s="252"/>
      <c r="C373" s="503" t="s">
        <v>432</v>
      </c>
      <c r="D373" s="503"/>
      <c r="E373" s="253">
        <v>10.2</v>
      </c>
      <c r="F373" s="254"/>
      <c r="G373" s="255"/>
      <c r="H373" s="256"/>
      <c r="I373" s="257"/>
      <c r="J373" s="258"/>
      <c r="K373" s="257"/>
      <c r="M373" s="259" t="s">
        <v>432</v>
      </c>
      <c r="O373" s="242"/>
    </row>
    <row r="374" spans="1:15" ht="12.75">
      <c r="A374" s="251"/>
      <c r="B374" s="252"/>
      <c r="C374" s="503" t="s">
        <v>433</v>
      </c>
      <c r="D374" s="503"/>
      <c r="E374" s="253">
        <v>14.6</v>
      </c>
      <c r="F374" s="254"/>
      <c r="G374" s="255"/>
      <c r="H374" s="256"/>
      <c r="I374" s="257"/>
      <c r="J374" s="258"/>
      <c r="K374" s="257"/>
      <c r="M374" s="259" t="s">
        <v>433</v>
      </c>
      <c r="O374" s="242"/>
    </row>
    <row r="375" spans="1:80" ht="12.75">
      <c r="A375" s="243">
        <v>34</v>
      </c>
      <c r="B375" s="244" t="s">
        <v>434</v>
      </c>
      <c r="C375" s="245" t="s">
        <v>435</v>
      </c>
      <c r="D375" s="246" t="s">
        <v>205</v>
      </c>
      <c r="E375" s="247">
        <v>1.2</v>
      </c>
      <c r="F375" s="439"/>
      <c r="G375" s="248">
        <f>E375*F375</f>
        <v>0</v>
      </c>
      <c r="H375" s="249">
        <v>0.00033</v>
      </c>
      <c r="I375" s="250">
        <f>E375*H375</f>
        <v>0.000396</v>
      </c>
      <c r="J375" s="249">
        <v>0</v>
      </c>
      <c r="K375" s="250">
        <f>E375*J375</f>
        <v>0</v>
      </c>
      <c r="O375" s="242">
        <v>2</v>
      </c>
      <c r="AA375" s="215">
        <v>1</v>
      </c>
      <c r="AB375" s="215">
        <v>1</v>
      </c>
      <c r="AC375" s="215">
        <v>1</v>
      </c>
      <c r="AZ375" s="215">
        <v>1</v>
      </c>
      <c r="BA375" s="215">
        <f>IF(AZ375=1,G375,0)</f>
        <v>0</v>
      </c>
      <c r="BB375" s="215">
        <f>IF(AZ375=2,G375,0)</f>
        <v>0</v>
      </c>
      <c r="BC375" s="215">
        <f>IF(AZ375=3,G375,0)</f>
        <v>0</v>
      </c>
      <c r="BD375" s="215">
        <f>IF(AZ375=4,G375,0)</f>
        <v>0</v>
      </c>
      <c r="BE375" s="215">
        <f>IF(AZ375=5,G375,0)</f>
        <v>0</v>
      </c>
      <c r="CA375" s="242">
        <v>1</v>
      </c>
      <c r="CB375" s="242">
        <v>1</v>
      </c>
    </row>
    <row r="376" spans="1:15" ht="12.75">
      <c r="A376" s="251"/>
      <c r="B376" s="252"/>
      <c r="C376" s="503" t="s">
        <v>234</v>
      </c>
      <c r="D376" s="503"/>
      <c r="E376" s="253">
        <v>0</v>
      </c>
      <c r="F376" s="254"/>
      <c r="G376" s="255"/>
      <c r="H376" s="256"/>
      <c r="I376" s="257"/>
      <c r="J376" s="258"/>
      <c r="K376" s="257"/>
      <c r="M376" s="259" t="s">
        <v>234</v>
      </c>
      <c r="O376" s="242"/>
    </row>
    <row r="377" spans="1:15" ht="12.75">
      <c r="A377" s="251"/>
      <c r="B377" s="252"/>
      <c r="C377" s="503" t="s">
        <v>436</v>
      </c>
      <c r="D377" s="503"/>
      <c r="E377" s="253">
        <v>1.2</v>
      </c>
      <c r="F377" s="254"/>
      <c r="G377" s="255"/>
      <c r="H377" s="256"/>
      <c r="I377" s="257"/>
      <c r="J377" s="258"/>
      <c r="K377" s="257"/>
      <c r="M377" s="259" t="s">
        <v>436</v>
      </c>
      <c r="O377" s="242"/>
    </row>
    <row r="378" spans="1:80" ht="22.5">
      <c r="A378" s="243">
        <v>35</v>
      </c>
      <c r="B378" s="244" t="s">
        <v>437</v>
      </c>
      <c r="C378" s="245" t="s">
        <v>438</v>
      </c>
      <c r="D378" s="246" t="s">
        <v>123</v>
      </c>
      <c r="E378" s="247">
        <v>19.2</v>
      </c>
      <c r="F378" s="439"/>
      <c r="G378" s="248">
        <f>E378*F378</f>
        <v>0</v>
      </c>
      <c r="H378" s="249">
        <v>0.01426</v>
      </c>
      <c r="I378" s="250">
        <f>E378*H378</f>
        <v>0.273792</v>
      </c>
      <c r="J378" s="249">
        <v>0</v>
      </c>
      <c r="K378" s="250">
        <f>E378*J378</f>
        <v>0</v>
      </c>
      <c r="O378" s="242">
        <v>2</v>
      </c>
      <c r="AA378" s="215">
        <v>1</v>
      </c>
      <c r="AB378" s="215">
        <v>1</v>
      </c>
      <c r="AC378" s="215">
        <v>1</v>
      </c>
      <c r="AZ378" s="215">
        <v>1</v>
      </c>
      <c r="BA378" s="215">
        <f>IF(AZ378=1,G378,0)</f>
        <v>0</v>
      </c>
      <c r="BB378" s="215">
        <f>IF(AZ378=2,G378,0)</f>
        <v>0</v>
      </c>
      <c r="BC378" s="215">
        <f>IF(AZ378=3,G378,0)</f>
        <v>0</v>
      </c>
      <c r="BD378" s="215">
        <f>IF(AZ378=4,G378,0)</f>
        <v>0</v>
      </c>
      <c r="BE378" s="215">
        <f>IF(AZ378=5,G378,0)</f>
        <v>0</v>
      </c>
      <c r="CA378" s="242">
        <v>1</v>
      </c>
      <c r="CB378" s="242">
        <v>1</v>
      </c>
    </row>
    <row r="379" spans="1:15" ht="12.75">
      <c r="A379" s="251"/>
      <c r="B379" s="252"/>
      <c r="C379" s="503" t="s">
        <v>439</v>
      </c>
      <c r="D379" s="503"/>
      <c r="E379" s="253">
        <v>0</v>
      </c>
      <c r="F379" s="254"/>
      <c r="G379" s="255"/>
      <c r="H379" s="256"/>
      <c r="I379" s="257"/>
      <c r="J379" s="258"/>
      <c r="K379" s="257"/>
      <c r="M379" s="259" t="s">
        <v>439</v>
      </c>
      <c r="O379" s="242"/>
    </row>
    <row r="380" spans="1:15" ht="12.75">
      <c r="A380" s="251"/>
      <c r="B380" s="252"/>
      <c r="C380" s="503" t="s">
        <v>440</v>
      </c>
      <c r="D380" s="503"/>
      <c r="E380" s="253">
        <v>19.2</v>
      </c>
      <c r="F380" s="254"/>
      <c r="G380" s="255"/>
      <c r="H380" s="256"/>
      <c r="I380" s="257"/>
      <c r="J380" s="258"/>
      <c r="K380" s="257"/>
      <c r="M380" s="259" t="s">
        <v>440</v>
      </c>
      <c r="O380" s="242"/>
    </row>
    <row r="381" spans="1:80" ht="22.5">
      <c r="A381" s="243">
        <v>36</v>
      </c>
      <c r="B381" s="244" t="s">
        <v>441</v>
      </c>
      <c r="C381" s="245" t="s">
        <v>442</v>
      </c>
      <c r="D381" s="246" t="s">
        <v>123</v>
      </c>
      <c r="E381" s="247">
        <f>E427</f>
        <v>247.536</v>
      </c>
      <c r="F381" s="439"/>
      <c r="G381" s="248">
        <f>E381*F381</f>
        <v>0</v>
      </c>
      <c r="H381" s="249">
        <v>0.01328</v>
      </c>
      <c r="I381" s="250">
        <f>E381*H381</f>
        <v>3.28727808</v>
      </c>
      <c r="J381" s="249">
        <v>0</v>
      </c>
      <c r="K381" s="250">
        <f>E381*J381</f>
        <v>0</v>
      </c>
      <c r="O381" s="242">
        <v>2</v>
      </c>
      <c r="AA381" s="215">
        <v>1</v>
      </c>
      <c r="AB381" s="215">
        <v>0</v>
      </c>
      <c r="AC381" s="215">
        <v>0</v>
      </c>
      <c r="AZ381" s="215">
        <v>1</v>
      </c>
      <c r="BA381" s="215">
        <f>IF(AZ381=1,G381,0)</f>
        <v>0</v>
      </c>
      <c r="BB381" s="215">
        <f>IF(AZ381=2,G381,0)</f>
        <v>0</v>
      </c>
      <c r="BC381" s="215">
        <f>IF(AZ381=3,G381,0)</f>
        <v>0</v>
      </c>
      <c r="BD381" s="215">
        <f>IF(AZ381=4,G381,0)</f>
        <v>0</v>
      </c>
      <c r="BE381" s="215">
        <f>IF(AZ381=5,G381,0)</f>
        <v>0</v>
      </c>
      <c r="CA381" s="242">
        <v>1</v>
      </c>
      <c r="CB381" s="242">
        <v>0</v>
      </c>
    </row>
    <row r="382" spans="1:15" ht="12.75">
      <c r="A382" s="251"/>
      <c r="B382" s="260"/>
      <c r="C382" s="504" t="s">
        <v>443</v>
      </c>
      <c r="D382" s="504"/>
      <c r="E382" s="504"/>
      <c r="F382" s="504"/>
      <c r="G382" s="504"/>
      <c r="I382" s="257"/>
      <c r="K382" s="257"/>
      <c r="O382" s="242">
        <v>3</v>
      </c>
    </row>
    <row r="383" spans="1:15" ht="12.75">
      <c r="A383" s="251"/>
      <c r="B383" s="260"/>
      <c r="C383" s="504"/>
      <c r="D383" s="504"/>
      <c r="E383" s="504"/>
      <c r="F383" s="504"/>
      <c r="G383" s="504"/>
      <c r="I383" s="257"/>
      <c r="K383" s="257"/>
      <c r="O383" s="242">
        <v>3</v>
      </c>
    </row>
    <row r="384" spans="1:15" ht="12.75">
      <c r="A384" s="251"/>
      <c r="B384" s="252"/>
      <c r="C384" s="505" t="s">
        <v>174</v>
      </c>
      <c r="D384" s="505"/>
      <c r="E384" s="262">
        <v>0</v>
      </c>
      <c r="F384" s="254"/>
      <c r="G384" s="255"/>
      <c r="H384" s="256"/>
      <c r="I384" s="257"/>
      <c r="J384" s="258"/>
      <c r="K384" s="257"/>
      <c r="M384" s="259" t="s">
        <v>174</v>
      </c>
      <c r="O384" s="242"/>
    </row>
    <row r="385" spans="1:15" ht="12.75">
      <c r="A385" s="251"/>
      <c r="B385" s="252"/>
      <c r="C385" s="505" t="s">
        <v>353</v>
      </c>
      <c r="D385" s="505"/>
      <c r="E385" s="262">
        <v>10.43</v>
      </c>
      <c r="F385" s="254"/>
      <c r="G385" s="255"/>
      <c r="H385" s="256"/>
      <c r="I385" s="257"/>
      <c r="J385" s="258"/>
      <c r="K385" s="257"/>
      <c r="M385" s="259" t="s">
        <v>353</v>
      </c>
      <c r="O385" s="242"/>
    </row>
    <row r="386" spans="1:15" ht="12.75">
      <c r="A386" s="251"/>
      <c r="B386" s="252"/>
      <c r="C386" s="505" t="s">
        <v>354</v>
      </c>
      <c r="D386" s="505"/>
      <c r="E386" s="262">
        <v>2.84</v>
      </c>
      <c r="F386" s="254"/>
      <c r="G386" s="255"/>
      <c r="H386" s="256"/>
      <c r="I386" s="257"/>
      <c r="J386" s="258"/>
      <c r="K386" s="257"/>
      <c r="M386" s="259" t="s">
        <v>354</v>
      </c>
      <c r="O386" s="242"/>
    </row>
    <row r="387" spans="1:15" ht="12.75">
      <c r="A387" s="251"/>
      <c r="B387" s="252"/>
      <c r="C387" s="505" t="s">
        <v>355</v>
      </c>
      <c r="D387" s="505"/>
      <c r="E387" s="262">
        <v>6.28</v>
      </c>
      <c r="F387" s="254"/>
      <c r="G387" s="255"/>
      <c r="H387" s="256"/>
      <c r="I387" s="257"/>
      <c r="J387" s="258"/>
      <c r="K387" s="257"/>
      <c r="M387" s="259" t="s">
        <v>355</v>
      </c>
      <c r="O387" s="242"/>
    </row>
    <row r="388" spans="1:15" ht="12.75">
      <c r="A388" s="251"/>
      <c r="B388" s="252"/>
      <c r="C388" s="505" t="s">
        <v>356</v>
      </c>
      <c r="D388" s="505"/>
      <c r="E388" s="262">
        <v>2.16</v>
      </c>
      <c r="F388" s="254"/>
      <c r="G388" s="255"/>
      <c r="H388" s="256"/>
      <c r="I388" s="257"/>
      <c r="J388" s="258"/>
      <c r="K388" s="257"/>
      <c r="M388" s="259" t="s">
        <v>356</v>
      </c>
      <c r="O388" s="242"/>
    </row>
    <row r="389" spans="1:15" ht="12.75">
      <c r="A389" s="251"/>
      <c r="B389" s="252"/>
      <c r="C389" s="505" t="s">
        <v>357</v>
      </c>
      <c r="D389" s="505"/>
      <c r="E389" s="262">
        <v>4.4</v>
      </c>
      <c r="F389" s="254"/>
      <c r="G389" s="255"/>
      <c r="H389" s="256"/>
      <c r="I389" s="257"/>
      <c r="J389" s="258"/>
      <c r="K389" s="257"/>
      <c r="M389" s="259" t="s">
        <v>357</v>
      </c>
      <c r="O389" s="242"/>
    </row>
    <row r="390" spans="1:15" ht="12.75">
      <c r="A390" s="251"/>
      <c r="B390" s="252"/>
      <c r="C390" s="505" t="s">
        <v>358</v>
      </c>
      <c r="D390" s="505"/>
      <c r="E390" s="262">
        <v>2.7</v>
      </c>
      <c r="F390" s="254"/>
      <c r="G390" s="255"/>
      <c r="H390" s="256"/>
      <c r="I390" s="257"/>
      <c r="J390" s="258"/>
      <c r="K390" s="257"/>
      <c r="M390" s="259" t="s">
        <v>358</v>
      </c>
      <c r="O390" s="242"/>
    </row>
    <row r="391" spans="1:15" ht="12.75">
      <c r="A391" s="251"/>
      <c r="B391" s="252"/>
      <c r="C391" s="505" t="s">
        <v>359</v>
      </c>
      <c r="D391" s="505"/>
      <c r="E391" s="262">
        <v>1.9</v>
      </c>
      <c r="F391" s="254"/>
      <c r="G391" s="255"/>
      <c r="H391" s="256"/>
      <c r="I391" s="257"/>
      <c r="J391" s="258"/>
      <c r="K391" s="257"/>
      <c r="M391" s="259" t="s">
        <v>359</v>
      </c>
      <c r="O391" s="242"/>
    </row>
    <row r="392" spans="1:15" ht="12.75">
      <c r="A392" s="251"/>
      <c r="B392" s="252"/>
      <c r="C392" s="505" t="s">
        <v>444</v>
      </c>
      <c r="D392" s="505"/>
      <c r="E392" s="262">
        <v>3.7</v>
      </c>
      <c r="F392" s="254"/>
      <c r="G392" s="255"/>
      <c r="H392" s="256"/>
      <c r="I392" s="257"/>
      <c r="J392" s="258"/>
      <c r="K392" s="257"/>
      <c r="M392" s="259" t="s">
        <v>444</v>
      </c>
      <c r="O392" s="242"/>
    </row>
    <row r="393" spans="1:15" ht="12.75">
      <c r="A393" s="251"/>
      <c r="B393" s="252"/>
      <c r="C393" s="505" t="s">
        <v>445</v>
      </c>
      <c r="D393" s="505"/>
      <c r="E393" s="262">
        <v>54.23</v>
      </c>
      <c r="F393" s="254"/>
      <c r="G393" s="255"/>
      <c r="H393" s="256"/>
      <c r="I393" s="257"/>
      <c r="J393" s="258"/>
      <c r="K393" s="257"/>
      <c r="M393" s="259" t="s">
        <v>445</v>
      </c>
      <c r="O393" s="242"/>
    </row>
    <row r="394" spans="1:15" ht="12.75">
      <c r="A394" s="251"/>
      <c r="B394" s="252"/>
      <c r="C394" s="505" t="s">
        <v>365</v>
      </c>
      <c r="D394" s="505"/>
      <c r="E394" s="262">
        <v>44.8</v>
      </c>
      <c r="F394" s="254"/>
      <c r="G394" s="255"/>
      <c r="H394" s="256"/>
      <c r="I394" s="257"/>
      <c r="J394" s="258"/>
      <c r="K394" s="257"/>
      <c r="M394" s="259" t="s">
        <v>365</v>
      </c>
      <c r="O394" s="242"/>
    </row>
    <row r="395" spans="1:15" ht="12.75">
      <c r="A395" s="251"/>
      <c r="B395" s="252"/>
      <c r="C395" s="505" t="s">
        <v>366</v>
      </c>
      <c r="D395" s="505"/>
      <c r="E395" s="262">
        <v>6.4</v>
      </c>
      <c r="F395" s="254"/>
      <c r="G395" s="255"/>
      <c r="H395" s="256"/>
      <c r="I395" s="257"/>
      <c r="J395" s="258"/>
      <c r="K395" s="257"/>
      <c r="M395" s="259" t="s">
        <v>366</v>
      </c>
      <c r="O395" s="242"/>
    </row>
    <row r="396" spans="1:15" ht="12.75">
      <c r="A396" s="251"/>
      <c r="B396" s="252"/>
      <c r="C396" s="505" t="s">
        <v>367</v>
      </c>
      <c r="D396" s="505"/>
      <c r="E396" s="262">
        <v>5.48</v>
      </c>
      <c r="F396" s="254"/>
      <c r="G396" s="255"/>
      <c r="H396" s="256"/>
      <c r="I396" s="257"/>
      <c r="J396" s="258"/>
      <c r="K396" s="257"/>
      <c r="M396" s="259" t="s">
        <v>367</v>
      </c>
      <c r="O396" s="242"/>
    </row>
    <row r="397" spans="1:15" ht="12.75">
      <c r="A397" s="251"/>
      <c r="B397" s="252"/>
      <c r="C397" s="505" t="s">
        <v>368</v>
      </c>
      <c r="D397" s="505"/>
      <c r="E397" s="262">
        <v>5.4</v>
      </c>
      <c r="F397" s="254"/>
      <c r="G397" s="255"/>
      <c r="H397" s="256"/>
      <c r="I397" s="257"/>
      <c r="J397" s="258"/>
      <c r="K397" s="257"/>
      <c r="M397" s="259" t="s">
        <v>368</v>
      </c>
      <c r="O397" s="242"/>
    </row>
    <row r="398" spans="1:15" ht="12.75">
      <c r="A398" s="251"/>
      <c r="B398" s="252"/>
      <c r="C398" s="505" t="s">
        <v>3140</v>
      </c>
      <c r="D398" s="505"/>
      <c r="E398" s="262">
        <v>10.8</v>
      </c>
      <c r="F398" s="254"/>
      <c r="G398" s="255"/>
      <c r="H398" s="256"/>
      <c r="I398" s="257"/>
      <c r="J398" s="258"/>
      <c r="K398" s="257"/>
      <c r="M398" s="259" t="s">
        <v>369</v>
      </c>
      <c r="O398" s="242"/>
    </row>
    <row r="399" spans="1:15" ht="12.75">
      <c r="A399" s="251"/>
      <c r="B399" s="252"/>
      <c r="C399" s="505" t="s">
        <v>370</v>
      </c>
      <c r="D399" s="505"/>
      <c r="E399" s="262">
        <v>16.38</v>
      </c>
      <c r="F399" s="254"/>
      <c r="G399" s="255"/>
      <c r="H399" s="256"/>
      <c r="I399" s="257"/>
      <c r="J399" s="258"/>
      <c r="K399" s="257"/>
      <c r="M399" s="259" t="s">
        <v>370</v>
      </c>
      <c r="O399" s="242"/>
    </row>
    <row r="400" spans="1:15" ht="12.75">
      <c r="A400" s="251"/>
      <c r="B400" s="252"/>
      <c r="C400" s="505" t="s">
        <v>371</v>
      </c>
      <c r="D400" s="505"/>
      <c r="E400" s="262">
        <v>9.2</v>
      </c>
      <c r="F400" s="254"/>
      <c r="G400" s="255"/>
      <c r="H400" s="256"/>
      <c r="I400" s="257"/>
      <c r="J400" s="258"/>
      <c r="K400" s="257"/>
      <c r="M400" s="259" t="s">
        <v>371</v>
      </c>
      <c r="O400" s="242"/>
    </row>
    <row r="401" spans="1:15" ht="12.75">
      <c r="A401" s="251"/>
      <c r="B401" s="252"/>
      <c r="C401" s="505" t="s">
        <v>372</v>
      </c>
      <c r="D401" s="505"/>
      <c r="E401" s="262">
        <v>9.11</v>
      </c>
      <c r="F401" s="254"/>
      <c r="G401" s="255"/>
      <c r="H401" s="256"/>
      <c r="I401" s="257"/>
      <c r="J401" s="258"/>
      <c r="K401" s="257"/>
      <c r="M401" s="259" t="s">
        <v>372</v>
      </c>
      <c r="O401" s="242"/>
    </row>
    <row r="402" spans="1:15" ht="12.75">
      <c r="A402" s="251"/>
      <c r="B402" s="252"/>
      <c r="C402" s="505" t="s">
        <v>373</v>
      </c>
      <c r="D402" s="505"/>
      <c r="E402" s="262">
        <v>19.14</v>
      </c>
      <c r="F402" s="254"/>
      <c r="G402" s="255"/>
      <c r="H402" s="256"/>
      <c r="I402" s="257"/>
      <c r="J402" s="258"/>
      <c r="K402" s="257"/>
      <c r="M402" s="259" t="s">
        <v>373</v>
      </c>
      <c r="O402" s="242"/>
    </row>
    <row r="403" spans="1:15" ht="12.75">
      <c r="A403" s="251"/>
      <c r="B403" s="252"/>
      <c r="C403" s="505" t="s">
        <v>374</v>
      </c>
      <c r="D403" s="505"/>
      <c r="E403" s="262">
        <v>9.93</v>
      </c>
      <c r="F403" s="254"/>
      <c r="G403" s="255"/>
      <c r="H403" s="256"/>
      <c r="I403" s="257"/>
      <c r="J403" s="258"/>
      <c r="K403" s="257"/>
      <c r="M403" s="259" t="s">
        <v>374</v>
      </c>
      <c r="O403" s="242"/>
    </row>
    <row r="404" spans="1:15" ht="12.75">
      <c r="A404" s="251"/>
      <c r="B404" s="252"/>
      <c r="C404" s="505" t="s">
        <v>375</v>
      </c>
      <c r="D404" s="505"/>
      <c r="E404" s="262">
        <v>11.02</v>
      </c>
      <c r="F404" s="254"/>
      <c r="G404" s="255"/>
      <c r="H404" s="256"/>
      <c r="I404" s="257"/>
      <c r="J404" s="258"/>
      <c r="K404" s="257"/>
      <c r="M404" s="259" t="s">
        <v>375</v>
      </c>
      <c r="O404" s="242"/>
    </row>
    <row r="405" spans="1:15" ht="12.75">
      <c r="A405" s="251"/>
      <c r="B405" s="252"/>
      <c r="C405" s="505" t="s">
        <v>376</v>
      </c>
      <c r="D405" s="505"/>
      <c r="E405" s="262">
        <v>19.48</v>
      </c>
      <c r="F405" s="254"/>
      <c r="G405" s="255"/>
      <c r="H405" s="256"/>
      <c r="I405" s="257"/>
      <c r="J405" s="258"/>
      <c r="K405" s="257"/>
      <c r="M405" s="259" t="s">
        <v>376</v>
      </c>
      <c r="O405" s="242"/>
    </row>
    <row r="406" spans="1:15" ht="12.75">
      <c r="A406" s="251"/>
      <c r="B406" s="252"/>
      <c r="C406" s="505" t="s">
        <v>377</v>
      </c>
      <c r="D406" s="505"/>
      <c r="E406" s="262">
        <v>45.54</v>
      </c>
      <c r="F406" s="254"/>
      <c r="G406" s="255"/>
      <c r="H406" s="256"/>
      <c r="I406" s="257"/>
      <c r="J406" s="258"/>
      <c r="K406" s="257"/>
      <c r="M406" s="259" t="s">
        <v>377</v>
      </c>
      <c r="O406" s="242"/>
    </row>
    <row r="407" spans="1:15" ht="12.75">
      <c r="A407" s="251"/>
      <c r="B407" s="252"/>
      <c r="C407" s="505" t="s">
        <v>378</v>
      </c>
      <c r="D407" s="505"/>
      <c r="E407" s="262">
        <v>7.12</v>
      </c>
      <c r="F407" s="254"/>
      <c r="G407" s="255"/>
      <c r="H407" s="256"/>
      <c r="I407" s="257"/>
      <c r="J407" s="258"/>
      <c r="K407" s="257"/>
      <c r="M407" s="259" t="s">
        <v>378</v>
      </c>
      <c r="O407" s="242"/>
    </row>
    <row r="408" spans="1:15" ht="12.75">
      <c r="A408" s="251"/>
      <c r="B408" s="252"/>
      <c r="C408" s="505" t="s">
        <v>379</v>
      </c>
      <c r="D408" s="505"/>
      <c r="E408" s="262">
        <v>9.97</v>
      </c>
      <c r="F408" s="254"/>
      <c r="G408" s="255"/>
      <c r="H408" s="256"/>
      <c r="I408" s="257"/>
      <c r="J408" s="258"/>
      <c r="K408" s="257"/>
      <c r="M408" s="259" t="s">
        <v>379</v>
      </c>
      <c r="O408" s="242"/>
    </row>
    <row r="409" spans="1:15" ht="12.75">
      <c r="A409" s="251"/>
      <c r="B409" s="252"/>
      <c r="C409" s="505" t="s">
        <v>380</v>
      </c>
      <c r="D409" s="505"/>
      <c r="E409" s="262">
        <v>19.77</v>
      </c>
      <c r="F409" s="254"/>
      <c r="G409" s="255"/>
      <c r="H409" s="256"/>
      <c r="I409" s="257"/>
      <c r="J409" s="258"/>
      <c r="K409" s="257"/>
      <c r="M409" s="259" t="s">
        <v>380</v>
      </c>
      <c r="O409" s="242"/>
    </row>
    <row r="410" spans="1:15" ht="12.75">
      <c r="A410" s="251"/>
      <c r="B410" s="252"/>
      <c r="C410" s="505" t="s">
        <v>381</v>
      </c>
      <c r="D410" s="505"/>
      <c r="E410" s="262">
        <v>19.95</v>
      </c>
      <c r="F410" s="254"/>
      <c r="G410" s="255"/>
      <c r="H410" s="256"/>
      <c r="I410" s="257"/>
      <c r="J410" s="258"/>
      <c r="K410" s="257"/>
      <c r="M410" s="259" t="s">
        <v>381</v>
      </c>
      <c r="O410" s="242"/>
    </row>
    <row r="411" spans="1:15" ht="12.75">
      <c r="A411" s="251"/>
      <c r="B411" s="252"/>
      <c r="C411" s="505" t="s">
        <v>382</v>
      </c>
      <c r="D411" s="505"/>
      <c r="E411" s="262">
        <v>93.1</v>
      </c>
      <c r="F411" s="254"/>
      <c r="G411" s="255"/>
      <c r="H411" s="256"/>
      <c r="I411" s="257"/>
      <c r="J411" s="258"/>
      <c r="K411" s="257"/>
      <c r="M411" s="259" t="s">
        <v>382</v>
      </c>
      <c r="O411" s="242"/>
    </row>
    <row r="412" spans="1:15" ht="12.75">
      <c r="A412" s="251"/>
      <c r="B412" s="252"/>
      <c r="C412" s="505" t="s">
        <v>383</v>
      </c>
      <c r="D412" s="505"/>
      <c r="E412" s="262">
        <v>21.2</v>
      </c>
      <c r="F412" s="254"/>
      <c r="G412" s="255"/>
      <c r="H412" s="256"/>
      <c r="I412" s="257"/>
      <c r="J412" s="258"/>
      <c r="K412" s="257"/>
      <c r="M412" s="259" t="s">
        <v>383</v>
      </c>
      <c r="O412" s="242"/>
    </row>
    <row r="413" spans="1:15" ht="12.75">
      <c r="A413" s="251"/>
      <c r="B413" s="252"/>
      <c r="C413" s="505" t="s">
        <v>384</v>
      </c>
      <c r="D413" s="505"/>
      <c r="E413" s="262">
        <v>6.0024</v>
      </c>
      <c r="F413" s="254"/>
      <c r="G413" s="255"/>
      <c r="H413" s="256"/>
      <c r="I413" s="257"/>
      <c r="J413" s="258"/>
      <c r="K413" s="257"/>
      <c r="M413" s="259" t="s">
        <v>384</v>
      </c>
      <c r="O413" s="242"/>
    </row>
    <row r="414" spans="1:15" ht="12.75">
      <c r="A414" s="251"/>
      <c r="B414" s="252"/>
      <c r="C414" s="505" t="s">
        <v>385</v>
      </c>
      <c r="D414" s="505"/>
      <c r="E414" s="262">
        <v>77.76</v>
      </c>
      <c r="F414" s="254"/>
      <c r="G414" s="255"/>
      <c r="H414" s="256"/>
      <c r="I414" s="257"/>
      <c r="J414" s="258"/>
      <c r="K414" s="257"/>
      <c r="M414" s="259" t="s">
        <v>385</v>
      </c>
      <c r="O414" s="242"/>
    </row>
    <row r="415" spans="1:15" ht="12.75">
      <c r="A415" s="251"/>
      <c r="B415" s="252"/>
      <c r="C415" s="505" t="s">
        <v>386</v>
      </c>
      <c r="D415" s="505"/>
      <c r="E415" s="262">
        <v>62.1</v>
      </c>
      <c r="F415" s="254"/>
      <c r="G415" s="255"/>
      <c r="H415" s="256"/>
      <c r="I415" s="257"/>
      <c r="J415" s="258"/>
      <c r="K415" s="257"/>
      <c r="M415" s="259" t="s">
        <v>386</v>
      </c>
      <c r="O415" s="242"/>
    </row>
    <row r="416" spans="1:15" ht="12.75">
      <c r="A416" s="251"/>
      <c r="B416" s="252"/>
      <c r="C416" s="505" t="s">
        <v>387</v>
      </c>
      <c r="D416" s="505"/>
      <c r="E416" s="262">
        <v>19.796</v>
      </c>
      <c r="F416" s="254"/>
      <c r="G416" s="255"/>
      <c r="H416" s="256"/>
      <c r="I416" s="257"/>
      <c r="J416" s="258"/>
      <c r="K416" s="257"/>
      <c r="M416" s="259" t="s">
        <v>387</v>
      </c>
      <c r="O416" s="242"/>
    </row>
    <row r="417" spans="1:15" ht="12.75">
      <c r="A417" s="251"/>
      <c r="B417" s="252"/>
      <c r="C417" s="505" t="s">
        <v>388</v>
      </c>
      <c r="D417" s="505"/>
      <c r="E417" s="262">
        <v>85.68</v>
      </c>
      <c r="F417" s="254"/>
      <c r="G417" s="255"/>
      <c r="H417" s="256"/>
      <c r="I417" s="257"/>
      <c r="J417" s="258"/>
      <c r="K417" s="257"/>
      <c r="M417" s="259" t="s">
        <v>388</v>
      </c>
      <c r="O417" s="242"/>
    </row>
    <row r="418" spans="1:15" ht="12.75">
      <c r="A418" s="251"/>
      <c r="B418" s="252"/>
      <c r="C418" s="505" t="s">
        <v>389</v>
      </c>
      <c r="D418" s="505"/>
      <c r="E418" s="262">
        <v>20.22</v>
      </c>
      <c r="F418" s="254"/>
      <c r="G418" s="255"/>
      <c r="H418" s="256"/>
      <c r="I418" s="257"/>
      <c r="J418" s="258"/>
      <c r="K418" s="257"/>
      <c r="M418" s="259" t="s">
        <v>389</v>
      </c>
      <c r="O418" s="242"/>
    </row>
    <row r="419" spans="1:15" ht="12.75">
      <c r="A419" s="251"/>
      <c r="B419" s="252"/>
      <c r="C419" s="505" t="s">
        <v>390</v>
      </c>
      <c r="D419" s="505"/>
      <c r="E419" s="262">
        <v>285.95</v>
      </c>
      <c r="F419" s="254"/>
      <c r="G419" s="255"/>
      <c r="H419" s="256"/>
      <c r="I419" s="257"/>
      <c r="J419" s="258"/>
      <c r="K419" s="257"/>
      <c r="M419" s="259" t="s">
        <v>390</v>
      </c>
      <c r="O419" s="242"/>
    </row>
    <row r="420" spans="1:15" ht="12.75">
      <c r="A420" s="251"/>
      <c r="B420" s="252"/>
      <c r="C420" s="505" t="s">
        <v>391</v>
      </c>
      <c r="D420" s="505"/>
      <c r="E420" s="262">
        <v>16.4</v>
      </c>
      <c r="F420" s="254"/>
      <c r="G420" s="255"/>
      <c r="H420" s="256"/>
      <c r="I420" s="257"/>
      <c r="J420" s="258"/>
      <c r="K420" s="257"/>
      <c r="M420" s="259" t="s">
        <v>391</v>
      </c>
      <c r="O420" s="242"/>
    </row>
    <row r="421" spans="1:15" ht="12.75">
      <c r="A421" s="251"/>
      <c r="B421" s="252"/>
      <c r="C421" s="505" t="s">
        <v>395</v>
      </c>
      <c r="D421" s="505"/>
      <c r="E421" s="262">
        <v>166.4</v>
      </c>
      <c r="F421" s="254"/>
      <c r="G421" s="255"/>
      <c r="H421" s="256"/>
      <c r="I421" s="257"/>
      <c r="J421" s="258"/>
      <c r="K421" s="257"/>
      <c r="M421" s="259" t="s">
        <v>395</v>
      </c>
      <c r="O421" s="242"/>
    </row>
    <row r="422" spans="1:15" ht="12.75">
      <c r="A422" s="251"/>
      <c r="B422" s="252"/>
      <c r="C422" s="505" t="s">
        <v>396</v>
      </c>
      <c r="D422" s="505"/>
      <c r="E422" s="262">
        <v>7.4844</v>
      </c>
      <c r="F422" s="254"/>
      <c r="G422" s="255"/>
      <c r="H422" s="256"/>
      <c r="I422" s="257"/>
      <c r="J422" s="258"/>
      <c r="K422" s="257"/>
      <c r="M422" s="259" t="s">
        <v>396</v>
      </c>
      <c r="O422" s="242"/>
    </row>
    <row r="423" spans="1:15" ht="12.75">
      <c r="A423" s="251"/>
      <c r="B423" s="252"/>
      <c r="C423" s="505" t="s">
        <v>397</v>
      </c>
      <c r="D423" s="505"/>
      <c r="E423" s="262">
        <v>8.4</v>
      </c>
      <c r="F423" s="254"/>
      <c r="G423" s="255"/>
      <c r="H423" s="256"/>
      <c r="I423" s="257"/>
      <c r="J423" s="258"/>
      <c r="K423" s="257"/>
      <c r="M423" s="259" t="s">
        <v>397</v>
      </c>
      <c r="O423" s="242"/>
    </row>
    <row r="424" spans="1:15" ht="12.75">
      <c r="A424" s="251"/>
      <c r="B424" s="252"/>
      <c r="C424" s="505" t="s">
        <v>398</v>
      </c>
      <c r="D424" s="505"/>
      <c r="E424" s="262">
        <v>7.06</v>
      </c>
      <c r="F424" s="254"/>
      <c r="G424" s="255"/>
      <c r="H424" s="256"/>
      <c r="I424" s="257"/>
      <c r="J424" s="258"/>
      <c r="K424" s="257"/>
      <c r="M424" s="259" t="s">
        <v>398</v>
      </c>
      <c r="O424" s="242"/>
    </row>
    <row r="425" spans="1:15" ht="12.75">
      <c r="A425" s="251"/>
      <c r="B425" s="252"/>
      <c r="C425" s="505" t="s">
        <v>399</v>
      </c>
      <c r="D425" s="505"/>
      <c r="E425" s="262">
        <v>2</v>
      </c>
      <c r="F425" s="254"/>
      <c r="G425" s="255"/>
      <c r="H425" s="256"/>
      <c r="I425" s="257"/>
      <c r="J425" s="258"/>
      <c r="K425" s="257"/>
      <c r="M425" s="259" t="s">
        <v>399</v>
      </c>
      <c r="O425" s="242"/>
    </row>
    <row r="426" spans="1:15" ht="12.75">
      <c r="A426" s="251"/>
      <c r="B426" s="252"/>
      <c r="C426" s="505" t="s">
        <v>175</v>
      </c>
      <c r="D426" s="505"/>
      <c r="E426" s="262">
        <f>E385+E386+E387+E388+E389+E390+E391+E392+E393+E394+E395+E396+E397+E398+E399+E400+E401+E402+E403+E404+E405+E406+E407+E408+E409+E410+E411+E412+E413+E414+E415+E416+E417+E418+E419+E420+E421+E422+E423+E424+E425</f>
        <v>1237.6828000000005</v>
      </c>
      <c r="F426" s="254"/>
      <c r="G426" s="255"/>
      <c r="H426" s="256"/>
      <c r="I426" s="257"/>
      <c r="J426" s="258"/>
      <c r="K426" s="257"/>
      <c r="M426" s="259" t="s">
        <v>175</v>
      </c>
      <c r="O426" s="242"/>
    </row>
    <row r="427" spans="1:15" ht="12.75">
      <c r="A427" s="251"/>
      <c r="B427" s="252"/>
      <c r="C427" s="503" t="s">
        <v>3144</v>
      </c>
      <c r="D427" s="503"/>
      <c r="E427" s="253">
        <v>247.536</v>
      </c>
      <c r="F427" s="254"/>
      <c r="G427" s="255"/>
      <c r="H427" s="256"/>
      <c r="I427" s="257"/>
      <c r="J427" s="258"/>
      <c r="K427" s="257"/>
      <c r="M427" s="259" t="s">
        <v>446</v>
      </c>
      <c r="O427" s="242"/>
    </row>
    <row r="428" spans="1:80" ht="22.5">
      <c r="A428" s="243">
        <v>37</v>
      </c>
      <c r="B428" s="244" t="s">
        <v>447</v>
      </c>
      <c r="C428" s="245" t="s">
        <v>448</v>
      </c>
      <c r="D428" s="246" t="s">
        <v>123</v>
      </c>
      <c r="E428" s="247">
        <v>36.48</v>
      </c>
      <c r="F428" s="439"/>
      <c r="G428" s="248">
        <f>E428*F428</f>
        <v>0</v>
      </c>
      <c r="H428" s="249">
        <v>0.01927</v>
      </c>
      <c r="I428" s="250">
        <f>E428*H428</f>
        <v>0.7029695999999999</v>
      </c>
      <c r="J428" s="249">
        <v>0</v>
      </c>
      <c r="K428" s="250">
        <f>E428*J428</f>
        <v>0</v>
      </c>
      <c r="O428" s="242">
        <v>2</v>
      </c>
      <c r="AA428" s="215">
        <v>1</v>
      </c>
      <c r="AB428" s="215">
        <v>1</v>
      </c>
      <c r="AC428" s="215">
        <v>1</v>
      </c>
      <c r="AZ428" s="215">
        <v>1</v>
      </c>
      <c r="BA428" s="215">
        <f>IF(AZ428=1,G428,0)</f>
        <v>0</v>
      </c>
      <c r="BB428" s="215">
        <f>IF(AZ428=2,G428,0)</f>
        <v>0</v>
      </c>
      <c r="BC428" s="215">
        <f>IF(AZ428=3,G428,0)</f>
        <v>0</v>
      </c>
      <c r="BD428" s="215">
        <f>IF(AZ428=4,G428,0)</f>
        <v>0</v>
      </c>
      <c r="BE428" s="215">
        <f>IF(AZ428=5,G428,0)</f>
        <v>0</v>
      </c>
      <c r="CA428" s="242">
        <v>1</v>
      </c>
      <c r="CB428" s="242">
        <v>1</v>
      </c>
    </row>
    <row r="429" spans="1:15" ht="12.75">
      <c r="A429" s="251"/>
      <c r="B429" s="260"/>
      <c r="C429" s="504" t="s">
        <v>449</v>
      </c>
      <c r="D429" s="504"/>
      <c r="E429" s="504"/>
      <c r="F429" s="504"/>
      <c r="G429" s="504"/>
      <c r="I429" s="257"/>
      <c r="K429" s="257"/>
      <c r="O429" s="242">
        <v>3</v>
      </c>
    </row>
    <row r="430" spans="1:15" ht="12.75">
      <c r="A430" s="251"/>
      <c r="B430" s="260"/>
      <c r="C430" s="504" t="s">
        <v>450</v>
      </c>
      <c r="D430" s="504"/>
      <c r="E430" s="504"/>
      <c r="F430" s="504"/>
      <c r="G430" s="504"/>
      <c r="I430" s="257"/>
      <c r="K430" s="257"/>
      <c r="O430" s="242">
        <v>3</v>
      </c>
    </row>
    <row r="431" spans="1:15" ht="12.75">
      <c r="A431" s="251"/>
      <c r="B431" s="252"/>
      <c r="C431" s="503" t="s">
        <v>451</v>
      </c>
      <c r="D431" s="503"/>
      <c r="E431" s="253">
        <v>0</v>
      </c>
      <c r="F431" s="254"/>
      <c r="G431" s="255"/>
      <c r="H431" s="256"/>
      <c r="I431" s="257"/>
      <c r="J431" s="258"/>
      <c r="K431" s="257"/>
      <c r="M431" s="259" t="s">
        <v>451</v>
      </c>
      <c r="O431" s="242"/>
    </row>
    <row r="432" spans="1:15" ht="12.75">
      <c r="A432" s="251"/>
      <c r="B432" s="252"/>
      <c r="C432" s="503" t="s">
        <v>452</v>
      </c>
      <c r="D432" s="503"/>
      <c r="E432" s="253">
        <v>16.07</v>
      </c>
      <c r="F432" s="254"/>
      <c r="G432" s="255"/>
      <c r="H432" s="256"/>
      <c r="I432" s="257"/>
      <c r="J432" s="258"/>
      <c r="K432" s="257"/>
      <c r="M432" s="259" t="s">
        <v>452</v>
      </c>
      <c r="O432" s="242"/>
    </row>
    <row r="433" spans="1:15" ht="12.75">
      <c r="A433" s="251"/>
      <c r="B433" s="252"/>
      <c r="C433" s="503" t="s">
        <v>453</v>
      </c>
      <c r="D433" s="503"/>
      <c r="E433" s="253">
        <v>20.41</v>
      </c>
      <c r="F433" s="254"/>
      <c r="G433" s="255"/>
      <c r="H433" s="256"/>
      <c r="I433" s="257"/>
      <c r="J433" s="258"/>
      <c r="K433" s="257"/>
      <c r="M433" s="259" t="s">
        <v>453</v>
      </c>
      <c r="O433" s="242"/>
    </row>
    <row r="434" spans="1:80" ht="22.5">
      <c r="A434" s="243">
        <v>38</v>
      </c>
      <c r="B434" s="244" t="s">
        <v>454</v>
      </c>
      <c r="C434" s="245" t="s">
        <v>455</v>
      </c>
      <c r="D434" s="246" t="s">
        <v>123</v>
      </c>
      <c r="E434" s="247">
        <v>73.862</v>
      </c>
      <c r="F434" s="439"/>
      <c r="G434" s="248">
        <f>E434*F434</f>
        <v>0</v>
      </c>
      <c r="H434" s="249">
        <v>0.0093</v>
      </c>
      <c r="I434" s="250">
        <f>E434*H434</f>
        <v>0.6869165999999999</v>
      </c>
      <c r="J434" s="249">
        <v>0</v>
      </c>
      <c r="K434" s="250">
        <f>E434*J434</f>
        <v>0</v>
      </c>
      <c r="O434" s="242">
        <v>2</v>
      </c>
      <c r="AA434" s="215">
        <v>1</v>
      </c>
      <c r="AB434" s="215">
        <v>1</v>
      </c>
      <c r="AC434" s="215">
        <v>1</v>
      </c>
      <c r="AZ434" s="215">
        <v>1</v>
      </c>
      <c r="BA434" s="215">
        <f>IF(AZ434=1,G434,0)</f>
        <v>0</v>
      </c>
      <c r="BB434" s="215">
        <f>IF(AZ434=2,G434,0)</f>
        <v>0</v>
      </c>
      <c r="BC434" s="215">
        <f>IF(AZ434=3,G434,0)</f>
        <v>0</v>
      </c>
      <c r="BD434" s="215">
        <f>IF(AZ434=4,G434,0)</f>
        <v>0</v>
      </c>
      <c r="BE434" s="215">
        <f>IF(AZ434=5,G434,0)</f>
        <v>0</v>
      </c>
      <c r="CA434" s="242">
        <v>1</v>
      </c>
      <c r="CB434" s="242">
        <v>1</v>
      </c>
    </row>
    <row r="435" spans="1:15" ht="12.75">
      <c r="A435" s="251"/>
      <c r="B435" s="252"/>
      <c r="C435" s="505" t="s">
        <v>174</v>
      </c>
      <c r="D435" s="505"/>
      <c r="E435" s="262">
        <v>0</v>
      </c>
      <c r="F435" s="254"/>
      <c r="G435" s="255"/>
      <c r="H435" s="256"/>
      <c r="I435" s="257"/>
      <c r="J435" s="258"/>
      <c r="K435" s="257"/>
      <c r="M435" s="259" t="s">
        <v>174</v>
      </c>
      <c r="O435" s="242"/>
    </row>
    <row r="436" spans="1:15" ht="12.75">
      <c r="A436" s="251"/>
      <c r="B436" s="252"/>
      <c r="C436" s="505" t="s">
        <v>456</v>
      </c>
      <c r="D436" s="505"/>
      <c r="E436" s="262">
        <v>4.2</v>
      </c>
      <c r="F436" s="254"/>
      <c r="G436" s="255"/>
      <c r="H436" s="256"/>
      <c r="I436" s="257"/>
      <c r="J436" s="258"/>
      <c r="K436" s="257"/>
      <c r="M436" s="259" t="s">
        <v>456</v>
      </c>
      <c r="O436" s="242"/>
    </row>
    <row r="437" spans="1:15" ht="12.75">
      <c r="A437" s="251"/>
      <c r="B437" s="252"/>
      <c r="C437" s="505" t="s">
        <v>457</v>
      </c>
      <c r="D437" s="505"/>
      <c r="E437" s="262">
        <v>4.2</v>
      </c>
      <c r="F437" s="254"/>
      <c r="G437" s="255"/>
      <c r="H437" s="256"/>
      <c r="I437" s="257"/>
      <c r="J437" s="258"/>
      <c r="K437" s="257"/>
      <c r="M437" s="259" t="s">
        <v>457</v>
      </c>
      <c r="O437" s="242"/>
    </row>
    <row r="438" spans="1:15" ht="12.75">
      <c r="A438" s="251"/>
      <c r="B438" s="252"/>
      <c r="C438" s="505" t="s">
        <v>458</v>
      </c>
      <c r="D438" s="505"/>
      <c r="E438" s="262">
        <v>7.5</v>
      </c>
      <c r="F438" s="254"/>
      <c r="G438" s="255"/>
      <c r="H438" s="256"/>
      <c r="I438" s="257"/>
      <c r="J438" s="258"/>
      <c r="K438" s="257"/>
      <c r="M438" s="259" t="s">
        <v>458</v>
      </c>
      <c r="O438" s="242"/>
    </row>
    <row r="439" spans="1:15" ht="12.75">
      <c r="A439" s="251"/>
      <c r="B439" s="252"/>
      <c r="C439" s="505" t="s">
        <v>459</v>
      </c>
      <c r="D439" s="505"/>
      <c r="E439" s="262">
        <v>0</v>
      </c>
      <c r="F439" s="254"/>
      <c r="G439" s="255"/>
      <c r="H439" s="256"/>
      <c r="I439" s="257"/>
      <c r="J439" s="258"/>
      <c r="K439" s="257"/>
      <c r="M439" s="259" t="s">
        <v>459</v>
      </c>
      <c r="O439" s="242"/>
    </row>
    <row r="440" spans="1:15" ht="12.75">
      <c r="A440" s="251"/>
      <c r="B440" s="252"/>
      <c r="C440" s="505" t="s">
        <v>460</v>
      </c>
      <c r="D440" s="505"/>
      <c r="E440" s="262">
        <v>0</v>
      </c>
      <c r="F440" s="254"/>
      <c r="G440" s="255"/>
      <c r="H440" s="256"/>
      <c r="I440" s="257"/>
      <c r="J440" s="258"/>
      <c r="K440" s="257"/>
      <c r="M440" s="259" t="s">
        <v>460</v>
      </c>
      <c r="O440" s="242"/>
    </row>
    <row r="441" spans="1:15" ht="12.75">
      <c r="A441" s="251"/>
      <c r="B441" s="252"/>
      <c r="C441" s="505" t="s">
        <v>461</v>
      </c>
      <c r="D441" s="505"/>
      <c r="E441" s="262">
        <v>0</v>
      </c>
      <c r="F441" s="254"/>
      <c r="G441" s="255"/>
      <c r="H441" s="256"/>
      <c r="I441" s="257"/>
      <c r="J441" s="258"/>
      <c r="K441" s="257"/>
      <c r="M441" s="259" t="s">
        <v>461</v>
      </c>
      <c r="O441" s="242"/>
    </row>
    <row r="442" spans="1:15" ht="12.75">
      <c r="A442" s="251"/>
      <c r="B442" s="252"/>
      <c r="C442" s="505" t="s">
        <v>462</v>
      </c>
      <c r="D442" s="505"/>
      <c r="E442" s="262">
        <v>3</v>
      </c>
      <c r="F442" s="254"/>
      <c r="G442" s="255"/>
      <c r="H442" s="256"/>
      <c r="I442" s="257"/>
      <c r="J442" s="258"/>
      <c r="K442" s="257"/>
      <c r="M442" s="259" t="s">
        <v>462</v>
      </c>
      <c r="O442" s="242"/>
    </row>
    <row r="443" spans="1:15" ht="12.75">
      <c r="A443" s="251"/>
      <c r="B443" s="252"/>
      <c r="C443" s="505" t="s">
        <v>463</v>
      </c>
      <c r="D443" s="505"/>
      <c r="E443" s="262">
        <v>3</v>
      </c>
      <c r="F443" s="254"/>
      <c r="G443" s="255"/>
      <c r="H443" s="256"/>
      <c r="I443" s="257"/>
      <c r="J443" s="258"/>
      <c r="K443" s="257"/>
      <c r="M443" s="259" t="s">
        <v>463</v>
      </c>
      <c r="O443" s="242"/>
    </row>
    <row r="444" spans="1:15" ht="12.75">
      <c r="A444" s="251"/>
      <c r="B444" s="252"/>
      <c r="C444" s="505" t="s">
        <v>464</v>
      </c>
      <c r="D444" s="505"/>
      <c r="E444" s="262">
        <v>6.4</v>
      </c>
      <c r="F444" s="254"/>
      <c r="G444" s="255"/>
      <c r="H444" s="256"/>
      <c r="I444" s="257"/>
      <c r="J444" s="258"/>
      <c r="K444" s="257"/>
      <c r="M444" s="259" t="s">
        <v>464</v>
      </c>
      <c r="O444" s="242"/>
    </row>
    <row r="445" spans="1:15" ht="12.75">
      <c r="A445" s="251"/>
      <c r="B445" s="252"/>
      <c r="C445" s="505" t="s">
        <v>465</v>
      </c>
      <c r="D445" s="505"/>
      <c r="E445" s="262">
        <v>6.4</v>
      </c>
      <c r="F445" s="254"/>
      <c r="G445" s="255"/>
      <c r="H445" s="256"/>
      <c r="I445" s="257"/>
      <c r="J445" s="258"/>
      <c r="K445" s="257"/>
      <c r="M445" s="259" t="s">
        <v>465</v>
      </c>
      <c r="O445" s="242"/>
    </row>
    <row r="446" spans="1:15" ht="12.75">
      <c r="A446" s="251"/>
      <c r="B446" s="252"/>
      <c r="C446" s="505" t="s">
        <v>466</v>
      </c>
      <c r="D446" s="505"/>
      <c r="E446" s="262">
        <v>1.6</v>
      </c>
      <c r="F446" s="254"/>
      <c r="G446" s="255"/>
      <c r="H446" s="256"/>
      <c r="I446" s="257"/>
      <c r="J446" s="258"/>
      <c r="K446" s="257"/>
      <c r="M446" s="259" t="s">
        <v>466</v>
      </c>
      <c r="O446" s="242"/>
    </row>
    <row r="447" spans="1:15" ht="12.75">
      <c r="A447" s="251"/>
      <c r="B447" s="252"/>
      <c r="C447" s="505" t="s">
        <v>467</v>
      </c>
      <c r="D447" s="505"/>
      <c r="E447" s="262">
        <v>2.96</v>
      </c>
      <c r="F447" s="254"/>
      <c r="G447" s="255"/>
      <c r="H447" s="256"/>
      <c r="I447" s="257"/>
      <c r="J447" s="258"/>
      <c r="K447" s="257"/>
      <c r="M447" s="259" t="s">
        <v>467</v>
      </c>
      <c r="O447" s="242"/>
    </row>
    <row r="448" spans="1:15" ht="12.75">
      <c r="A448" s="251"/>
      <c r="B448" s="252"/>
      <c r="C448" s="505" t="s">
        <v>468</v>
      </c>
      <c r="D448" s="505"/>
      <c r="E448" s="262">
        <v>2.63</v>
      </c>
      <c r="F448" s="254"/>
      <c r="G448" s="255"/>
      <c r="H448" s="256"/>
      <c r="I448" s="257"/>
      <c r="J448" s="258"/>
      <c r="K448" s="257"/>
      <c r="M448" s="259" t="s">
        <v>468</v>
      </c>
      <c r="O448" s="242"/>
    </row>
    <row r="449" spans="1:15" ht="12.75">
      <c r="A449" s="251"/>
      <c r="B449" s="252"/>
      <c r="C449" s="505" t="s">
        <v>469</v>
      </c>
      <c r="D449" s="505"/>
      <c r="E449" s="262">
        <v>1.2</v>
      </c>
      <c r="F449" s="254"/>
      <c r="G449" s="255"/>
      <c r="H449" s="256"/>
      <c r="I449" s="257"/>
      <c r="J449" s="258"/>
      <c r="K449" s="257"/>
      <c r="M449" s="259" t="s">
        <v>469</v>
      </c>
      <c r="O449" s="242"/>
    </row>
    <row r="450" spans="1:15" ht="12.75">
      <c r="A450" s="251"/>
      <c r="B450" s="252"/>
      <c r="C450" s="505" t="s">
        <v>470</v>
      </c>
      <c r="D450" s="505"/>
      <c r="E450" s="262">
        <v>3</v>
      </c>
      <c r="F450" s="254"/>
      <c r="G450" s="255"/>
      <c r="H450" s="256"/>
      <c r="I450" s="257"/>
      <c r="J450" s="258"/>
      <c r="K450" s="257"/>
      <c r="M450" s="259" t="s">
        <v>470</v>
      </c>
      <c r="O450" s="242"/>
    </row>
    <row r="451" spans="1:15" ht="12.75">
      <c r="A451" s="251"/>
      <c r="B451" s="252"/>
      <c r="C451" s="505" t="s">
        <v>471</v>
      </c>
      <c r="D451" s="505"/>
      <c r="E451" s="262">
        <v>0.72</v>
      </c>
      <c r="F451" s="254"/>
      <c r="G451" s="255"/>
      <c r="H451" s="256"/>
      <c r="I451" s="257"/>
      <c r="J451" s="258"/>
      <c r="K451" s="257"/>
      <c r="M451" s="259" t="s">
        <v>471</v>
      </c>
      <c r="O451" s="242"/>
    </row>
    <row r="452" spans="1:15" ht="12.75">
      <c r="A452" s="251"/>
      <c r="B452" s="252"/>
      <c r="C452" s="505" t="s">
        <v>472</v>
      </c>
      <c r="D452" s="505"/>
      <c r="E452" s="262">
        <v>2.8</v>
      </c>
      <c r="F452" s="254"/>
      <c r="G452" s="255"/>
      <c r="H452" s="256"/>
      <c r="I452" s="257"/>
      <c r="J452" s="258"/>
      <c r="K452" s="257"/>
      <c r="M452" s="259" t="s">
        <v>472</v>
      </c>
      <c r="O452" s="242"/>
    </row>
    <row r="453" spans="1:15" ht="12.75">
      <c r="A453" s="251"/>
      <c r="B453" s="252"/>
      <c r="C453" s="505" t="s">
        <v>473</v>
      </c>
      <c r="D453" s="505"/>
      <c r="E453" s="262">
        <v>1.5</v>
      </c>
      <c r="F453" s="254"/>
      <c r="G453" s="255"/>
      <c r="H453" s="256"/>
      <c r="I453" s="257"/>
      <c r="J453" s="258"/>
      <c r="K453" s="257"/>
      <c r="M453" s="259" t="s">
        <v>473</v>
      </c>
      <c r="O453" s="242"/>
    </row>
    <row r="454" spans="1:15" ht="12.75">
      <c r="A454" s="251"/>
      <c r="B454" s="252"/>
      <c r="C454" s="505" t="s">
        <v>474</v>
      </c>
      <c r="D454" s="505"/>
      <c r="E454" s="262">
        <v>0.6</v>
      </c>
      <c r="F454" s="254"/>
      <c r="G454" s="255"/>
      <c r="H454" s="256"/>
      <c r="I454" s="257"/>
      <c r="J454" s="258"/>
      <c r="K454" s="257"/>
      <c r="M454" s="259" t="s">
        <v>474</v>
      </c>
      <c r="O454" s="242"/>
    </row>
    <row r="455" spans="1:15" ht="12.75">
      <c r="A455" s="251"/>
      <c r="B455" s="252"/>
      <c r="C455" s="505" t="s">
        <v>475</v>
      </c>
      <c r="D455" s="505"/>
      <c r="E455" s="262">
        <v>2.13</v>
      </c>
      <c r="F455" s="254"/>
      <c r="G455" s="255"/>
      <c r="H455" s="256"/>
      <c r="I455" s="257"/>
      <c r="J455" s="258"/>
      <c r="K455" s="257"/>
      <c r="M455" s="259" t="s">
        <v>475</v>
      </c>
      <c r="O455" s="242"/>
    </row>
    <row r="456" spans="1:15" ht="12.75">
      <c r="A456" s="251"/>
      <c r="B456" s="252"/>
      <c r="C456" s="505" t="s">
        <v>476</v>
      </c>
      <c r="D456" s="505"/>
      <c r="E456" s="262">
        <v>17.05</v>
      </c>
      <c r="F456" s="254"/>
      <c r="G456" s="255"/>
      <c r="H456" s="256"/>
      <c r="I456" s="257"/>
      <c r="J456" s="258"/>
      <c r="K456" s="257"/>
      <c r="M456" s="259" t="s">
        <v>476</v>
      </c>
      <c r="O456" s="242"/>
    </row>
    <row r="457" spans="1:15" ht="12.75">
      <c r="A457" s="251"/>
      <c r="B457" s="252"/>
      <c r="C457" s="505" t="s">
        <v>477</v>
      </c>
      <c r="D457" s="505"/>
      <c r="E457" s="262">
        <v>10.78</v>
      </c>
      <c r="F457" s="254"/>
      <c r="G457" s="255"/>
      <c r="H457" s="256"/>
      <c r="I457" s="257"/>
      <c r="J457" s="258"/>
      <c r="K457" s="257"/>
      <c r="M457" s="259" t="s">
        <v>477</v>
      </c>
      <c r="O457" s="242"/>
    </row>
    <row r="458" spans="1:15" ht="12.75">
      <c r="A458" s="251"/>
      <c r="B458" s="252"/>
      <c r="C458" s="505" t="s">
        <v>478</v>
      </c>
      <c r="D458" s="505"/>
      <c r="E458" s="262">
        <v>1.54</v>
      </c>
      <c r="F458" s="254"/>
      <c r="G458" s="255"/>
      <c r="H458" s="256"/>
      <c r="I458" s="257"/>
      <c r="J458" s="258"/>
      <c r="K458" s="257"/>
      <c r="M458" s="259" t="s">
        <v>478</v>
      </c>
      <c r="O458" s="242"/>
    </row>
    <row r="459" spans="1:15" ht="12.75">
      <c r="A459" s="251"/>
      <c r="B459" s="252"/>
      <c r="C459" s="505" t="s">
        <v>479</v>
      </c>
      <c r="D459" s="505"/>
      <c r="E459" s="262">
        <v>1.54</v>
      </c>
      <c r="F459" s="254"/>
      <c r="G459" s="255"/>
      <c r="H459" s="256"/>
      <c r="I459" s="257"/>
      <c r="J459" s="258"/>
      <c r="K459" s="257"/>
      <c r="M459" s="259" t="s">
        <v>479</v>
      </c>
      <c r="O459" s="242"/>
    </row>
    <row r="460" spans="1:15" ht="12.75">
      <c r="A460" s="251"/>
      <c r="B460" s="252"/>
      <c r="C460" s="505" t="s">
        <v>480</v>
      </c>
      <c r="D460" s="505"/>
      <c r="E460" s="262">
        <v>2.34</v>
      </c>
      <c r="F460" s="254"/>
      <c r="G460" s="255"/>
      <c r="H460" s="256"/>
      <c r="I460" s="257"/>
      <c r="J460" s="258"/>
      <c r="K460" s="257"/>
      <c r="M460" s="259" t="s">
        <v>480</v>
      </c>
      <c r="O460" s="242"/>
    </row>
    <row r="461" spans="1:15" ht="12.75">
      <c r="A461" s="251"/>
      <c r="B461" s="252"/>
      <c r="C461" s="505" t="s">
        <v>481</v>
      </c>
      <c r="D461" s="505"/>
      <c r="E461" s="262">
        <v>4.68</v>
      </c>
      <c r="F461" s="254"/>
      <c r="G461" s="255"/>
      <c r="H461" s="256"/>
      <c r="I461" s="257"/>
      <c r="J461" s="258"/>
      <c r="K461" s="257"/>
      <c r="M461" s="259" t="s">
        <v>481</v>
      </c>
      <c r="O461" s="242"/>
    </row>
    <row r="462" spans="1:15" ht="12.75">
      <c r="A462" s="251"/>
      <c r="B462" s="252"/>
      <c r="C462" s="505" t="s">
        <v>482</v>
      </c>
      <c r="D462" s="505"/>
      <c r="E462" s="262">
        <v>5.4</v>
      </c>
      <c r="F462" s="254"/>
      <c r="G462" s="255"/>
      <c r="H462" s="256"/>
      <c r="I462" s="257"/>
      <c r="J462" s="258"/>
      <c r="K462" s="257"/>
      <c r="M462" s="259" t="s">
        <v>482</v>
      </c>
      <c r="O462" s="242"/>
    </row>
    <row r="463" spans="1:15" ht="12.75">
      <c r="A463" s="251"/>
      <c r="B463" s="252"/>
      <c r="C463" s="505" t="s">
        <v>483</v>
      </c>
      <c r="D463" s="505"/>
      <c r="E463" s="262">
        <v>2.7</v>
      </c>
      <c r="F463" s="254"/>
      <c r="G463" s="255"/>
      <c r="H463" s="256"/>
      <c r="I463" s="257"/>
      <c r="J463" s="258"/>
      <c r="K463" s="257"/>
      <c r="M463" s="259" t="s">
        <v>483</v>
      </c>
      <c r="O463" s="242"/>
    </row>
    <row r="464" spans="1:15" ht="12.75">
      <c r="A464" s="251"/>
      <c r="B464" s="252"/>
      <c r="C464" s="505" t="s">
        <v>484</v>
      </c>
      <c r="D464" s="505"/>
      <c r="E464" s="262">
        <v>2.75</v>
      </c>
      <c r="F464" s="254"/>
      <c r="G464" s="255"/>
      <c r="H464" s="256"/>
      <c r="I464" s="257"/>
      <c r="J464" s="258"/>
      <c r="K464" s="257"/>
      <c r="M464" s="259" t="s">
        <v>484</v>
      </c>
      <c r="O464" s="242"/>
    </row>
    <row r="465" spans="1:15" ht="12.75">
      <c r="A465" s="251"/>
      <c r="B465" s="252"/>
      <c r="C465" s="505" t="s">
        <v>485</v>
      </c>
      <c r="D465" s="505"/>
      <c r="E465" s="262">
        <v>5.16</v>
      </c>
      <c r="F465" s="254"/>
      <c r="G465" s="255"/>
      <c r="H465" s="256"/>
      <c r="I465" s="257"/>
      <c r="J465" s="258"/>
      <c r="K465" s="257"/>
      <c r="M465" s="259" t="s">
        <v>485</v>
      </c>
      <c r="O465" s="242"/>
    </row>
    <row r="466" spans="1:15" ht="12.75">
      <c r="A466" s="251"/>
      <c r="B466" s="252"/>
      <c r="C466" s="505" t="s">
        <v>486</v>
      </c>
      <c r="D466" s="505"/>
      <c r="E466" s="262">
        <v>1.65</v>
      </c>
      <c r="F466" s="254"/>
      <c r="G466" s="255"/>
      <c r="H466" s="256"/>
      <c r="I466" s="257"/>
      <c r="J466" s="258"/>
      <c r="K466" s="257"/>
      <c r="M466" s="259" t="s">
        <v>486</v>
      </c>
      <c r="O466" s="242"/>
    </row>
    <row r="467" spans="1:15" ht="12.75">
      <c r="A467" s="251"/>
      <c r="B467" s="252"/>
      <c r="C467" s="505" t="s">
        <v>487</v>
      </c>
      <c r="D467" s="505"/>
      <c r="E467" s="262">
        <v>3.7</v>
      </c>
      <c r="F467" s="254"/>
      <c r="G467" s="255"/>
      <c r="H467" s="256"/>
      <c r="I467" s="257"/>
      <c r="J467" s="258"/>
      <c r="K467" s="257"/>
      <c r="M467" s="259" t="s">
        <v>487</v>
      </c>
      <c r="O467" s="242"/>
    </row>
    <row r="468" spans="1:15" ht="12.75">
      <c r="A468" s="251"/>
      <c r="B468" s="252"/>
      <c r="C468" s="505" t="s">
        <v>488</v>
      </c>
      <c r="D468" s="505"/>
      <c r="E468" s="262">
        <v>5.76</v>
      </c>
      <c r="F468" s="254"/>
      <c r="G468" s="255"/>
      <c r="H468" s="256"/>
      <c r="I468" s="257"/>
      <c r="J468" s="258"/>
      <c r="K468" s="257"/>
      <c r="M468" s="259" t="s">
        <v>488</v>
      </c>
      <c r="O468" s="242"/>
    </row>
    <row r="469" spans="1:15" ht="12.75">
      <c r="A469" s="251"/>
      <c r="B469" s="252"/>
      <c r="C469" s="505" t="s">
        <v>489</v>
      </c>
      <c r="D469" s="505"/>
      <c r="E469" s="262">
        <v>14.4</v>
      </c>
      <c r="F469" s="254"/>
      <c r="G469" s="255"/>
      <c r="H469" s="256"/>
      <c r="I469" s="257"/>
      <c r="J469" s="258"/>
      <c r="K469" s="257"/>
      <c r="M469" s="259" t="s">
        <v>489</v>
      </c>
      <c r="O469" s="242"/>
    </row>
    <row r="470" spans="1:15" ht="12.75">
      <c r="A470" s="251"/>
      <c r="B470" s="252"/>
      <c r="C470" s="505" t="s">
        <v>490</v>
      </c>
      <c r="D470" s="505"/>
      <c r="E470" s="262">
        <v>3.6</v>
      </c>
      <c r="F470" s="254"/>
      <c r="G470" s="255"/>
      <c r="H470" s="256"/>
      <c r="I470" s="257"/>
      <c r="J470" s="258"/>
      <c r="K470" s="257"/>
      <c r="M470" s="259" t="s">
        <v>490</v>
      </c>
      <c r="O470" s="242"/>
    </row>
    <row r="471" spans="1:15" ht="12.75">
      <c r="A471" s="251"/>
      <c r="B471" s="252"/>
      <c r="C471" s="505" t="s">
        <v>491</v>
      </c>
      <c r="D471" s="505"/>
      <c r="E471" s="262">
        <v>3.21</v>
      </c>
      <c r="F471" s="254"/>
      <c r="G471" s="255"/>
      <c r="H471" s="256"/>
      <c r="I471" s="257"/>
      <c r="J471" s="258"/>
      <c r="K471" s="257"/>
      <c r="M471" s="259" t="s">
        <v>491</v>
      </c>
      <c r="O471" s="242"/>
    </row>
    <row r="472" spans="1:15" ht="12.75">
      <c r="A472" s="251"/>
      <c r="B472" s="252"/>
      <c r="C472" s="505" t="s">
        <v>492</v>
      </c>
      <c r="D472" s="505"/>
      <c r="E472" s="262">
        <v>4.23</v>
      </c>
      <c r="F472" s="254"/>
      <c r="G472" s="255"/>
      <c r="H472" s="256"/>
      <c r="I472" s="257"/>
      <c r="J472" s="258"/>
      <c r="K472" s="257"/>
      <c r="M472" s="259" t="s">
        <v>492</v>
      </c>
      <c r="O472" s="242"/>
    </row>
    <row r="473" spans="1:15" ht="12.75">
      <c r="A473" s="251"/>
      <c r="B473" s="252"/>
      <c r="C473" s="505" t="s">
        <v>493</v>
      </c>
      <c r="D473" s="505"/>
      <c r="E473" s="262">
        <v>4.95</v>
      </c>
      <c r="F473" s="254"/>
      <c r="G473" s="255"/>
      <c r="H473" s="256"/>
      <c r="I473" s="257"/>
      <c r="J473" s="258"/>
      <c r="K473" s="257"/>
      <c r="M473" s="259" t="s">
        <v>493</v>
      </c>
      <c r="O473" s="242"/>
    </row>
    <row r="474" spans="1:15" ht="12.75">
      <c r="A474" s="251"/>
      <c r="B474" s="252"/>
      <c r="C474" s="505" t="s">
        <v>494</v>
      </c>
      <c r="D474" s="505"/>
      <c r="E474" s="262">
        <v>23.1</v>
      </c>
      <c r="F474" s="254"/>
      <c r="G474" s="255"/>
      <c r="H474" s="256"/>
      <c r="I474" s="257"/>
      <c r="J474" s="258"/>
      <c r="K474" s="257"/>
      <c r="M474" s="259" t="s">
        <v>494</v>
      </c>
      <c r="O474" s="242"/>
    </row>
    <row r="475" spans="1:15" ht="12.75">
      <c r="A475" s="251"/>
      <c r="B475" s="252"/>
      <c r="C475" s="505" t="s">
        <v>495</v>
      </c>
      <c r="D475" s="505"/>
      <c r="E475" s="262">
        <v>6.56</v>
      </c>
      <c r="F475" s="254"/>
      <c r="G475" s="255"/>
      <c r="H475" s="256"/>
      <c r="I475" s="257"/>
      <c r="J475" s="258"/>
      <c r="K475" s="257"/>
      <c r="M475" s="259" t="s">
        <v>495</v>
      </c>
      <c r="O475" s="242"/>
    </row>
    <row r="476" spans="1:15" ht="12.75">
      <c r="A476" s="251"/>
      <c r="B476" s="252"/>
      <c r="C476" s="505" t="s">
        <v>496</v>
      </c>
      <c r="D476" s="505"/>
      <c r="E476" s="262">
        <v>1.64</v>
      </c>
      <c r="F476" s="254"/>
      <c r="G476" s="255"/>
      <c r="H476" s="256"/>
      <c r="I476" s="257"/>
      <c r="J476" s="258"/>
      <c r="K476" s="257"/>
      <c r="M476" s="259" t="s">
        <v>496</v>
      </c>
      <c r="O476" s="242"/>
    </row>
    <row r="477" spans="1:15" ht="12.75">
      <c r="A477" s="251"/>
      <c r="B477" s="252"/>
      <c r="C477" s="505" t="s">
        <v>497</v>
      </c>
      <c r="D477" s="505"/>
      <c r="E477" s="262">
        <v>17.28</v>
      </c>
      <c r="F477" s="254"/>
      <c r="G477" s="255"/>
      <c r="H477" s="256"/>
      <c r="I477" s="257"/>
      <c r="J477" s="258"/>
      <c r="K477" s="257"/>
      <c r="M477" s="259" t="s">
        <v>497</v>
      </c>
      <c r="O477" s="242"/>
    </row>
    <row r="478" spans="1:15" ht="12.75">
      <c r="A478" s="251"/>
      <c r="B478" s="252"/>
      <c r="C478" s="505" t="s">
        <v>498</v>
      </c>
      <c r="D478" s="505"/>
      <c r="E478" s="262">
        <v>15.66</v>
      </c>
      <c r="F478" s="254"/>
      <c r="G478" s="255"/>
      <c r="H478" s="256"/>
      <c r="I478" s="257"/>
      <c r="J478" s="258"/>
      <c r="K478" s="257"/>
      <c r="M478" s="259" t="s">
        <v>498</v>
      </c>
      <c r="O478" s="242"/>
    </row>
    <row r="479" spans="1:15" ht="12.75">
      <c r="A479" s="251"/>
      <c r="B479" s="252"/>
      <c r="C479" s="505" t="s">
        <v>499</v>
      </c>
      <c r="D479" s="505"/>
      <c r="E479" s="262">
        <v>7.2</v>
      </c>
      <c r="F479" s="254"/>
      <c r="G479" s="255"/>
      <c r="H479" s="256"/>
      <c r="I479" s="257"/>
      <c r="J479" s="258"/>
      <c r="K479" s="257"/>
      <c r="M479" s="259" t="s">
        <v>499</v>
      </c>
      <c r="O479" s="242"/>
    </row>
    <row r="480" spans="1:15" ht="12.75">
      <c r="A480" s="251"/>
      <c r="B480" s="252"/>
      <c r="C480" s="505" t="s">
        <v>500</v>
      </c>
      <c r="D480" s="505"/>
      <c r="E480" s="262">
        <v>25.2</v>
      </c>
      <c r="F480" s="254"/>
      <c r="G480" s="255"/>
      <c r="H480" s="256"/>
      <c r="I480" s="257"/>
      <c r="J480" s="258"/>
      <c r="K480" s="257"/>
      <c r="M480" s="259" t="s">
        <v>500</v>
      </c>
      <c r="O480" s="242"/>
    </row>
    <row r="481" spans="1:15" ht="12.75">
      <c r="A481" s="251"/>
      <c r="B481" s="252"/>
      <c r="C481" s="505" t="s">
        <v>501</v>
      </c>
      <c r="D481" s="505"/>
      <c r="E481" s="262">
        <v>4.92</v>
      </c>
      <c r="F481" s="254"/>
      <c r="G481" s="255"/>
      <c r="H481" s="256"/>
      <c r="I481" s="257"/>
      <c r="J481" s="258"/>
      <c r="K481" s="257"/>
      <c r="M481" s="259" t="s">
        <v>501</v>
      </c>
      <c r="O481" s="242"/>
    </row>
    <row r="482" spans="1:15" ht="12.75">
      <c r="A482" s="251"/>
      <c r="B482" s="252"/>
      <c r="C482" s="505" t="s">
        <v>502</v>
      </c>
      <c r="D482" s="505"/>
      <c r="E482" s="262">
        <v>70.95</v>
      </c>
      <c r="F482" s="254"/>
      <c r="G482" s="255"/>
      <c r="H482" s="256"/>
      <c r="I482" s="257"/>
      <c r="J482" s="258"/>
      <c r="K482" s="257"/>
      <c r="M482" s="259" t="s">
        <v>502</v>
      </c>
      <c r="O482" s="242"/>
    </row>
    <row r="483" spans="1:15" ht="12.75">
      <c r="A483" s="251"/>
      <c r="B483" s="252"/>
      <c r="C483" s="505" t="s">
        <v>503</v>
      </c>
      <c r="D483" s="505"/>
      <c r="E483" s="262">
        <v>1.64</v>
      </c>
      <c r="F483" s="254"/>
      <c r="G483" s="255"/>
      <c r="H483" s="256"/>
      <c r="I483" s="257"/>
      <c r="J483" s="258"/>
      <c r="K483" s="257"/>
      <c r="M483" s="259" t="s">
        <v>503</v>
      </c>
      <c r="O483" s="242"/>
    </row>
    <row r="484" spans="1:15" ht="12.75">
      <c r="A484" s="251"/>
      <c r="B484" s="252"/>
      <c r="C484" s="505" t="s">
        <v>504</v>
      </c>
      <c r="D484" s="505"/>
      <c r="E484" s="262">
        <v>40.04</v>
      </c>
      <c r="F484" s="254"/>
      <c r="G484" s="255"/>
      <c r="H484" s="256"/>
      <c r="I484" s="257"/>
      <c r="J484" s="258"/>
      <c r="K484" s="257"/>
      <c r="M484" s="259" t="s">
        <v>504</v>
      </c>
      <c r="O484" s="242"/>
    </row>
    <row r="485" spans="1:15" ht="12.75">
      <c r="A485" s="251"/>
      <c r="B485" s="252"/>
      <c r="C485" s="505" t="s">
        <v>505</v>
      </c>
      <c r="D485" s="505"/>
      <c r="E485" s="262">
        <v>1.54</v>
      </c>
      <c r="F485" s="254"/>
      <c r="G485" s="255"/>
      <c r="H485" s="256"/>
      <c r="I485" s="257"/>
      <c r="J485" s="258"/>
      <c r="K485" s="257"/>
      <c r="M485" s="259" t="s">
        <v>505</v>
      </c>
      <c r="O485" s="242"/>
    </row>
    <row r="486" spans="1:15" ht="12.75">
      <c r="A486" s="251"/>
      <c r="B486" s="252"/>
      <c r="C486" s="505" t="s">
        <v>506</v>
      </c>
      <c r="D486" s="505"/>
      <c r="E486" s="262">
        <v>1.54</v>
      </c>
      <c r="F486" s="254"/>
      <c r="G486" s="255"/>
      <c r="H486" s="256"/>
      <c r="I486" s="257"/>
      <c r="J486" s="258"/>
      <c r="K486" s="257"/>
      <c r="M486" s="259" t="s">
        <v>506</v>
      </c>
      <c r="O486" s="242"/>
    </row>
    <row r="487" spans="1:15" ht="12.75">
      <c r="A487" s="251"/>
      <c r="B487" s="252"/>
      <c r="C487" s="505" t="s">
        <v>507</v>
      </c>
      <c r="D487" s="505"/>
      <c r="E487" s="262">
        <v>2.2</v>
      </c>
      <c r="F487" s="254"/>
      <c r="G487" s="255"/>
      <c r="H487" s="256"/>
      <c r="I487" s="257"/>
      <c r="J487" s="258"/>
      <c r="K487" s="257"/>
      <c r="M487" s="259" t="s">
        <v>507</v>
      </c>
      <c r="O487" s="242"/>
    </row>
    <row r="488" spans="1:15" ht="12.75">
      <c r="A488" s="251"/>
      <c r="B488" s="252"/>
      <c r="C488" s="505" t="s">
        <v>508</v>
      </c>
      <c r="D488" s="505"/>
      <c r="E488" s="262">
        <v>0.56</v>
      </c>
      <c r="F488" s="254"/>
      <c r="G488" s="255"/>
      <c r="H488" s="256"/>
      <c r="I488" s="257"/>
      <c r="J488" s="258"/>
      <c r="K488" s="257"/>
      <c r="M488" s="259" t="s">
        <v>508</v>
      </c>
      <c r="O488" s="242"/>
    </row>
    <row r="489" spans="1:15" ht="12.75">
      <c r="A489" s="251"/>
      <c r="B489" s="252"/>
      <c r="C489" s="505" t="s">
        <v>175</v>
      </c>
      <c r="D489" s="505"/>
      <c r="E489" s="262">
        <v>369.31</v>
      </c>
      <c r="F489" s="254"/>
      <c r="G489" s="255"/>
      <c r="H489" s="256"/>
      <c r="I489" s="257"/>
      <c r="J489" s="258"/>
      <c r="K489" s="257"/>
      <c r="M489" s="259" t="s">
        <v>175</v>
      </c>
      <c r="O489" s="242"/>
    </row>
    <row r="490" spans="1:15" ht="12.75">
      <c r="A490" s="251"/>
      <c r="B490" s="252"/>
      <c r="C490" s="503" t="s">
        <v>509</v>
      </c>
      <c r="D490" s="503"/>
      <c r="E490" s="253">
        <v>73.862</v>
      </c>
      <c r="F490" s="254"/>
      <c r="G490" s="255"/>
      <c r="H490" s="256"/>
      <c r="I490" s="257"/>
      <c r="J490" s="258"/>
      <c r="K490" s="257"/>
      <c r="M490" s="259" t="s">
        <v>509</v>
      </c>
      <c r="O490" s="242"/>
    </row>
    <row r="491" spans="1:80" ht="22.5">
      <c r="A491" s="243">
        <v>39</v>
      </c>
      <c r="B491" s="244" t="s">
        <v>510</v>
      </c>
      <c r="C491" s="245" t="s">
        <v>511</v>
      </c>
      <c r="D491" s="246" t="s">
        <v>123</v>
      </c>
      <c r="E491" s="247">
        <v>867.7809</v>
      </c>
      <c r="F491" s="439"/>
      <c r="G491" s="248">
        <f>E491*F491</f>
        <v>0</v>
      </c>
      <c r="H491" s="249">
        <v>0.03324</v>
      </c>
      <c r="I491" s="250">
        <f>E491*H491</f>
        <v>28.845037115999997</v>
      </c>
      <c r="J491" s="249">
        <v>0</v>
      </c>
      <c r="K491" s="250">
        <f>E491*J491</f>
        <v>0</v>
      </c>
      <c r="O491" s="242">
        <v>2</v>
      </c>
      <c r="AA491" s="215">
        <v>1</v>
      </c>
      <c r="AB491" s="215">
        <v>1</v>
      </c>
      <c r="AC491" s="215">
        <v>1</v>
      </c>
      <c r="AZ491" s="215">
        <v>1</v>
      </c>
      <c r="BA491" s="215">
        <f>IF(AZ491=1,G491,0)</f>
        <v>0</v>
      </c>
      <c r="BB491" s="215">
        <f>IF(AZ491=2,G491,0)</f>
        <v>0</v>
      </c>
      <c r="BC491" s="215">
        <f>IF(AZ491=3,G491,0)</f>
        <v>0</v>
      </c>
      <c r="BD491" s="215">
        <f>IF(AZ491=4,G491,0)</f>
        <v>0</v>
      </c>
      <c r="BE491" s="215">
        <f>IF(AZ491=5,G491,0)</f>
        <v>0</v>
      </c>
      <c r="CA491" s="242">
        <v>1</v>
      </c>
      <c r="CB491" s="242">
        <v>1</v>
      </c>
    </row>
    <row r="492" spans="1:15" ht="12.75">
      <c r="A492" s="251"/>
      <c r="B492" s="260"/>
      <c r="C492" s="504" t="s">
        <v>512</v>
      </c>
      <c r="D492" s="504"/>
      <c r="E492" s="504"/>
      <c r="F492" s="504"/>
      <c r="G492" s="504"/>
      <c r="I492" s="257"/>
      <c r="K492" s="257"/>
      <c r="O492" s="242">
        <v>3</v>
      </c>
    </row>
    <row r="493" spans="1:15" ht="12.75">
      <c r="A493" s="251"/>
      <c r="B493" s="252"/>
      <c r="C493" s="503" t="s">
        <v>513</v>
      </c>
      <c r="D493" s="503"/>
      <c r="E493" s="253">
        <v>0</v>
      </c>
      <c r="F493" s="254"/>
      <c r="G493" s="255"/>
      <c r="H493" s="256"/>
      <c r="I493" s="257"/>
      <c r="J493" s="258"/>
      <c r="K493" s="257"/>
      <c r="M493" s="259" t="s">
        <v>513</v>
      </c>
      <c r="O493" s="242"/>
    </row>
    <row r="494" spans="1:15" ht="12.75">
      <c r="A494" s="251"/>
      <c r="B494" s="252"/>
      <c r="C494" s="503" t="s">
        <v>514</v>
      </c>
      <c r="D494" s="503"/>
      <c r="E494" s="253">
        <v>18.87</v>
      </c>
      <c r="F494" s="254"/>
      <c r="G494" s="255"/>
      <c r="H494" s="256"/>
      <c r="I494" s="257"/>
      <c r="J494" s="258"/>
      <c r="K494" s="257"/>
      <c r="M494" s="259" t="s">
        <v>514</v>
      </c>
      <c r="O494" s="242"/>
    </row>
    <row r="495" spans="1:15" ht="12.75">
      <c r="A495" s="251"/>
      <c r="B495" s="252"/>
      <c r="C495" s="503" t="s">
        <v>515</v>
      </c>
      <c r="D495" s="503"/>
      <c r="E495" s="253">
        <v>194.7809</v>
      </c>
      <c r="F495" s="254"/>
      <c r="G495" s="255"/>
      <c r="H495" s="256"/>
      <c r="I495" s="257"/>
      <c r="J495" s="258"/>
      <c r="K495" s="257"/>
      <c r="M495" s="259" t="s">
        <v>515</v>
      </c>
      <c r="O495" s="242"/>
    </row>
    <row r="496" spans="1:15" ht="12.75">
      <c r="A496" s="251"/>
      <c r="B496" s="252"/>
      <c r="C496" s="503" t="s">
        <v>516</v>
      </c>
      <c r="D496" s="503"/>
      <c r="E496" s="253">
        <v>109.15</v>
      </c>
      <c r="F496" s="254"/>
      <c r="G496" s="255"/>
      <c r="H496" s="256"/>
      <c r="I496" s="257"/>
      <c r="J496" s="258"/>
      <c r="K496" s="257"/>
      <c r="M496" s="259" t="s">
        <v>516</v>
      </c>
      <c r="O496" s="242"/>
    </row>
    <row r="497" spans="1:15" ht="12.75">
      <c r="A497" s="251"/>
      <c r="B497" s="252"/>
      <c r="C497" s="503" t="s">
        <v>517</v>
      </c>
      <c r="D497" s="503"/>
      <c r="E497" s="253">
        <v>69.37</v>
      </c>
      <c r="F497" s="254"/>
      <c r="G497" s="255"/>
      <c r="H497" s="256"/>
      <c r="I497" s="257"/>
      <c r="J497" s="258"/>
      <c r="K497" s="257"/>
      <c r="M497" s="259" t="s">
        <v>517</v>
      </c>
      <c r="O497" s="242"/>
    </row>
    <row r="498" spans="1:15" ht="12.75">
      <c r="A498" s="251"/>
      <c r="B498" s="252"/>
      <c r="C498" s="503" t="s">
        <v>518</v>
      </c>
      <c r="D498" s="503"/>
      <c r="E498" s="253">
        <v>15.26</v>
      </c>
      <c r="F498" s="254"/>
      <c r="G498" s="255"/>
      <c r="H498" s="256"/>
      <c r="I498" s="257"/>
      <c r="J498" s="258"/>
      <c r="K498" s="257"/>
      <c r="M498" s="259" t="s">
        <v>518</v>
      </c>
      <c r="O498" s="242"/>
    </row>
    <row r="499" spans="1:15" ht="12.75">
      <c r="A499" s="251"/>
      <c r="B499" s="252"/>
      <c r="C499" s="503" t="s">
        <v>519</v>
      </c>
      <c r="D499" s="503"/>
      <c r="E499" s="253">
        <v>53.44</v>
      </c>
      <c r="F499" s="254"/>
      <c r="G499" s="255"/>
      <c r="H499" s="256"/>
      <c r="I499" s="257"/>
      <c r="J499" s="258"/>
      <c r="K499" s="257"/>
      <c r="M499" s="259" t="s">
        <v>519</v>
      </c>
      <c r="O499" s="242"/>
    </row>
    <row r="500" spans="1:15" ht="12.75">
      <c r="A500" s="251"/>
      <c r="B500" s="252"/>
      <c r="C500" s="503" t="s">
        <v>520</v>
      </c>
      <c r="D500" s="503"/>
      <c r="E500" s="253">
        <v>381.72</v>
      </c>
      <c r="F500" s="254"/>
      <c r="G500" s="255"/>
      <c r="H500" s="256"/>
      <c r="I500" s="257"/>
      <c r="J500" s="258"/>
      <c r="K500" s="257"/>
      <c r="M500" s="259" t="s">
        <v>520</v>
      </c>
      <c r="O500" s="242"/>
    </row>
    <row r="501" spans="1:15" ht="12.75">
      <c r="A501" s="251"/>
      <c r="B501" s="252"/>
      <c r="C501" s="503" t="s">
        <v>521</v>
      </c>
      <c r="D501" s="503"/>
      <c r="E501" s="253">
        <v>25.19</v>
      </c>
      <c r="F501" s="254"/>
      <c r="G501" s="255"/>
      <c r="H501" s="256"/>
      <c r="I501" s="257"/>
      <c r="J501" s="258"/>
      <c r="K501" s="257"/>
      <c r="M501" s="259" t="s">
        <v>521</v>
      </c>
      <c r="O501" s="242"/>
    </row>
    <row r="502" spans="1:80" ht="12.75">
      <c r="A502" s="243">
        <v>40</v>
      </c>
      <c r="B502" s="244" t="s">
        <v>522</v>
      </c>
      <c r="C502" s="245" t="s">
        <v>523</v>
      </c>
      <c r="D502" s="246" t="s">
        <v>123</v>
      </c>
      <c r="E502" s="247">
        <v>94.496</v>
      </c>
      <c r="F502" s="439"/>
      <c r="G502" s="248">
        <f>E502*F502</f>
        <v>0</v>
      </c>
      <c r="H502" s="249">
        <v>0.01912</v>
      </c>
      <c r="I502" s="250">
        <f>E502*H502</f>
        <v>1.80676352</v>
      </c>
      <c r="J502" s="249">
        <v>0</v>
      </c>
      <c r="K502" s="250">
        <f>E502*J502</f>
        <v>0</v>
      </c>
      <c r="O502" s="242">
        <v>2</v>
      </c>
      <c r="AA502" s="215">
        <v>1</v>
      </c>
      <c r="AB502" s="215">
        <v>1</v>
      </c>
      <c r="AC502" s="215">
        <v>1</v>
      </c>
      <c r="AZ502" s="215">
        <v>1</v>
      </c>
      <c r="BA502" s="215">
        <f>IF(AZ502=1,G502,0)</f>
        <v>0</v>
      </c>
      <c r="BB502" s="215">
        <f>IF(AZ502=2,G502,0)</f>
        <v>0</v>
      </c>
      <c r="BC502" s="215">
        <f>IF(AZ502=3,G502,0)</f>
        <v>0</v>
      </c>
      <c r="BD502" s="215">
        <f>IF(AZ502=4,G502,0)</f>
        <v>0</v>
      </c>
      <c r="BE502" s="215">
        <f>IF(AZ502=5,G502,0)</f>
        <v>0</v>
      </c>
      <c r="CA502" s="242">
        <v>1</v>
      </c>
      <c r="CB502" s="242">
        <v>1</v>
      </c>
    </row>
    <row r="503" spans="1:15" ht="12.75">
      <c r="A503" s="251"/>
      <c r="B503" s="260"/>
      <c r="C503" s="504" t="s">
        <v>512</v>
      </c>
      <c r="D503" s="504"/>
      <c r="E503" s="504"/>
      <c r="F503" s="504"/>
      <c r="G503" s="504"/>
      <c r="I503" s="257"/>
      <c r="K503" s="257"/>
      <c r="O503" s="242">
        <v>3</v>
      </c>
    </row>
    <row r="504" spans="1:15" ht="12.75">
      <c r="A504" s="251"/>
      <c r="B504" s="252"/>
      <c r="C504" s="505" t="s">
        <v>174</v>
      </c>
      <c r="D504" s="505"/>
      <c r="E504" s="262">
        <v>0</v>
      </c>
      <c r="F504" s="254"/>
      <c r="G504" s="255"/>
      <c r="H504" s="256"/>
      <c r="I504" s="257"/>
      <c r="J504" s="258"/>
      <c r="K504" s="257"/>
      <c r="M504" s="259" t="s">
        <v>174</v>
      </c>
      <c r="O504" s="242"/>
    </row>
    <row r="505" spans="1:15" ht="12.75">
      <c r="A505" s="251"/>
      <c r="B505" s="252"/>
      <c r="C505" s="505" t="s">
        <v>364</v>
      </c>
      <c r="D505" s="505"/>
      <c r="E505" s="262">
        <v>27.84</v>
      </c>
      <c r="F505" s="254"/>
      <c r="G505" s="255"/>
      <c r="H505" s="256"/>
      <c r="I505" s="257"/>
      <c r="J505" s="258"/>
      <c r="K505" s="257"/>
      <c r="M505" s="259" t="s">
        <v>364</v>
      </c>
      <c r="O505" s="242"/>
    </row>
    <row r="506" spans="1:15" ht="12.75">
      <c r="A506" s="251"/>
      <c r="B506" s="252"/>
      <c r="C506" s="505" t="s">
        <v>394</v>
      </c>
      <c r="D506" s="505"/>
      <c r="E506" s="262">
        <v>83.52</v>
      </c>
      <c r="F506" s="254"/>
      <c r="G506" s="255"/>
      <c r="H506" s="256"/>
      <c r="I506" s="257"/>
      <c r="J506" s="258"/>
      <c r="K506" s="257"/>
      <c r="M506" s="259" t="s">
        <v>394</v>
      </c>
      <c r="O506" s="242"/>
    </row>
    <row r="507" spans="1:15" ht="12.75">
      <c r="A507" s="251"/>
      <c r="B507" s="252"/>
      <c r="C507" s="505" t="s">
        <v>524</v>
      </c>
      <c r="D507" s="505"/>
      <c r="E507" s="262">
        <v>4.93</v>
      </c>
      <c r="F507" s="254"/>
      <c r="G507" s="255"/>
      <c r="H507" s="256"/>
      <c r="I507" s="257"/>
      <c r="J507" s="258"/>
      <c r="K507" s="257"/>
      <c r="M507" s="259" t="s">
        <v>524</v>
      </c>
      <c r="O507" s="242"/>
    </row>
    <row r="508" spans="1:15" ht="12.75">
      <c r="A508" s="251"/>
      <c r="B508" s="252"/>
      <c r="C508" s="505" t="s">
        <v>362</v>
      </c>
      <c r="D508" s="505"/>
      <c r="E508" s="262">
        <v>5.85</v>
      </c>
      <c r="F508" s="254"/>
      <c r="G508" s="255"/>
      <c r="H508" s="256"/>
      <c r="I508" s="257"/>
      <c r="J508" s="258"/>
      <c r="K508" s="257"/>
      <c r="M508" s="259" t="s">
        <v>362</v>
      </c>
      <c r="O508" s="242"/>
    </row>
    <row r="509" spans="1:15" ht="12.75">
      <c r="A509" s="251"/>
      <c r="B509" s="252"/>
      <c r="C509" s="505" t="s">
        <v>361</v>
      </c>
      <c r="D509" s="505"/>
      <c r="E509" s="262">
        <v>68.4</v>
      </c>
      <c r="F509" s="254"/>
      <c r="G509" s="255"/>
      <c r="H509" s="256"/>
      <c r="I509" s="257"/>
      <c r="J509" s="258"/>
      <c r="K509" s="257"/>
      <c r="M509" s="259" t="s">
        <v>361</v>
      </c>
      <c r="O509" s="242"/>
    </row>
    <row r="510" spans="1:15" ht="12.75">
      <c r="A510" s="251"/>
      <c r="B510" s="252"/>
      <c r="C510" s="505" t="s">
        <v>393</v>
      </c>
      <c r="D510" s="505"/>
      <c r="E510" s="262">
        <v>38.58</v>
      </c>
      <c r="F510" s="254"/>
      <c r="G510" s="255"/>
      <c r="H510" s="256"/>
      <c r="I510" s="257"/>
      <c r="J510" s="258"/>
      <c r="K510" s="257"/>
      <c r="M510" s="259" t="s">
        <v>393</v>
      </c>
      <c r="O510" s="242"/>
    </row>
    <row r="511" spans="1:15" ht="12.75">
      <c r="A511" s="251"/>
      <c r="B511" s="252"/>
      <c r="C511" s="505" t="s">
        <v>392</v>
      </c>
      <c r="D511" s="505"/>
      <c r="E511" s="262">
        <v>243.36</v>
      </c>
      <c r="F511" s="254"/>
      <c r="G511" s="255"/>
      <c r="H511" s="256"/>
      <c r="I511" s="257"/>
      <c r="J511" s="258"/>
      <c r="K511" s="257"/>
      <c r="M511" s="259" t="s">
        <v>392</v>
      </c>
      <c r="O511" s="242"/>
    </row>
    <row r="512" spans="1:15" ht="12.75">
      <c r="A512" s="251"/>
      <c r="B512" s="252"/>
      <c r="C512" s="505" t="s">
        <v>175</v>
      </c>
      <c r="D512" s="505"/>
      <c r="E512" s="262">
        <v>472.48</v>
      </c>
      <c r="F512" s="254"/>
      <c r="G512" s="255"/>
      <c r="H512" s="256"/>
      <c r="I512" s="257"/>
      <c r="J512" s="258"/>
      <c r="K512" s="257"/>
      <c r="M512" s="259" t="s">
        <v>175</v>
      </c>
      <c r="O512" s="242"/>
    </row>
    <row r="513" spans="1:15" ht="12.75">
      <c r="A513" s="251"/>
      <c r="B513" s="252"/>
      <c r="C513" s="503" t="s">
        <v>525</v>
      </c>
      <c r="D513" s="503"/>
      <c r="E513" s="253">
        <v>94.496</v>
      </c>
      <c r="F513" s="254"/>
      <c r="G513" s="255"/>
      <c r="H513" s="256"/>
      <c r="I513" s="257"/>
      <c r="J513" s="258"/>
      <c r="K513" s="257"/>
      <c r="M513" s="259" t="s">
        <v>525</v>
      </c>
      <c r="O513" s="242"/>
    </row>
    <row r="514" spans="1:80" ht="22.5">
      <c r="A514" s="243">
        <v>41</v>
      </c>
      <c r="B514" s="244" t="s">
        <v>526</v>
      </c>
      <c r="C514" s="245" t="s">
        <v>527</v>
      </c>
      <c r="D514" s="246" t="s">
        <v>123</v>
      </c>
      <c r="E514" s="247">
        <v>24.24</v>
      </c>
      <c r="F514" s="439"/>
      <c r="G514" s="248">
        <f>E514*F514</f>
        <v>0</v>
      </c>
      <c r="H514" s="249">
        <v>0.01666</v>
      </c>
      <c r="I514" s="250">
        <f>E514*H514</f>
        <v>0.4038384</v>
      </c>
      <c r="J514" s="249">
        <v>0</v>
      </c>
      <c r="K514" s="250">
        <f>E514*J514</f>
        <v>0</v>
      </c>
      <c r="O514" s="242">
        <v>2</v>
      </c>
      <c r="AA514" s="215">
        <v>1</v>
      </c>
      <c r="AB514" s="215">
        <v>1</v>
      </c>
      <c r="AC514" s="215">
        <v>1</v>
      </c>
      <c r="AZ514" s="215">
        <v>1</v>
      </c>
      <c r="BA514" s="215">
        <f>IF(AZ514=1,G514,0)</f>
        <v>0</v>
      </c>
      <c r="BB514" s="215">
        <f>IF(AZ514=2,G514,0)</f>
        <v>0</v>
      </c>
      <c r="BC514" s="215">
        <f>IF(AZ514=3,G514,0)</f>
        <v>0</v>
      </c>
      <c r="BD514" s="215">
        <f>IF(AZ514=4,G514,0)</f>
        <v>0</v>
      </c>
      <c r="BE514" s="215">
        <f>IF(AZ514=5,G514,0)</f>
        <v>0</v>
      </c>
      <c r="CA514" s="242">
        <v>1</v>
      </c>
      <c r="CB514" s="242">
        <v>1</v>
      </c>
    </row>
    <row r="515" spans="1:15" ht="12.75">
      <c r="A515" s="251"/>
      <c r="B515" s="260"/>
      <c r="C515" s="504" t="s">
        <v>512</v>
      </c>
      <c r="D515" s="504"/>
      <c r="E515" s="504"/>
      <c r="F515" s="504"/>
      <c r="G515" s="504"/>
      <c r="I515" s="257"/>
      <c r="K515" s="257"/>
      <c r="O515" s="242">
        <v>3</v>
      </c>
    </row>
    <row r="516" spans="1:15" ht="12.75">
      <c r="A516" s="251"/>
      <c r="B516" s="252"/>
      <c r="C516" s="505" t="s">
        <v>174</v>
      </c>
      <c r="D516" s="505"/>
      <c r="E516" s="262">
        <v>0</v>
      </c>
      <c r="F516" s="254"/>
      <c r="G516" s="255"/>
      <c r="H516" s="256"/>
      <c r="I516" s="257"/>
      <c r="J516" s="258"/>
      <c r="K516" s="257"/>
      <c r="M516" s="259" t="s">
        <v>174</v>
      </c>
      <c r="O516" s="242"/>
    </row>
    <row r="517" spans="1:15" ht="12.75">
      <c r="A517" s="251"/>
      <c r="B517" s="252"/>
      <c r="C517" s="505" t="s">
        <v>528</v>
      </c>
      <c r="D517" s="505"/>
      <c r="E517" s="262">
        <v>5.12</v>
      </c>
      <c r="F517" s="254"/>
      <c r="G517" s="255"/>
      <c r="H517" s="256"/>
      <c r="I517" s="257"/>
      <c r="J517" s="258"/>
      <c r="K517" s="257"/>
      <c r="M517" s="259" t="s">
        <v>528</v>
      </c>
      <c r="O517" s="242"/>
    </row>
    <row r="518" spans="1:15" ht="12.75">
      <c r="A518" s="251"/>
      <c r="B518" s="252"/>
      <c r="C518" s="505" t="s">
        <v>529</v>
      </c>
      <c r="D518" s="505"/>
      <c r="E518" s="262">
        <v>15.36</v>
      </c>
      <c r="F518" s="254"/>
      <c r="G518" s="255"/>
      <c r="H518" s="256"/>
      <c r="I518" s="257"/>
      <c r="J518" s="258"/>
      <c r="K518" s="257"/>
      <c r="M518" s="259" t="s">
        <v>529</v>
      </c>
      <c r="O518" s="242"/>
    </row>
    <row r="519" spans="1:15" ht="12.75">
      <c r="A519" s="251"/>
      <c r="B519" s="252"/>
      <c r="C519" s="505" t="s">
        <v>530</v>
      </c>
      <c r="D519" s="505"/>
      <c r="E519" s="262">
        <v>1.55</v>
      </c>
      <c r="F519" s="254"/>
      <c r="G519" s="255"/>
      <c r="H519" s="256"/>
      <c r="I519" s="257"/>
      <c r="J519" s="258"/>
      <c r="K519" s="257"/>
      <c r="M519" s="259" t="s">
        <v>530</v>
      </c>
      <c r="O519" s="242"/>
    </row>
    <row r="520" spans="1:15" ht="12.75">
      <c r="A520" s="251"/>
      <c r="B520" s="252"/>
      <c r="C520" s="505" t="s">
        <v>531</v>
      </c>
      <c r="D520" s="505"/>
      <c r="E520" s="262">
        <v>1.55</v>
      </c>
      <c r="F520" s="254"/>
      <c r="G520" s="255"/>
      <c r="H520" s="256"/>
      <c r="I520" s="257"/>
      <c r="J520" s="258"/>
      <c r="K520" s="257"/>
      <c r="M520" s="259" t="s">
        <v>531</v>
      </c>
      <c r="O520" s="242"/>
    </row>
    <row r="521" spans="1:15" ht="12.75">
      <c r="A521" s="251"/>
      <c r="B521" s="252"/>
      <c r="C521" s="505" t="s">
        <v>532</v>
      </c>
      <c r="D521" s="505"/>
      <c r="E521" s="262">
        <v>22.08</v>
      </c>
      <c r="F521" s="254"/>
      <c r="G521" s="255"/>
      <c r="H521" s="256"/>
      <c r="I521" s="257"/>
      <c r="J521" s="258"/>
      <c r="K521" s="257"/>
      <c r="M521" s="259" t="s">
        <v>532</v>
      </c>
      <c r="O521" s="242"/>
    </row>
    <row r="522" spans="1:15" ht="12.75">
      <c r="A522" s="251"/>
      <c r="B522" s="252"/>
      <c r="C522" s="505" t="s">
        <v>533</v>
      </c>
      <c r="D522" s="505"/>
      <c r="E522" s="262">
        <v>9.3</v>
      </c>
      <c r="F522" s="254"/>
      <c r="G522" s="255"/>
      <c r="H522" s="256"/>
      <c r="I522" s="257"/>
      <c r="J522" s="258"/>
      <c r="K522" s="257"/>
      <c r="M522" s="259" t="s">
        <v>533</v>
      </c>
      <c r="O522" s="242"/>
    </row>
    <row r="523" spans="1:15" ht="12.75">
      <c r="A523" s="251"/>
      <c r="B523" s="252"/>
      <c r="C523" s="505" t="s">
        <v>534</v>
      </c>
      <c r="D523" s="505"/>
      <c r="E523" s="262">
        <v>66.24</v>
      </c>
      <c r="F523" s="254"/>
      <c r="G523" s="255"/>
      <c r="H523" s="256"/>
      <c r="I523" s="257"/>
      <c r="J523" s="258"/>
      <c r="K523" s="257"/>
      <c r="M523" s="259" t="s">
        <v>534</v>
      </c>
      <c r="O523" s="242"/>
    </row>
    <row r="524" spans="1:15" ht="12.75">
      <c r="A524" s="251"/>
      <c r="B524" s="252"/>
      <c r="C524" s="505" t="s">
        <v>175</v>
      </c>
      <c r="D524" s="505"/>
      <c r="E524" s="262">
        <v>121.19999999999999</v>
      </c>
      <c r="F524" s="254"/>
      <c r="G524" s="255"/>
      <c r="H524" s="256"/>
      <c r="I524" s="257"/>
      <c r="J524" s="258"/>
      <c r="K524" s="257"/>
      <c r="M524" s="259" t="s">
        <v>175</v>
      </c>
      <c r="O524" s="242"/>
    </row>
    <row r="525" spans="1:15" ht="12.75">
      <c r="A525" s="251"/>
      <c r="B525" s="252"/>
      <c r="C525" s="503" t="s">
        <v>535</v>
      </c>
      <c r="D525" s="503"/>
      <c r="E525" s="253">
        <v>24.24</v>
      </c>
      <c r="F525" s="254"/>
      <c r="G525" s="255"/>
      <c r="H525" s="256"/>
      <c r="I525" s="257"/>
      <c r="J525" s="258"/>
      <c r="K525" s="257"/>
      <c r="M525" s="259" t="s">
        <v>535</v>
      </c>
      <c r="O525" s="242"/>
    </row>
    <row r="526" spans="1:80" ht="22.5">
      <c r="A526" s="243">
        <v>42</v>
      </c>
      <c r="B526" s="244" t="s">
        <v>536</v>
      </c>
      <c r="C526" s="245" t="s">
        <v>537</v>
      </c>
      <c r="D526" s="246" t="s">
        <v>123</v>
      </c>
      <c r="E526" s="247">
        <v>40.84</v>
      </c>
      <c r="F526" s="439"/>
      <c r="G526" s="248">
        <f>E526*F526</f>
        <v>0</v>
      </c>
      <c r="H526" s="249">
        <v>0.04258</v>
      </c>
      <c r="I526" s="250">
        <f>E526*H526</f>
        <v>1.7389672</v>
      </c>
      <c r="J526" s="249">
        <v>0</v>
      </c>
      <c r="K526" s="250">
        <f>E526*J526</f>
        <v>0</v>
      </c>
      <c r="O526" s="242">
        <v>2</v>
      </c>
      <c r="AA526" s="215">
        <v>1</v>
      </c>
      <c r="AB526" s="215">
        <v>1</v>
      </c>
      <c r="AC526" s="215">
        <v>1</v>
      </c>
      <c r="AZ526" s="215">
        <v>1</v>
      </c>
      <c r="BA526" s="215">
        <f>IF(AZ526=1,G526,0)</f>
        <v>0</v>
      </c>
      <c r="BB526" s="215">
        <f>IF(AZ526=2,G526,0)</f>
        <v>0</v>
      </c>
      <c r="BC526" s="215">
        <f>IF(AZ526=3,G526,0)</f>
        <v>0</v>
      </c>
      <c r="BD526" s="215">
        <f>IF(AZ526=4,G526,0)</f>
        <v>0</v>
      </c>
      <c r="BE526" s="215">
        <f>IF(AZ526=5,G526,0)</f>
        <v>0</v>
      </c>
      <c r="CA526" s="242">
        <v>1</v>
      </c>
      <c r="CB526" s="242">
        <v>1</v>
      </c>
    </row>
    <row r="527" spans="1:15" ht="12.75">
      <c r="A527" s="251"/>
      <c r="B527" s="260"/>
      <c r="C527" s="504" t="s">
        <v>538</v>
      </c>
      <c r="D527" s="504"/>
      <c r="E527" s="504"/>
      <c r="F527" s="504"/>
      <c r="G527" s="504"/>
      <c r="I527" s="257"/>
      <c r="K527" s="257"/>
      <c r="O527" s="242">
        <v>3</v>
      </c>
    </row>
    <row r="528" spans="1:15" ht="12.75">
      <c r="A528" s="251"/>
      <c r="B528" s="252"/>
      <c r="C528" s="503" t="s">
        <v>539</v>
      </c>
      <c r="D528" s="503"/>
      <c r="E528" s="253">
        <v>0</v>
      </c>
      <c r="F528" s="254"/>
      <c r="G528" s="255"/>
      <c r="H528" s="256"/>
      <c r="I528" s="257"/>
      <c r="J528" s="258"/>
      <c r="K528" s="257"/>
      <c r="M528" s="259" t="s">
        <v>539</v>
      </c>
      <c r="O528" s="242"/>
    </row>
    <row r="529" spans="1:15" ht="12.75">
      <c r="A529" s="251"/>
      <c r="B529" s="252"/>
      <c r="C529" s="503" t="s">
        <v>540</v>
      </c>
      <c r="D529" s="503"/>
      <c r="E529" s="253">
        <v>9.64</v>
      </c>
      <c r="F529" s="254"/>
      <c r="G529" s="255"/>
      <c r="H529" s="256"/>
      <c r="I529" s="257"/>
      <c r="J529" s="258"/>
      <c r="K529" s="257"/>
      <c r="M529" s="259" t="s">
        <v>540</v>
      </c>
      <c r="O529" s="242"/>
    </row>
    <row r="530" spans="1:15" ht="12.75">
      <c r="A530" s="251"/>
      <c r="B530" s="252"/>
      <c r="C530" s="503" t="s">
        <v>541</v>
      </c>
      <c r="D530" s="503"/>
      <c r="E530" s="253">
        <v>31.2</v>
      </c>
      <c r="F530" s="254"/>
      <c r="G530" s="255"/>
      <c r="H530" s="256"/>
      <c r="I530" s="257"/>
      <c r="J530" s="258"/>
      <c r="K530" s="257"/>
      <c r="M530" s="259" t="s">
        <v>541</v>
      </c>
      <c r="O530" s="242"/>
    </row>
    <row r="531" spans="1:80" ht="12.75">
      <c r="A531" s="243">
        <v>43</v>
      </c>
      <c r="B531" s="244" t="s">
        <v>542</v>
      </c>
      <c r="C531" s="245" t="s">
        <v>543</v>
      </c>
      <c r="D531" s="246" t="s">
        <v>123</v>
      </c>
      <c r="E531" s="247">
        <v>83.29</v>
      </c>
      <c r="F531" s="439"/>
      <c r="G531" s="248">
        <f>E531*F531</f>
        <v>0</v>
      </c>
      <c r="H531" s="249">
        <v>0.04145</v>
      </c>
      <c r="I531" s="250">
        <f>E531*H531</f>
        <v>3.4523705000000002</v>
      </c>
      <c r="J531" s="249">
        <v>0</v>
      </c>
      <c r="K531" s="250">
        <f>E531*J531</f>
        <v>0</v>
      </c>
      <c r="O531" s="242">
        <v>2</v>
      </c>
      <c r="AA531" s="215">
        <v>1</v>
      </c>
      <c r="AB531" s="215">
        <v>1</v>
      </c>
      <c r="AC531" s="215">
        <v>1</v>
      </c>
      <c r="AZ531" s="215">
        <v>1</v>
      </c>
      <c r="BA531" s="215">
        <f>IF(AZ531=1,G531,0)</f>
        <v>0</v>
      </c>
      <c r="BB531" s="215">
        <f>IF(AZ531=2,G531,0)</f>
        <v>0</v>
      </c>
      <c r="BC531" s="215">
        <f>IF(AZ531=3,G531,0)</f>
        <v>0</v>
      </c>
      <c r="BD531" s="215">
        <f>IF(AZ531=4,G531,0)</f>
        <v>0</v>
      </c>
      <c r="BE531" s="215">
        <f>IF(AZ531=5,G531,0)</f>
        <v>0</v>
      </c>
      <c r="CA531" s="242">
        <v>1</v>
      </c>
      <c r="CB531" s="242">
        <v>1</v>
      </c>
    </row>
    <row r="532" spans="1:15" ht="12.75">
      <c r="A532" s="251"/>
      <c r="B532" s="260"/>
      <c r="C532" s="504" t="s">
        <v>544</v>
      </c>
      <c r="D532" s="504"/>
      <c r="E532" s="504"/>
      <c r="F532" s="504"/>
      <c r="G532" s="504"/>
      <c r="I532" s="257"/>
      <c r="K532" s="257"/>
      <c r="O532" s="242">
        <v>3</v>
      </c>
    </row>
    <row r="533" spans="1:15" ht="12.75">
      <c r="A533" s="251"/>
      <c r="B533" s="260"/>
      <c r="C533" s="504" t="s">
        <v>545</v>
      </c>
      <c r="D533" s="504"/>
      <c r="E533" s="504"/>
      <c r="F533" s="504"/>
      <c r="G533" s="504"/>
      <c r="I533" s="257"/>
      <c r="K533" s="257"/>
      <c r="O533" s="242">
        <v>3</v>
      </c>
    </row>
    <row r="534" spans="1:15" ht="12.75">
      <c r="A534" s="251"/>
      <c r="B534" s="252"/>
      <c r="C534" s="503" t="s">
        <v>546</v>
      </c>
      <c r="D534" s="503"/>
      <c r="E534" s="253">
        <v>0</v>
      </c>
      <c r="F534" s="254"/>
      <c r="G534" s="255"/>
      <c r="H534" s="256"/>
      <c r="I534" s="257"/>
      <c r="J534" s="258"/>
      <c r="K534" s="257"/>
      <c r="M534" s="259" t="s">
        <v>546</v>
      </c>
      <c r="O534" s="242"/>
    </row>
    <row r="535" spans="1:15" ht="12.75">
      <c r="A535" s="251"/>
      <c r="B535" s="252"/>
      <c r="C535" s="503" t="s">
        <v>547</v>
      </c>
      <c r="D535" s="503"/>
      <c r="E535" s="253">
        <v>24.45</v>
      </c>
      <c r="F535" s="254"/>
      <c r="G535" s="255"/>
      <c r="H535" s="256"/>
      <c r="I535" s="257"/>
      <c r="J535" s="258"/>
      <c r="K535" s="257"/>
      <c r="M535" s="259" t="s">
        <v>547</v>
      </c>
      <c r="O535" s="242"/>
    </row>
    <row r="536" spans="1:15" ht="12.75">
      <c r="A536" s="251"/>
      <c r="B536" s="252"/>
      <c r="C536" s="503" t="s">
        <v>548</v>
      </c>
      <c r="D536" s="503"/>
      <c r="E536" s="253">
        <v>58.84</v>
      </c>
      <c r="F536" s="254"/>
      <c r="G536" s="255"/>
      <c r="H536" s="256"/>
      <c r="I536" s="257"/>
      <c r="J536" s="258"/>
      <c r="K536" s="257"/>
      <c r="M536" s="259" t="s">
        <v>548</v>
      </c>
      <c r="O536" s="242"/>
    </row>
    <row r="537" spans="1:80" ht="22.5">
      <c r="A537" s="243">
        <v>44</v>
      </c>
      <c r="B537" s="244" t="s">
        <v>549</v>
      </c>
      <c r="C537" s="245" t="s">
        <v>550</v>
      </c>
      <c r="D537" s="246" t="s">
        <v>123</v>
      </c>
      <c r="E537" s="247">
        <v>254.302</v>
      </c>
      <c r="F537" s="439"/>
      <c r="G537" s="248">
        <f>E537*F537</f>
        <v>0</v>
      </c>
      <c r="H537" s="249">
        <v>0.03615</v>
      </c>
      <c r="I537" s="250">
        <f>E537*H537</f>
        <v>9.1930173</v>
      </c>
      <c r="J537" s="249">
        <v>0</v>
      </c>
      <c r="K537" s="250">
        <f>E537*J537</f>
        <v>0</v>
      </c>
      <c r="O537" s="242">
        <v>2</v>
      </c>
      <c r="AA537" s="215">
        <v>1</v>
      </c>
      <c r="AB537" s="215">
        <v>1</v>
      </c>
      <c r="AC537" s="215">
        <v>1</v>
      </c>
      <c r="AZ537" s="215">
        <v>1</v>
      </c>
      <c r="BA537" s="215">
        <f>IF(AZ537=1,G537,0)</f>
        <v>0</v>
      </c>
      <c r="BB537" s="215">
        <f>IF(AZ537=2,G537,0)</f>
        <v>0</v>
      </c>
      <c r="BC537" s="215">
        <f>IF(AZ537=3,G537,0)</f>
        <v>0</v>
      </c>
      <c r="BD537" s="215">
        <f>IF(AZ537=4,G537,0)</f>
        <v>0</v>
      </c>
      <c r="BE537" s="215">
        <f>IF(AZ537=5,G537,0)</f>
        <v>0</v>
      </c>
      <c r="CA537" s="242">
        <v>1</v>
      </c>
      <c r="CB537" s="242">
        <v>1</v>
      </c>
    </row>
    <row r="538" spans="1:15" ht="12.75">
      <c r="A538" s="251"/>
      <c r="B538" s="252"/>
      <c r="C538" s="503" t="s">
        <v>167</v>
      </c>
      <c r="D538" s="503"/>
      <c r="E538" s="253">
        <v>0</v>
      </c>
      <c r="F538" s="254"/>
      <c r="G538" s="255"/>
      <c r="H538" s="256"/>
      <c r="I538" s="257"/>
      <c r="J538" s="258"/>
      <c r="K538" s="257"/>
      <c r="M538" s="259" t="s">
        <v>167</v>
      </c>
      <c r="O538" s="242"/>
    </row>
    <row r="539" spans="1:15" ht="12.75">
      <c r="A539" s="251"/>
      <c r="B539" s="252"/>
      <c r="C539" s="503" t="s">
        <v>551</v>
      </c>
      <c r="D539" s="503"/>
      <c r="E539" s="253">
        <v>0.492</v>
      </c>
      <c r="F539" s="254"/>
      <c r="G539" s="255"/>
      <c r="H539" s="256"/>
      <c r="I539" s="257"/>
      <c r="J539" s="258"/>
      <c r="K539" s="257"/>
      <c r="M539" s="259" t="s">
        <v>551</v>
      </c>
      <c r="O539" s="242"/>
    </row>
    <row r="540" spans="1:15" ht="12.75">
      <c r="A540" s="251"/>
      <c r="B540" s="252"/>
      <c r="C540" s="503" t="s">
        <v>552</v>
      </c>
      <c r="D540" s="503"/>
      <c r="E540" s="253">
        <v>0</v>
      </c>
      <c r="F540" s="254"/>
      <c r="G540" s="255"/>
      <c r="H540" s="256"/>
      <c r="I540" s="257"/>
      <c r="J540" s="258"/>
      <c r="K540" s="257"/>
      <c r="M540" s="259" t="s">
        <v>552</v>
      </c>
      <c r="O540" s="242"/>
    </row>
    <row r="541" spans="1:15" ht="12.75">
      <c r="A541" s="251"/>
      <c r="B541" s="252"/>
      <c r="C541" s="503" t="s">
        <v>553</v>
      </c>
      <c r="D541" s="503"/>
      <c r="E541" s="253">
        <v>12.96</v>
      </c>
      <c r="F541" s="254"/>
      <c r="G541" s="255"/>
      <c r="H541" s="256"/>
      <c r="I541" s="257"/>
      <c r="J541" s="258"/>
      <c r="K541" s="257"/>
      <c r="M541" s="259" t="s">
        <v>553</v>
      </c>
      <c r="O541" s="242"/>
    </row>
    <row r="542" spans="1:15" ht="12.75">
      <c r="A542" s="251"/>
      <c r="B542" s="252"/>
      <c r="C542" s="503" t="s">
        <v>554</v>
      </c>
      <c r="D542" s="503"/>
      <c r="E542" s="253">
        <v>48.4</v>
      </c>
      <c r="F542" s="254"/>
      <c r="G542" s="255"/>
      <c r="H542" s="256"/>
      <c r="I542" s="257"/>
      <c r="J542" s="258"/>
      <c r="K542" s="257"/>
      <c r="M542" s="259" t="s">
        <v>554</v>
      </c>
      <c r="O542" s="242"/>
    </row>
    <row r="543" spans="1:15" ht="12.75">
      <c r="A543" s="251"/>
      <c r="B543" s="252"/>
      <c r="C543" s="503" t="s">
        <v>555</v>
      </c>
      <c r="D543" s="503"/>
      <c r="E543" s="253">
        <v>192.45</v>
      </c>
      <c r="F543" s="254"/>
      <c r="G543" s="255"/>
      <c r="H543" s="256"/>
      <c r="I543" s="257"/>
      <c r="J543" s="258"/>
      <c r="K543" s="257"/>
      <c r="M543" s="259" t="s">
        <v>555</v>
      </c>
      <c r="O543" s="242"/>
    </row>
    <row r="544" spans="1:80" ht="12.75">
      <c r="A544" s="243">
        <v>45</v>
      </c>
      <c r="B544" s="244" t="s">
        <v>556</v>
      </c>
      <c r="C544" s="245" t="s">
        <v>557</v>
      </c>
      <c r="D544" s="246" t="s">
        <v>123</v>
      </c>
      <c r="E544" s="247">
        <v>192.4464</v>
      </c>
      <c r="F544" s="439"/>
      <c r="G544" s="248">
        <f>E544*F544</f>
        <v>0</v>
      </c>
      <c r="H544" s="249">
        <v>0.02057</v>
      </c>
      <c r="I544" s="250">
        <f>E544*H544</f>
        <v>3.9586224480000007</v>
      </c>
      <c r="J544" s="249">
        <v>0</v>
      </c>
      <c r="K544" s="250">
        <f>E544*J544</f>
        <v>0</v>
      </c>
      <c r="O544" s="242">
        <v>2</v>
      </c>
      <c r="AA544" s="215">
        <v>1</v>
      </c>
      <c r="AB544" s="215">
        <v>1</v>
      </c>
      <c r="AC544" s="215">
        <v>1</v>
      </c>
      <c r="AZ544" s="215">
        <v>1</v>
      </c>
      <c r="BA544" s="215">
        <f>IF(AZ544=1,G544,0)</f>
        <v>0</v>
      </c>
      <c r="BB544" s="215">
        <f>IF(AZ544=2,G544,0)</f>
        <v>0</v>
      </c>
      <c r="BC544" s="215">
        <f>IF(AZ544=3,G544,0)</f>
        <v>0</v>
      </c>
      <c r="BD544" s="215">
        <f>IF(AZ544=4,G544,0)</f>
        <v>0</v>
      </c>
      <c r="BE544" s="215">
        <f>IF(AZ544=5,G544,0)</f>
        <v>0</v>
      </c>
      <c r="CA544" s="242">
        <v>1</v>
      </c>
      <c r="CB544" s="242">
        <v>1</v>
      </c>
    </row>
    <row r="545" spans="1:15" ht="12.75">
      <c r="A545" s="251"/>
      <c r="B545" s="252"/>
      <c r="C545" s="503" t="s">
        <v>439</v>
      </c>
      <c r="D545" s="503"/>
      <c r="E545" s="253">
        <v>0</v>
      </c>
      <c r="F545" s="254"/>
      <c r="G545" s="255"/>
      <c r="H545" s="256"/>
      <c r="I545" s="257"/>
      <c r="J545" s="258"/>
      <c r="K545" s="257"/>
      <c r="M545" s="259" t="s">
        <v>439</v>
      </c>
      <c r="O545" s="242"/>
    </row>
    <row r="546" spans="1:15" ht="12.75">
      <c r="A546" s="251"/>
      <c r="B546" s="252"/>
      <c r="C546" s="503" t="s">
        <v>558</v>
      </c>
      <c r="D546" s="503"/>
      <c r="E546" s="253">
        <v>1.43</v>
      </c>
      <c r="F546" s="254"/>
      <c r="G546" s="255"/>
      <c r="H546" s="256"/>
      <c r="I546" s="257"/>
      <c r="J546" s="258"/>
      <c r="K546" s="257"/>
      <c r="M546" s="259" t="s">
        <v>558</v>
      </c>
      <c r="O546" s="242"/>
    </row>
    <row r="547" spans="1:15" ht="12.75">
      <c r="A547" s="251"/>
      <c r="B547" s="252"/>
      <c r="C547" s="503" t="s">
        <v>559</v>
      </c>
      <c r="D547" s="503"/>
      <c r="E547" s="253">
        <v>0</v>
      </c>
      <c r="F547" s="254"/>
      <c r="G547" s="255"/>
      <c r="H547" s="256"/>
      <c r="I547" s="257"/>
      <c r="J547" s="258"/>
      <c r="K547" s="257"/>
      <c r="M547" s="259" t="s">
        <v>559</v>
      </c>
      <c r="O547" s="242"/>
    </row>
    <row r="548" spans="1:15" ht="12.75">
      <c r="A548" s="251"/>
      <c r="B548" s="252"/>
      <c r="C548" s="503" t="s">
        <v>560</v>
      </c>
      <c r="D548" s="503"/>
      <c r="E548" s="253">
        <v>0</v>
      </c>
      <c r="F548" s="254"/>
      <c r="G548" s="255"/>
      <c r="H548" s="256"/>
      <c r="I548" s="257"/>
      <c r="J548" s="258"/>
      <c r="K548" s="257"/>
      <c r="M548" s="259" t="s">
        <v>560</v>
      </c>
      <c r="O548" s="242"/>
    </row>
    <row r="549" spans="1:15" ht="12.75">
      <c r="A549" s="251"/>
      <c r="B549" s="252"/>
      <c r="C549" s="503" t="s">
        <v>561</v>
      </c>
      <c r="D549" s="503"/>
      <c r="E549" s="253">
        <v>0</v>
      </c>
      <c r="F549" s="254"/>
      <c r="G549" s="255"/>
      <c r="H549" s="256"/>
      <c r="I549" s="257"/>
      <c r="J549" s="258"/>
      <c r="K549" s="257"/>
      <c r="M549" s="259" t="s">
        <v>561</v>
      </c>
      <c r="O549" s="242"/>
    </row>
    <row r="550" spans="1:15" ht="12.75">
      <c r="A550" s="251"/>
      <c r="B550" s="252"/>
      <c r="C550" s="503" t="s">
        <v>562</v>
      </c>
      <c r="D550" s="503"/>
      <c r="E550" s="253">
        <v>3.81</v>
      </c>
      <c r="F550" s="254"/>
      <c r="G550" s="255"/>
      <c r="H550" s="256"/>
      <c r="I550" s="257"/>
      <c r="J550" s="258"/>
      <c r="K550" s="257"/>
      <c r="M550" s="259" t="s">
        <v>562</v>
      </c>
      <c r="O550" s="242"/>
    </row>
    <row r="551" spans="1:15" ht="12.75">
      <c r="A551" s="251"/>
      <c r="B551" s="252"/>
      <c r="C551" s="503" t="s">
        <v>563</v>
      </c>
      <c r="D551" s="503"/>
      <c r="E551" s="253">
        <v>3.96</v>
      </c>
      <c r="F551" s="254"/>
      <c r="G551" s="255"/>
      <c r="H551" s="256"/>
      <c r="I551" s="257"/>
      <c r="J551" s="258"/>
      <c r="K551" s="257"/>
      <c r="M551" s="259" t="s">
        <v>563</v>
      </c>
      <c r="O551" s="242"/>
    </row>
    <row r="552" spans="1:15" ht="12.75">
      <c r="A552" s="251"/>
      <c r="B552" s="252"/>
      <c r="C552" s="503" t="s">
        <v>564</v>
      </c>
      <c r="D552" s="503"/>
      <c r="E552" s="253">
        <v>0.948</v>
      </c>
      <c r="F552" s="254"/>
      <c r="G552" s="255"/>
      <c r="H552" s="256"/>
      <c r="I552" s="257"/>
      <c r="J552" s="258"/>
      <c r="K552" s="257"/>
      <c r="M552" s="259" t="s">
        <v>564</v>
      </c>
      <c r="O552" s="242"/>
    </row>
    <row r="553" spans="1:15" ht="12.75">
      <c r="A553" s="251"/>
      <c r="B553" s="252"/>
      <c r="C553" s="503" t="s">
        <v>565</v>
      </c>
      <c r="D553" s="503"/>
      <c r="E553" s="253">
        <v>9.072</v>
      </c>
      <c r="F553" s="254"/>
      <c r="G553" s="255"/>
      <c r="H553" s="256"/>
      <c r="I553" s="257"/>
      <c r="J553" s="258"/>
      <c r="K553" s="257"/>
      <c r="M553" s="259" t="s">
        <v>565</v>
      </c>
      <c r="O553" s="242"/>
    </row>
    <row r="554" spans="1:15" ht="12.75">
      <c r="A554" s="251"/>
      <c r="B554" s="252"/>
      <c r="C554" s="503" t="s">
        <v>566</v>
      </c>
      <c r="D554" s="503"/>
      <c r="E554" s="253">
        <v>2.844</v>
      </c>
      <c r="F554" s="254"/>
      <c r="G554" s="255"/>
      <c r="H554" s="256"/>
      <c r="I554" s="257"/>
      <c r="J554" s="258"/>
      <c r="K554" s="257"/>
      <c r="M554" s="259" t="s">
        <v>566</v>
      </c>
      <c r="O554" s="242"/>
    </row>
    <row r="555" spans="1:15" ht="12.75">
      <c r="A555" s="251"/>
      <c r="B555" s="252"/>
      <c r="C555" s="503" t="s">
        <v>567</v>
      </c>
      <c r="D555" s="503"/>
      <c r="E555" s="253">
        <v>1.316</v>
      </c>
      <c r="F555" s="254"/>
      <c r="G555" s="255"/>
      <c r="H555" s="256"/>
      <c r="I555" s="257"/>
      <c r="J555" s="258"/>
      <c r="K555" s="257"/>
      <c r="M555" s="259" t="s">
        <v>567</v>
      </c>
      <c r="O555" s="242"/>
    </row>
    <row r="556" spans="1:15" ht="12.75">
      <c r="A556" s="251"/>
      <c r="B556" s="252"/>
      <c r="C556" s="503" t="s">
        <v>568</v>
      </c>
      <c r="D556" s="503"/>
      <c r="E556" s="253">
        <v>2.632</v>
      </c>
      <c r="F556" s="254"/>
      <c r="G556" s="255"/>
      <c r="H556" s="256"/>
      <c r="I556" s="257"/>
      <c r="J556" s="258"/>
      <c r="K556" s="257"/>
      <c r="M556" s="259" t="s">
        <v>568</v>
      </c>
      <c r="O556" s="242"/>
    </row>
    <row r="557" spans="1:15" ht="12.75">
      <c r="A557" s="251"/>
      <c r="B557" s="252"/>
      <c r="C557" s="503" t="s">
        <v>569</v>
      </c>
      <c r="D557" s="503"/>
      <c r="E557" s="253">
        <v>2.796</v>
      </c>
      <c r="F557" s="254"/>
      <c r="G557" s="255"/>
      <c r="H557" s="256"/>
      <c r="I557" s="257"/>
      <c r="J557" s="258"/>
      <c r="K557" s="257"/>
      <c r="M557" s="259" t="s">
        <v>569</v>
      </c>
      <c r="O557" s="242"/>
    </row>
    <row r="558" spans="1:15" ht="12.75">
      <c r="A558" s="251"/>
      <c r="B558" s="252"/>
      <c r="C558" s="503" t="s">
        <v>570</v>
      </c>
      <c r="D558" s="503"/>
      <c r="E558" s="253">
        <v>1.272</v>
      </c>
      <c r="F558" s="254"/>
      <c r="G558" s="255"/>
      <c r="H558" s="256"/>
      <c r="I558" s="257"/>
      <c r="J558" s="258"/>
      <c r="K558" s="257"/>
      <c r="M558" s="259" t="s">
        <v>570</v>
      </c>
      <c r="O558" s="242"/>
    </row>
    <row r="559" spans="1:15" ht="12.75">
      <c r="A559" s="251"/>
      <c r="B559" s="252"/>
      <c r="C559" s="503" t="s">
        <v>571</v>
      </c>
      <c r="D559" s="503"/>
      <c r="E559" s="253">
        <v>11.988</v>
      </c>
      <c r="F559" s="254"/>
      <c r="G559" s="255"/>
      <c r="H559" s="256"/>
      <c r="I559" s="257"/>
      <c r="J559" s="258"/>
      <c r="K559" s="257"/>
      <c r="M559" s="259" t="s">
        <v>571</v>
      </c>
      <c r="O559" s="242"/>
    </row>
    <row r="560" spans="1:15" ht="12.75">
      <c r="A560" s="251"/>
      <c r="B560" s="252"/>
      <c r="C560" s="503" t="s">
        <v>572</v>
      </c>
      <c r="D560" s="503"/>
      <c r="E560" s="253">
        <v>3.816</v>
      </c>
      <c r="F560" s="254"/>
      <c r="G560" s="255"/>
      <c r="H560" s="256"/>
      <c r="I560" s="257"/>
      <c r="J560" s="258"/>
      <c r="K560" s="257"/>
      <c r="M560" s="259" t="s">
        <v>572</v>
      </c>
      <c r="O560" s="242"/>
    </row>
    <row r="561" spans="1:15" ht="12.75">
      <c r="A561" s="251"/>
      <c r="B561" s="252"/>
      <c r="C561" s="503" t="s">
        <v>573</v>
      </c>
      <c r="D561" s="503"/>
      <c r="E561" s="253">
        <v>2.804</v>
      </c>
      <c r="F561" s="254"/>
      <c r="G561" s="255"/>
      <c r="H561" s="256"/>
      <c r="I561" s="257"/>
      <c r="J561" s="258"/>
      <c r="K561" s="257"/>
      <c r="M561" s="259" t="s">
        <v>573</v>
      </c>
      <c r="O561" s="242"/>
    </row>
    <row r="562" spans="1:15" ht="12.75">
      <c r="A562" s="251"/>
      <c r="B562" s="252"/>
      <c r="C562" s="503" t="s">
        <v>574</v>
      </c>
      <c r="D562" s="503"/>
      <c r="E562" s="253">
        <v>4.206</v>
      </c>
      <c r="F562" s="254"/>
      <c r="G562" s="255"/>
      <c r="H562" s="256"/>
      <c r="I562" s="257"/>
      <c r="J562" s="258"/>
      <c r="K562" s="257"/>
      <c r="M562" s="259" t="s">
        <v>574</v>
      </c>
      <c r="O562" s="242"/>
    </row>
    <row r="563" spans="1:15" ht="12.75">
      <c r="A563" s="251"/>
      <c r="B563" s="252"/>
      <c r="C563" s="503" t="s">
        <v>575</v>
      </c>
      <c r="D563" s="503"/>
      <c r="E563" s="253">
        <v>1.272</v>
      </c>
      <c r="F563" s="254"/>
      <c r="G563" s="255"/>
      <c r="H563" s="256"/>
      <c r="I563" s="257"/>
      <c r="J563" s="258"/>
      <c r="K563" s="257"/>
      <c r="M563" s="259" t="s">
        <v>575</v>
      </c>
      <c r="O563" s="242"/>
    </row>
    <row r="564" spans="1:15" ht="12.75">
      <c r="A564" s="251"/>
      <c r="B564" s="252"/>
      <c r="C564" s="503" t="s">
        <v>576</v>
      </c>
      <c r="D564" s="503"/>
      <c r="E564" s="253">
        <v>12.618</v>
      </c>
      <c r="F564" s="254"/>
      <c r="G564" s="255"/>
      <c r="H564" s="256"/>
      <c r="I564" s="257"/>
      <c r="J564" s="258"/>
      <c r="K564" s="257"/>
      <c r="M564" s="259" t="s">
        <v>576</v>
      </c>
      <c r="O564" s="242"/>
    </row>
    <row r="565" spans="1:15" ht="12.75">
      <c r="A565" s="251"/>
      <c r="B565" s="252"/>
      <c r="C565" s="503" t="s">
        <v>577</v>
      </c>
      <c r="D565" s="503"/>
      <c r="E565" s="253">
        <v>3.816</v>
      </c>
      <c r="F565" s="254"/>
      <c r="G565" s="255"/>
      <c r="H565" s="256"/>
      <c r="I565" s="257"/>
      <c r="J565" s="258"/>
      <c r="K565" s="257"/>
      <c r="M565" s="259" t="s">
        <v>577</v>
      </c>
      <c r="O565" s="242"/>
    </row>
    <row r="566" spans="1:15" ht="12.75">
      <c r="A566" s="251"/>
      <c r="B566" s="252"/>
      <c r="C566" s="503" t="s">
        <v>578</v>
      </c>
      <c r="D566" s="503"/>
      <c r="E566" s="253">
        <v>1.402</v>
      </c>
      <c r="F566" s="254"/>
      <c r="G566" s="255"/>
      <c r="H566" s="256"/>
      <c r="I566" s="257"/>
      <c r="J566" s="258"/>
      <c r="K566" s="257"/>
      <c r="M566" s="259" t="s">
        <v>578</v>
      </c>
      <c r="O566" s="242"/>
    </row>
    <row r="567" spans="1:15" ht="12.75">
      <c r="A567" s="251"/>
      <c r="B567" s="252"/>
      <c r="C567" s="503" t="s">
        <v>579</v>
      </c>
      <c r="D567" s="503"/>
      <c r="E567" s="253">
        <v>5.608</v>
      </c>
      <c r="F567" s="254"/>
      <c r="G567" s="255"/>
      <c r="H567" s="256"/>
      <c r="I567" s="257"/>
      <c r="J567" s="258"/>
      <c r="K567" s="257"/>
      <c r="M567" s="259" t="s">
        <v>579</v>
      </c>
      <c r="O567" s="242"/>
    </row>
    <row r="568" spans="1:15" ht="12.75">
      <c r="A568" s="251"/>
      <c r="B568" s="252"/>
      <c r="C568" s="503" t="s">
        <v>580</v>
      </c>
      <c r="D568" s="503"/>
      <c r="E568" s="253">
        <v>1.276</v>
      </c>
      <c r="F568" s="254"/>
      <c r="G568" s="255"/>
      <c r="H568" s="256"/>
      <c r="I568" s="257"/>
      <c r="J568" s="258"/>
      <c r="K568" s="257"/>
      <c r="M568" s="259" t="s">
        <v>580</v>
      </c>
      <c r="O568" s="242"/>
    </row>
    <row r="569" spans="1:15" ht="12.75">
      <c r="A569" s="251"/>
      <c r="B569" s="252"/>
      <c r="C569" s="503" t="s">
        <v>581</v>
      </c>
      <c r="D569" s="503"/>
      <c r="E569" s="253">
        <v>12.654</v>
      </c>
      <c r="F569" s="254"/>
      <c r="G569" s="255"/>
      <c r="H569" s="256"/>
      <c r="I569" s="257"/>
      <c r="J569" s="258"/>
      <c r="K569" s="257"/>
      <c r="M569" s="259" t="s">
        <v>581</v>
      </c>
      <c r="O569" s="242"/>
    </row>
    <row r="570" spans="1:15" ht="12.75">
      <c r="A570" s="251"/>
      <c r="B570" s="252"/>
      <c r="C570" s="503" t="s">
        <v>582</v>
      </c>
      <c r="D570" s="503"/>
      <c r="E570" s="253">
        <v>3.828</v>
      </c>
      <c r="F570" s="254"/>
      <c r="G570" s="255"/>
      <c r="H570" s="256"/>
      <c r="I570" s="257"/>
      <c r="J570" s="258"/>
      <c r="K570" s="257"/>
      <c r="M570" s="259" t="s">
        <v>582</v>
      </c>
      <c r="O570" s="242"/>
    </row>
    <row r="571" spans="1:15" ht="12.75">
      <c r="A571" s="251"/>
      <c r="B571" s="252"/>
      <c r="C571" s="503" t="s">
        <v>583</v>
      </c>
      <c r="D571" s="503"/>
      <c r="E571" s="253">
        <v>0</v>
      </c>
      <c r="F571" s="254"/>
      <c r="G571" s="255"/>
      <c r="H571" s="256"/>
      <c r="I571" s="257"/>
      <c r="J571" s="258"/>
      <c r="K571" s="257"/>
      <c r="M571" s="259" t="s">
        <v>583</v>
      </c>
      <c r="O571" s="242"/>
    </row>
    <row r="572" spans="1:15" ht="12.75">
      <c r="A572" s="251"/>
      <c r="B572" s="252"/>
      <c r="C572" s="503" t="s">
        <v>584</v>
      </c>
      <c r="D572" s="503"/>
      <c r="E572" s="253">
        <v>0</v>
      </c>
      <c r="F572" s="254"/>
      <c r="G572" s="255"/>
      <c r="H572" s="256"/>
      <c r="I572" s="257"/>
      <c r="J572" s="258"/>
      <c r="K572" s="257"/>
      <c r="M572" s="259" t="s">
        <v>584</v>
      </c>
      <c r="O572" s="242"/>
    </row>
    <row r="573" spans="1:15" ht="12.75">
      <c r="A573" s="251"/>
      <c r="B573" s="252"/>
      <c r="C573" s="503" t="s">
        <v>585</v>
      </c>
      <c r="D573" s="503"/>
      <c r="E573" s="253">
        <v>2.032</v>
      </c>
      <c r="F573" s="254"/>
      <c r="G573" s="255"/>
      <c r="H573" s="256"/>
      <c r="I573" s="257"/>
      <c r="J573" s="258"/>
      <c r="K573" s="257"/>
      <c r="M573" s="259" t="s">
        <v>585</v>
      </c>
      <c r="O573" s="242"/>
    </row>
    <row r="574" spans="1:15" ht="12.75">
      <c r="A574" s="251"/>
      <c r="B574" s="252"/>
      <c r="C574" s="503" t="s">
        <v>586</v>
      </c>
      <c r="D574" s="503"/>
      <c r="E574" s="253">
        <v>2.868</v>
      </c>
      <c r="F574" s="254"/>
      <c r="G574" s="255"/>
      <c r="H574" s="256"/>
      <c r="I574" s="257"/>
      <c r="J574" s="258"/>
      <c r="K574" s="257"/>
      <c r="M574" s="259" t="s">
        <v>586</v>
      </c>
      <c r="O574" s="242"/>
    </row>
    <row r="575" spans="1:15" ht="12.75">
      <c r="A575" s="251"/>
      <c r="B575" s="252"/>
      <c r="C575" s="503" t="s">
        <v>587</v>
      </c>
      <c r="D575" s="503"/>
      <c r="E575" s="253">
        <v>1.312</v>
      </c>
      <c r="F575" s="254"/>
      <c r="G575" s="255"/>
      <c r="H575" s="256"/>
      <c r="I575" s="257"/>
      <c r="J575" s="258"/>
      <c r="K575" s="257"/>
      <c r="M575" s="259" t="s">
        <v>587</v>
      </c>
      <c r="O575" s="242"/>
    </row>
    <row r="576" spans="1:15" ht="12.75">
      <c r="A576" s="251"/>
      <c r="B576" s="252"/>
      <c r="C576" s="503" t="s">
        <v>588</v>
      </c>
      <c r="D576" s="503"/>
      <c r="E576" s="253">
        <v>1.624</v>
      </c>
      <c r="F576" s="254"/>
      <c r="G576" s="255"/>
      <c r="H576" s="256"/>
      <c r="I576" s="257"/>
      <c r="J576" s="258"/>
      <c r="K576" s="257"/>
      <c r="M576" s="259" t="s">
        <v>588</v>
      </c>
      <c r="O576" s="242"/>
    </row>
    <row r="577" spans="1:15" ht="12.75">
      <c r="A577" s="251"/>
      <c r="B577" s="252"/>
      <c r="C577" s="503" t="s">
        <v>589</v>
      </c>
      <c r="D577" s="503"/>
      <c r="E577" s="253">
        <v>1.232</v>
      </c>
      <c r="F577" s="254"/>
      <c r="G577" s="255"/>
      <c r="H577" s="256"/>
      <c r="I577" s="257"/>
      <c r="J577" s="258"/>
      <c r="K577" s="257"/>
      <c r="M577" s="259" t="s">
        <v>589</v>
      </c>
      <c r="O577" s="242"/>
    </row>
    <row r="578" spans="1:15" ht="12.75">
      <c r="A578" s="251"/>
      <c r="B578" s="252"/>
      <c r="C578" s="503" t="s">
        <v>590</v>
      </c>
      <c r="D578" s="503"/>
      <c r="E578" s="253">
        <v>0.6724</v>
      </c>
      <c r="F578" s="254"/>
      <c r="G578" s="255"/>
      <c r="H578" s="256"/>
      <c r="I578" s="257"/>
      <c r="J578" s="258"/>
      <c r="K578" s="257"/>
      <c r="M578" s="259" t="s">
        <v>590</v>
      </c>
      <c r="O578" s="242"/>
    </row>
    <row r="579" spans="1:15" ht="12.75">
      <c r="A579" s="251"/>
      <c r="B579" s="252"/>
      <c r="C579" s="503" t="s">
        <v>591</v>
      </c>
      <c r="D579" s="503"/>
      <c r="E579" s="253">
        <v>2.48</v>
      </c>
      <c r="F579" s="254"/>
      <c r="G579" s="255"/>
      <c r="H579" s="256"/>
      <c r="I579" s="257"/>
      <c r="J579" s="258"/>
      <c r="K579" s="257"/>
      <c r="M579" s="259" t="s">
        <v>591</v>
      </c>
      <c r="O579" s="242"/>
    </row>
    <row r="580" spans="1:15" ht="12.75">
      <c r="A580" s="251"/>
      <c r="B580" s="252"/>
      <c r="C580" s="503" t="s">
        <v>592</v>
      </c>
      <c r="D580" s="503"/>
      <c r="E580" s="253">
        <v>2.52</v>
      </c>
      <c r="F580" s="254"/>
      <c r="G580" s="255"/>
      <c r="H580" s="256"/>
      <c r="I580" s="257"/>
      <c r="J580" s="258"/>
      <c r="K580" s="257"/>
      <c r="M580" s="259" t="s">
        <v>592</v>
      </c>
      <c r="O580" s="242"/>
    </row>
    <row r="581" spans="1:15" ht="12.75">
      <c r="A581" s="251"/>
      <c r="B581" s="252"/>
      <c r="C581" s="503" t="s">
        <v>561</v>
      </c>
      <c r="D581" s="503"/>
      <c r="E581" s="253">
        <v>0</v>
      </c>
      <c r="F581" s="254"/>
      <c r="G581" s="255"/>
      <c r="H581" s="256"/>
      <c r="I581" s="257"/>
      <c r="J581" s="258"/>
      <c r="K581" s="257"/>
      <c r="M581" s="259" t="s">
        <v>561</v>
      </c>
      <c r="O581" s="242"/>
    </row>
    <row r="582" spans="1:15" ht="12.75">
      <c r="A582" s="251"/>
      <c r="B582" s="252"/>
      <c r="C582" s="503" t="s">
        <v>593</v>
      </c>
      <c r="D582" s="503"/>
      <c r="E582" s="253">
        <v>2.316</v>
      </c>
      <c r="F582" s="254"/>
      <c r="G582" s="255"/>
      <c r="H582" s="256"/>
      <c r="I582" s="257"/>
      <c r="J582" s="258"/>
      <c r="K582" s="257"/>
      <c r="M582" s="259" t="s">
        <v>593</v>
      </c>
      <c r="O582" s="242"/>
    </row>
    <row r="583" spans="1:15" ht="12.75">
      <c r="A583" s="251"/>
      <c r="B583" s="252"/>
      <c r="C583" s="503" t="s">
        <v>594</v>
      </c>
      <c r="D583" s="503"/>
      <c r="E583" s="253">
        <v>0.92</v>
      </c>
      <c r="F583" s="254"/>
      <c r="G583" s="255"/>
      <c r="H583" s="256"/>
      <c r="I583" s="257"/>
      <c r="J583" s="258"/>
      <c r="K583" s="257"/>
      <c r="M583" s="259" t="s">
        <v>594</v>
      </c>
      <c r="O583" s="242"/>
    </row>
    <row r="584" spans="1:15" ht="12.75">
      <c r="A584" s="251"/>
      <c r="B584" s="252"/>
      <c r="C584" s="503" t="s">
        <v>595</v>
      </c>
      <c r="D584" s="503"/>
      <c r="E584" s="253">
        <v>2.064</v>
      </c>
      <c r="F584" s="254"/>
      <c r="G584" s="255"/>
      <c r="H584" s="256"/>
      <c r="I584" s="257"/>
      <c r="J584" s="258"/>
      <c r="K584" s="257"/>
      <c r="M584" s="259" t="s">
        <v>595</v>
      </c>
      <c r="O584" s="242"/>
    </row>
    <row r="585" spans="1:15" ht="12.75">
      <c r="A585" s="251"/>
      <c r="B585" s="252"/>
      <c r="C585" s="503" t="s">
        <v>596</v>
      </c>
      <c r="D585" s="503"/>
      <c r="E585" s="253">
        <v>2.064</v>
      </c>
      <c r="F585" s="254"/>
      <c r="G585" s="255"/>
      <c r="H585" s="256"/>
      <c r="I585" s="257"/>
      <c r="J585" s="258"/>
      <c r="K585" s="257"/>
      <c r="M585" s="259" t="s">
        <v>596</v>
      </c>
      <c r="O585" s="242"/>
    </row>
    <row r="586" spans="1:15" ht="12.75">
      <c r="A586" s="251"/>
      <c r="B586" s="252"/>
      <c r="C586" s="503" t="s">
        <v>597</v>
      </c>
      <c r="D586" s="503"/>
      <c r="E586" s="253">
        <v>1.032</v>
      </c>
      <c r="F586" s="254"/>
      <c r="G586" s="255"/>
      <c r="H586" s="256"/>
      <c r="I586" s="257"/>
      <c r="J586" s="258"/>
      <c r="K586" s="257"/>
      <c r="M586" s="259" t="s">
        <v>597</v>
      </c>
      <c r="O586" s="242"/>
    </row>
    <row r="587" spans="1:15" ht="12.75">
      <c r="A587" s="251"/>
      <c r="B587" s="252"/>
      <c r="C587" s="503" t="s">
        <v>598</v>
      </c>
      <c r="D587" s="503"/>
      <c r="E587" s="253">
        <v>32.9</v>
      </c>
      <c r="F587" s="254"/>
      <c r="G587" s="255"/>
      <c r="H587" s="256"/>
      <c r="I587" s="257"/>
      <c r="J587" s="258"/>
      <c r="K587" s="257"/>
      <c r="M587" s="259" t="s">
        <v>598</v>
      </c>
      <c r="O587" s="242"/>
    </row>
    <row r="588" spans="1:15" ht="12.75">
      <c r="A588" s="251"/>
      <c r="B588" s="252"/>
      <c r="C588" s="503" t="s">
        <v>599</v>
      </c>
      <c r="D588" s="503"/>
      <c r="E588" s="253">
        <v>2.686</v>
      </c>
      <c r="F588" s="254"/>
      <c r="G588" s="255"/>
      <c r="H588" s="256"/>
      <c r="I588" s="257"/>
      <c r="J588" s="258"/>
      <c r="K588" s="257"/>
      <c r="M588" s="259" t="s">
        <v>599</v>
      </c>
      <c r="O588" s="242"/>
    </row>
    <row r="589" spans="1:15" ht="12.75">
      <c r="A589" s="251"/>
      <c r="B589" s="252"/>
      <c r="C589" s="503" t="s">
        <v>600</v>
      </c>
      <c r="D589" s="503"/>
      <c r="E589" s="253">
        <v>1.316</v>
      </c>
      <c r="F589" s="254"/>
      <c r="G589" s="255"/>
      <c r="H589" s="256"/>
      <c r="I589" s="257"/>
      <c r="J589" s="258"/>
      <c r="K589" s="257"/>
      <c r="M589" s="259" t="s">
        <v>600</v>
      </c>
      <c r="O589" s="242"/>
    </row>
    <row r="590" spans="1:15" ht="12.75">
      <c r="A590" s="251"/>
      <c r="B590" s="252"/>
      <c r="C590" s="503" t="s">
        <v>601</v>
      </c>
      <c r="D590" s="503"/>
      <c r="E590" s="253">
        <v>1.343</v>
      </c>
      <c r="F590" s="254"/>
      <c r="G590" s="255"/>
      <c r="H590" s="256"/>
      <c r="I590" s="257"/>
      <c r="J590" s="258"/>
      <c r="K590" s="257"/>
      <c r="M590" s="259" t="s">
        <v>601</v>
      </c>
      <c r="O590" s="242"/>
    </row>
    <row r="591" spans="1:15" ht="12.75">
      <c r="A591" s="251"/>
      <c r="B591" s="252"/>
      <c r="C591" s="503" t="s">
        <v>602</v>
      </c>
      <c r="D591" s="503"/>
      <c r="E591" s="253">
        <v>5.264</v>
      </c>
      <c r="F591" s="254"/>
      <c r="G591" s="255"/>
      <c r="H591" s="256"/>
      <c r="I591" s="257"/>
      <c r="J591" s="258"/>
      <c r="K591" s="257"/>
      <c r="M591" s="259" t="s">
        <v>602</v>
      </c>
      <c r="O591" s="242"/>
    </row>
    <row r="592" spans="1:15" ht="12.75">
      <c r="A592" s="251"/>
      <c r="B592" s="252"/>
      <c r="C592" s="503" t="s">
        <v>603</v>
      </c>
      <c r="D592" s="503"/>
      <c r="E592" s="253">
        <v>1.316</v>
      </c>
      <c r="F592" s="254"/>
      <c r="G592" s="255"/>
      <c r="H592" s="256"/>
      <c r="I592" s="257"/>
      <c r="J592" s="258"/>
      <c r="K592" s="257"/>
      <c r="M592" s="259" t="s">
        <v>603</v>
      </c>
      <c r="O592" s="242"/>
    </row>
    <row r="593" spans="1:15" ht="12.75">
      <c r="A593" s="251"/>
      <c r="B593" s="252"/>
      <c r="C593" s="503" t="s">
        <v>604</v>
      </c>
      <c r="D593" s="503"/>
      <c r="E593" s="253">
        <v>1.316</v>
      </c>
      <c r="F593" s="254"/>
      <c r="G593" s="255"/>
      <c r="H593" s="256"/>
      <c r="I593" s="257"/>
      <c r="J593" s="258"/>
      <c r="K593" s="257"/>
      <c r="M593" s="259" t="s">
        <v>604</v>
      </c>
      <c r="O593" s="242"/>
    </row>
    <row r="594" spans="1:15" ht="12.75">
      <c r="A594" s="251"/>
      <c r="B594" s="252"/>
      <c r="C594" s="503" t="s">
        <v>605</v>
      </c>
      <c r="D594" s="503"/>
      <c r="E594" s="253">
        <v>17.16</v>
      </c>
      <c r="F594" s="254"/>
      <c r="G594" s="255"/>
      <c r="H594" s="256"/>
      <c r="I594" s="257"/>
      <c r="J594" s="258"/>
      <c r="K594" s="257"/>
      <c r="M594" s="259" t="s">
        <v>605</v>
      </c>
      <c r="O594" s="242"/>
    </row>
    <row r="595" spans="1:15" ht="12.75">
      <c r="A595" s="251"/>
      <c r="B595" s="252"/>
      <c r="C595" s="503" t="s">
        <v>606</v>
      </c>
      <c r="D595" s="503"/>
      <c r="E595" s="253">
        <v>4.041</v>
      </c>
      <c r="F595" s="254"/>
      <c r="G595" s="255"/>
      <c r="H595" s="256"/>
      <c r="I595" s="257"/>
      <c r="J595" s="258"/>
      <c r="K595" s="257"/>
      <c r="M595" s="259" t="s">
        <v>606</v>
      </c>
      <c r="O595" s="242"/>
    </row>
    <row r="596" spans="1:15" ht="12.75">
      <c r="A596" s="251"/>
      <c r="B596" s="252"/>
      <c r="C596" s="503" t="s">
        <v>607</v>
      </c>
      <c r="D596" s="503"/>
      <c r="E596" s="253">
        <v>6.6</v>
      </c>
      <c r="F596" s="254"/>
      <c r="G596" s="255"/>
      <c r="H596" s="256"/>
      <c r="I596" s="257"/>
      <c r="J596" s="258"/>
      <c r="K596" s="257"/>
      <c r="M596" s="259" t="s">
        <v>607</v>
      </c>
      <c r="O596" s="242"/>
    </row>
    <row r="597" spans="1:80" ht="12.75">
      <c r="A597" s="243">
        <v>46</v>
      </c>
      <c r="B597" s="244" t="s">
        <v>608</v>
      </c>
      <c r="C597" s="245" t="s">
        <v>609</v>
      </c>
      <c r="D597" s="246" t="s">
        <v>123</v>
      </c>
      <c r="E597" s="247">
        <v>26.5053</v>
      </c>
      <c r="F597" s="439"/>
      <c r="G597" s="248">
        <f>E597*F597</f>
        <v>0</v>
      </c>
      <c r="H597" s="249">
        <v>0.04606</v>
      </c>
      <c r="I597" s="250">
        <f>E597*H597</f>
        <v>1.2208341179999997</v>
      </c>
      <c r="J597" s="249">
        <v>0</v>
      </c>
      <c r="K597" s="250">
        <f>E597*J597</f>
        <v>0</v>
      </c>
      <c r="O597" s="242">
        <v>2</v>
      </c>
      <c r="AA597" s="215">
        <v>1</v>
      </c>
      <c r="AB597" s="215">
        <v>1</v>
      </c>
      <c r="AC597" s="215">
        <v>1</v>
      </c>
      <c r="AZ597" s="215">
        <v>1</v>
      </c>
      <c r="BA597" s="215">
        <f>IF(AZ597=1,G597,0)</f>
        <v>0</v>
      </c>
      <c r="BB597" s="215">
        <f>IF(AZ597=2,G597,0)</f>
        <v>0</v>
      </c>
      <c r="BC597" s="215">
        <f>IF(AZ597=3,G597,0)</f>
        <v>0</v>
      </c>
      <c r="BD597" s="215">
        <f>IF(AZ597=4,G597,0)</f>
        <v>0</v>
      </c>
      <c r="BE597" s="215">
        <f>IF(AZ597=5,G597,0)</f>
        <v>0</v>
      </c>
      <c r="CA597" s="242">
        <v>1</v>
      </c>
      <c r="CB597" s="242">
        <v>1</v>
      </c>
    </row>
    <row r="598" spans="1:15" ht="12.75">
      <c r="A598" s="251"/>
      <c r="B598" s="252"/>
      <c r="C598" s="503" t="s">
        <v>610</v>
      </c>
      <c r="D598" s="503"/>
      <c r="E598" s="253">
        <v>19.3053</v>
      </c>
      <c r="F598" s="254"/>
      <c r="G598" s="255"/>
      <c r="H598" s="256"/>
      <c r="I598" s="257"/>
      <c r="J598" s="258"/>
      <c r="K598" s="257"/>
      <c r="M598" s="259" t="s">
        <v>610</v>
      </c>
      <c r="O598" s="242"/>
    </row>
    <row r="599" spans="1:15" ht="12.75">
      <c r="A599" s="251"/>
      <c r="B599" s="252"/>
      <c r="C599" s="503" t="s">
        <v>611</v>
      </c>
      <c r="D599" s="503"/>
      <c r="E599" s="253">
        <v>7.2</v>
      </c>
      <c r="F599" s="254"/>
      <c r="G599" s="255"/>
      <c r="H599" s="256"/>
      <c r="I599" s="257"/>
      <c r="J599" s="258"/>
      <c r="K599" s="257"/>
      <c r="M599" s="259" t="s">
        <v>611</v>
      </c>
      <c r="O599" s="242"/>
    </row>
    <row r="600" spans="1:80" ht="12.75">
      <c r="A600" s="243">
        <v>47</v>
      </c>
      <c r="B600" s="244" t="s">
        <v>612</v>
      </c>
      <c r="C600" s="245" t="s">
        <v>613</v>
      </c>
      <c r="D600" s="246" t="s">
        <v>123</v>
      </c>
      <c r="E600" s="247">
        <v>210.3253</v>
      </c>
      <c r="F600" s="439"/>
      <c r="G600" s="248">
        <f>E600*F600</f>
        <v>0</v>
      </c>
      <c r="H600" s="249">
        <v>0.00242</v>
      </c>
      <c r="I600" s="250">
        <f>E600*H600</f>
        <v>0.508987226</v>
      </c>
      <c r="J600" s="249">
        <v>0</v>
      </c>
      <c r="K600" s="250">
        <f>E600*J600</f>
        <v>0</v>
      </c>
      <c r="O600" s="242">
        <v>2</v>
      </c>
      <c r="AA600" s="215">
        <v>1</v>
      </c>
      <c r="AB600" s="215">
        <v>1</v>
      </c>
      <c r="AC600" s="215">
        <v>1</v>
      </c>
      <c r="AZ600" s="215">
        <v>1</v>
      </c>
      <c r="BA600" s="215">
        <f>IF(AZ600=1,G600,0)</f>
        <v>0</v>
      </c>
      <c r="BB600" s="215">
        <f>IF(AZ600=2,G600,0)</f>
        <v>0</v>
      </c>
      <c r="BC600" s="215">
        <f>IF(AZ600=3,G600,0)</f>
        <v>0</v>
      </c>
      <c r="BD600" s="215">
        <f>IF(AZ600=4,G600,0)</f>
        <v>0</v>
      </c>
      <c r="BE600" s="215">
        <f>IF(AZ600=5,G600,0)</f>
        <v>0</v>
      </c>
      <c r="CA600" s="242">
        <v>1</v>
      </c>
      <c r="CB600" s="242">
        <v>1</v>
      </c>
    </row>
    <row r="601" spans="1:15" ht="12.75">
      <c r="A601" s="251"/>
      <c r="B601" s="252"/>
      <c r="C601" s="503" t="s">
        <v>610</v>
      </c>
      <c r="D601" s="503"/>
      <c r="E601" s="253">
        <v>19.3053</v>
      </c>
      <c r="F601" s="254"/>
      <c r="G601" s="255"/>
      <c r="H601" s="256"/>
      <c r="I601" s="257"/>
      <c r="J601" s="258"/>
      <c r="K601" s="257"/>
      <c r="M601" s="259" t="s">
        <v>610</v>
      </c>
      <c r="O601" s="242"/>
    </row>
    <row r="602" spans="1:15" ht="12.75">
      <c r="A602" s="251"/>
      <c r="B602" s="252"/>
      <c r="C602" s="503" t="s">
        <v>614</v>
      </c>
      <c r="D602" s="503"/>
      <c r="E602" s="253">
        <v>191.02</v>
      </c>
      <c r="F602" s="254"/>
      <c r="G602" s="255"/>
      <c r="H602" s="256"/>
      <c r="I602" s="257"/>
      <c r="J602" s="258"/>
      <c r="K602" s="257"/>
      <c r="M602" s="259" t="s">
        <v>614</v>
      </c>
      <c r="O602" s="242"/>
    </row>
    <row r="603" spans="1:80" ht="22.5">
      <c r="A603" s="243">
        <v>48</v>
      </c>
      <c r="B603" s="244" t="s">
        <v>615</v>
      </c>
      <c r="C603" s="245" t="s">
        <v>616</v>
      </c>
      <c r="D603" s="246" t="s">
        <v>205</v>
      </c>
      <c r="E603" s="247">
        <f>E604+E605+E606+E607+E608+E609+E610+E611+E612+E613+E614+E615+E616+E617+E618+E619+E620+E621+E622+E623+E624+E625+E626+E627+E628+E629+E630+E631+E632+E633+E634+E635+E636+E637+E638+E639+E640+E641+E642+E643+E644+E645+E646+E647+E648+E649+E650+E651+E652+E653+E654+E655+E656+E657+E658+E659+E660+E661+E662</f>
        <v>1832.7228000000002</v>
      </c>
      <c r="F603" s="439"/>
      <c r="G603" s="248">
        <f>E603*F603</f>
        <v>0</v>
      </c>
      <c r="H603" s="249">
        <v>0.00015</v>
      </c>
      <c r="I603" s="250">
        <f>E603*H603</f>
        <v>0.27490842</v>
      </c>
      <c r="J603" s="249">
        <v>0</v>
      </c>
      <c r="K603" s="250">
        <f>E603*J603</f>
        <v>0</v>
      </c>
      <c r="O603" s="242">
        <v>2</v>
      </c>
      <c r="AA603" s="215">
        <v>1</v>
      </c>
      <c r="AB603" s="215">
        <v>1</v>
      </c>
      <c r="AC603" s="215">
        <v>1</v>
      </c>
      <c r="AZ603" s="215">
        <v>1</v>
      </c>
      <c r="BA603" s="215">
        <f>IF(AZ603=1,G603,0)</f>
        <v>0</v>
      </c>
      <c r="BB603" s="215">
        <f>IF(AZ603=2,G603,0)</f>
        <v>0</v>
      </c>
      <c r="BC603" s="215">
        <f>IF(AZ603=3,G603,0)</f>
        <v>0</v>
      </c>
      <c r="BD603" s="215">
        <f>IF(AZ603=4,G603,0)</f>
        <v>0</v>
      </c>
      <c r="BE603" s="215">
        <f>IF(AZ603=5,G603,0)</f>
        <v>0</v>
      </c>
      <c r="CA603" s="242">
        <v>1</v>
      </c>
      <c r="CB603" s="242">
        <v>1</v>
      </c>
    </row>
    <row r="604" spans="1:15" ht="12.75">
      <c r="A604" s="251"/>
      <c r="B604" s="252"/>
      <c r="C604" s="503" t="s">
        <v>341</v>
      </c>
      <c r="D604" s="503"/>
      <c r="E604" s="253">
        <v>12.6</v>
      </c>
      <c r="F604" s="254"/>
      <c r="G604" s="255"/>
      <c r="H604" s="256"/>
      <c r="I604" s="257"/>
      <c r="J604" s="258"/>
      <c r="K604" s="257"/>
      <c r="M604" s="259" t="s">
        <v>341</v>
      </c>
      <c r="O604" s="242"/>
    </row>
    <row r="605" spans="1:15" ht="12.75">
      <c r="A605" s="251"/>
      <c r="B605" s="252"/>
      <c r="C605" s="503" t="s">
        <v>342</v>
      </c>
      <c r="D605" s="503"/>
      <c r="E605" s="253">
        <v>12.6</v>
      </c>
      <c r="F605" s="254"/>
      <c r="G605" s="255"/>
      <c r="H605" s="256"/>
      <c r="I605" s="257"/>
      <c r="J605" s="258"/>
      <c r="K605" s="257"/>
      <c r="M605" s="259" t="s">
        <v>342</v>
      </c>
      <c r="O605" s="242"/>
    </row>
    <row r="606" spans="1:15" ht="12.75">
      <c r="A606" s="251"/>
      <c r="B606" s="252"/>
      <c r="C606" s="503" t="s">
        <v>343</v>
      </c>
      <c r="D606" s="503"/>
      <c r="E606" s="253">
        <v>16.2</v>
      </c>
      <c r="F606" s="254"/>
      <c r="G606" s="255"/>
      <c r="H606" s="256"/>
      <c r="I606" s="257"/>
      <c r="J606" s="258"/>
      <c r="K606" s="257"/>
      <c r="M606" s="259" t="s">
        <v>343</v>
      </c>
      <c r="O606" s="242"/>
    </row>
    <row r="607" spans="1:15" ht="12.75">
      <c r="A607" s="251"/>
      <c r="B607" s="252"/>
      <c r="C607" s="503" t="s">
        <v>344</v>
      </c>
      <c r="D607" s="503"/>
      <c r="E607" s="253">
        <v>3.3</v>
      </c>
      <c r="F607" s="254"/>
      <c r="G607" s="255"/>
      <c r="H607" s="256"/>
      <c r="I607" s="257"/>
      <c r="J607" s="258"/>
      <c r="K607" s="257"/>
      <c r="M607" s="259" t="s">
        <v>344</v>
      </c>
      <c r="O607" s="242"/>
    </row>
    <row r="608" spans="1:15" ht="12.75">
      <c r="A608" s="251"/>
      <c r="B608" s="252"/>
      <c r="C608" s="503" t="s">
        <v>345</v>
      </c>
      <c r="D608" s="503"/>
      <c r="E608" s="253">
        <v>3.38</v>
      </c>
      <c r="F608" s="254"/>
      <c r="G608" s="255"/>
      <c r="H608" s="256"/>
      <c r="I608" s="257"/>
      <c r="J608" s="258"/>
      <c r="K608" s="257"/>
      <c r="M608" s="259" t="s">
        <v>345</v>
      </c>
      <c r="O608" s="242"/>
    </row>
    <row r="609" spans="1:15" ht="12.75">
      <c r="A609" s="251"/>
      <c r="B609" s="252"/>
      <c r="C609" s="503" t="s">
        <v>346</v>
      </c>
      <c r="D609" s="503"/>
      <c r="E609" s="253">
        <v>3.3</v>
      </c>
      <c r="F609" s="254"/>
      <c r="G609" s="255"/>
      <c r="H609" s="256"/>
      <c r="I609" s="257"/>
      <c r="J609" s="258"/>
      <c r="K609" s="257"/>
      <c r="M609" s="259" t="s">
        <v>346</v>
      </c>
      <c r="O609" s="242"/>
    </row>
    <row r="610" spans="1:15" ht="12.75">
      <c r="A610" s="251"/>
      <c r="B610" s="252"/>
      <c r="C610" s="503" t="s">
        <v>347</v>
      </c>
      <c r="D610" s="503"/>
      <c r="E610" s="253">
        <v>7.8</v>
      </c>
      <c r="F610" s="254"/>
      <c r="G610" s="255"/>
      <c r="H610" s="256"/>
      <c r="I610" s="257"/>
      <c r="J610" s="258"/>
      <c r="K610" s="257"/>
      <c r="M610" s="259" t="s">
        <v>347</v>
      </c>
      <c r="O610" s="242"/>
    </row>
    <row r="611" spans="1:15" ht="12.75">
      <c r="A611" s="251"/>
      <c r="B611" s="252"/>
      <c r="C611" s="503" t="s">
        <v>348</v>
      </c>
      <c r="D611" s="503"/>
      <c r="E611" s="253">
        <v>6.48</v>
      </c>
      <c r="F611" s="254"/>
      <c r="G611" s="255"/>
      <c r="H611" s="256"/>
      <c r="I611" s="257"/>
      <c r="J611" s="258"/>
      <c r="K611" s="257"/>
      <c r="M611" s="259" t="s">
        <v>348</v>
      </c>
      <c r="O611" s="242"/>
    </row>
    <row r="612" spans="1:15" ht="12.75">
      <c r="A612" s="251"/>
      <c r="B612" s="252"/>
      <c r="C612" s="503" t="s">
        <v>349</v>
      </c>
      <c r="D612" s="503"/>
      <c r="E612" s="253">
        <v>18.4</v>
      </c>
      <c r="F612" s="254"/>
      <c r="G612" s="255"/>
      <c r="H612" s="256"/>
      <c r="I612" s="257"/>
      <c r="J612" s="258"/>
      <c r="K612" s="257"/>
      <c r="M612" s="259" t="s">
        <v>349</v>
      </c>
      <c r="O612" s="242"/>
    </row>
    <row r="613" spans="1:15" ht="12.75">
      <c r="A613" s="251"/>
      <c r="B613" s="252"/>
      <c r="C613" s="503" t="s">
        <v>350</v>
      </c>
      <c r="D613" s="503"/>
      <c r="E613" s="253">
        <v>18.4</v>
      </c>
      <c r="F613" s="254"/>
      <c r="G613" s="255"/>
      <c r="H613" s="256"/>
      <c r="I613" s="257"/>
      <c r="J613" s="258"/>
      <c r="K613" s="257"/>
      <c r="M613" s="259" t="s">
        <v>350</v>
      </c>
      <c r="O613" s="242"/>
    </row>
    <row r="614" spans="1:15" ht="12.75">
      <c r="A614" s="251"/>
      <c r="B614" s="252"/>
      <c r="C614" s="503" t="s">
        <v>351</v>
      </c>
      <c r="D614" s="503"/>
      <c r="E614" s="253">
        <v>5.23</v>
      </c>
      <c r="F614" s="254"/>
      <c r="G614" s="255"/>
      <c r="H614" s="256"/>
      <c r="I614" s="257"/>
      <c r="J614" s="258"/>
      <c r="K614" s="257"/>
      <c r="M614" s="259" t="s">
        <v>351</v>
      </c>
      <c r="O614" s="242"/>
    </row>
    <row r="615" spans="1:15" ht="12.75">
      <c r="A615" s="251"/>
      <c r="B615" s="252"/>
      <c r="C615" s="503" t="s">
        <v>352</v>
      </c>
      <c r="D615" s="503"/>
      <c r="E615" s="253">
        <v>11.46</v>
      </c>
      <c r="F615" s="254"/>
      <c r="G615" s="255"/>
      <c r="H615" s="256"/>
      <c r="I615" s="257"/>
      <c r="J615" s="258"/>
      <c r="K615" s="257"/>
      <c r="M615" s="259" t="s">
        <v>352</v>
      </c>
      <c r="O615" s="242"/>
    </row>
    <row r="616" spans="1:15" ht="12.75">
      <c r="A616" s="251"/>
      <c r="B616" s="252"/>
      <c r="C616" s="503" t="s">
        <v>353</v>
      </c>
      <c r="D616" s="503"/>
      <c r="E616" s="253">
        <v>10.43</v>
      </c>
      <c r="F616" s="254"/>
      <c r="G616" s="255"/>
      <c r="H616" s="256"/>
      <c r="I616" s="257"/>
      <c r="J616" s="258"/>
      <c r="K616" s="257"/>
      <c r="M616" s="259" t="s">
        <v>353</v>
      </c>
      <c r="O616" s="242"/>
    </row>
    <row r="617" spans="1:15" ht="12.75">
      <c r="A617" s="251"/>
      <c r="B617" s="252"/>
      <c r="C617" s="503" t="s">
        <v>354</v>
      </c>
      <c r="D617" s="503"/>
      <c r="E617" s="253">
        <v>2.84</v>
      </c>
      <c r="F617" s="254"/>
      <c r="G617" s="255"/>
      <c r="H617" s="256"/>
      <c r="I617" s="257"/>
      <c r="J617" s="258"/>
      <c r="K617" s="257"/>
      <c r="M617" s="259" t="s">
        <v>354</v>
      </c>
      <c r="O617" s="242"/>
    </row>
    <row r="618" spans="1:15" ht="12.75">
      <c r="A618" s="251"/>
      <c r="B618" s="252"/>
      <c r="C618" s="503" t="s">
        <v>355</v>
      </c>
      <c r="D618" s="503"/>
      <c r="E618" s="253">
        <v>6.28</v>
      </c>
      <c r="F618" s="254"/>
      <c r="G618" s="255"/>
      <c r="H618" s="256"/>
      <c r="I618" s="257"/>
      <c r="J618" s="258"/>
      <c r="K618" s="257"/>
      <c r="M618" s="259" t="s">
        <v>355</v>
      </c>
      <c r="O618" s="242"/>
    </row>
    <row r="619" spans="1:15" ht="12.75">
      <c r="A619" s="251"/>
      <c r="B619" s="252"/>
      <c r="C619" s="503" t="s">
        <v>356</v>
      </c>
      <c r="D619" s="503"/>
      <c r="E619" s="253">
        <v>2.16</v>
      </c>
      <c r="F619" s="254"/>
      <c r="G619" s="255"/>
      <c r="H619" s="256"/>
      <c r="I619" s="257"/>
      <c r="J619" s="258"/>
      <c r="K619" s="257"/>
      <c r="M619" s="259" t="s">
        <v>356</v>
      </c>
      <c r="O619" s="242"/>
    </row>
    <row r="620" spans="1:15" ht="12.75">
      <c r="A620" s="251"/>
      <c r="B620" s="252"/>
      <c r="C620" s="503" t="s">
        <v>357</v>
      </c>
      <c r="D620" s="503"/>
      <c r="E620" s="253">
        <v>4.4</v>
      </c>
      <c r="F620" s="254"/>
      <c r="G620" s="255"/>
      <c r="H620" s="256"/>
      <c r="I620" s="257"/>
      <c r="J620" s="258"/>
      <c r="K620" s="257"/>
      <c r="M620" s="259" t="s">
        <v>357</v>
      </c>
      <c r="O620" s="242"/>
    </row>
    <row r="621" spans="1:15" ht="12.75">
      <c r="A621" s="251"/>
      <c r="B621" s="252"/>
      <c r="C621" s="503" t="s">
        <v>358</v>
      </c>
      <c r="D621" s="503"/>
      <c r="E621" s="253">
        <v>2.7</v>
      </c>
      <c r="F621" s="254"/>
      <c r="G621" s="255"/>
      <c r="H621" s="256"/>
      <c r="I621" s="257"/>
      <c r="J621" s="258"/>
      <c r="K621" s="257"/>
      <c r="M621" s="259" t="s">
        <v>358</v>
      </c>
      <c r="O621" s="242"/>
    </row>
    <row r="622" spans="1:15" ht="12.75">
      <c r="A622" s="251"/>
      <c r="B622" s="252"/>
      <c r="C622" s="503" t="s">
        <v>359</v>
      </c>
      <c r="D622" s="503"/>
      <c r="E622" s="253">
        <v>1.9</v>
      </c>
      <c r="F622" s="254"/>
      <c r="G622" s="255"/>
      <c r="H622" s="256"/>
      <c r="I622" s="257"/>
      <c r="J622" s="258"/>
      <c r="K622" s="257"/>
      <c r="M622" s="259" t="s">
        <v>359</v>
      </c>
      <c r="O622" s="242"/>
    </row>
    <row r="623" spans="1:15" ht="12.75">
      <c r="A623" s="251"/>
      <c r="B623" s="252"/>
      <c r="C623" s="503" t="s">
        <v>360</v>
      </c>
      <c r="D623" s="503"/>
      <c r="E623" s="253">
        <v>7.11</v>
      </c>
      <c r="F623" s="254"/>
      <c r="G623" s="255"/>
      <c r="H623" s="256"/>
      <c r="I623" s="257"/>
      <c r="J623" s="258"/>
      <c r="K623" s="257"/>
      <c r="M623" s="259" t="s">
        <v>360</v>
      </c>
      <c r="O623" s="242"/>
    </row>
    <row r="624" spans="1:15" ht="12.75">
      <c r="A624" s="251"/>
      <c r="B624" s="252"/>
      <c r="C624" s="503" t="s">
        <v>361</v>
      </c>
      <c r="D624" s="503"/>
      <c r="E624" s="253">
        <v>68.4</v>
      </c>
      <c r="F624" s="254"/>
      <c r="G624" s="255"/>
      <c r="H624" s="256"/>
      <c r="I624" s="257"/>
      <c r="J624" s="258"/>
      <c r="K624" s="257"/>
      <c r="M624" s="259" t="s">
        <v>361</v>
      </c>
      <c r="O624" s="242"/>
    </row>
    <row r="625" spans="1:15" ht="12.75">
      <c r="A625" s="251"/>
      <c r="B625" s="252"/>
      <c r="C625" s="503" t="s">
        <v>362</v>
      </c>
      <c r="D625" s="503"/>
      <c r="E625" s="253">
        <v>5.85</v>
      </c>
      <c r="F625" s="254"/>
      <c r="G625" s="255"/>
      <c r="H625" s="256"/>
      <c r="I625" s="257"/>
      <c r="J625" s="258"/>
      <c r="K625" s="257"/>
      <c r="M625" s="259" t="s">
        <v>362</v>
      </c>
      <c r="O625" s="242"/>
    </row>
    <row r="626" spans="1:15" ht="12.75">
      <c r="A626" s="251"/>
      <c r="B626" s="252"/>
      <c r="C626" s="503" t="s">
        <v>363</v>
      </c>
      <c r="D626" s="503"/>
      <c r="E626" s="253">
        <v>59.16</v>
      </c>
      <c r="F626" s="254"/>
      <c r="G626" s="255"/>
      <c r="H626" s="256"/>
      <c r="I626" s="257"/>
      <c r="J626" s="258"/>
      <c r="K626" s="257"/>
      <c r="M626" s="259" t="s">
        <v>363</v>
      </c>
      <c r="O626" s="242"/>
    </row>
    <row r="627" spans="1:15" ht="12.75">
      <c r="A627" s="251"/>
      <c r="B627" s="252"/>
      <c r="C627" s="503" t="s">
        <v>364</v>
      </c>
      <c r="D627" s="503"/>
      <c r="E627" s="253">
        <v>27.84</v>
      </c>
      <c r="F627" s="254"/>
      <c r="G627" s="255"/>
      <c r="H627" s="256"/>
      <c r="I627" s="257"/>
      <c r="J627" s="258"/>
      <c r="K627" s="257"/>
      <c r="M627" s="259" t="s">
        <v>364</v>
      </c>
      <c r="O627" s="242"/>
    </row>
    <row r="628" spans="1:15" ht="12.75">
      <c r="A628" s="251"/>
      <c r="B628" s="252"/>
      <c r="C628" s="503" t="s">
        <v>365</v>
      </c>
      <c r="D628" s="503"/>
      <c r="E628" s="253">
        <v>44.8</v>
      </c>
      <c r="F628" s="254"/>
      <c r="G628" s="255"/>
      <c r="H628" s="256"/>
      <c r="I628" s="257"/>
      <c r="J628" s="258"/>
      <c r="K628" s="257"/>
      <c r="M628" s="259" t="s">
        <v>365</v>
      </c>
      <c r="O628" s="242"/>
    </row>
    <row r="629" spans="1:15" ht="12.75">
      <c r="A629" s="251"/>
      <c r="B629" s="252"/>
      <c r="C629" s="503" t="s">
        <v>366</v>
      </c>
      <c r="D629" s="503"/>
      <c r="E629" s="253">
        <v>6.4</v>
      </c>
      <c r="F629" s="254"/>
      <c r="G629" s="255"/>
      <c r="H629" s="256"/>
      <c r="I629" s="257"/>
      <c r="J629" s="258"/>
      <c r="K629" s="257"/>
      <c r="M629" s="259" t="s">
        <v>366</v>
      </c>
      <c r="O629" s="242"/>
    </row>
    <row r="630" spans="1:15" ht="12.75">
      <c r="A630" s="251"/>
      <c r="B630" s="252"/>
      <c r="C630" s="503" t="s">
        <v>367</v>
      </c>
      <c r="D630" s="503"/>
      <c r="E630" s="253">
        <v>5.48</v>
      </c>
      <c r="F630" s="254"/>
      <c r="G630" s="255"/>
      <c r="H630" s="256"/>
      <c r="I630" s="257"/>
      <c r="J630" s="258"/>
      <c r="K630" s="257"/>
      <c r="M630" s="259" t="s">
        <v>367</v>
      </c>
      <c r="O630" s="242"/>
    </row>
    <row r="631" spans="1:15" ht="12.75">
      <c r="A631" s="251"/>
      <c r="B631" s="252"/>
      <c r="C631" s="503" t="s">
        <v>368</v>
      </c>
      <c r="D631" s="503"/>
      <c r="E631" s="253">
        <v>5.4</v>
      </c>
      <c r="F631" s="254"/>
      <c r="G631" s="255"/>
      <c r="H631" s="256"/>
      <c r="I631" s="257"/>
      <c r="J631" s="258"/>
      <c r="K631" s="257"/>
      <c r="M631" s="259" t="s">
        <v>368</v>
      </c>
      <c r="O631" s="242"/>
    </row>
    <row r="632" spans="1:15" ht="12.75">
      <c r="A632" s="251"/>
      <c r="B632" s="252"/>
      <c r="C632" s="503" t="s">
        <v>3140</v>
      </c>
      <c r="D632" s="503"/>
      <c r="E632" s="253">
        <v>10.8</v>
      </c>
      <c r="F632" s="254"/>
      <c r="G632" s="255"/>
      <c r="H632" s="256"/>
      <c r="I632" s="257"/>
      <c r="J632" s="258"/>
      <c r="K632" s="257"/>
      <c r="M632" s="259" t="s">
        <v>369</v>
      </c>
      <c r="O632" s="242"/>
    </row>
    <row r="633" spans="1:15" ht="12.75">
      <c r="A633" s="251"/>
      <c r="B633" s="252"/>
      <c r="C633" s="503" t="s">
        <v>370</v>
      </c>
      <c r="D633" s="503"/>
      <c r="E633" s="253">
        <v>16.38</v>
      </c>
      <c r="F633" s="254"/>
      <c r="G633" s="255"/>
      <c r="H633" s="256"/>
      <c r="I633" s="257"/>
      <c r="J633" s="258"/>
      <c r="K633" s="257"/>
      <c r="M633" s="259" t="s">
        <v>370</v>
      </c>
      <c r="O633" s="242"/>
    </row>
    <row r="634" spans="1:15" ht="12.75">
      <c r="A634" s="251"/>
      <c r="B634" s="252"/>
      <c r="C634" s="503" t="s">
        <v>371</v>
      </c>
      <c r="D634" s="503"/>
      <c r="E634" s="253">
        <v>9.2</v>
      </c>
      <c r="F634" s="254"/>
      <c r="G634" s="255"/>
      <c r="H634" s="256"/>
      <c r="I634" s="257"/>
      <c r="J634" s="258"/>
      <c r="K634" s="257"/>
      <c r="M634" s="259" t="s">
        <v>371</v>
      </c>
      <c r="O634" s="242"/>
    </row>
    <row r="635" spans="1:15" ht="12.75">
      <c r="A635" s="251"/>
      <c r="B635" s="252"/>
      <c r="C635" s="503" t="s">
        <v>372</v>
      </c>
      <c r="D635" s="503"/>
      <c r="E635" s="253">
        <v>9.11</v>
      </c>
      <c r="F635" s="254"/>
      <c r="G635" s="255"/>
      <c r="H635" s="256"/>
      <c r="I635" s="257"/>
      <c r="J635" s="258"/>
      <c r="K635" s="257"/>
      <c r="M635" s="259" t="s">
        <v>372</v>
      </c>
      <c r="O635" s="242"/>
    </row>
    <row r="636" spans="1:15" ht="12.75">
      <c r="A636" s="251"/>
      <c r="B636" s="252"/>
      <c r="C636" s="503" t="s">
        <v>373</v>
      </c>
      <c r="D636" s="503"/>
      <c r="E636" s="253">
        <v>19.14</v>
      </c>
      <c r="F636" s="254"/>
      <c r="G636" s="255"/>
      <c r="H636" s="256"/>
      <c r="I636" s="257"/>
      <c r="J636" s="258"/>
      <c r="K636" s="257"/>
      <c r="M636" s="259" t="s">
        <v>373</v>
      </c>
      <c r="O636" s="242"/>
    </row>
    <row r="637" spans="1:15" ht="12.75">
      <c r="A637" s="251"/>
      <c r="B637" s="252"/>
      <c r="C637" s="503" t="s">
        <v>374</v>
      </c>
      <c r="D637" s="503"/>
      <c r="E637" s="253">
        <v>9.93</v>
      </c>
      <c r="F637" s="254"/>
      <c r="G637" s="255"/>
      <c r="H637" s="256"/>
      <c r="I637" s="257"/>
      <c r="J637" s="258"/>
      <c r="K637" s="257"/>
      <c r="M637" s="259" t="s">
        <v>374</v>
      </c>
      <c r="O637" s="242"/>
    </row>
    <row r="638" spans="1:15" ht="12.75">
      <c r="A638" s="251"/>
      <c r="B638" s="252"/>
      <c r="C638" s="503" t="s">
        <v>375</v>
      </c>
      <c r="D638" s="503"/>
      <c r="E638" s="253">
        <v>11.02</v>
      </c>
      <c r="F638" s="254"/>
      <c r="G638" s="255"/>
      <c r="H638" s="256"/>
      <c r="I638" s="257"/>
      <c r="J638" s="258"/>
      <c r="K638" s="257"/>
      <c r="M638" s="259" t="s">
        <v>375</v>
      </c>
      <c r="O638" s="242"/>
    </row>
    <row r="639" spans="1:15" ht="12.75">
      <c r="A639" s="251"/>
      <c r="B639" s="252"/>
      <c r="C639" s="503" t="s">
        <v>376</v>
      </c>
      <c r="D639" s="503"/>
      <c r="E639" s="253">
        <v>19.48</v>
      </c>
      <c r="F639" s="254"/>
      <c r="G639" s="255"/>
      <c r="H639" s="256"/>
      <c r="I639" s="257"/>
      <c r="J639" s="258"/>
      <c r="K639" s="257"/>
      <c r="M639" s="259" t="s">
        <v>376</v>
      </c>
      <c r="O639" s="242"/>
    </row>
    <row r="640" spans="1:15" ht="12.75">
      <c r="A640" s="251"/>
      <c r="B640" s="252"/>
      <c r="C640" s="503" t="s">
        <v>377</v>
      </c>
      <c r="D640" s="503"/>
      <c r="E640" s="253">
        <v>45.54</v>
      </c>
      <c r="F640" s="254"/>
      <c r="G640" s="255"/>
      <c r="H640" s="256"/>
      <c r="I640" s="257"/>
      <c r="J640" s="258"/>
      <c r="K640" s="257"/>
      <c r="M640" s="259" t="s">
        <v>377</v>
      </c>
      <c r="O640" s="242"/>
    </row>
    <row r="641" spans="1:15" ht="12.75">
      <c r="A641" s="251"/>
      <c r="B641" s="252"/>
      <c r="C641" s="503" t="s">
        <v>378</v>
      </c>
      <c r="D641" s="503"/>
      <c r="E641" s="253">
        <v>7.12</v>
      </c>
      <c r="F641" s="254"/>
      <c r="G641" s="255"/>
      <c r="H641" s="256"/>
      <c r="I641" s="257"/>
      <c r="J641" s="258"/>
      <c r="K641" s="257"/>
      <c r="M641" s="259" t="s">
        <v>378</v>
      </c>
      <c r="O641" s="242"/>
    </row>
    <row r="642" spans="1:15" ht="12.75">
      <c r="A642" s="251"/>
      <c r="B642" s="252"/>
      <c r="C642" s="503" t="s">
        <v>379</v>
      </c>
      <c r="D642" s="503"/>
      <c r="E642" s="253">
        <v>9.97</v>
      </c>
      <c r="F642" s="254"/>
      <c r="G642" s="255"/>
      <c r="H642" s="256"/>
      <c r="I642" s="257"/>
      <c r="J642" s="258"/>
      <c r="K642" s="257"/>
      <c r="M642" s="259" t="s">
        <v>379</v>
      </c>
      <c r="O642" s="242"/>
    </row>
    <row r="643" spans="1:15" ht="12.75">
      <c r="A643" s="251"/>
      <c r="B643" s="252"/>
      <c r="C643" s="503" t="s">
        <v>380</v>
      </c>
      <c r="D643" s="503"/>
      <c r="E643" s="253">
        <v>19.77</v>
      </c>
      <c r="F643" s="254"/>
      <c r="G643" s="255"/>
      <c r="H643" s="256"/>
      <c r="I643" s="257"/>
      <c r="J643" s="258"/>
      <c r="K643" s="257"/>
      <c r="M643" s="259" t="s">
        <v>380</v>
      </c>
      <c r="O643" s="242"/>
    </row>
    <row r="644" spans="1:15" ht="12.75">
      <c r="A644" s="251"/>
      <c r="B644" s="252"/>
      <c r="C644" s="503" t="s">
        <v>381</v>
      </c>
      <c r="D644" s="503"/>
      <c r="E644" s="253">
        <v>19.95</v>
      </c>
      <c r="F644" s="254"/>
      <c r="G644" s="255"/>
      <c r="H644" s="256"/>
      <c r="I644" s="257"/>
      <c r="J644" s="258"/>
      <c r="K644" s="257"/>
      <c r="M644" s="259" t="s">
        <v>381</v>
      </c>
      <c r="O644" s="242"/>
    </row>
    <row r="645" spans="1:15" ht="12.75">
      <c r="A645" s="251"/>
      <c r="B645" s="252"/>
      <c r="C645" s="503" t="s">
        <v>382</v>
      </c>
      <c r="D645" s="503"/>
      <c r="E645" s="253">
        <v>93.1</v>
      </c>
      <c r="F645" s="254"/>
      <c r="G645" s="255"/>
      <c r="H645" s="256"/>
      <c r="I645" s="257"/>
      <c r="J645" s="258"/>
      <c r="K645" s="257"/>
      <c r="M645" s="259" t="s">
        <v>382</v>
      </c>
      <c r="O645" s="242"/>
    </row>
    <row r="646" spans="1:15" ht="12.75">
      <c r="A646" s="251"/>
      <c r="B646" s="252"/>
      <c r="C646" s="503" t="s">
        <v>383</v>
      </c>
      <c r="D646" s="503"/>
      <c r="E646" s="253">
        <v>21.2</v>
      </c>
      <c r="F646" s="254"/>
      <c r="G646" s="255"/>
      <c r="H646" s="256"/>
      <c r="I646" s="257"/>
      <c r="J646" s="258"/>
      <c r="K646" s="257"/>
      <c r="M646" s="259" t="s">
        <v>383</v>
      </c>
      <c r="O646" s="242"/>
    </row>
    <row r="647" spans="1:15" ht="12.75">
      <c r="A647" s="251"/>
      <c r="B647" s="252"/>
      <c r="C647" s="503" t="s">
        <v>384</v>
      </c>
      <c r="D647" s="503"/>
      <c r="E647" s="253">
        <v>6.0024</v>
      </c>
      <c r="F647" s="254"/>
      <c r="G647" s="255"/>
      <c r="H647" s="256"/>
      <c r="I647" s="257"/>
      <c r="J647" s="258"/>
      <c r="K647" s="257"/>
      <c r="M647" s="259" t="s">
        <v>384</v>
      </c>
      <c r="O647" s="242"/>
    </row>
    <row r="648" spans="1:15" ht="12.75">
      <c r="A648" s="251"/>
      <c r="B648" s="252"/>
      <c r="C648" s="503" t="s">
        <v>385</v>
      </c>
      <c r="D648" s="503"/>
      <c r="E648" s="253">
        <v>77.76</v>
      </c>
      <c r="F648" s="254"/>
      <c r="G648" s="255"/>
      <c r="H648" s="256"/>
      <c r="I648" s="257"/>
      <c r="J648" s="258"/>
      <c r="K648" s="257"/>
      <c r="M648" s="259" t="s">
        <v>385</v>
      </c>
      <c r="O648" s="242"/>
    </row>
    <row r="649" spans="1:15" ht="12.75">
      <c r="A649" s="251"/>
      <c r="B649" s="252"/>
      <c r="C649" s="503" t="s">
        <v>386</v>
      </c>
      <c r="D649" s="503"/>
      <c r="E649" s="253">
        <v>62.1</v>
      </c>
      <c r="F649" s="254"/>
      <c r="G649" s="255"/>
      <c r="H649" s="256"/>
      <c r="I649" s="257"/>
      <c r="J649" s="258"/>
      <c r="K649" s="257"/>
      <c r="M649" s="259" t="s">
        <v>386</v>
      </c>
      <c r="O649" s="242"/>
    </row>
    <row r="650" spans="1:15" ht="12.75">
      <c r="A650" s="251"/>
      <c r="B650" s="252"/>
      <c r="C650" s="503" t="s">
        <v>387</v>
      </c>
      <c r="D650" s="503"/>
      <c r="E650" s="253">
        <v>19.796</v>
      </c>
      <c r="F650" s="254"/>
      <c r="G650" s="255"/>
      <c r="H650" s="256"/>
      <c r="I650" s="257"/>
      <c r="J650" s="258"/>
      <c r="K650" s="257"/>
      <c r="M650" s="259" t="s">
        <v>387</v>
      </c>
      <c r="O650" s="242"/>
    </row>
    <row r="651" spans="1:15" ht="12.75">
      <c r="A651" s="251"/>
      <c r="B651" s="252"/>
      <c r="C651" s="503" t="s">
        <v>388</v>
      </c>
      <c r="D651" s="503"/>
      <c r="E651" s="253">
        <v>85.68</v>
      </c>
      <c r="F651" s="254"/>
      <c r="G651" s="255"/>
      <c r="H651" s="256"/>
      <c r="I651" s="257"/>
      <c r="J651" s="258"/>
      <c r="K651" s="257"/>
      <c r="M651" s="259" t="s">
        <v>388</v>
      </c>
      <c r="O651" s="242"/>
    </row>
    <row r="652" spans="1:15" ht="12.75">
      <c r="A652" s="251"/>
      <c r="B652" s="252"/>
      <c r="C652" s="503" t="s">
        <v>389</v>
      </c>
      <c r="D652" s="503"/>
      <c r="E652" s="253">
        <v>20.22</v>
      </c>
      <c r="F652" s="254"/>
      <c r="G652" s="255"/>
      <c r="H652" s="256"/>
      <c r="I652" s="257"/>
      <c r="J652" s="258"/>
      <c r="K652" s="257"/>
      <c r="M652" s="259" t="s">
        <v>389</v>
      </c>
      <c r="O652" s="242"/>
    </row>
    <row r="653" spans="1:15" ht="12.75">
      <c r="A653" s="251"/>
      <c r="B653" s="252"/>
      <c r="C653" s="503" t="s">
        <v>390</v>
      </c>
      <c r="D653" s="503"/>
      <c r="E653" s="253">
        <v>285.95</v>
      </c>
      <c r="F653" s="254"/>
      <c r="G653" s="255"/>
      <c r="H653" s="256"/>
      <c r="I653" s="257"/>
      <c r="J653" s="258"/>
      <c r="K653" s="257"/>
      <c r="M653" s="259" t="s">
        <v>390</v>
      </c>
      <c r="O653" s="242"/>
    </row>
    <row r="654" spans="1:15" ht="12.75">
      <c r="A654" s="251"/>
      <c r="B654" s="252"/>
      <c r="C654" s="503" t="s">
        <v>391</v>
      </c>
      <c r="D654" s="503"/>
      <c r="E654" s="253">
        <v>16.4</v>
      </c>
      <c r="F654" s="254"/>
      <c r="G654" s="255"/>
      <c r="H654" s="256"/>
      <c r="I654" s="257"/>
      <c r="J654" s="258"/>
      <c r="K654" s="257"/>
      <c r="M654" s="259" t="s">
        <v>391</v>
      </c>
      <c r="O654" s="242"/>
    </row>
    <row r="655" spans="1:15" ht="12.75">
      <c r="A655" s="251"/>
      <c r="B655" s="252"/>
      <c r="C655" s="503" t="s">
        <v>392</v>
      </c>
      <c r="D655" s="503"/>
      <c r="E655" s="253">
        <v>243.36</v>
      </c>
      <c r="F655" s="254"/>
      <c r="G655" s="255"/>
      <c r="H655" s="256"/>
      <c r="I655" s="257"/>
      <c r="J655" s="258"/>
      <c r="K655" s="257"/>
      <c r="M655" s="259" t="s">
        <v>392</v>
      </c>
      <c r="O655" s="242"/>
    </row>
    <row r="656" spans="1:15" ht="12.75">
      <c r="A656" s="251"/>
      <c r="B656" s="252"/>
      <c r="C656" s="503" t="s">
        <v>393</v>
      </c>
      <c r="D656" s="503"/>
      <c r="E656" s="253">
        <v>38.58</v>
      </c>
      <c r="F656" s="254"/>
      <c r="G656" s="255"/>
      <c r="H656" s="256"/>
      <c r="I656" s="257"/>
      <c r="J656" s="258"/>
      <c r="K656" s="257"/>
      <c r="M656" s="259" t="s">
        <v>393</v>
      </c>
      <c r="O656" s="242"/>
    </row>
    <row r="657" spans="1:15" ht="12.75">
      <c r="A657" s="251"/>
      <c r="B657" s="252"/>
      <c r="C657" s="503" t="s">
        <v>394</v>
      </c>
      <c r="D657" s="503"/>
      <c r="E657" s="253">
        <v>83.52</v>
      </c>
      <c r="F657" s="254"/>
      <c r="G657" s="255"/>
      <c r="H657" s="256"/>
      <c r="I657" s="257"/>
      <c r="J657" s="258"/>
      <c r="K657" s="257"/>
      <c r="M657" s="259" t="s">
        <v>394</v>
      </c>
      <c r="O657" s="242"/>
    </row>
    <row r="658" spans="1:15" ht="12.75">
      <c r="A658" s="251"/>
      <c r="B658" s="252"/>
      <c r="C658" s="503" t="s">
        <v>395</v>
      </c>
      <c r="D658" s="503"/>
      <c r="E658" s="253">
        <v>166.4</v>
      </c>
      <c r="F658" s="254"/>
      <c r="G658" s="255"/>
      <c r="H658" s="256"/>
      <c r="I658" s="257"/>
      <c r="J658" s="258"/>
      <c r="K658" s="257"/>
      <c r="M658" s="259" t="s">
        <v>395</v>
      </c>
      <c r="O658" s="242"/>
    </row>
    <row r="659" spans="1:15" ht="12.75">
      <c r="A659" s="251"/>
      <c r="B659" s="252"/>
      <c r="C659" s="503" t="s">
        <v>396</v>
      </c>
      <c r="D659" s="503"/>
      <c r="E659" s="253">
        <v>7.4844</v>
      </c>
      <c r="F659" s="254"/>
      <c r="G659" s="255"/>
      <c r="H659" s="256"/>
      <c r="I659" s="257"/>
      <c r="J659" s="258"/>
      <c r="K659" s="257"/>
      <c r="M659" s="259" t="s">
        <v>396</v>
      </c>
      <c r="O659" s="242"/>
    </row>
    <row r="660" spans="1:15" ht="12.75">
      <c r="A660" s="251"/>
      <c r="B660" s="252"/>
      <c r="C660" s="503" t="s">
        <v>397</v>
      </c>
      <c r="D660" s="503"/>
      <c r="E660" s="253">
        <v>8.4</v>
      </c>
      <c r="F660" s="254"/>
      <c r="G660" s="255"/>
      <c r="H660" s="256"/>
      <c r="I660" s="257"/>
      <c r="J660" s="258"/>
      <c r="K660" s="257"/>
      <c r="M660" s="259" t="s">
        <v>397</v>
      </c>
      <c r="O660" s="242"/>
    </row>
    <row r="661" spans="1:15" ht="12.75">
      <c r="A661" s="251"/>
      <c r="B661" s="252"/>
      <c r="C661" s="503" t="s">
        <v>398</v>
      </c>
      <c r="D661" s="503"/>
      <c r="E661" s="253">
        <v>7.06</v>
      </c>
      <c r="F661" s="254"/>
      <c r="G661" s="255"/>
      <c r="H661" s="256"/>
      <c r="I661" s="257"/>
      <c r="J661" s="258"/>
      <c r="K661" s="257"/>
      <c r="M661" s="259" t="s">
        <v>398</v>
      </c>
      <c r="O661" s="242"/>
    </row>
    <row r="662" spans="1:15" ht="12.75">
      <c r="A662" s="251"/>
      <c r="B662" s="252"/>
      <c r="C662" s="503" t="s">
        <v>399</v>
      </c>
      <c r="D662" s="503"/>
      <c r="E662" s="253">
        <v>2</v>
      </c>
      <c r="F662" s="254"/>
      <c r="G662" s="255"/>
      <c r="H662" s="256"/>
      <c r="I662" s="257"/>
      <c r="J662" s="258"/>
      <c r="K662" s="257"/>
      <c r="M662" s="259" t="s">
        <v>399</v>
      </c>
      <c r="O662" s="242"/>
    </row>
    <row r="663" spans="1:80" ht="22.5">
      <c r="A663" s="243">
        <v>49</v>
      </c>
      <c r="B663" s="244" t="s">
        <v>617</v>
      </c>
      <c r="C663" s="245" t="s">
        <v>415</v>
      </c>
      <c r="D663" s="246" t="s">
        <v>123</v>
      </c>
      <c r="E663" s="247">
        <v>26.5053</v>
      </c>
      <c r="F663" s="439"/>
      <c r="G663" s="248">
        <f>E663*F663</f>
        <v>0</v>
      </c>
      <c r="H663" s="249">
        <v>0.00367</v>
      </c>
      <c r="I663" s="250">
        <f>E663*H663</f>
        <v>0.097274451</v>
      </c>
      <c r="J663" s="249">
        <v>0</v>
      </c>
      <c r="K663" s="250">
        <f>E663*J663</f>
        <v>0</v>
      </c>
      <c r="O663" s="242">
        <v>2</v>
      </c>
      <c r="AA663" s="215">
        <v>1</v>
      </c>
      <c r="AB663" s="215">
        <v>1</v>
      </c>
      <c r="AC663" s="215">
        <v>1</v>
      </c>
      <c r="AZ663" s="215">
        <v>1</v>
      </c>
      <c r="BA663" s="215">
        <f>IF(AZ663=1,G663,0)</f>
        <v>0</v>
      </c>
      <c r="BB663" s="215">
        <f>IF(AZ663=2,G663,0)</f>
        <v>0</v>
      </c>
      <c r="BC663" s="215">
        <f>IF(AZ663=3,G663,0)</f>
        <v>0</v>
      </c>
      <c r="BD663" s="215">
        <f>IF(AZ663=4,G663,0)</f>
        <v>0</v>
      </c>
      <c r="BE663" s="215">
        <f>IF(AZ663=5,G663,0)</f>
        <v>0</v>
      </c>
      <c r="CA663" s="242">
        <v>1</v>
      </c>
      <c r="CB663" s="242">
        <v>1</v>
      </c>
    </row>
    <row r="664" spans="1:15" ht="12.75">
      <c r="A664" s="251"/>
      <c r="B664" s="252"/>
      <c r="C664" s="503" t="s">
        <v>610</v>
      </c>
      <c r="D664" s="503"/>
      <c r="E664" s="253">
        <v>19.3053</v>
      </c>
      <c r="F664" s="254"/>
      <c r="G664" s="255"/>
      <c r="H664" s="256"/>
      <c r="I664" s="257"/>
      <c r="J664" s="258"/>
      <c r="K664" s="257"/>
      <c r="M664" s="259" t="s">
        <v>610</v>
      </c>
      <c r="O664" s="242"/>
    </row>
    <row r="665" spans="1:15" ht="12.75">
      <c r="A665" s="251"/>
      <c r="B665" s="252"/>
      <c r="C665" s="503" t="s">
        <v>618</v>
      </c>
      <c r="D665" s="503"/>
      <c r="E665" s="253">
        <v>7.2</v>
      </c>
      <c r="F665" s="254"/>
      <c r="G665" s="255"/>
      <c r="H665" s="256"/>
      <c r="I665" s="257"/>
      <c r="J665" s="258"/>
      <c r="K665" s="257"/>
      <c r="M665" s="259" t="s">
        <v>618</v>
      </c>
      <c r="O665" s="242"/>
    </row>
    <row r="666" spans="1:80" ht="12.75">
      <c r="A666" s="243">
        <v>50</v>
      </c>
      <c r="B666" s="244" t="s">
        <v>619</v>
      </c>
      <c r="C666" s="245" t="s">
        <v>620</v>
      </c>
      <c r="D666" s="246" t="s">
        <v>205</v>
      </c>
      <c r="E666" s="247">
        <v>823.482</v>
      </c>
      <c r="F666" s="439"/>
      <c r="G666" s="248">
        <f>E666*F666</f>
        <v>0</v>
      </c>
      <c r="H666" s="249">
        <v>0.00053</v>
      </c>
      <c r="I666" s="250">
        <f>E666*H666</f>
        <v>0.43644545999999995</v>
      </c>
      <c r="J666" s="249">
        <v>0</v>
      </c>
      <c r="K666" s="250">
        <f>E666*J666</f>
        <v>0</v>
      </c>
      <c r="O666" s="242">
        <v>2</v>
      </c>
      <c r="AA666" s="215">
        <v>1</v>
      </c>
      <c r="AB666" s="215">
        <v>1</v>
      </c>
      <c r="AC666" s="215">
        <v>1</v>
      </c>
      <c r="AZ666" s="215">
        <v>1</v>
      </c>
      <c r="BA666" s="215">
        <f>IF(AZ666=1,G666,0)</f>
        <v>0</v>
      </c>
      <c r="BB666" s="215">
        <f>IF(AZ666=2,G666,0)</f>
        <v>0</v>
      </c>
      <c r="BC666" s="215">
        <f>IF(AZ666=3,G666,0)</f>
        <v>0</v>
      </c>
      <c r="BD666" s="215">
        <f>IF(AZ666=4,G666,0)</f>
        <v>0</v>
      </c>
      <c r="BE666" s="215">
        <f>IF(AZ666=5,G666,0)</f>
        <v>0</v>
      </c>
      <c r="CA666" s="242">
        <v>1</v>
      </c>
      <c r="CB666" s="242">
        <v>1</v>
      </c>
    </row>
    <row r="667" spans="1:15" ht="12.75">
      <c r="A667" s="251"/>
      <c r="B667" s="252"/>
      <c r="C667" s="503" t="s">
        <v>560</v>
      </c>
      <c r="D667" s="503"/>
      <c r="E667" s="253">
        <v>0</v>
      </c>
      <c r="F667" s="254"/>
      <c r="G667" s="255"/>
      <c r="H667" s="256"/>
      <c r="I667" s="257"/>
      <c r="J667" s="258"/>
      <c r="K667" s="257"/>
      <c r="M667" s="259" t="s">
        <v>560</v>
      </c>
      <c r="O667" s="242"/>
    </row>
    <row r="668" spans="1:15" ht="12.75">
      <c r="A668" s="251"/>
      <c r="B668" s="252"/>
      <c r="C668" s="503" t="s">
        <v>561</v>
      </c>
      <c r="D668" s="503"/>
      <c r="E668" s="253">
        <v>0</v>
      </c>
      <c r="F668" s="254"/>
      <c r="G668" s="255"/>
      <c r="H668" s="256"/>
      <c r="I668" s="257"/>
      <c r="J668" s="258"/>
      <c r="K668" s="257"/>
      <c r="M668" s="259" t="s">
        <v>561</v>
      </c>
      <c r="O668" s="242"/>
    </row>
    <row r="669" spans="1:15" ht="12.75">
      <c r="A669" s="251"/>
      <c r="B669" s="252"/>
      <c r="C669" s="503" t="s">
        <v>621</v>
      </c>
      <c r="D669" s="503"/>
      <c r="E669" s="253">
        <v>19.05</v>
      </c>
      <c r="F669" s="254"/>
      <c r="G669" s="255"/>
      <c r="H669" s="256"/>
      <c r="I669" s="257"/>
      <c r="J669" s="258"/>
      <c r="K669" s="257"/>
      <c r="M669" s="259" t="s">
        <v>621</v>
      </c>
      <c r="O669" s="242"/>
    </row>
    <row r="670" spans="1:15" ht="12.75">
      <c r="A670" s="251"/>
      <c r="B670" s="252"/>
      <c r="C670" s="503" t="s">
        <v>622</v>
      </c>
      <c r="D670" s="503"/>
      <c r="E670" s="253">
        <v>19.8</v>
      </c>
      <c r="F670" s="254"/>
      <c r="G670" s="255"/>
      <c r="H670" s="256"/>
      <c r="I670" s="257"/>
      <c r="J670" s="258"/>
      <c r="K670" s="257"/>
      <c r="M670" s="259" t="s">
        <v>622</v>
      </c>
      <c r="O670" s="242"/>
    </row>
    <row r="671" spans="1:15" ht="12.75">
      <c r="A671" s="251"/>
      <c r="B671" s="252"/>
      <c r="C671" s="503" t="s">
        <v>623</v>
      </c>
      <c r="D671" s="503"/>
      <c r="E671" s="253">
        <v>4.74</v>
      </c>
      <c r="F671" s="254"/>
      <c r="G671" s="255"/>
      <c r="H671" s="256"/>
      <c r="I671" s="257"/>
      <c r="J671" s="258"/>
      <c r="K671" s="257"/>
      <c r="M671" s="259" t="s">
        <v>623</v>
      </c>
      <c r="O671" s="242"/>
    </row>
    <row r="672" spans="1:15" ht="12.75">
      <c r="A672" s="251"/>
      <c r="B672" s="252"/>
      <c r="C672" s="503" t="s">
        <v>624</v>
      </c>
      <c r="D672" s="503"/>
      <c r="E672" s="253">
        <v>45.36</v>
      </c>
      <c r="F672" s="254"/>
      <c r="G672" s="255"/>
      <c r="H672" s="256"/>
      <c r="I672" s="257"/>
      <c r="J672" s="258"/>
      <c r="K672" s="257"/>
      <c r="M672" s="259" t="s">
        <v>624</v>
      </c>
      <c r="O672" s="242"/>
    </row>
    <row r="673" spans="1:15" ht="12.75">
      <c r="A673" s="251"/>
      <c r="B673" s="252"/>
      <c r="C673" s="503" t="s">
        <v>625</v>
      </c>
      <c r="D673" s="503"/>
      <c r="E673" s="253">
        <v>14.22</v>
      </c>
      <c r="F673" s="254"/>
      <c r="G673" s="255"/>
      <c r="H673" s="256"/>
      <c r="I673" s="257"/>
      <c r="J673" s="258"/>
      <c r="K673" s="257"/>
      <c r="M673" s="259" t="s">
        <v>625</v>
      </c>
      <c r="O673" s="242"/>
    </row>
    <row r="674" spans="1:15" ht="12.75">
      <c r="A674" s="251"/>
      <c r="B674" s="252"/>
      <c r="C674" s="503" t="s">
        <v>626</v>
      </c>
      <c r="D674" s="503"/>
      <c r="E674" s="253">
        <v>6.58</v>
      </c>
      <c r="F674" s="254"/>
      <c r="G674" s="255"/>
      <c r="H674" s="256"/>
      <c r="I674" s="257"/>
      <c r="J674" s="258"/>
      <c r="K674" s="257"/>
      <c r="M674" s="259" t="s">
        <v>626</v>
      </c>
      <c r="O674" s="242"/>
    </row>
    <row r="675" spans="1:15" ht="12.75">
      <c r="A675" s="251"/>
      <c r="B675" s="252"/>
      <c r="C675" s="503" t="s">
        <v>627</v>
      </c>
      <c r="D675" s="503"/>
      <c r="E675" s="253">
        <v>13.16</v>
      </c>
      <c r="F675" s="254"/>
      <c r="G675" s="255"/>
      <c r="H675" s="256"/>
      <c r="I675" s="257"/>
      <c r="J675" s="258"/>
      <c r="K675" s="257"/>
      <c r="M675" s="259" t="s">
        <v>627</v>
      </c>
      <c r="O675" s="242"/>
    </row>
    <row r="676" spans="1:15" ht="12.75">
      <c r="A676" s="251"/>
      <c r="B676" s="252"/>
      <c r="C676" s="503" t="s">
        <v>628</v>
      </c>
      <c r="D676" s="503"/>
      <c r="E676" s="253">
        <v>13.98</v>
      </c>
      <c r="F676" s="254"/>
      <c r="G676" s="255"/>
      <c r="H676" s="256"/>
      <c r="I676" s="257"/>
      <c r="J676" s="258"/>
      <c r="K676" s="257"/>
      <c r="M676" s="259" t="s">
        <v>628</v>
      </c>
      <c r="O676" s="242"/>
    </row>
    <row r="677" spans="1:15" ht="12.75">
      <c r="A677" s="251"/>
      <c r="B677" s="252"/>
      <c r="C677" s="503" t="s">
        <v>629</v>
      </c>
      <c r="D677" s="503"/>
      <c r="E677" s="253">
        <v>6.36</v>
      </c>
      <c r="F677" s="254"/>
      <c r="G677" s="255"/>
      <c r="H677" s="256"/>
      <c r="I677" s="257"/>
      <c r="J677" s="258"/>
      <c r="K677" s="257"/>
      <c r="M677" s="259" t="s">
        <v>629</v>
      </c>
      <c r="O677" s="242"/>
    </row>
    <row r="678" spans="1:15" ht="12.75">
      <c r="A678" s="251"/>
      <c r="B678" s="252"/>
      <c r="C678" s="503" t="s">
        <v>630</v>
      </c>
      <c r="D678" s="503"/>
      <c r="E678" s="253">
        <v>59.94</v>
      </c>
      <c r="F678" s="254"/>
      <c r="G678" s="255"/>
      <c r="H678" s="256"/>
      <c r="I678" s="257"/>
      <c r="J678" s="258"/>
      <c r="K678" s="257"/>
      <c r="M678" s="259" t="s">
        <v>630</v>
      </c>
      <c r="O678" s="242"/>
    </row>
    <row r="679" spans="1:15" ht="12.75">
      <c r="A679" s="251"/>
      <c r="B679" s="252"/>
      <c r="C679" s="503" t="s">
        <v>631</v>
      </c>
      <c r="D679" s="503"/>
      <c r="E679" s="253">
        <v>19.08</v>
      </c>
      <c r="F679" s="254"/>
      <c r="G679" s="255"/>
      <c r="H679" s="256"/>
      <c r="I679" s="257"/>
      <c r="J679" s="258"/>
      <c r="K679" s="257"/>
      <c r="M679" s="259" t="s">
        <v>631</v>
      </c>
      <c r="O679" s="242"/>
    </row>
    <row r="680" spans="1:15" ht="12.75">
      <c r="A680" s="251"/>
      <c r="B680" s="252"/>
      <c r="C680" s="503" t="s">
        <v>632</v>
      </c>
      <c r="D680" s="503"/>
      <c r="E680" s="253">
        <v>14.02</v>
      </c>
      <c r="F680" s="254"/>
      <c r="G680" s="255"/>
      <c r="H680" s="256"/>
      <c r="I680" s="257"/>
      <c r="J680" s="258"/>
      <c r="K680" s="257"/>
      <c r="M680" s="259" t="s">
        <v>632</v>
      </c>
      <c r="O680" s="242"/>
    </row>
    <row r="681" spans="1:15" ht="12.75">
      <c r="A681" s="251"/>
      <c r="B681" s="252"/>
      <c r="C681" s="503" t="s">
        <v>633</v>
      </c>
      <c r="D681" s="503"/>
      <c r="E681" s="253">
        <v>21.03</v>
      </c>
      <c r="F681" s="254"/>
      <c r="G681" s="255"/>
      <c r="H681" s="256"/>
      <c r="I681" s="257"/>
      <c r="J681" s="258"/>
      <c r="K681" s="257"/>
      <c r="M681" s="259" t="s">
        <v>633</v>
      </c>
      <c r="O681" s="242"/>
    </row>
    <row r="682" spans="1:15" ht="12.75">
      <c r="A682" s="251"/>
      <c r="B682" s="252"/>
      <c r="C682" s="503" t="s">
        <v>634</v>
      </c>
      <c r="D682" s="503"/>
      <c r="E682" s="253">
        <v>6.36</v>
      </c>
      <c r="F682" s="254"/>
      <c r="G682" s="255"/>
      <c r="H682" s="256"/>
      <c r="I682" s="257"/>
      <c r="J682" s="258"/>
      <c r="K682" s="257"/>
      <c r="M682" s="259" t="s">
        <v>634</v>
      </c>
      <c r="O682" s="242"/>
    </row>
    <row r="683" spans="1:15" ht="12.75">
      <c r="A683" s="251"/>
      <c r="B683" s="252"/>
      <c r="C683" s="503" t="s">
        <v>635</v>
      </c>
      <c r="D683" s="503"/>
      <c r="E683" s="253">
        <v>63.09</v>
      </c>
      <c r="F683" s="254"/>
      <c r="G683" s="255"/>
      <c r="H683" s="256"/>
      <c r="I683" s="257"/>
      <c r="J683" s="258"/>
      <c r="K683" s="257"/>
      <c r="M683" s="259" t="s">
        <v>635</v>
      </c>
      <c r="O683" s="242"/>
    </row>
    <row r="684" spans="1:15" ht="12.75">
      <c r="A684" s="251"/>
      <c r="B684" s="252"/>
      <c r="C684" s="503" t="s">
        <v>636</v>
      </c>
      <c r="D684" s="503"/>
      <c r="E684" s="253">
        <v>19.08</v>
      </c>
      <c r="F684" s="254"/>
      <c r="G684" s="255"/>
      <c r="H684" s="256"/>
      <c r="I684" s="257"/>
      <c r="J684" s="258"/>
      <c r="K684" s="257"/>
      <c r="M684" s="259" t="s">
        <v>636</v>
      </c>
      <c r="O684" s="242"/>
    </row>
    <row r="685" spans="1:15" ht="12.75">
      <c r="A685" s="251"/>
      <c r="B685" s="252"/>
      <c r="C685" s="503" t="s">
        <v>637</v>
      </c>
      <c r="D685" s="503"/>
      <c r="E685" s="253">
        <v>7.01</v>
      </c>
      <c r="F685" s="254"/>
      <c r="G685" s="255"/>
      <c r="H685" s="256"/>
      <c r="I685" s="257"/>
      <c r="J685" s="258"/>
      <c r="K685" s="257"/>
      <c r="M685" s="259" t="s">
        <v>637</v>
      </c>
      <c r="O685" s="242"/>
    </row>
    <row r="686" spans="1:15" ht="12.75">
      <c r="A686" s="251"/>
      <c r="B686" s="252"/>
      <c r="C686" s="503" t="s">
        <v>638</v>
      </c>
      <c r="D686" s="503"/>
      <c r="E686" s="253">
        <v>28.04</v>
      </c>
      <c r="F686" s="254"/>
      <c r="G686" s="255"/>
      <c r="H686" s="256"/>
      <c r="I686" s="257"/>
      <c r="J686" s="258"/>
      <c r="K686" s="257"/>
      <c r="M686" s="259" t="s">
        <v>638</v>
      </c>
      <c r="O686" s="242"/>
    </row>
    <row r="687" spans="1:15" ht="12.75">
      <c r="A687" s="251"/>
      <c r="B687" s="252"/>
      <c r="C687" s="503" t="s">
        <v>639</v>
      </c>
      <c r="D687" s="503"/>
      <c r="E687" s="253">
        <v>6.38</v>
      </c>
      <c r="F687" s="254"/>
      <c r="G687" s="255"/>
      <c r="H687" s="256"/>
      <c r="I687" s="257"/>
      <c r="J687" s="258"/>
      <c r="K687" s="257"/>
      <c r="M687" s="259" t="s">
        <v>639</v>
      </c>
      <c r="O687" s="242"/>
    </row>
    <row r="688" spans="1:15" ht="12.75">
      <c r="A688" s="251"/>
      <c r="B688" s="252"/>
      <c r="C688" s="503" t="s">
        <v>640</v>
      </c>
      <c r="D688" s="503"/>
      <c r="E688" s="253">
        <v>63.27</v>
      </c>
      <c r="F688" s="254"/>
      <c r="G688" s="255"/>
      <c r="H688" s="256"/>
      <c r="I688" s="257"/>
      <c r="J688" s="258"/>
      <c r="K688" s="257"/>
      <c r="M688" s="259" t="s">
        <v>640</v>
      </c>
      <c r="O688" s="242"/>
    </row>
    <row r="689" spans="1:15" ht="12.75">
      <c r="A689" s="251"/>
      <c r="B689" s="252"/>
      <c r="C689" s="503" t="s">
        <v>641</v>
      </c>
      <c r="D689" s="503"/>
      <c r="E689" s="253">
        <v>19.14</v>
      </c>
      <c r="F689" s="254"/>
      <c r="G689" s="255"/>
      <c r="H689" s="256"/>
      <c r="I689" s="257"/>
      <c r="J689" s="258"/>
      <c r="K689" s="257"/>
      <c r="M689" s="259" t="s">
        <v>641</v>
      </c>
      <c r="O689" s="242"/>
    </row>
    <row r="690" spans="1:15" ht="12.75">
      <c r="A690" s="251"/>
      <c r="B690" s="252"/>
      <c r="C690" s="503" t="s">
        <v>583</v>
      </c>
      <c r="D690" s="503"/>
      <c r="E690" s="253">
        <v>0</v>
      </c>
      <c r="F690" s="254"/>
      <c r="G690" s="255"/>
      <c r="H690" s="256"/>
      <c r="I690" s="257"/>
      <c r="J690" s="258"/>
      <c r="K690" s="257"/>
      <c r="M690" s="259" t="s">
        <v>583</v>
      </c>
      <c r="O690" s="242"/>
    </row>
    <row r="691" spans="1:15" ht="12.75">
      <c r="A691" s="251"/>
      <c r="B691" s="252"/>
      <c r="C691" s="503" t="s">
        <v>584</v>
      </c>
      <c r="D691" s="503"/>
      <c r="E691" s="253">
        <v>0</v>
      </c>
      <c r="F691" s="254"/>
      <c r="G691" s="255"/>
      <c r="H691" s="256"/>
      <c r="I691" s="257"/>
      <c r="J691" s="258"/>
      <c r="K691" s="257"/>
      <c r="M691" s="259" t="s">
        <v>584</v>
      </c>
      <c r="O691" s="242"/>
    </row>
    <row r="692" spans="1:15" ht="12.75">
      <c r="A692" s="251"/>
      <c r="B692" s="252"/>
      <c r="C692" s="503" t="s">
        <v>642</v>
      </c>
      <c r="D692" s="503"/>
      <c r="E692" s="253">
        <v>10.16</v>
      </c>
      <c r="F692" s="254"/>
      <c r="G692" s="255"/>
      <c r="H692" s="256"/>
      <c r="I692" s="257"/>
      <c r="J692" s="258"/>
      <c r="K692" s="257"/>
      <c r="M692" s="259" t="s">
        <v>642</v>
      </c>
      <c r="O692" s="242"/>
    </row>
    <row r="693" spans="1:15" ht="12.75">
      <c r="A693" s="251"/>
      <c r="B693" s="252"/>
      <c r="C693" s="503" t="s">
        <v>643</v>
      </c>
      <c r="D693" s="503"/>
      <c r="E693" s="253">
        <v>14.34</v>
      </c>
      <c r="F693" s="254"/>
      <c r="G693" s="255"/>
      <c r="H693" s="256"/>
      <c r="I693" s="257"/>
      <c r="J693" s="258"/>
      <c r="K693" s="257"/>
      <c r="M693" s="259" t="s">
        <v>643</v>
      </c>
      <c r="O693" s="242"/>
    </row>
    <row r="694" spans="1:15" ht="12.75">
      <c r="A694" s="251"/>
      <c r="B694" s="252"/>
      <c r="C694" s="503" t="s">
        <v>644</v>
      </c>
      <c r="D694" s="503"/>
      <c r="E694" s="253">
        <v>6.56</v>
      </c>
      <c r="F694" s="254"/>
      <c r="G694" s="255"/>
      <c r="H694" s="256"/>
      <c r="I694" s="257"/>
      <c r="J694" s="258"/>
      <c r="K694" s="257"/>
      <c r="M694" s="259" t="s">
        <v>644</v>
      </c>
      <c r="O694" s="242"/>
    </row>
    <row r="695" spans="1:15" ht="12.75">
      <c r="A695" s="251"/>
      <c r="B695" s="252"/>
      <c r="C695" s="503" t="s">
        <v>645</v>
      </c>
      <c r="D695" s="503"/>
      <c r="E695" s="253">
        <v>8.12</v>
      </c>
      <c r="F695" s="254"/>
      <c r="G695" s="255"/>
      <c r="H695" s="256"/>
      <c r="I695" s="257"/>
      <c r="J695" s="258"/>
      <c r="K695" s="257"/>
      <c r="M695" s="259" t="s">
        <v>645</v>
      </c>
      <c r="O695" s="242"/>
    </row>
    <row r="696" spans="1:15" ht="12.75">
      <c r="A696" s="251"/>
      <c r="B696" s="252"/>
      <c r="C696" s="503" t="s">
        <v>646</v>
      </c>
      <c r="D696" s="503"/>
      <c r="E696" s="253">
        <v>6.16</v>
      </c>
      <c r="F696" s="254"/>
      <c r="G696" s="255"/>
      <c r="H696" s="256"/>
      <c r="I696" s="257"/>
      <c r="J696" s="258"/>
      <c r="K696" s="257"/>
      <c r="M696" s="259" t="s">
        <v>646</v>
      </c>
      <c r="O696" s="242"/>
    </row>
    <row r="697" spans="1:15" ht="12.75">
      <c r="A697" s="251"/>
      <c r="B697" s="252"/>
      <c r="C697" s="503" t="s">
        <v>647</v>
      </c>
      <c r="D697" s="503"/>
      <c r="E697" s="253">
        <v>3.362</v>
      </c>
      <c r="F697" s="254"/>
      <c r="G697" s="255"/>
      <c r="H697" s="256"/>
      <c r="I697" s="257"/>
      <c r="J697" s="258"/>
      <c r="K697" s="257"/>
      <c r="M697" s="259" t="s">
        <v>647</v>
      </c>
      <c r="O697" s="242"/>
    </row>
    <row r="698" spans="1:15" ht="12.75">
      <c r="A698" s="251"/>
      <c r="B698" s="252"/>
      <c r="C698" s="503" t="s">
        <v>648</v>
      </c>
      <c r="D698" s="503"/>
      <c r="E698" s="253">
        <v>12.4</v>
      </c>
      <c r="F698" s="254"/>
      <c r="G698" s="255"/>
      <c r="H698" s="256"/>
      <c r="I698" s="257"/>
      <c r="J698" s="258"/>
      <c r="K698" s="257"/>
      <c r="M698" s="259" t="s">
        <v>648</v>
      </c>
      <c r="O698" s="242"/>
    </row>
    <row r="699" spans="1:15" ht="12.75">
      <c r="A699" s="251"/>
      <c r="B699" s="252"/>
      <c r="C699" s="503" t="s">
        <v>649</v>
      </c>
      <c r="D699" s="503"/>
      <c r="E699" s="253">
        <v>12.6</v>
      </c>
      <c r="F699" s="254"/>
      <c r="G699" s="255"/>
      <c r="H699" s="256"/>
      <c r="I699" s="257"/>
      <c r="J699" s="258"/>
      <c r="K699" s="257"/>
      <c r="M699" s="259" t="s">
        <v>649</v>
      </c>
      <c r="O699" s="242"/>
    </row>
    <row r="700" spans="1:15" ht="12.75">
      <c r="A700" s="251"/>
      <c r="B700" s="252"/>
      <c r="C700" s="503" t="s">
        <v>561</v>
      </c>
      <c r="D700" s="503"/>
      <c r="E700" s="253">
        <v>0</v>
      </c>
      <c r="F700" s="254"/>
      <c r="G700" s="255"/>
      <c r="H700" s="256"/>
      <c r="I700" s="257"/>
      <c r="J700" s="258"/>
      <c r="K700" s="257"/>
      <c r="M700" s="259" t="s">
        <v>561</v>
      </c>
      <c r="O700" s="242"/>
    </row>
    <row r="701" spans="1:15" ht="12.75">
      <c r="A701" s="251"/>
      <c r="B701" s="252"/>
      <c r="C701" s="503" t="s">
        <v>650</v>
      </c>
      <c r="D701" s="503"/>
      <c r="E701" s="253">
        <v>11.58</v>
      </c>
      <c r="F701" s="254"/>
      <c r="G701" s="255"/>
      <c r="H701" s="256"/>
      <c r="I701" s="257"/>
      <c r="J701" s="258"/>
      <c r="K701" s="257"/>
      <c r="M701" s="259" t="s">
        <v>650</v>
      </c>
      <c r="O701" s="242"/>
    </row>
    <row r="702" spans="1:15" ht="12.75">
      <c r="A702" s="251"/>
      <c r="B702" s="252"/>
      <c r="C702" s="503" t="s">
        <v>651</v>
      </c>
      <c r="D702" s="503"/>
      <c r="E702" s="253">
        <v>4.6</v>
      </c>
      <c r="F702" s="254"/>
      <c r="G702" s="255"/>
      <c r="H702" s="256"/>
      <c r="I702" s="257"/>
      <c r="J702" s="258"/>
      <c r="K702" s="257"/>
      <c r="M702" s="259" t="s">
        <v>651</v>
      </c>
      <c r="O702" s="242"/>
    </row>
    <row r="703" spans="1:15" ht="12.75">
      <c r="A703" s="251"/>
      <c r="B703" s="252"/>
      <c r="C703" s="503" t="s">
        <v>652</v>
      </c>
      <c r="D703" s="503"/>
      <c r="E703" s="253">
        <v>10.32</v>
      </c>
      <c r="F703" s="254"/>
      <c r="G703" s="255"/>
      <c r="H703" s="256"/>
      <c r="I703" s="257"/>
      <c r="J703" s="258"/>
      <c r="K703" s="257"/>
      <c r="M703" s="259" t="s">
        <v>652</v>
      </c>
      <c r="O703" s="242"/>
    </row>
    <row r="704" spans="1:15" ht="12.75">
      <c r="A704" s="251"/>
      <c r="B704" s="252"/>
      <c r="C704" s="503" t="s">
        <v>653</v>
      </c>
      <c r="D704" s="503"/>
      <c r="E704" s="253">
        <v>10.32</v>
      </c>
      <c r="F704" s="254"/>
      <c r="G704" s="255"/>
      <c r="H704" s="256"/>
      <c r="I704" s="257"/>
      <c r="J704" s="258"/>
      <c r="K704" s="257"/>
      <c r="M704" s="259" t="s">
        <v>653</v>
      </c>
      <c r="O704" s="242"/>
    </row>
    <row r="705" spans="1:15" ht="12.75">
      <c r="A705" s="251"/>
      <c r="B705" s="252"/>
      <c r="C705" s="503" t="s">
        <v>654</v>
      </c>
      <c r="D705" s="503"/>
      <c r="E705" s="253">
        <v>5.16</v>
      </c>
      <c r="F705" s="254"/>
      <c r="G705" s="255"/>
      <c r="H705" s="256"/>
      <c r="I705" s="257"/>
      <c r="J705" s="258"/>
      <c r="K705" s="257"/>
      <c r="M705" s="259" t="s">
        <v>654</v>
      </c>
      <c r="O705" s="242"/>
    </row>
    <row r="706" spans="1:15" ht="12.75">
      <c r="A706" s="251"/>
      <c r="B706" s="252"/>
      <c r="C706" s="503" t="s">
        <v>598</v>
      </c>
      <c r="D706" s="503"/>
      <c r="E706" s="253">
        <v>32.9</v>
      </c>
      <c r="F706" s="254"/>
      <c r="G706" s="255"/>
      <c r="H706" s="256"/>
      <c r="I706" s="257"/>
      <c r="J706" s="258"/>
      <c r="K706" s="257"/>
      <c r="M706" s="259" t="s">
        <v>598</v>
      </c>
      <c r="O706" s="242"/>
    </row>
    <row r="707" spans="1:15" ht="12.75">
      <c r="A707" s="251"/>
      <c r="B707" s="252"/>
      <c r="C707" s="503" t="s">
        <v>655</v>
      </c>
      <c r="D707" s="503"/>
      <c r="E707" s="253">
        <v>13.43</v>
      </c>
      <c r="F707" s="254"/>
      <c r="G707" s="255"/>
      <c r="H707" s="256"/>
      <c r="I707" s="257"/>
      <c r="J707" s="258"/>
      <c r="K707" s="257"/>
      <c r="M707" s="259" t="s">
        <v>655</v>
      </c>
      <c r="O707" s="242"/>
    </row>
    <row r="708" spans="1:15" ht="12.75">
      <c r="A708" s="251"/>
      <c r="B708" s="252"/>
      <c r="C708" s="503" t="s">
        <v>656</v>
      </c>
      <c r="D708" s="503"/>
      <c r="E708" s="253">
        <v>6.58</v>
      </c>
      <c r="F708" s="254"/>
      <c r="G708" s="255"/>
      <c r="H708" s="256"/>
      <c r="I708" s="257"/>
      <c r="J708" s="258"/>
      <c r="K708" s="257"/>
      <c r="M708" s="259" t="s">
        <v>656</v>
      </c>
      <c r="O708" s="242"/>
    </row>
    <row r="709" spans="1:15" ht="12.75">
      <c r="A709" s="251"/>
      <c r="B709" s="252"/>
      <c r="C709" s="503" t="s">
        <v>657</v>
      </c>
      <c r="D709" s="503"/>
      <c r="E709" s="253">
        <v>6.715</v>
      </c>
      <c r="F709" s="254"/>
      <c r="G709" s="255"/>
      <c r="H709" s="256"/>
      <c r="I709" s="257"/>
      <c r="J709" s="258"/>
      <c r="K709" s="257"/>
      <c r="M709" s="259" t="s">
        <v>657</v>
      </c>
      <c r="O709" s="242"/>
    </row>
    <row r="710" spans="1:15" ht="12.75">
      <c r="A710" s="251"/>
      <c r="B710" s="252"/>
      <c r="C710" s="503" t="s">
        <v>658</v>
      </c>
      <c r="D710" s="503"/>
      <c r="E710" s="253">
        <v>26.32</v>
      </c>
      <c r="F710" s="254"/>
      <c r="G710" s="255"/>
      <c r="H710" s="256"/>
      <c r="I710" s="257"/>
      <c r="J710" s="258"/>
      <c r="K710" s="257"/>
      <c r="M710" s="259" t="s">
        <v>658</v>
      </c>
      <c r="O710" s="242"/>
    </row>
    <row r="711" spans="1:15" ht="12.75">
      <c r="A711" s="251"/>
      <c r="B711" s="252"/>
      <c r="C711" s="503" t="s">
        <v>659</v>
      </c>
      <c r="D711" s="503"/>
      <c r="E711" s="253">
        <v>6.58</v>
      </c>
      <c r="F711" s="254"/>
      <c r="G711" s="255"/>
      <c r="H711" s="256"/>
      <c r="I711" s="257"/>
      <c r="J711" s="258"/>
      <c r="K711" s="257"/>
      <c r="M711" s="259" t="s">
        <v>659</v>
      </c>
      <c r="O711" s="242"/>
    </row>
    <row r="712" spans="1:15" ht="12.75">
      <c r="A712" s="251"/>
      <c r="B712" s="252"/>
      <c r="C712" s="503" t="s">
        <v>660</v>
      </c>
      <c r="D712" s="503"/>
      <c r="E712" s="253">
        <v>6.58</v>
      </c>
      <c r="F712" s="254"/>
      <c r="G712" s="255"/>
      <c r="H712" s="256"/>
      <c r="I712" s="257"/>
      <c r="J712" s="258"/>
      <c r="K712" s="257"/>
      <c r="M712" s="259" t="s">
        <v>660</v>
      </c>
      <c r="O712" s="242"/>
    </row>
    <row r="713" spans="1:15" ht="12.75">
      <c r="A713" s="251"/>
      <c r="B713" s="252"/>
      <c r="C713" s="503" t="s">
        <v>661</v>
      </c>
      <c r="D713" s="503"/>
      <c r="E713" s="253">
        <v>85.8</v>
      </c>
      <c r="F713" s="254"/>
      <c r="G713" s="255"/>
      <c r="H713" s="256"/>
      <c r="I713" s="257"/>
      <c r="J713" s="258"/>
      <c r="K713" s="257"/>
      <c r="M713" s="259" t="s">
        <v>661</v>
      </c>
      <c r="O713" s="242"/>
    </row>
    <row r="714" spans="1:15" ht="12.75">
      <c r="A714" s="251"/>
      <c r="B714" s="252"/>
      <c r="C714" s="503" t="s">
        <v>662</v>
      </c>
      <c r="D714" s="503"/>
      <c r="E714" s="253">
        <v>20.205</v>
      </c>
      <c r="F714" s="254"/>
      <c r="G714" s="255"/>
      <c r="H714" s="256"/>
      <c r="I714" s="257"/>
      <c r="J714" s="258"/>
      <c r="K714" s="257"/>
      <c r="M714" s="259" t="s">
        <v>662</v>
      </c>
      <c r="O714" s="242"/>
    </row>
    <row r="715" spans="1:15" ht="12.75">
      <c r="A715" s="251"/>
      <c r="B715" s="252"/>
      <c r="C715" s="503" t="s">
        <v>663</v>
      </c>
      <c r="D715" s="503"/>
      <c r="E715" s="253">
        <v>33</v>
      </c>
      <c r="F715" s="254"/>
      <c r="G715" s="255"/>
      <c r="H715" s="256"/>
      <c r="I715" s="257"/>
      <c r="J715" s="258"/>
      <c r="K715" s="257"/>
      <c r="M715" s="259" t="s">
        <v>663</v>
      </c>
      <c r="O715" s="242"/>
    </row>
    <row r="716" spans="1:80" ht="12.75">
      <c r="A716" s="243">
        <v>51</v>
      </c>
      <c r="B716" s="244" t="s">
        <v>664</v>
      </c>
      <c r="C716" s="245" t="s">
        <v>665</v>
      </c>
      <c r="D716" s="246" t="s">
        <v>123</v>
      </c>
      <c r="E716" s="247">
        <v>1571.7506</v>
      </c>
      <c r="F716" s="439"/>
      <c r="G716" s="248">
        <f>E716*F716</f>
        <v>0</v>
      </c>
      <c r="H716" s="249">
        <v>0</v>
      </c>
      <c r="I716" s="250">
        <f>E716*H716</f>
        <v>0</v>
      </c>
      <c r="J716" s="249">
        <v>0</v>
      </c>
      <c r="K716" s="250">
        <f>E716*J716</f>
        <v>0</v>
      </c>
      <c r="O716" s="242">
        <v>2</v>
      </c>
      <c r="AA716" s="215">
        <v>1</v>
      </c>
      <c r="AB716" s="215">
        <v>1</v>
      </c>
      <c r="AC716" s="215">
        <v>1</v>
      </c>
      <c r="AZ716" s="215">
        <v>1</v>
      </c>
      <c r="BA716" s="215">
        <f>IF(AZ716=1,G716,0)</f>
        <v>0</v>
      </c>
      <c r="BB716" s="215">
        <f>IF(AZ716=2,G716,0)</f>
        <v>0</v>
      </c>
      <c r="BC716" s="215">
        <f>IF(AZ716=3,G716,0)</f>
        <v>0</v>
      </c>
      <c r="BD716" s="215">
        <f>IF(AZ716=4,G716,0)</f>
        <v>0</v>
      </c>
      <c r="BE716" s="215">
        <f>IF(AZ716=5,G716,0)</f>
        <v>0</v>
      </c>
      <c r="CA716" s="242">
        <v>1</v>
      </c>
      <c r="CB716" s="242">
        <v>1</v>
      </c>
    </row>
    <row r="717" spans="1:15" ht="22.5">
      <c r="A717" s="251"/>
      <c r="B717" s="252"/>
      <c r="C717" s="503" t="s">
        <v>666</v>
      </c>
      <c r="D717" s="503"/>
      <c r="E717" s="253">
        <v>1571.7506</v>
      </c>
      <c r="F717" s="254"/>
      <c r="G717" s="255"/>
      <c r="H717" s="256"/>
      <c r="I717" s="257"/>
      <c r="J717" s="258"/>
      <c r="K717" s="257"/>
      <c r="M717" s="259" t="s">
        <v>666</v>
      </c>
      <c r="O717" s="242"/>
    </row>
    <row r="718" spans="1:80" ht="12.75">
      <c r="A718" s="243">
        <v>52</v>
      </c>
      <c r="B718" s="244" t="s">
        <v>667</v>
      </c>
      <c r="C718" s="245" t="s">
        <v>668</v>
      </c>
      <c r="D718" s="246" t="s">
        <v>123</v>
      </c>
      <c r="E718" s="247">
        <v>94.0225</v>
      </c>
      <c r="F718" s="439"/>
      <c r="G718" s="248">
        <f>E718*F718</f>
        <v>0</v>
      </c>
      <c r="H718" s="249">
        <v>0.00017</v>
      </c>
      <c r="I718" s="250">
        <f>E718*H718</f>
        <v>0.015983825</v>
      </c>
      <c r="J718" s="249">
        <v>0</v>
      </c>
      <c r="K718" s="250">
        <f>E718*J718</f>
        <v>0</v>
      </c>
      <c r="O718" s="242">
        <v>2</v>
      </c>
      <c r="AA718" s="215">
        <v>1</v>
      </c>
      <c r="AB718" s="215">
        <v>7</v>
      </c>
      <c r="AC718" s="215">
        <v>7</v>
      </c>
      <c r="AZ718" s="215">
        <v>1</v>
      </c>
      <c r="BA718" s="215">
        <f>IF(AZ718=1,G718,0)</f>
        <v>0</v>
      </c>
      <c r="BB718" s="215">
        <f>IF(AZ718=2,G718,0)</f>
        <v>0</v>
      </c>
      <c r="BC718" s="215">
        <f>IF(AZ718=3,G718,0)</f>
        <v>0</v>
      </c>
      <c r="BD718" s="215">
        <f>IF(AZ718=4,G718,0)</f>
        <v>0</v>
      </c>
      <c r="BE718" s="215">
        <f>IF(AZ718=5,G718,0)</f>
        <v>0</v>
      </c>
      <c r="CA718" s="242">
        <v>1</v>
      </c>
      <c r="CB718" s="242">
        <v>7</v>
      </c>
    </row>
    <row r="719" spans="1:15" ht="12.75">
      <c r="A719" s="251"/>
      <c r="B719" s="252"/>
      <c r="C719" s="503" t="s">
        <v>144</v>
      </c>
      <c r="D719" s="503"/>
      <c r="E719" s="253">
        <v>0</v>
      </c>
      <c r="F719" s="254"/>
      <c r="G719" s="255"/>
      <c r="H719" s="256"/>
      <c r="I719" s="257"/>
      <c r="J719" s="258"/>
      <c r="K719" s="257"/>
      <c r="M719" s="259" t="s">
        <v>144</v>
      </c>
      <c r="O719" s="242"/>
    </row>
    <row r="720" spans="1:15" ht="12.75">
      <c r="A720" s="251"/>
      <c r="B720" s="252"/>
      <c r="C720" s="503" t="s">
        <v>197</v>
      </c>
      <c r="D720" s="503"/>
      <c r="E720" s="253">
        <v>77.2772</v>
      </c>
      <c r="F720" s="254"/>
      <c r="G720" s="255"/>
      <c r="H720" s="256"/>
      <c r="I720" s="257"/>
      <c r="J720" s="258"/>
      <c r="K720" s="257"/>
      <c r="M720" s="259" t="s">
        <v>197</v>
      </c>
      <c r="O720" s="242"/>
    </row>
    <row r="721" spans="1:15" ht="12.75">
      <c r="A721" s="251"/>
      <c r="B721" s="252"/>
      <c r="C721" s="503" t="s">
        <v>669</v>
      </c>
      <c r="D721" s="503"/>
      <c r="E721" s="253">
        <v>16.7453</v>
      </c>
      <c r="F721" s="254"/>
      <c r="G721" s="255"/>
      <c r="H721" s="256"/>
      <c r="I721" s="257"/>
      <c r="J721" s="258"/>
      <c r="K721" s="257"/>
      <c r="M721" s="259" t="s">
        <v>669</v>
      </c>
      <c r="O721" s="242"/>
    </row>
    <row r="722" spans="1:80" ht="12.75">
      <c r="A722" s="243">
        <v>53</v>
      </c>
      <c r="B722" s="244" t="s">
        <v>670</v>
      </c>
      <c r="C722" s="245" t="s">
        <v>671</v>
      </c>
      <c r="D722" s="246" t="s">
        <v>205</v>
      </c>
      <c r="E722" s="247">
        <v>165.8624</v>
      </c>
      <c r="F722" s="439"/>
      <c r="G722" s="248">
        <f>E722*F722</f>
        <v>0</v>
      </c>
      <c r="H722" s="249">
        <v>0.0006</v>
      </c>
      <c r="I722" s="250">
        <f>E722*H722</f>
        <v>0.09951744</v>
      </c>
      <c r="J722" s="249"/>
      <c r="K722" s="250">
        <f>E722*J722</f>
        <v>0</v>
      </c>
      <c r="O722" s="242">
        <v>2</v>
      </c>
      <c r="AA722" s="215">
        <v>3</v>
      </c>
      <c r="AB722" s="215">
        <v>1</v>
      </c>
      <c r="AC722" s="215">
        <v>553420164</v>
      </c>
      <c r="AZ722" s="215">
        <v>1</v>
      </c>
      <c r="BA722" s="215">
        <f>IF(AZ722=1,G722,0)</f>
        <v>0</v>
      </c>
      <c r="BB722" s="215">
        <f>IF(AZ722=2,G722,0)</f>
        <v>0</v>
      </c>
      <c r="BC722" s="215">
        <f>IF(AZ722=3,G722,0)</f>
        <v>0</v>
      </c>
      <c r="BD722" s="215">
        <f>IF(AZ722=4,G722,0)</f>
        <v>0</v>
      </c>
      <c r="BE722" s="215">
        <f>IF(AZ722=5,G722,0)</f>
        <v>0</v>
      </c>
      <c r="CA722" s="242">
        <v>3</v>
      </c>
      <c r="CB722" s="242">
        <v>1</v>
      </c>
    </row>
    <row r="723" spans="1:15" ht="12.75">
      <c r="A723" s="251"/>
      <c r="B723" s="252"/>
      <c r="C723" s="503" t="s">
        <v>672</v>
      </c>
      <c r="D723" s="503"/>
      <c r="E723" s="253">
        <v>165.8624</v>
      </c>
      <c r="F723" s="254"/>
      <c r="G723" s="255"/>
      <c r="H723" s="256"/>
      <c r="I723" s="257"/>
      <c r="J723" s="258"/>
      <c r="K723" s="257"/>
      <c r="M723" s="259" t="s">
        <v>672</v>
      </c>
      <c r="O723" s="242"/>
    </row>
    <row r="724" spans="1:57" ht="12.75">
      <c r="A724" s="263"/>
      <c r="B724" s="264" t="s">
        <v>177</v>
      </c>
      <c r="C724" s="265" t="s">
        <v>673</v>
      </c>
      <c r="D724" s="266"/>
      <c r="E724" s="267"/>
      <c r="F724" s="268"/>
      <c r="G724" s="269">
        <f>SUM(G307:G723)</f>
        <v>0</v>
      </c>
      <c r="H724" s="270"/>
      <c r="I724" s="271">
        <f>SUM(I307:I723)</f>
        <v>57.060944539999994</v>
      </c>
      <c r="J724" s="270"/>
      <c r="K724" s="271">
        <f>SUM(K307:K723)</f>
        <v>0</v>
      </c>
      <c r="O724" s="242">
        <v>4</v>
      </c>
      <c r="BA724" s="272">
        <f>SUM(BA307:BA723)</f>
        <v>0</v>
      </c>
      <c r="BB724" s="272">
        <f>SUM(BB307:BB723)</f>
        <v>0</v>
      </c>
      <c r="BC724" s="272">
        <f>SUM(BC307:BC723)</f>
        <v>0</v>
      </c>
      <c r="BD724" s="272">
        <f>SUM(BD307:BD723)</f>
        <v>0</v>
      </c>
      <c r="BE724" s="272">
        <f>SUM(BE307:BE723)</f>
        <v>0</v>
      </c>
    </row>
    <row r="725" spans="1:15" ht="12.75">
      <c r="A725" s="232" t="s">
        <v>118</v>
      </c>
      <c r="B725" s="233" t="s">
        <v>674</v>
      </c>
      <c r="C725" s="234" t="s">
        <v>675</v>
      </c>
      <c r="D725" s="235"/>
      <c r="E725" s="236"/>
      <c r="F725" s="236"/>
      <c r="G725" s="237"/>
      <c r="H725" s="238"/>
      <c r="I725" s="239"/>
      <c r="J725" s="240"/>
      <c r="K725" s="241"/>
      <c r="O725" s="242">
        <v>1</v>
      </c>
    </row>
    <row r="726" spans="1:80" ht="12.75">
      <c r="A726" s="243">
        <v>54</v>
      </c>
      <c r="B726" s="244" t="s">
        <v>676</v>
      </c>
      <c r="C726" s="245" t="s">
        <v>677</v>
      </c>
      <c r="D726" s="246" t="s">
        <v>134</v>
      </c>
      <c r="E726" s="247">
        <v>3.7581</v>
      </c>
      <c r="F726" s="439"/>
      <c r="G726" s="248">
        <f>E726*F726</f>
        <v>0</v>
      </c>
      <c r="H726" s="249">
        <v>2.525</v>
      </c>
      <c r="I726" s="250">
        <f>E726*H726</f>
        <v>9.489202500000001</v>
      </c>
      <c r="J726" s="249">
        <v>0</v>
      </c>
      <c r="K726" s="250">
        <f>E726*J726</f>
        <v>0</v>
      </c>
      <c r="O726" s="242">
        <v>2</v>
      </c>
      <c r="AA726" s="215">
        <v>1</v>
      </c>
      <c r="AB726" s="215">
        <v>1</v>
      </c>
      <c r="AC726" s="215">
        <v>1</v>
      </c>
      <c r="AZ726" s="215">
        <v>1</v>
      </c>
      <c r="BA726" s="215">
        <f>IF(AZ726=1,G726,0)</f>
        <v>0</v>
      </c>
      <c r="BB726" s="215">
        <f>IF(AZ726=2,G726,0)</f>
        <v>0</v>
      </c>
      <c r="BC726" s="215">
        <f>IF(AZ726=3,G726,0)</f>
        <v>0</v>
      </c>
      <c r="BD726" s="215">
        <f>IF(AZ726=4,G726,0)</f>
        <v>0</v>
      </c>
      <c r="BE726" s="215">
        <f>IF(AZ726=5,G726,0)</f>
        <v>0</v>
      </c>
      <c r="CA726" s="242">
        <v>1</v>
      </c>
      <c r="CB726" s="242">
        <v>1</v>
      </c>
    </row>
    <row r="727" spans="1:15" ht="12.75">
      <c r="A727" s="251"/>
      <c r="B727" s="252"/>
      <c r="C727" s="503" t="s">
        <v>256</v>
      </c>
      <c r="D727" s="503"/>
      <c r="E727" s="253">
        <v>0</v>
      </c>
      <c r="F727" s="254"/>
      <c r="G727" s="255"/>
      <c r="H727" s="256"/>
      <c r="I727" s="257"/>
      <c r="J727" s="258"/>
      <c r="K727" s="257"/>
      <c r="M727" s="259" t="s">
        <v>256</v>
      </c>
      <c r="O727" s="242"/>
    </row>
    <row r="728" spans="1:15" ht="12.75">
      <c r="A728" s="251"/>
      <c r="B728" s="252"/>
      <c r="C728" s="503" t="s">
        <v>144</v>
      </c>
      <c r="D728" s="503"/>
      <c r="E728" s="253">
        <v>0</v>
      </c>
      <c r="F728" s="254"/>
      <c r="G728" s="255"/>
      <c r="H728" s="256"/>
      <c r="I728" s="257"/>
      <c r="J728" s="258"/>
      <c r="K728" s="257"/>
      <c r="M728" s="259" t="s">
        <v>144</v>
      </c>
      <c r="O728" s="242"/>
    </row>
    <row r="729" spans="1:15" ht="12.75">
      <c r="A729" s="251"/>
      <c r="B729" s="252"/>
      <c r="C729" s="503" t="s">
        <v>678</v>
      </c>
      <c r="D729" s="503"/>
      <c r="E729" s="253">
        <v>1.7655</v>
      </c>
      <c r="F729" s="254"/>
      <c r="G729" s="255"/>
      <c r="H729" s="256"/>
      <c r="I729" s="257"/>
      <c r="J729" s="258"/>
      <c r="K729" s="257"/>
      <c r="M729" s="259" t="s">
        <v>678</v>
      </c>
      <c r="O729" s="242"/>
    </row>
    <row r="730" spans="1:15" ht="12.75">
      <c r="A730" s="251"/>
      <c r="B730" s="252"/>
      <c r="C730" s="503" t="s">
        <v>679</v>
      </c>
      <c r="D730" s="503"/>
      <c r="E730" s="253">
        <v>1.7279</v>
      </c>
      <c r="F730" s="254"/>
      <c r="G730" s="255"/>
      <c r="H730" s="256"/>
      <c r="I730" s="257"/>
      <c r="J730" s="258"/>
      <c r="K730" s="257"/>
      <c r="M730" s="259" t="s">
        <v>679</v>
      </c>
      <c r="O730" s="242"/>
    </row>
    <row r="731" spans="1:15" ht="12.75">
      <c r="A731" s="251"/>
      <c r="B731" s="252"/>
      <c r="C731" s="503" t="s">
        <v>680</v>
      </c>
      <c r="D731" s="503"/>
      <c r="E731" s="253">
        <v>0.2646</v>
      </c>
      <c r="F731" s="254"/>
      <c r="G731" s="255"/>
      <c r="H731" s="256"/>
      <c r="I731" s="257"/>
      <c r="J731" s="258"/>
      <c r="K731" s="257"/>
      <c r="M731" s="259" t="s">
        <v>680</v>
      </c>
      <c r="O731" s="242"/>
    </row>
    <row r="732" spans="1:80" ht="12.75">
      <c r="A732" s="243">
        <v>55</v>
      </c>
      <c r="B732" s="244" t="s">
        <v>681</v>
      </c>
      <c r="C732" s="245" t="s">
        <v>682</v>
      </c>
      <c r="D732" s="246" t="s">
        <v>205</v>
      </c>
      <c r="E732" s="247">
        <v>2.94</v>
      </c>
      <c r="F732" s="439"/>
      <c r="G732" s="248">
        <f>E732*F732</f>
        <v>0</v>
      </c>
      <c r="H732" s="249">
        <v>0</v>
      </c>
      <c r="I732" s="250">
        <f>E732*H732</f>
        <v>0</v>
      </c>
      <c r="J732" s="249">
        <v>0</v>
      </c>
      <c r="K732" s="250">
        <f>E732*J732</f>
        <v>0</v>
      </c>
      <c r="O732" s="242">
        <v>2</v>
      </c>
      <c r="AA732" s="215">
        <v>1</v>
      </c>
      <c r="AB732" s="215">
        <v>1</v>
      </c>
      <c r="AC732" s="215">
        <v>1</v>
      </c>
      <c r="AZ732" s="215">
        <v>1</v>
      </c>
      <c r="BA732" s="215">
        <f>IF(AZ732=1,G732,0)</f>
        <v>0</v>
      </c>
      <c r="BB732" s="215">
        <f>IF(AZ732=2,G732,0)</f>
        <v>0</v>
      </c>
      <c r="BC732" s="215">
        <f>IF(AZ732=3,G732,0)</f>
        <v>0</v>
      </c>
      <c r="BD732" s="215">
        <f>IF(AZ732=4,G732,0)</f>
        <v>0</v>
      </c>
      <c r="BE732" s="215">
        <f>IF(AZ732=5,G732,0)</f>
        <v>0</v>
      </c>
      <c r="CA732" s="242">
        <v>1</v>
      </c>
      <c r="CB732" s="242">
        <v>1</v>
      </c>
    </row>
    <row r="733" spans="1:15" ht="12.75">
      <c r="A733" s="251"/>
      <c r="B733" s="252"/>
      <c r="C733" s="503" t="s">
        <v>683</v>
      </c>
      <c r="D733" s="503"/>
      <c r="E733" s="253">
        <v>2.94</v>
      </c>
      <c r="F733" s="254"/>
      <c r="G733" s="255"/>
      <c r="H733" s="256"/>
      <c r="I733" s="257"/>
      <c r="J733" s="258"/>
      <c r="K733" s="257"/>
      <c r="M733" s="259" t="s">
        <v>683</v>
      </c>
      <c r="O733" s="242"/>
    </row>
    <row r="734" spans="1:80" ht="12.75">
      <c r="A734" s="243">
        <v>56</v>
      </c>
      <c r="B734" s="244" t="s">
        <v>684</v>
      </c>
      <c r="C734" s="245" t="s">
        <v>685</v>
      </c>
      <c r="D734" s="246" t="s">
        <v>134</v>
      </c>
      <c r="E734" s="247">
        <v>3.4935</v>
      </c>
      <c r="F734" s="439"/>
      <c r="G734" s="248">
        <f>E734*F734</f>
        <v>0</v>
      </c>
      <c r="H734" s="249">
        <v>0</v>
      </c>
      <c r="I734" s="250">
        <f>E734*H734</f>
        <v>0</v>
      </c>
      <c r="J734" s="249">
        <v>0</v>
      </c>
      <c r="K734" s="250">
        <f>E734*J734</f>
        <v>0</v>
      </c>
      <c r="O734" s="242">
        <v>2</v>
      </c>
      <c r="AA734" s="215">
        <v>1</v>
      </c>
      <c r="AB734" s="215">
        <v>1</v>
      </c>
      <c r="AC734" s="215">
        <v>1</v>
      </c>
      <c r="AZ734" s="215">
        <v>1</v>
      </c>
      <c r="BA734" s="215">
        <f>IF(AZ734=1,G734,0)</f>
        <v>0</v>
      </c>
      <c r="BB734" s="215">
        <f>IF(AZ734=2,G734,0)</f>
        <v>0</v>
      </c>
      <c r="BC734" s="215">
        <f>IF(AZ734=3,G734,0)</f>
        <v>0</v>
      </c>
      <c r="BD734" s="215">
        <f>IF(AZ734=4,G734,0)</f>
        <v>0</v>
      </c>
      <c r="BE734" s="215">
        <f>IF(AZ734=5,G734,0)</f>
        <v>0</v>
      </c>
      <c r="CA734" s="242">
        <v>1</v>
      </c>
      <c r="CB734" s="242">
        <v>1</v>
      </c>
    </row>
    <row r="735" spans="1:15" ht="12.75">
      <c r="A735" s="251"/>
      <c r="B735" s="252"/>
      <c r="C735" s="503" t="s">
        <v>256</v>
      </c>
      <c r="D735" s="503"/>
      <c r="E735" s="253">
        <v>0</v>
      </c>
      <c r="F735" s="254"/>
      <c r="G735" s="255"/>
      <c r="H735" s="256"/>
      <c r="I735" s="257"/>
      <c r="J735" s="258"/>
      <c r="K735" s="257"/>
      <c r="M735" s="259" t="s">
        <v>256</v>
      </c>
      <c r="O735" s="242"/>
    </row>
    <row r="736" spans="1:15" ht="12.75">
      <c r="A736" s="251"/>
      <c r="B736" s="252"/>
      <c r="C736" s="503" t="s">
        <v>144</v>
      </c>
      <c r="D736" s="503"/>
      <c r="E736" s="253">
        <v>0</v>
      </c>
      <c r="F736" s="254"/>
      <c r="G736" s="255"/>
      <c r="H736" s="256"/>
      <c r="I736" s="257"/>
      <c r="J736" s="258"/>
      <c r="K736" s="257"/>
      <c r="M736" s="259" t="s">
        <v>144</v>
      </c>
      <c r="O736" s="242"/>
    </row>
    <row r="737" spans="1:15" ht="12.75">
      <c r="A737" s="251"/>
      <c r="B737" s="252"/>
      <c r="C737" s="503" t="s">
        <v>678</v>
      </c>
      <c r="D737" s="503"/>
      <c r="E737" s="253">
        <v>1.7655</v>
      </c>
      <c r="F737" s="254"/>
      <c r="G737" s="255"/>
      <c r="H737" s="256"/>
      <c r="I737" s="257"/>
      <c r="J737" s="258"/>
      <c r="K737" s="257"/>
      <c r="M737" s="259" t="s">
        <v>678</v>
      </c>
      <c r="O737" s="242"/>
    </row>
    <row r="738" spans="1:15" ht="12.75">
      <c r="A738" s="251"/>
      <c r="B738" s="252"/>
      <c r="C738" s="503" t="s">
        <v>679</v>
      </c>
      <c r="D738" s="503"/>
      <c r="E738" s="253">
        <v>1.7279</v>
      </c>
      <c r="F738" s="254"/>
      <c r="G738" s="255"/>
      <c r="H738" s="256"/>
      <c r="I738" s="257"/>
      <c r="J738" s="258"/>
      <c r="K738" s="257"/>
      <c r="M738" s="259" t="s">
        <v>679</v>
      </c>
      <c r="O738" s="242"/>
    </row>
    <row r="739" spans="1:80" ht="12.75">
      <c r="A739" s="243">
        <v>57</v>
      </c>
      <c r="B739" s="244" t="s">
        <v>686</v>
      </c>
      <c r="C739" s="245" t="s">
        <v>687</v>
      </c>
      <c r="D739" s="246" t="s">
        <v>134</v>
      </c>
      <c r="E739" s="247">
        <v>3.4935</v>
      </c>
      <c r="F739" s="439"/>
      <c r="G739" s="248">
        <f>E739*F739</f>
        <v>0</v>
      </c>
      <c r="H739" s="249">
        <v>0</v>
      </c>
      <c r="I739" s="250">
        <f>E739*H739</f>
        <v>0</v>
      </c>
      <c r="J739" s="249">
        <v>0</v>
      </c>
      <c r="K739" s="250">
        <f>E739*J739</f>
        <v>0</v>
      </c>
      <c r="O739" s="242">
        <v>2</v>
      </c>
      <c r="AA739" s="215">
        <v>1</v>
      </c>
      <c r="AB739" s="215">
        <v>1</v>
      </c>
      <c r="AC739" s="215">
        <v>1</v>
      </c>
      <c r="AZ739" s="215">
        <v>1</v>
      </c>
      <c r="BA739" s="215">
        <f>IF(AZ739=1,G739,0)</f>
        <v>0</v>
      </c>
      <c r="BB739" s="215">
        <f>IF(AZ739=2,G739,0)</f>
        <v>0</v>
      </c>
      <c r="BC739" s="215">
        <f>IF(AZ739=3,G739,0)</f>
        <v>0</v>
      </c>
      <c r="BD739" s="215">
        <f>IF(AZ739=4,G739,0)</f>
        <v>0</v>
      </c>
      <c r="BE739" s="215">
        <f>IF(AZ739=5,G739,0)</f>
        <v>0</v>
      </c>
      <c r="CA739" s="242">
        <v>1</v>
      </c>
      <c r="CB739" s="242">
        <v>1</v>
      </c>
    </row>
    <row r="740" spans="1:15" ht="12.75">
      <c r="A740" s="251"/>
      <c r="B740" s="252"/>
      <c r="C740" s="503" t="s">
        <v>256</v>
      </c>
      <c r="D740" s="503"/>
      <c r="E740" s="253">
        <v>0</v>
      </c>
      <c r="F740" s="254"/>
      <c r="G740" s="255"/>
      <c r="H740" s="256"/>
      <c r="I740" s="257"/>
      <c r="J740" s="258"/>
      <c r="K740" s="257"/>
      <c r="M740" s="259" t="s">
        <v>256</v>
      </c>
      <c r="O740" s="242"/>
    </row>
    <row r="741" spans="1:15" ht="12.75">
      <c r="A741" s="251"/>
      <c r="B741" s="252"/>
      <c r="C741" s="503" t="s">
        <v>144</v>
      </c>
      <c r="D741" s="503"/>
      <c r="E741" s="253">
        <v>0</v>
      </c>
      <c r="F741" s="254"/>
      <c r="G741" s="255"/>
      <c r="H741" s="256"/>
      <c r="I741" s="257"/>
      <c r="J741" s="258"/>
      <c r="K741" s="257"/>
      <c r="M741" s="259" t="s">
        <v>144</v>
      </c>
      <c r="O741" s="242"/>
    </row>
    <row r="742" spans="1:15" ht="12.75">
      <c r="A742" s="251"/>
      <c r="B742" s="252"/>
      <c r="C742" s="503" t="s">
        <v>678</v>
      </c>
      <c r="D742" s="503"/>
      <c r="E742" s="253">
        <v>1.7655</v>
      </c>
      <c r="F742" s="254"/>
      <c r="G742" s="255"/>
      <c r="H742" s="256"/>
      <c r="I742" s="257"/>
      <c r="J742" s="258"/>
      <c r="K742" s="257"/>
      <c r="M742" s="259" t="s">
        <v>678</v>
      </c>
      <c r="O742" s="242"/>
    </row>
    <row r="743" spans="1:15" ht="12.75">
      <c r="A743" s="251"/>
      <c r="B743" s="252"/>
      <c r="C743" s="503" t="s">
        <v>679</v>
      </c>
      <c r="D743" s="503"/>
      <c r="E743" s="253">
        <v>1.7279</v>
      </c>
      <c r="F743" s="254"/>
      <c r="G743" s="255"/>
      <c r="H743" s="256"/>
      <c r="I743" s="257"/>
      <c r="J743" s="258"/>
      <c r="K743" s="257"/>
      <c r="M743" s="259" t="s">
        <v>679</v>
      </c>
      <c r="O743" s="242"/>
    </row>
    <row r="744" spans="1:80" ht="22.5">
      <c r="A744" s="243">
        <v>58</v>
      </c>
      <c r="B744" s="244" t="s">
        <v>688</v>
      </c>
      <c r="C744" s="245" t="s">
        <v>689</v>
      </c>
      <c r="D744" s="246" t="s">
        <v>173</v>
      </c>
      <c r="E744" s="247">
        <v>0.0959</v>
      </c>
      <c r="F744" s="439"/>
      <c r="G744" s="248">
        <f>E744*F744</f>
        <v>0</v>
      </c>
      <c r="H744" s="249">
        <v>1.06625</v>
      </c>
      <c r="I744" s="250">
        <f>E744*H744</f>
        <v>0.102253375</v>
      </c>
      <c r="J744" s="249">
        <v>0</v>
      </c>
      <c r="K744" s="250">
        <f>E744*J744</f>
        <v>0</v>
      </c>
      <c r="O744" s="242">
        <v>2</v>
      </c>
      <c r="AA744" s="215">
        <v>1</v>
      </c>
      <c r="AB744" s="215">
        <v>1</v>
      </c>
      <c r="AC744" s="215">
        <v>1</v>
      </c>
      <c r="AZ744" s="215">
        <v>1</v>
      </c>
      <c r="BA744" s="215">
        <f>IF(AZ744=1,G744,0)</f>
        <v>0</v>
      </c>
      <c r="BB744" s="215">
        <f>IF(AZ744=2,G744,0)</f>
        <v>0</v>
      </c>
      <c r="BC744" s="215">
        <f>IF(AZ744=3,G744,0)</f>
        <v>0</v>
      </c>
      <c r="BD744" s="215">
        <f>IF(AZ744=4,G744,0)</f>
        <v>0</v>
      </c>
      <c r="BE744" s="215">
        <f>IF(AZ744=5,G744,0)</f>
        <v>0</v>
      </c>
      <c r="CA744" s="242">
        <v>1</v>
      </c>
      <c r="CB744" s="242">
        <v>1</v>
      </c>
    </row>
    <row r="745" spans="1:15" ht="12.75">
      <c r="A745" s="251"/>
      <c r="B745" s="252"/>
      <c r="C745" s="503" t="s">
        <v>256</v>
      </c>
      <c r="D745" s="503"/>
      <c r="E745" s="253">
        <v>0</v>
      </c>
      <c r="F745" s="254"/>
      <c r="G745" s="255"/>
      <c r="H745" s="256"/>
      <c r="I745" s="257"/>
      <c r="J745" s="258"/>
      <c r="K745" s="257"/>
      <c r="M745" s="259" t="s">
        <v>256</v>
      </c>
      <c r="O745" s="242"/>
    </row>
    <row r="746" spans="1:15" ht="12.75">
      <c r="A746" s="251"/>
      <c r="B746" s="252"/>
      <c r="C746" s="505" t="s">
        <v>174</v>
      </c>
      <c r="D746" s="505"/>
      <c r="E746" s="262">
        <v>0</v>
      </c>
      <c r="F746" s="254"/>
      <c r="G746" s="255"/>
      <c r="H746" s="256"/>
      <c r="I746" s="257"/>
      <c r="J746" s="258"/>
      <c r="K746" s="257"/>
      <c r="M746" s="259" t="s">
        <v>174</v>
      </c>
      <c r="O746" s="242"/>
    </row>
    <row r="747" spans="1:15" ht="12.75">
      <c r="A747" s="251"/>
      <c r="B747" s="252"/>
      <c r="C747" s="505" t="s">
        <v>144</v>
      </c>
      <c r="D747" s="505"/>
      <c r="E747" s="262">
        <v>0</v>
      </c>
      <c r="F747" s="254"/>
      <c r="G747" s="255"/>
      <c r="H747" s="256"/>
      <c r="I747" s="257"/>
      <c r="J747" s="258"/>
      <c r="K747" s="257"/>
      <c r="M747" s="259" t="s">
        <v>144</v>
      </c>
      <c r="O747" s="242"/>
    </row>
    <row r="748" spans="1:15" ht="12.75">
      <c r="A748" s="251"/>
      <c r="B748" s="252"/>
      <c r="C748" s="505" t="s">
        <v>690</v>
      </c>
      <c r="D748" s="505"/>
      <c r="E748" s="262">
        <v>11.7701</v>
      </c>
      <c r="F748" s="254"/>
      <c r="G748" s="255"/>
      <c r="H748" s="256"/>
      <c r="I748" s="257"/>
      <c r="J748" s="258"/>
      <c r="K748" s="257"/>
      <c r="M748" s="259" t="s">
        <v>690</v>
      </c>
      <c r="O748" s="242"/>
    </row>
    <row r="749" spans="1:15" ht="12.75">
      <c r="A749" s="251"/>
      <c r="B749" s="252"/>
      <c r="C749" s="505" t="s">
        <v>157</v>
      </c>
      <c r="D749" s="505"/>
      <c r="E749" s="262">
        <v>17.2794</v>
      </c>
      <c r="F749" s="254"/>
      <c r="G749" s="255"/>
      <c r="H749" s="256"/>
      <c r="I749" s="257"/>
      <c r="J749" s="258"/>
      <c r="K749" s="257"/>
      <c r="M749" s="259" t="s">
        <v>157</v>
      </c>
      <c r="O749" s="242"/>
    </row>
    <row r="750" spans="1:15" ht="12.75">
      <c r="A750" s="251"/>
      <c r="B750" s="252"/>
      <c r="C750" s="505" t="s">
        <v>175</v>
      </c>
      <c r="D750" s="505"/>
      <c r="E750" s="262">
        <v>29.0495</v>
      </c>
      <c r="F750" s="254"/>
      <c r="G750" s="255"/>
      <c r="H750" s="256"/>
      <c r="I750" s="257"/>
      <c r="J750" s="258"/>
      <c r="K750" s="257"/>
      <c r="M750" s="259" t="s">
        <v>175</v>
      </c>
      <c r="O750" s="242"/>
    </row>
    <row r="751" spans="1:15" ht="12.75">
      <c r="A751" s="251"/>
      <c r="B751" s="252"/>
      <c r="C751" s="503" t="s">
        <v>691</v>
      </c>
      <c r="D751" s="503"/>
      <c r="E751" s="253">
        <v>0.0959</v>
      </c>
      <c r="F751" s="254"/>
      <c r="G751" s="255"/>
      <c r="H751" s="256"/>
      <c r="I751" s="257"/>
      <c r="J751" s="258"/>
      <c r="K751" s="257"/>
      <c r="M751" s="259" t="s">
        <v>691</v>
      </c>
      <c r="O751" s="242"/>
    </row>
    <row r="752" spans="1:80" ht="12.75">
      <c r="A752" s="243">
        <v>59</v>
      </c>
      <c r="B752" s="244" t="s">
        <v>692</v>
      </c>
      <c r="C752" s="245" t="s">
        <v>693</v>
      </c>
      <c r="D752" s="246" t="s">
        <v>123</v>
      </c>
      <c r="E752" s="247">
        <v>40.9955</v>
      </c>
      <c r="F752" s="439"/>
      <c r="G752" s="248">
        <f>E752*F752</f>
        <v>0</v>
      </c>
      <c r="H752" s="249">
        <v>0.01815</v>
      </c>
      <c r="I752" s="250">
        <f>E752*H752</f>
        <v>0.744068325</v>
      </c>
      <c r="J752" s="249">
        <v>0</v>
      </c>
      <c r="K752" s="250">
        <f>E752*J752</f>
        <v>0</v>
      </c>
      <c r="O752" s="242">
        <v>2</v>
      </c>
      <c r="AA752" s="215">
        <v>1</v>
      </c>
      <c r="AB752" s="215">
        <v>1</v>
      </c>
      <c r="AC752" s="215">
        <v>1</v>
      </c>
      <c r="AZ752" s="215">
        <v>1</v>
      </c>
      <c r="BA752" s="215">
        <f>IF(AZ752=1,G752,0)</f>
        <v>0</v>
      </c>
      <c r="BB752" s="215">
        <f>IF(AZ752=2,G752,0)</f>
        <v>0</v>
      </c>
      <c r="BC752" s="215">
        <f>IF(AZ752=3,G752,0)</f>
        <v>0</v>
      </c>
      <c r="BD752" s="215">
        <f>IF(AZ752=4,G752,0)</f>
        <v>0</v>
      </c>
      <c r="BE752" s="215">
        <f>IF(AZ752=5,G752,0)</f>
        <v>0</v>
      </c>
      <c r="CA752" s="242">
        <v>1</v>
      </c>
      <c r="CB752" s="242">
        <v>1</v>
      </c>
    </row>
    <row r="753" spans="1:15" ht="12.75">
      <c r="A753" s="251"/>
      <c r="B753" s="252"/>
      <c r="C753" s="503" t="s">
        <v>694</v>
      </c>
      <c r="D753" s="503"/>
      <c r="E753" s="253">
        <v>40.9955</v>
      </c>
      <c r="F753" s="254"/>
      <c r="G753" s="255"/>
      <c r="H753" s="256"/>
      <c r="I753" s="257"/>
      <c r="J753" s="258"/>
      <c r="K753" s="257"/>
      <c r="M753" s="259" t="s">
        <v>694</v>
      </c>
      <c r="O753" s="242"/>
    </row>
    <row r="754" spans="1:80" ht="12.75">
      <c r="A754" s="243">
        <v>60</v>
      </c>
      <c r="B754" s="244" t="s">
        <v>695</v>
      </c>
      <c r="C754" s="245" t="s">
        <v>696</v>
      </c>
      <c r="D754" s="246" t="s">
        <v>123</v>
      </c>
      <c r="E754" s="247">
        <v>53.214</v>
      </c>
      <c r="F754" s="439"/>
      <c r="G754" s="248">
        <f>E754*F754</f>
        <v>0</v>
      </c>
      <c r="H754" s="249">
        <v>0.1231</v>
      </c>
      <c r="I754" s="250">
        <f>E754*H754</f>
        <v>6.5506434</v>
      </c>
      <c r="J754" s="249">
        <v>0</v>
      </c>
      <c r="K754" s="250">
        <f>E754*J754</f>
        <v>0</v>
      </c>
      <c r="O754" s="242">
        <v>2</v>
      </c>
      <c r="AA754" s="215">
        <v>1</v>
      </c>
      <c r="AB754" s="215">
        <v>1</v>
      </c>
      <c r="AC754" s="215">
        <v>1</v>
      </c>
      <c r="AZ754" s="215">
        <v>1</v>
      </c>
      <c r="BA754" s="215">
        <f>IF(AZ754=1,G754,0)</f>
        <v>0</v>
      </c>
      <c r="BB754" s="215">
        <f>IF(AZ754=2,G754,0)</f>
        <v>0</v>
      </c>
      <c r="BC754" s="215">
        <f>IF(AZ754=3,G754,0)</f>
        <v>0</v>
      </c>
      <c r="BD754" s="215">
        <f>IF(AZ754=4,G754,0)</f>
        <v>0</v>
      </c>
      <c r="BE754" s="215">
        <f>IF(AZ754=5,G754,0)</f>
        <v>0</v>
      </c>
      <c r="CA754" s="242">
        <v>1</v>
      </c>
      <c r="CB754" s="242">
        <v>1</v>
      </c>
    </row>
    <row r="755" spans="1:15" ht="12.75">
      <c r="A755" s="251"/>
      <c r="B755" s="252"/>
      <c r="C755" s="503" t="s">
        <v>333</v>
      </c>
      <c r="D755" s="503"/>
      <c r="E755" s="253">
        <v>0</v>
      </c>
      <c r="F755" s="254"/>
      <c r="G755" s="255"/>
      <c r="H755" s="256"/>
      <c r="I755" s="257"/>
      <c r="J755" s="258"/>
      <c r="K755" s="257"/>
      <c r="M755" s="259" t="s">
        <v>333</v>
      </c>
      <c r="O755" s="242"/>
    </row>
    <row r="756" spans="1:15" ht="12.75">
      <c r="A756" s="251"/>
      <c r="B756" s="252"/>
      <c r="C756" s="503" t="s">
        <v>697</v>
      </c>
      <c r="D756" s="503"/>
      <c r="E756" s="253">
        <v>29.904</v>
      </c>
      <c r="F756" s="254"/>
      <c r="G756" s="255"/>
      <c r="H756" s="256"/>
      <c r="I756" s="257"/>
      <c r="J756" s="258"/>
      <c r="K756" s="257"/>
      <c r="M756" s="259" t="s">
        <v>697</v>
      </c>
      <c r="O756" s="242"/>
    </row>
    <row r="757" spans="1:15" ht="12.75">
      <c r="A757" s="251"/>
      <c r="B757" s="252"/>
      <c r="C757" s="503" t="s">
        <v>698</v>
      </c>
      <c r="D757" s="503"/>
      <c r="E757" s="253">
        <v>3.675</v>
      </c>
      <c r="F757" s="254"/>
      <c r="G757" s="255"/>
      <c r="H757" s="256"/>
      <c r="I757" s="257"/>
      <c r="J757" s="258"/>
      <c r="K757" s="257"/>
      <c r="M757" s="259" t="s">
        <v>698</v>
      </c>
      <c r="O757" s="242"/>
    </row>
    <row r="758" spans="1:15" ht="12.75">
      <c r="A758" s="251"/>
      <c r="B758" s="252"/>
      <c r="C758" s="503" t="s">
        <v>699</v>
      </c>
      <c r="D758" s="503"/>
      <c r="E758" s="253">
        <v>18.375</v>
      </c>
      <c r="F758" s="254"/>
      <c r="G758" s="255"/>
      <c r="H758" s="256"/>
      <c r="I758" s="257"/>
      <c r="J758" s="258"/>
      <c r="K758" s="257"/>
      <c r="M758" s="259" t="s">
        <v>699</v>
      </c>
      <c r="O758" s="242"/>
    </row>
    <row r="759" spans="1:15" ht="12.75">
      <c r="A759" s="251"/>
      <c r="B759" s="252"/>
      <c r="C759" s="503" t="s">
        <v>700</v>
      </c>
      <c r="D759" s="503"/>
      <c r="E759" s="253">
        <v>1.26</v>
      </c>
      <c r="F759" s="254"/>
      <c r="G759" s="255"/>
      <c r="H759" s="256"/>
      <c r="I759" s="257"/>
      <c r="J759" s="258"/>
      <c r="K759" s="257"/>
      <c r="M759" s="259" t="s">
        <v>700</v>
      </c>
      <c r="O759" s="242"/>
    </row>
    <row r="760" spans="1:80" ht="22.5">
      <c r="A760" s="243">
        <v>61</v>
      </c>
      <c r="B760" s="244" t="s">
        <v>701</v>
      </c>
      <c r="C760" s="245" t="s">
        <v>702</v>
      </c>
      <c r="D760" s="246" t="s">
        <v>123</v>
      </c>
      <c r="E760" s="247">
        <v>14.3995</v>
      </c>
      <c r="F760" s="439"/>
      <c r="G760" s="248">
        <f>E760*F760</f>
        <v>0</v>
      </c>
      <c r="H760" s="249">
        <v>0.12582</v>
      </c>
      <c r="I760" s="250">
        <f>E760*H760</f>
        <v>1.8117450899999998</v>
      </c>
      <c r="J760" s="249">
        <v>0</v>
      </c>
      <c r="K760" s="250">
        <f>E760*J760</f>
        <v>0</v>
      </c>
      <c r="O760" s="242">
        <v>2</v>
      </c>
      <c r="AA760" s="215">
        <v>1</v>
      </c>
      <c r="AB760" s="215">
        <v>0</v>
      </c>
      <c r="AC760" s="215">
        <v>0</v>
      </c>
      <c r="AZ760" s="215">
        <v>1</v>
      </c>
      <c r="BA760" s="215">
        <f>IF(AZ760=1,G760,0)</f>
        <v>0</v>
      </c>
      <c r="BB760" s="215">
        <f>IF(AZ760=2,G760,0)</f>
        <v>0</v>
      </c>
      <c r="BC760" s="215">
        <f>IF(AZ760=3,G760,0)</f>
        <v>0</v>
      </c>
      <c r="BD760" s="215">
        <f>IF(AZ760=4,G760,0)</f>
        <v>0</v>
      </c>
      <c r="BE760" s="215">
        <f>IF(AZ760=5,G760,0)</f>
        <v>0</v>
      </c>
      <c r="CA760" s="242">
        <v>1</v>
      </c>
      <c r="CB760" s="242">
        <v>0</v>
      </c>
    </row>
    <row r="761" spans="1:15" ht="12.75">
      <c r="A761" s="251"/>
      <c r="B761" s="260"/>
      <c r="C761" s="504" t="s">
        <v>703</v>
      </c>
      <c r="D761" s="504"/>
      <c r="E761" s="504"/>
      <c r="F761" s="504"/>
      <c r="G761" s="504"/>
      <c r="I761" s="257"/>
      <c r="K761" s="257"/>
      <c r="O761" s="242">
        <v>3</v>
      </c>
    </row>
    <row r="762" spans="1:15" ht="12.75">
      <c r="A762" s="251"/>
      <c r="B762" s="252"/>
      <c r="C762" s="503" t="s">
        <v>704</v>
      </c>
      <c r="D762" s="503"/>
      <c r="E762" s="253">
        <v>14.3995</v>
      </c>
      <c r="F762" s="254"/>
      <c r="G762" s="255"/>
      <c r="H762" s="256"/>
      <c r="I762" s="257"/>
      <c r="J762" s="258"/>
      <c r="K762" s="257"/>
      <c r="M762" s="259" t="s">
        <v>704</v>
      </c>
      <c r="O762" s="242"/>
    </row>
    <row r="763" spans="1:57" ht="12.75">
      <c r="A763" s="263"/>
      <c r="B763" s="264" t="s">
        <v>177</v>
      </c>
      <c r="C763" s="265" t="s">
        <v>705</v>
      </c>
      <c r="D763" s="266"/>
      <c r="E763" s="267"/>
      <c r="F763" s="268"/>
      <c r="G763" s="269">
        <f>SUM(G725:G762)</f>
        <v>0</v>
      </c>
      <c r="H763" s="270"/>
      <c r="I763" s="271">
        <f>SUM(I725:I762)</f>
        <v>18.69791269</v>
      </c>
      <c r="J763" s="270"/>
      <c r="K763" s="271">
        <f>SUM(K725:K762)</f>
        <v>0</v>
      </c>
      <c r="O763" s="242">
        <v>4</v>
      </c>
      <c r="BA763" s="272">
        <f>SUM(BA725:BA762)</f>
        <v>0</v>
      </c>
      <c r="BB763" s="272">
        <f>SUM(BB725:BB762)</f>
        <v>0</v>
      </c>
      <c r="BC763" s="272">
        <f>SUM(BC725:BC762)</f>
        <v>0</v>
      </c>
      <c r="BD763" s="272">
        <f>SUM(BD725:BD762)</f>
        <v>0</v>
      </c>
      <c r="BE763" s="272">
        <f>SUM(BE725:BE762)</f>
        <v>0</v>
      </c>
    </row>
    <row r="764" spans="1:15" ht="12.75">
      <c r="A764" s="232" t="s">
        <v>118</v>
      </c>
      <c r="B764" s="233" t="s">
        <v>706</v>
      </c>
      <c r="C764" s="234" t="s">
        <v>707</v>
      </c>
      <c r="D764" s="235"/>
      <c r="E764" s="236"/>
      <c r="F764" s="236"/>
      <c r="G764" s="237"/>
      <c r="H764" s="238"/>
      <c r="I764" s="239"/>
      <c r="J764" s="240"/>
      <c r="K764" s="241"/>
      <c r="O764" s="242">
        <v>1</v>
      </c>
    </row>
    <row r="765" spans="1:80" ht="12.75">
      <c r="A765" s="243">
        <v>62</v>
      </c>
      <c r="B765" s="244" t="s">
        <v>708</v>
      </c>
      <c r="C765" s="245" t="s">
        <v>709</v>
      </c>
      <c r="D765" s="246" t="s">
        <v>205</v>
      </c>
      <c r="E765" s="247">
        <v>30</v>
      </c>
      <c r="F765" s="439"/>
      <c r="G765" s="248">
        <f>E765*F765</f>
        <v>0</v>
      </c>
      <c r="H765" s="249">
        <v>0</v>
      </c>
      <c r="I765" s="250">
        <f>E765*H765</f>
        <v>0</v>
      </c>
      <c r="J765" s="249">
        <v>0</v>
      </c>
      <c r="K765" s="250">
        <f>E765*J765</f>
        <v>0</v>
      </c>
      <c r="O765" s="242">
        <v>2</v>
      </c>
      <c r="AA765" s="215">
        <v>1</v>
      </c>
      <c r="AB765" s="215">
        <v>1</v>
      </c>
      <c r="AC765" s="215">
        <v>1</v>
      </c>
      <c r="AZ765" s="215">
        <v>1</v>
      </c>
      <c r="BA765" s="215">
        <f>IF(AZ765=1,G765,0)</f>
        <v>0</v>
      </c>
      <c r="BB765" s="215">
        <f>IF(AZ765=2,G765,0)</f>
        <v>0</v>
      </c>
      <c r="BC765" s="215">
        <f>IF(AZ765=3,G765,0)</f>
        <v>0</v>
      </c>
      <c r="BD765" s="215">
        <f>IF(AZ765=4,G765,0)</f>
        <v>0</v>
      </c>
      <c r="BE765" s="215">
        <f>IF(AZ765=5,G765,0)</f>
        <v>0</v>
      </c>
      <c r="CA765" s="242">
        <v>1</v>
      </c>
      <c r="CB765" s="242">
        <v>1</v>
      </c>
    </row>
    <row r="766" spans="1:80" ht="12.75">
      <c r="A766" s="243">
        <v>63</v>
      </c>
      <c r="B766" s="244" t="s">
        <v>710</v>
      </c>
      <c r="C766" s="245" t="s">
        <v>711</v>
      </c>
      <c r="D766" s="246" t="s">
        <v>205</v>
      </c>
      <c r="E766" s="247">
        <v>28.9</v>
      </c>
      <c r="F766" s="439"/>
      <c r="G766" s="248">
        <f>E766*F766</f>
        <v>0</v>
      </c>
      <c r="H766" s="249">
        <v>1E-05</v>
      </c>
      <c r="I766" s="250">
        <f>E766*H766</f>
        <v>0.00028900000000000003</v>
      </c>
      <c r="J766" s="249">
        <v>0</v>
      </c>
      <c r="K766" s="250">
        <f>E766*J766</f>
        <v>0</v>
      </c>
      <c r="O766" s="242">
        <v>2</v>
      </c>
      <c r="AA766" s="215">
        <v>1</v>
      </c>
      <c r="AB766" s="215">
        <v>1</v>
      </c>
      <c r="AC766" s="215">
        <v>1</v>
      </c>
      <c r="AZ766" s="215">
        <v>1</v>
      </c>
      <c r="BA766" s="215">
        <f>IF(AZ766=1,G766,0)</f>
        <v>0</v>
      </c>
      <c r="BB766" s="215">
        <f>IF(AZ766=2,G766,0)</f>
        <v>0</v>
      </c>
      <c r="BC766" s="215">
        <f>IF(AZ766=3,G766,0)</f>
        <v>0</v>
      </c>
      <c r="BD766" s="215">
        <f>IF(AZ766=4,G766,0)</f>
        <v>0</v>
      </c>
      <c r="BE766" s="215">
        <f>IF(AZ766=5,G766,0)</f>
        <v>0</v>
      </c>
      <c r="CA766" s="242">
        <v>1</v>
      </c>
      <c r="CB766" s="242">
        <v>1</v>
      </c>
    </row>
    <row r="767" spans="1:15" ht="12.75">
      <c r="A767" s="251"/>
      <c r="B767" s="252"/>
      <c r="C767" s="503" t="s">
        <v>167</v>
      </c>
      <c r="D767" s="503"/>
      <c r="E767" s="253">
        <v>0</v>
      </c>
      <c r="F767" s="254"/>
      <c r="G767" s="255"/>
      <c r="H767" s="256"/>
      <c r="I767" s="257"/>
      <c r="J767" s="258"/>
      <c r="K767" s="257"/>
      <c r="M767" s="259" t="s">
        <v>167</v>
      </c>
      <c r="O767" s="242"/>
    </row>
    <row r="768" spans="1:15" ht="12.75">
      <c r="A768" s="251"/>
      <c r="B768" s="252"/>
      <c r="C768" s="503" t="s">
        <v>712</v>
      </c>
      <c r="D768" s="503"/>
      <c r="E768" s="253">
        <v>28.9</v>
      </c>
      <c r="F768" s="254"/>
      <c r="G768" s="255"/>
      <c r="H768" s="256"/>
      <c r="I768" s="257"/>
      <c r="J768" s="258"/>
      <c r="K768" s="257"/>
      <c r="M768" s="259" t="s">
        <v>712</v>
      </c>
      <c r="O768" s="242"/>
    </row>
    <row r="769" spans="1:80" ht="12.75">
      <c r="A769" s="243">
        <v>64</v>
      </c>
      <c r="B769" s="244" t="s">
        <v>713</v>
      </c>
      <c r="C769" s="245" t="s">
        <v>714</v>
      </c>
      <c r="D769" s="246" t="s">
        <v>200</v>
      </c>
      <c r="E769" s="247">
        <v>5</v>
      </c>
      <c r="F769" s="439"/>
      <c r="G769" s="248">
        <f>E769*F769</f>
        <v>0</v>
      </c>
      <c r="H769" s="249">
        <v>1E-05</v>
      </c>
      <c r="I769" s="250">
        <f>E769*H769</f>
        <v>5E-05</v>
      </c>
      <c r="J769" s="249">
        <v>0</v>
      </c>
      <c r="K769" s="250">
        <f>E769*J769</f>
        <v>0</v>
      </c>
      <c r="O769" s="242">
        <v>2</v>
      </c>
      <c r="AA769" s="215">
        <v>1</v>
      </c>
      <c r="AB769" s="215">
        <v>1</v>
      </c>
      <c r="AC769" s="215">
        <v>1</v>
      </c>
      <c r="AZ769" s="215">
        <v>1</v>
      </c>
      <c r="BA769" s="215">
        <f>IF(AZ769=1,G769,0)</f>
        <v>0</v>
      </c>
      <c r="BB769" s="215">
        <f>IF(AZ769=2,G769,0)</f>
        <v>0</v>
      </c>
      <c r="BC769" s="215">
        <f>IF(AZ769=3,G769,0)</f>
        <v>0</v>
      </c>
      <c r="BD769" s="215">
        <f>IF(AZ769=4,G769,0)</f>
        <v>0</v>
      </c>
      <c r="BE769" s="215">
        <f>IF(AZ769=5,G769,0)</f>
        <v>0</v>
      </c>
      <c r="CA769" s="242">
        <v>1</v>
      </c>
      <c r="CB769" s="242">
        <v>1</v>
      </c>
    </row>
    <row r="770" spans="1:80" ht="12.75">
      <c r="A770" s="243">
        <v>65</v>
      </c>
      <c r="B770" s="244" t="s">
        <v>715</v>
      </c>
      <c r="C770" s="245" t="s">
        <v>716</v>
      </c>
      <c r="D770" s="246" t="s">
        <v>200</v>
      </c>
      <c r="E770" s="247">
        <v>2</v>
      </c>
      <c r="F770" s="439"/>
      <c r="G770" s="248">
        <f>E770*F770</f>
        <v>0</v>
      </c>
      <c r="H770" s="249">
        <v>0.05034</v>
      </c>
      <c r="I770" s="250">
        <f>E770*H770</f>
        <v>0.10068</v>
      </c>
      <c r="J770" s="249">
        <v>0</v>
      </c>
      <c r="K770" s="250">
        <f>E770*J770</f>
        <v>0</v>
      </c>
      <c r="O770" s="242">
        <v>2</v>
      </c>
      <c r="AA770" s="215">
        <v>1</v>
      </c>
      <c r="AB770" s="215">
        <v>1</v>
      </c>
      <c r="AC770" s="215">
        <v>1</v>
      </c>
      <c r="AZ770" s="215">
        <v>1</v>
      </c>
      <c r="BA770" s="215">
        <f>IF(AZ770=1,G770,0)</f>
        <v>0</v>
      </c>
      <c r="BB770" s="215">
        <f>IF(AZ770=2,G770,0)</f>
        <v>0</v>
      </c>
      <c r="BC770" s="215">
        <f>IF(AZ770=3,G770,0)</f>
        <v>0</v>
      </c>
      <c r="BD770" s="215">
        <f>IF(AZ770=4,G770,0)</f>
        <v>0</v>
      </c>
      <c r="BE770" s="215">
        <f>IF(AZ770=5,G770,0)</f>
        <v>0</v>
      </c>
      <c r="CA770" s="242">
        <v>1</v>
      </c>
      <c r="CB770" s="242">
        <v>1</v>
      </c>
    </row>
    <row r="771" spans="1:15" ht="12.75">
      <c r="A771" s="251"/>
      <c r="B771" s="252"/>
      <c r="C771" s="503" t="s">
        <v>717</v>
      </c>
      <c r="D771" s="503"/>
      <c r="E771" s="253">
        <v>0</v>
      </c>
      <c r="F771" s="254"/>
      <c r="G771" s="255"/>
      <c r="H771" s="256"/>
      <c r="I771" s="257"/>
      <c r="J771" s="258"/>
      <c r="K771" s="257"/>
      <c r="M771" s="259" t="s">
        <v>717</v>
      </c>
      <c r="O771" s="242"/>
    </row>
    <row r="772" spans="1:15" ht="12.75">
      <c r="A772" s="251"/>
      <c r="B772" s="252"/>
      <c r="C772" s="503" t="s">
        <v>718</v>
      </c>
      <c r="D772" s="503"/>
      <c r="E772" s="253">
        <v>1</v>
      </c>
      <c r="F772" s="254"/>
      <c r="G772" s="255"/>
      <c r="H772" s="256"/>
      <c r="I772" s="257"/>
      <c r="J772" s="258"/>
      <c r="K772" s="257"/>
      <c r="M772" s="259" t="s">
        <v>718</v>
      </c>
      <c r="O772" s="242"/>
    </row>
    <row r="773" spans="1:15" ht="12.75">
      <c r="A773" s="251"/>
      <c r="B773" s="252"/>
      <c r="C773" s="503" t="s">
        <v>719</v>
      </c>
      <c r="D773" s="503"/>
      <c r="E773" s="253">
        <v>1</v>
      </c>
      <c r="F773" s="254"/>
      <c r="G773" s="255"/>
      <c r="H773" s="256"/>
      <c r="I773" s="257"/>
      <c r="J773" s="258"/>
      <c r="K773" s="257"/>
      <c r="M773" s="259" t="s">
        <v>719</v>
      </c>
      <c r="O773" s="242"/>
    </row>
    <row r="774" spans="1:80" ht="12.75">
      <c r="A774" s="243">
        <v>66</v>
      </c>
      <c r="B774" s="244" t="s">
        <v>720</v>
      </c>
      <c r="C774" s="245" t="s">
        <v>721</v>
      </c>
      <c r="D774" s="246" t="s">
        <v>205</v>
      </c>
      <c r="E774" s="247">
        <v>28.9</v>
      </c>
      <c r="F774" s="439"/>
      <c r="G774" s="248">
        <f>E774*F774</f>
        <v>0</v>
      </c>
      <c r="H774" s="249">
        <v>0</v>
      </c>
      <c r="I774" s="250">
        <f>E774*H774</f>
        <v>0</v>
      </c>
      <c r="J774" s="249">
        <v>0</v>
      </c>
      <c r="K774" s="250">
        <f>E774*J774</f>
        <v>0</v>
      </c>
      <c r="O774" s="242">
        <v>2</v>
      </c>
      <c r="AA774" s="215">
        <v>1</v>
      </c>
      <c r="AB774" s="215">
        <v>1</v>
      </c>
      <c r="AC774" s="215">
        <v>1</v>
      </c>
      <c r="AZ774" s="215">
        <v>1</v>
      </c>
      <c r="BA774" s="215">
        <f>IF(AZ774=1,G774,0)</f>
        <v>0</v>
      </c>
      <c r="BB774" s="215">
        <f>IF(AZ774=2,G774,0)</f>
        <v>0</v>
      </c>
      <c r="BC774" s="215">
        <f>IF(AZ774=3,G774,0)</f>
        <v>0</v>
      </c>
      <c r="BD774" s="215">
        <f>IF(AZ774=4,G774,0)</f>
        <v>0</v>
      </c>
      <c r="BE774" s="215">
        <f>IF(AZ774=5,G774,0)</f>
        <v>0</v>
      </c>
      <c r="CA774" s="242">
        <v>1</v>
      </c>
      <c r="CB774" s="242">
        <v>1</v>
      </c>
    </row>
    <row r="775" spans="1:15" ht="12.75">
      <c r="A775" s="251"/>
      <c r="B775" s="252"/>
      <c r="C775" s="503" t="s">
        <v>167</v>
      </c>
      <c r="D775" s="503"/>
      <c r="E775" s="253">
        <v>0</v>
      </c>
      <c r="F775" s="254"/>
      <c r="G775" s="255"/>
      <c r="H775" s="256"/>
      <c r="I775" s="257"/>
      <c r="J775" s="258"/>
      <c r="K775" s="257"/>
      <c r="M775" s="259" t="s">
        <v>167</v>
      </c>
      <c r="O775" s="242"/>
    </row>
    <row r="776" spans="1:15" ht="12.75">
      <c r="A776" s="251"/>
      <c r="B776" s="252"/>
      <c r="C776" s="503" t="s">
        <v>712</v>
      </c>
      <c r="D776" s="503"/>
      <c r="E776" s="253">
        <v>28.9</v>
      </c>
      <c r="F776" s="254"/>
      <c r="G776" s="255"/>
      <c r="H776" s="256"/>
      <c r="I776" s="257"/>
      <c r="J776" s="258"/>
      <c r="K776" s="257"/>
      <c r="M776" s="259" t="s">
        <v>712</v>
      </c>
      <c r="O776" s="242"/>
    </row>
    <row r="777" spans="1:80" ht="12.75">
      <c r="A777" s="243">
        <v>67</v>
      </c>
      <c r="B777" s="244" t="s">
        <v>722</v>
      </c>
      <c r="C777" s="245" t="s">
        <v>723</v>
      </c>
      <c r="D777" s="246" t="s">
        <v>200</v>
      </c>
      <c r="E777" s="247">
        <v>1</v>
      </c>
      <c r="F777" s="439"/>
      <c r="G777" s="248">
        <f>E777*F777</f>
        <v>0</v>
      </c>
      <c r="H777" s="249">
        <v>0</v>
      </c>
      <c r="I777" s="250">
        <f>E777*H777</f>
        <v>0</v>
      </c>
      <c r="J777" s="249">
        <v>0</v>
      </c>
      <c r="K777" s="250">
        <f>E777*J777</f>
        <v>0</v>
      </c>
      <c r="O777" s="242">
        <v>2</v>
      </c>
      <c r="AA777" s="215">
        <v>1</v>
      </c>
      <c r="AB777" s="215">
        <v>1</v>
      </c>
      <c r="AC777" s="215">
        <v>1</v>
      </c>
      <c r="AZ777" s="215">
        <v>1</v>
      </c>
      <c r="BA777" s="215">
        <f>IF(AZ777=1,G777,0)</f>
        <v>0</v>
      </c>
      <c r="BB777" s="215">
        <f>IF(AZ777=2,G777,0)</f>
        <v>0</v>
      </c>
      <c r="BC777" s="215">
        <f>IF(AZ777=3,G777,0)</f>
        <v>0</v>
      </c>
      <c r="BD777" s="215">
        <f>IF(AZ777=4,G777,0)</f>
        <v>0</v>
      </c>
      <c r="BE777" s="215">
        <f>IF(AZ777=5,G777,0)</f>
        <v>0</v>
      </c>
      <c r="CA777" s="242">
        <v>1</v>
      </c>
      <c r="CB777" s="242">
        <v>1</v>
      </c>
    </row>
    <row r="778" spans="1:15" ht="12.75">
      <c r="A778" s="251"/>
      <c r="B778" s="252"/>
      <c r="C778" s="503" t="s">
        <v>724</v>
      </c>
      <c r="D778" s="503"/>
      <c r="E778" s="253">
        <v>0</v>
      </c>
      <c r="F778" s="254"/>
      <c r="G778" s="255"/>
      <c r="H778" s="256"/>
      <c r="I778" s="257"/>
      <c r="J778" s="258"/>
      <c r="K778" s="257"/>
      <c r="M778" s="259" t="s">
        <v>724</v>
      </c>
      <c r="O778" s="242"/>
    </row>
    <row r="779" spans="1:15" ht="12.75">
      <c r="A779" s="251"/>
      <c r="B779" s="252"/>
      <c r="C779" s="503" t="s">
        <v>725</v>
      </c>
      <c r="D779" s="503"/>
      <c r="E779" s="253">
        <v>1</v>
      </c>
      <c r="F779" s="254"/>
      <c r="G779" s="255"/>
      <c r="H779" s="256"/>
      <c r="I779" s="257"/>
      <c r="J779" s="258"/>
      <c r="K779" s="257"/>
      <c r="M779" s="259" t="s">
        <v>725</v>
      </c>
      <c r="O779" s="242"/>
    </row>
    <row r="780" spans="1:80" ht="12.75">
      <c r="A780" s="243">
        <v>68</v>
      </c>
      <c r="B780" s="244" t="s">
        <v>726</v>
      </c>
      <c r="C780" s="245" t="s">
        <v>727</v>
      </c>
      <c r="D780" s="246" t="s">
        <v>200</v>
      </c>
      <c r="E780" s="247">
        <v>28.9</v>
      </c>
      <c r="F780" s="439"/>
      <c r="G780" s="248">
        <f>E780*F780</f>
        <v>0</v>
      </c>
      <c r="H780" s="249">
        <v>0.00321</v>
      </c>
      <c r="I780" s="250">
        <f>E780*H780</f>
        <v>0.092769</v>
      </c>
      <c r="J780" s="249"/>
      <c r="K780" s="250">
        <f>E780*J780</f>
        <v>0</v>
      </c>
      <c r="O780" s="242">
        <v>2</v>
      </c>
      <c r="AA780" s="215">
        <v>3</v>
      </c>
      <c r="AB780" s="215">
        <v>1</v>
      </c>
      <c r="AC780" s="215" t="s">
        <v>726</v>
      </c>
      <c r="AZ780" s="215">
        <v>1</v>
      </c>
      <c r="BA780" s="215">
        <f>IF(AZ780=1,G780,0)</f>
        <v>0</v>
      </c>
      <c r="BB780" s="215">
        <f>IF(AZ780=2,G780,0)</f>
        <v>0</v>
      </c>
      <c r="BC780" s="215">
        <f>IF(AZ780=3,G780,0)</f>
        <v>0</v>
      </c>
      <c r="BD780" s="215">
        <f>IF(AZ780=4,G780,0)</f>
        <v>0</v>
      </c>
      <c r="BE780" s="215">
        <f>IF(AZ780=5,G780,0)</f>
        <v>0</v>
      </c>
      <c r="CA780" s="242">
        <v>3</v>
      </c>
      <c r="CB780" s="242">
        <v>1</v>
      </c>
    </row>
    <row r="781" spans="1:15" ht="12.75">
      <c r="A781" s="251"/>
      <c r="B781" s="252"/>
      <c r="C781" s="503" t="s">
        <v>167</v>
      </c>
      <c r="D781" s="503"/>
      <c r="E781" s="253">
        <v>0</v>
      </c>
      <c r="F781" s="254"/>
      <c r="G781" s="255"/>
      <c r="H781" s="256"/>
      <c r="I781" s="257"/>
      <c r="J781" s="258"/>
      <c r="K781" s="257"/>
      <c r="M781" s="259" t="s">
        <v>167</v>
      </c>
      <c r="O781" s="242"/>
    </row>
    <row r="782" spans="1:15" ht="12.75">
      <c r="A782" s="251"/>
      <c r="B782" s="252"/>
      <c r="C782" s="503" t="s">
        <v>712</v>
      </c>
      <c r="D782" s="503"/>
      <c r="E782" s="253">
        <v>28.9</v>
      </c>
      <c r="F782" s="254"/>
      <c r="G782" s="255"/>
      <c r="H782" s="256"/>
      <c r="I782" s="257"/>
      <c r="J782" s="258"/>
      <c r="K782" s="257"/>
      <c r="M782" s="259" t="s">
        <v>712</v>
      </c>
      <c r="O782" s="242"/>
    </row>
    <row r="783" spans="1:80" ht="12.75">
      <c r="A783" s="243">
        <v>69</v>
      </c>
      <c r="B783" s="244" t="s">
        <v>728</v>
      </c>
      <c r="C783" s="245" t="s">
        <v>729</v>
      </c>
      <c r="D783" s="246" t="s">
        <v>200</v>
      </c>
      <c r="E783" s="247">
        <v>5</v>
      </c>
      <c r="F783" s="439"/>
      <c r="G783" s="248">
        <f>E783*F783</f>
        <v>0</v>
      </c>
      <c r="H783" s="249">
        <v>0.00026</v>
      </c>
      <c r="I783" s="250">
        <f>E783*H783</f>
        <v>0.0013</v>
      </c>
      <c r="J783" s="249"/>
      <c r="K783" s="250">
        <f>E783*J783</f>
        <v>0</v>
      </c>
      <c r="O783" s="242">
        <v>2</v>
      </c>
      <c r="AA783" s="215">
        <v>3</v>
      </c>
      <c r="AB783" s="215">
        <v>1</v>
      </c>
      <c r="AC783" s="215" t="s">
        <v>728</v>
      </c>
      <c r="AZ783" s="215">
        <v>1</v>
      </c>
      <c r="BA783" s="215">
        <f>IF(AZ783=1,G783,0)</f>
        <v>0</v>
      </c>
      <c r="BB783" s="215">
        <f>IF(AZ783=2,G783,0)</f>
        <v>0</v>
      </c>
      <c r="BC783" s="215">
        <f>IF(AZ783=3,G783,0)</f>
        <v>0</v>
      </c>
      <c r="BD783" s="215">
        <f>IF(AZ783=4,G783,0)</f>
        <v>0</v>
      </c>
      <c r="BE783" s="215">
        <f>IF(AZ783=5,G783,0)</f>
        <v>0</v>
      </c>
      <c r="CA783" s="242">
        <v>3</v>
      </c>
      <c r="CB783" s="242">
        <v>1</v>
      </c>
    </row>
    <row r="784" spans="1:80" ht="22.5">
      <c r="A784" s="243">
        <v>70</v>
      </c>
      <c r="B784" s="244" t="s">
        <v>730</v>
      </c>
      <c r="C784" s="245" t="s">
        <v>731</v>
      </c>
      <c r="D784" s="246" t="s">
        <v>200</v>
      </c>
      <c r="E784" s="247">
        <v>1</v>
      </c>
      <c r="F784" s="439"/>
      <c r="G784" s="248">
        <f>E784*F784</f>
        <v>0</v>
      </c>
      <c r="H784" s="249">
        <v>0.003</v>
      </c>
      <c r="I784" s="250">
        <f>E784*H784</f>
        <v>0.003</v>
      </c>
      <c r="J784" s="249"/>
      <c r="K784" s="250">
        <f>E784*J784</f>
        <v>0</v>
      </c>
      <c r="O784" s="242">
        <v>2</v>
      </c>
      <c r="AA784" s="215">
        <v>3</v>
      </c>
      <c r="AB784" s="215">
        <v>1</v>
      </c>
      <c r="AC784" s="215">
        <v>28697100</v>
      </c>
      <c r="AZ784" s="215">
        <v>1</v>
      </c>
      <c r="BA784" s="215">
        <f>IF(AZ784=1,G784,0)</f>
        <v>0</v>
      </c>
      <c r="BB784" s="215">
        <f>IF(AZ784=2,G784,0)</f>
        <v>0</v>
      </c>
      <c r="BC784" s="215">
        <f>IF(AZ784=3,G784,0)</f>
        <v>0</v>
      </c>
      <c r="BD784" s="215">
        <f>IF(AZ784=4,G784,0)</f>
        <v>0</v>
      </c>
      <c r="BE784" s="215">
        <f>IF(AZ784=5,G784,0)</f>
        <v>0</v>
      </c>
      <c r="CA784" s="242">
        <v>3</v>
      </c>
      <c r="CB784" s="242">
        <v>1</v>
      </c>
    </row>
    <row r="785" spans="1:80" ht="12.75">
      <c r="A785" s="243">
        <v>71</v>
      </c>
      <c r="B785" s="244" t="s">
        <v>732</v>
      </c>
      <c r="C785" s="245" t="s">
        <v>733</v>
      </c>
      <c r="D785" s="246" t="s">
        <v>173</v>
      </c>
      <c r="E785" s="247">
        <v>146.418625503</v>
      </c>
      <c r="F785" s="439"/>
      <c r="G785" s="248">
        <f>E785*F785</f>
        <v>0</v>
      </c>
      <c r="H785" s="249">
        <v>0</v>
      </c>
      <c r="I785" s="250">
        <f>E785*H785</f>
        <v>0</v>
      </c>
      <c r="J785" s="249"/>
      <c r="K785" s="250">
        <f>E785*J785</f>
        <v>0</v>
      </c>
      <c r="O785" s="242">
        <v>2</v>
      </c>
      <c r="AA785" s="215">
        <v>7</v>
      </c>
      <c r="AB785" s="215">
        <v>1</v>
      </c>
      <c r="AC785" s="215">
        <v>2</v>
      </c>
      <c r="AZ785" s="215">
        <v>1</v>
      </c>
      <c r="BA785" s="215">
        <f>IF(AZ785=1,G785,0)</f>
        <v>0</v>
      </c>
      <c r="BB785" s="215">
        <f>IF(AZ785=2,G785,0)</f>
        <v>0</v>
      </c>
      <c r="BC785" s="215">
        <f>IF(AZ785=3,G785,0)</f>
        <v>0</v>
      </c>
      <c r="BD785" s="215">
        <f>IF(AZ785=4,G785,0)</f>
        <v>0</v>
      </c>
      <c r="BE785" s="215">
        <f>IF(AZ785=5,G785,0)</f>
        <v>0</v>
      </c>
      <c r="CA785" s="242">
        <v>7</v>
      </c>
      <c r="CB785" s="242">
        <v>1</v>
      </c>
    </row>
    <row r="786" spans="1:57" ht="12.75">
      <c r="A786" s="263"/>
      <c r="B786" s="264" t="s">
        <v>177</v>
      </c>
      <c r="C786" s="265" t="s">
        <v>734</v>
      </c>
      <c r="D786" s="266"/>
      <c r="E786" s="267"/>
      <c r="F786" s="268"/>
      <c r="G786" s="269">
        <f>SUM(G764:G785)</f>
        <v>0</v>
      </c>
      <c r="H786" s="270"/>
      <c r="I786" s="271">
        <f>SUM(I764:I785)</f>
        <v>0.19808800000000001</v>
      </c>
      <c r="J786" s="270"/>
      <c r="K786" s="271">
        <f>SUM(K764:K785)</f>
        <v>0</v>
      </c>
      <c r="O786" s="242">
        <v>4</v>
      </c>
      <c r="BA786" s="272">
        <f>SUM(BA764:BA785)</f>
        <v>0</v>
      </c>
      <c r="BB786" s="272">
        <f>SUM(BB764:BB785)</f>
        <v>0</v>
      </c>
      <c r="BC786" s="272">
        <f>SUM(BC764:BC785)</f>
        <v>0</v>
      </c>
      <c r="BD786" s="272">
        <f>SUM(BD764:BD785)</f>
        <v>0</v>
      </c>
      <c r="BE786" s="272">
        <f>SUM(BE764:BE785)</f>
        <v>0</v>
      </c>
    </row>
    <row r="787" spans="1:15" ht="12.75">
      <c r="A787" s="232" t="s">
        <v>118</v>
      </c>
      <c r="B787" s="233" t="s">
        <v>735</v>
      </c>
      <c r="C787" s="234" t="s">
        <v>736</v>
      </c>
      <c r="D787" s="235"/>
      <c r="E787" s="236"/>
      <c r="F787" s="236"/>
      <c r="G787" s="237"/>
      <c r="H787" s="238"/>
      <c r="I787" s="239"/>
      <c r="J787" s="240"/>
      <c r="K787" s="241"/>
      <c r="O787" s="242">
        <v>1</v>
      </c>
    </row>
    <row r="788" spans="1:80" ht="12.75">
      <c r="A788" s="243">
        <v>72</v>
      </c>
      <c r="B788" s="244" t="s">
        <v>737</v>
      </c>
      <c r="C788" s="245" t="s">
        <v>738</v>
      </c>
      <c r="D788" s="246" t="s">
        <v>123</v>
      </c>
      <c r="E788" s="247">
        <v>4996.804</v>
      </c>
      <c r="F788" s="439"/>
      <c r="G788" s="248">
        <f>E788*F788</f>
        <v>0</v>
      </c>
      <c r="H788" s="249">
        <v>0.02426</v>
      </c>
      <c r="I788" s="250">
        <f>E788*H788</f>
        <v>121.22246504</v>
      </c>
      <c r="J788" s="249">
        <v>0</v>
      </c>
      <c r="K788" s="250">
        <f>E788*J788</f>
        <v>0</v>
      </c>
      <c r="O788" s="242">
        <v>2</v>
      </c>
      <c r="AA788" s="215">
        <v>1</v>
      </c>
      <c r="AB788" s="215">
        <v>1</v>
      </c>
      <c r="AC788" s="215">
        <v>1</v>
      </c>
      <c r="AZ788" s="215">
        <v>1</v>
      </c>
      <c r="BA788" s="215">
        <f>IF(AZ788=1,G788,0)</f>
        <v>0</v>
      </c>
      <c r="BB788" s="215">
        <f>IF(AZ788=2,G788,0)</f>
        <v>0</v>
      </c>
      <c r="BC788" s="215">
        <f>IF(AZ788=3,G788,0)</f>
        <v>0</v>
      </c>
      <c r="BD788" s="215">
        <f>IF(AZ788=4,G788,0)</f>
        <v>0</v>
      </c>
      <c r="BE788" s="215">
        <f>IF(AZ788=5,G788,0)</f>
        <v>0</v>
      </c>
      <c r="CA788" s="242">
        <v>1</v>
      </c>
      <c r="CB788" s="242">
        <v>1</v>
      </c>
    </row>
    <row r="789" spans="1:15" ht="12.75">
      <c r="A789" s="251"/>
      <c r="B789" s="252"/>
      <c r="C789" s="503" t="s">
        <v>739</v>
      </c>
      <c r="D789" s="503"/>
      <c r="E789" s="253">
        <v>1657.44</v>
      </c>
      <c r="F789" s="254"/>
      <c r="G789" s="255"/>
      <c r="H789" s="256"/>
      <c r="I789" s="257"/>
      <c r="J789" s="258"/>
      <c r="K789" s="257"/>
      <c r="M789" s="259" t="s">
        <v>739</v>
      </c>
      <c r="O789" s="242"/>
    </row>
    <row r="790" spans="1:15" ht="12.75">
      <c r="A790" s="251"/>
      <c r="B790" s="252"/>
      <c r="C790" s="503" t="s">
        <v>740</v>
      </c>
      <c r="D790" s="503"/>
      <c r="E790" s="253">
        <v>1319.248</v>
      </c>
      <c r="F790" s="254"/>
      <c r="G790" s="255"/>
      <c r="H790" s="256"/>
      <c r="I790" s="257"/>
      <c r="J790" s="258"/>
      <c r="K790" s="257"/>
      <c r="M790" s="259" t="s">
        <v>740</v>
      </c>
      <c r="O790" s="242"/>
    </row>
    <row r="791" spans="1:15" ht="12.75">
      <c r="A791" s="251"/>
      <c r="B791" s="252"/>
      <c r="C791" s="503" t="s">
        <v>741</v>
      </c>
      <c r="D791" s="503"/>
      <c r="E791" s="253">
        <v>73.866</v>
      </c>
      <c r="F791" s="254"/>
      <c r="G791" s="255"/>
      <c r="H791" s="256"/>
      <c r="I791" s="257"/>
      <c r="J791" s="258"/>
      <c r="K791" s="257"/>
      <c r="M791" s="259" t="s">
        <v>741</v>
      </c>
      <c r="O791" s="242"/>
    </row>
    <row r="792" spans="1:15" ht="12.75">
      <c r="A792" s="251"/>
      <c r="B792" s="252"/>
      <c r="C792" s="503" t="s">
        <v>742</v>
      </c>
      <c r="D792" s="503"/>
      <c r="E792" s="253">
        <v>1908.36</v>
      </c>
      <c r="F792" s="254"/>
      <c r="G792" s="255"/>
      <c r="H792" s="256"/>
      <c r="I792" s="257"/>
      <c r="J792" s="258"/>
      <c r="K792" s="257"/>
      <c r="M792" s="259" t="s">
        <v>742</v>
      </c>
      <c r="O792" s="242"/>
    </row>
    <row r="793" spans="1:15" ht="12.75">
      <c r="A793" s="251"/>
      <c r="B793" s="252"/>
      <c r="C793" s="503" t="s">
        <v>743</v>
      </c>
      <c r="D793" s="503"/>
      <c r="E793" s="253">
        <v>37.89</v>
      </c>
      <c r="F793" s="254"/>
      <c r="G793" s="255"/>
      <c r="H793" s="256"/>
      <c r="I793" s="257"/>
      <c r="J793" s="258"/>
      <c r="K793" s="257"/>
      <c r="M793" s="259" t="s">
        <v>743</v>
      </c>
      <c r="O793" s="242"/>
    </row>
    <row r="794" spans="1:80" ht="12.75">
      <c r="A794" s="243">
        <v>73</v>
      </c>
      <c r="B794" s="244" t="s">
        <v>744</v>
      </c>
      <c r="C794" s="245" t="s">
        <v>745</v>
      </c>
      <c r="D794" s="246" t="s">
        <v>123</v>
      </c>
      <c r="E794" s="247">
        <v>19987.216</v>
      </c>
      <c r="F794" s="439"/>
      <c r="G794" s="248">
        <f>E794*F794</f>
        <v>0</v>
      </c>
      <c r="H794" s="249">
        <v>0.00102</v>
      </c>
      <c r="I794" s="250">
        <f>E794*H794</f>
        <v>20.386960320000004</v>
      </c>
      <c r="J794" s="249">
        <v>0</v>
      </c>
      <c r="K794" s="250">
        <f>E794*J794</f>
        <v>0</v>
      </c>
      <c r="O794" s="242">
        <v>2</v>
      </c>
      <c r="AA794" s="215">
        <v>1</v>
      </c>
      <c r="AB794" s="215">
        <v>1</v>
      </c>
      <c r="AC794" s="215">
        <v>1</v>
      </c>
      <c r="AZ794" s="215">
        <v>1</v>
      </c>
      <c r="BA794" s="215">
        <f>IF(AZ794=1,G794,0)</f>
        <v>0</v>
      </c>
      <c r="BB794" s="215">
        <f>IF(AZ794=2,G794,0)</f>
        <v>0</v>
      </c>
      <c r="BC794" s="215">
        <f>IF(AZ794=3,G794,0)</f>
        <v>0</v>
      </c>
      <c r="BD794" s="215">
        <f>IF(AZ794=4,G794,0)</f>
        <v>0</v>
      </c>
      <c r="BE794" s="215">
        <f>IF(AZ794=5,G794,0)</f>
        <v>0</v>
      </c>
      <c r="CA794" s="242">
        <v>1</v>
      </c>
      <c r="CB794" s="242">
        <v>1</v>
      </c>
    </row>
    <row r="795" spans="1:15" ht="12.75">
      <c r="A795" s="251"/>
      <c r="B795" s="252"/>
      <c r="C795" s="503" t="s">
        <v>746</v>
      </c>
      <c r="D795" s="503"/>
      <c r="E795" s="253">
        <v>19987.216</v>
      </c>
      <c r="F795" s="254"/>
      <c r="G795" s="255"/>
      <c r="H795" s="256"/>
      <c r="I795" s="257"/>
      <c r="J795" s="258"/>
      <c r="K795" s="257"/>
      <c r="M795" s="259" t="s">
        <v>746</v>
      </c>
      <c r="O795" s="242"/>
    </row>
    <row r="796" spans="1:80" ht="12.75">
      <c r="A796" s="243">
        <v>74</v>
      </c>
      <c r="B796" s="244" t="s">
        <v>747</v>
      </c>
      <c r="C796" s="245" t="s">
        <v>748</v>
      </c>
      <c r="D796" s="246" t="s">
        <v>749</v>
      </c>
      <c r="E796" s="247">
        <v>199872.16</v>
      </c>
      <c r="F796" s="439"/>
      <c r="G796" s="248">
        <f>E796*F796</f>
        <v>0</v>
      </c>
      <c r="H796" s="249">
        <v>0</v>
      </c>
      <c r="I796" s="250">
        <f>E796*H796</f>
        <v>0</v>
      </c>
      <c r="J796" s="249">
        <v>0</v>
      </c>
      <c r="K796" s="250">
        <f>E796*J796</f>
        <v>0</v>
      </c>
      <c r="O796" s="242">
        <v>2</v>
      </c>
      <c r="AA796" s="215">
        <v>1</v>
      </c>
      <c r="AB796" s="215">
        <v>1</v>
      </c>
      <c r="AC796" s="215">
        <v>1</v>
      </c>
      <c r="AZ796" s="215">
        <v>1</v>
      </c>
      <c r="BA796" s="215">
        <f>IF(AZ796=1,G796,0)</f>
        <v>0</v>
      </c>
      <c r="BB796" s="215">
        <f>IF(AZ796=2,G796,0)</f>
        <v>0</v>
      </c>
      <c r="BC796" s="215">
        <f>IF(AZ796=3,G796,0)</f>
        <v>0</v>
      </c>
      <c r="BD796" s="215">
        <f>IF(AZ796=4,G796,0)</f>
        <v>0</v>
      </c>
      <c r="BE796" s="215">
        <f>IF(AZ796=5,G796,0)</f>
        <v>0</v>
      </c>
      <c r="CA796" s="242">
        <v>1</v>
      </c>
      <c r="CB796" s="242">
        <v>1</v>
      </c>
    </row>
    <row r="797" spans="1:15" ht="12.75">
      <c r="A797" s="251"/>
      <c r="B797" s="252"/>
      <c r="C797" s="505" t="s">
        <v>174</v>
      </c>
      <c r="D797" s="505"/>
      <c r="E797" s="262">
        <v>0</v>
      </c>
      <c r="F797" s="254"/>
      <c r="G797" s="255"/>
      <c r="H797" s="256"/>
      <c r="I797" s="257"/>
      <c r="J797" s="258"/>
      <c r="K797" s="257"/>
      <c r="M797" s="259" t="s">
        <v>174</v>
      </c>
      <c r="O797" s="242"/>
    </row>
    <row r="798" spans="1:15" ht="12.75">
      <c r="A798" s="251"/>
      <c r="B798" s="252"/>
      <c r="C798" s="505" t="s">
        <v>739</v>
      </c>
      <c r="D798" s="505"/>
      <c r="E798" s="262">
        <v>1657.44</v>
      </c>
      <c r="F798" s="254"/>
      <c r="G798" s="255"/>
      <c r="H798" s="256"/>
      <c r="I798" s="257"/>
      <c r="J798" s="258"/>
      <c r="K798" s="257"/>
      <c r="M798" s="259" t="s">
        <v>739</v>
      </c>
      <c r="O798" s="242"/>
    </row>
    <row r="799" spans="1:15" ht="12.75">
      <c r="A799" s="251"/>
      <c r="B799" s="252"/>
      <c r="C799" s="505" t="s">
        <v>740</v>
      </c>
      <c r="D799" s="505"/>
      <c r="E799" s="262">
        <v>1319.248</v>
      </c>
      <c r="F799" s="254"/>
      <c r="G799" s="255"/>
      <c r="H799" s="256"/>
      <c r="I799" s="257"/>
      <c r="J799" s="258"/>
      <c r="K799" s="257"/>
      <c r="M799" s="259" t="s">
        <v>740</v>
      </c>
      <c r="O799" s="242"/>
    </row>
    <row r="800" spans="1:15" ht="12.75">
      <c r="A800" s="251"/>
      <c r="B800" s="252"/>
      <c r="C800" s="505" t="s">
        <v>741</v>
      </c>
      <c r="D800" s="505"/>
      <c r="E800" s="262">
        <v>73.866</v>
      </c>
      <c r="F800" s="254"/>
      <c r="G800" s="255"/>
      <c r="H800" s="256"/>
      <c r="I800" s="257"/>
      <c r="J800" s="258"/>
      <c r="K800" s="257"/>
      <c r="M800" s="259" t="s">
        <v>741</v>
      </c>
      <c r="O800" s="242"/>
    </row>
    <row r="801" spans="1:15" ht="12.75">
      <c r="A801" s="251"/>
      <c r="B801" s="252"/>
      <c r="C801" s="505" t="s">
        <v>742</v>
      </c>
      <c r="D801" s="505"/>
      <c r="E801" s="262">
        <v>1908.36</v>
      </c>
      <c r="F801" s="254"/>
      <c r="G801" s="255"/>
      <c r="H801" s="256"/>
      <c r="I801" s="257"/>
      <c r="J801" s="258"/>
      <c r="K801" s="257"/>
      <c r="M801" s="259" t="s">
        <v>742</v>
      </c>
      <c r="O801" s="242"/>
    </row>
    <row r="802" spans="1:15" ht="12.75">
      <c r="A802" s="251"/>
      <c r="B802" s="252"/>
      <c r="C802" s="505" t="s">
        <v>743</v>
      </c>
      <c r="D802" s="505"/>
      <c r="E802" s="262">
        <v>37.89</v>
      </c>
      <c r="F802" s="254"/>
      <c r="G802" s="255"/>
      <c r="H802" s="256"/>
      <c r="I802" s="257"/>
      <c r="J802" s="258"/>
      <c r="K802" s="257"/>
      <c r="M802" s="259" t="s">
        <v>743</v>
      </c>
      <c r="O802" s="242"/>
    </row>
    <row r="803" spans="1:15" ht="12.75">
      <c r="A803" s="251"/>
      <c r="B803" s="252"/>
      <c r="C803" s="505" t="s">
        <v>175</v>
      </c>
      <c r="D803" s="505"/>
      <c r="E803" s="262">
        <v>4996.804</v>
      </c>
      <c r="F803" s="254"/>
      <c r="G803" s="255"/>
      <c r="H803" s="256"/>
      <c r="I803" s="257"/>
      <c r="J803" s="258"/>
      <c r="K803" s="257"/>
      <c r="M803" s="259" t="s">
        <v>175</v>
      </c>
      <c r="O803" s="242"/>
    </row>
    <row r="804" spans="1:15" ht="12.75">
      <c r="A804" s="251"/>
      <c r="B804" s="252"/>
      <c r="C804" s="503" t="s">
        <v>750</v>
      </c>
      <c r="D804" s="503"/>
      <c r="E804" s="253">
        <v>199872.16</v>
      </c>
      <c r="F804" s="254"/>
      <c r="G804" s="255"/>
      <c r="H804" s="256"/>
      <c r="I804" s="257"/>
      <c r="J804" s="258"/>
      <c r="K804" s="257"/>
      <c r="M804" s="259" t="s">
        <v>750</v>
      </c>
      <c r="O804" s="242"/>
    </row>
    <row r="805" spans="1:80" ht="12.75">
      <c r="A805" s="243">
        <v>75</v>
      </c>
      <c r="B805" s="244" t="s">
        <v>751</v>
      </c>
      <c r="C805" s="245" t="s">
        <v>752</v>
      </c>
      <c r="D805" s="246" t="s">
        <v>123</v>
      </c>
      <c r="E805" s="247">
        <v>4996.804</v>
      </c>
      <c r="F805" s="439"/>
      <c r="G805" s="248">
        <f>E805*F805</f>
        <v>0</v>
      </c>
      <c r="H805" s="249">
        <v>0</v>
      </c>
      <c r="I805" s="250">
        <f>E805*H805</f>
        <v>0</v>
      </c>
      <c r="J805" s="249">
        <v>0</v>
      </c>
      <c r="K805" s="250">
        <f>E805*J805</f>
        <v>0</v>
      </c>
      <c r="O805" s="242">
        <v>2</v>
      </c>
      <c r="AA805" s="215">
        <v>1</v>
      </c>
      <c r="AB805" s="215">
        <v>1</v>
      </c>
      <c r="AC805" s="215">
        <v>1</v>
      </c>
      <c r="AZ805" s="215">
        <v>1</v>
      </c>
      <c r="BA805" s="215">
        <f>IF(AZ805=1,G805,0)</f>
        <v>0</v>
      </c>
      <c r="BB805" s="215">
        <f>IF(AZ805=2,G805,0)</f>
        <v>0</v>
      </c>
      <c r="BC805" s="215">
        <f>IF(AZ805=3,G805,0)</f>
        <v>0</v>
      </c>
      <c r="BD805" s="215">
        <f>IF(AZ805=4,G805,0)</f>
        <v>0</v>
      </c>
      <c r="BE805" s="215">
        <f>IF(AZ805=5,G805,0)</f>
        <v>0</v>
      </c>
      <c r="CA805" s="242">
        <v>1</v>
      </c>
      <c r="CB805" s="242">
        <v>1</v>
      </c>
    </row>
    <row r="806" spans="1:80" ht="12.75">
      <c r="A806" s="243">
        <v>76</v>
      </c>
      <c r="B806" s="244" t="s">
        <v>753</v>
      </c>
      <c r="C806" s="245" t="s">
        <v>754</v>
      </c>
      <c r="D806" s="246" t="s">
        <v>123</v>
      </c>
      <c r="E806" s="247">
        <v>600</v>
      </c>
      <c r="F806" s="439"/>
      <c r="G806" s="248">
        <f>E806*F806</f>
        <v>0</v>
      </c>
      <c r="H806" s="249">
        <v>0.00158</v>
      </c>
      <c r="I806" s="250">
        <f>E806*H806</f>
        <v>0.9480000000000001</v>
      </c>
      <c r="J806" s="249">
        <v>0</v>
      </c>
      <c r="K806" s="250">
        <f>E806*J806</f>
        <v>0</v>
      </c>
      <c r="O806" s="242">
        <v>2</v>
      </c>
      <c r="AA806" s="215">
        <v>1</v>
      </c>
      <c r="AB806" s="215">
        <v>1</v>
      </c>
      <c r="AC806" s="215">
        <v>1</v>
      </c>
      <c r="AZ806" s="215">
        <v>1</v>
      </c>
      <c r="BA806" s="215">
        <f>IF(AZ806=1,G806,0)</f>
        <v>0</v>
      </c>
      <c r="BB806" s="215">
        <f>IF(AZ806=2,G806,0)</f>
        <v>0</v>
      </c>
      <c r="BC806" s="215">
        <f>IF(AZ806=3,G806,0)</f>
        <v>0</v>
      </c>
      <c r="BD806" s="215">
        <f>IF(AZ806=4,G806,0)</f>
        <v>0</v>
      </c>
      <c r="BE806" s="215">
        <f>IF(AZ806=5,G806,0)</f>
        <v>0</v>
      </c>
      <c r="CA806" s="242">
        <v>1</v>
      </c>
      <c r="CB806" s="242">
        <v>1</v>
      </c>
    </row>
    <row r="807" spans="1:15" ht="12.75">
      <c r="A807" s="251"/>
      <c r="B807" s="252"/>
      <c r="C807" s="503" t="s">
        <v>755</v>
      </c>
      <c r="D807" s="503"/>
      <c r="E807" s="253">
        <v>600</v>
      </c>
      <c r="F807" s="254"/>
      <c r="G807" s="255"/>
      <c r="H807" s="256"/>
      <c r="I807" s="257"/>
      <c r="J807" s="258"/>
      <c r="K807" s="257"/>
      <c r="M807" s="259" t="s">
        <v>755</v>
      </c>
      <c r="O807" s="242"/>
    </row>
    <row r="808" spans="1:80" ht="12.75">
      <c r="A808" s="243">
        <v>77</v>
      </c>
      <c r="B808" s="244" t="s">
        <v>756</v>
      </c>
      <c r="C808" s="245" t="s">
        <v>757</v>
      </c>
      <c r="D808" s="246" t="s">
        <v>123</v>
      </c>
      <c r="E808" s="247">
        <v>4996.804</v>
      </c>
      <c r="F808" s="439"/>
      <c r="G808" s="248">
        <f>E808*F808</f>
        <v>0</v>
      </c>
      <c r="H808" s="249">
        <v>0</v>
      </c>
      <c r="I808" s="250">
        <f>E808*H808</f>
        <v>0</v>
      </c>
      <c r="J808" s="249">
        <v>0</v>
      </c>
      <c r="K808" s="250">
        <f>E808*J808</f>
        <v>0</v>
      </c>
      <c r="O808" s="242">
        <v>2</v>
      </c>
      <c r="AA808" s="215">
        <v>1</v>
      </c>
      <c r="AB808" s="215">
        <v>1</v>
      </c>
      <c r="AC808" s="215">
        <v>1</v>
      </c>
      <c r="AZ808" s="215">
        <v>1</v>
      </c>
      <c r="BA808" s="215">
        <f>IF(AZ808=1,G808,0)</f>
        <v>0</v>
      </c>
      <c r="BB808" s="215">
        <f>IF(AZ808=2,G808,0)</f>
        <v>0</v>
      </c>
      <c r="BC808" s="215">
        <f>IF(AZ808=3,G808,0)</f>
        <v>0</v>
      </c>
      <c r="BD808" s="215">
        <f>IF(AZ808=4,G808,0)</f>
        <v>0</v>
      </c>
      <c r="BE808" s="215">
        <f>IF(AZ808=5,G808,0)</f>
        <v>0</v>
      </c>
      <c r="CA808" s="242">
        <v>1</v>
      </c>
      <c r="CB808" s="242">
        <v>1</v>
      </c>
    </row>
    <row r="809" spans="1:15" ht="12.75">
      <c r="A809" s="251"/>
      <c r="B809" s="252"/>
      <c r="C809" s="503" t="s">
        <v>739</v>
      </c>
      <c r="D809" s="503"/>
      <c r="E809" s="253">
        <v>1657.44</v>
      </c>
      <c r="F809" s="254"/>
      <c r="G809" s="255"/>
      <c r="H809" s="256"/>
      <c r="I809" s="257"/>
      <c r="J809" s="258"/>
      <c r="K809" s="257"/>
      <c r="M809" s="259" t="s">
        <v>739</v>
      </c>
      <c r="O809" s="242"/>
    </row>
    <row r="810" spans="1:15" ht="12.75">
      <c r="A810" s="251"/>
      <c r="B810" s="252"/>
      <c r="C810" s="503" t="s">
        <v>740</v>
      </c>
      <c r="D810" s="503"/>
      <c r="E810" s="253">
        <v>1319.248</v>
      </c>
      <c r="F810" s="254"/>
      <c r="G810" s="255"/>
      <c r="H810" s="256"/>
      <c r="I810" s="257"/>
      <c r="J810" s="258"/>
      <c r="K810" s="257"/>
      <c r="M810" s="259" t="s">
        <v>740</v>
      </c>
      <c r="O810" s="242"/>
    </row>
    <row r="811" spans="1:15" ht="12.75">
      <c r="A811" s="251"/>
      <c r="B811" s="252"/>
      <c r="C811" s="503" t="s">
        <v>741</v>
      </c>
      <c r="D811" s="503"/>
      <c r="E811" s="253">
        <v>73.866</v>
      </c>
      <c r="F811" s="254"/>
      <c r="G811" s="255"/>
      <c r="H811" s="256"/>
      <c r="I811" s="257"/>
      <c r="J811" s="258"/>
      <c r="K811" s="257"/>
      <c r="M811" s="259" t="s">
        <v>741</v>
      </c>
      <c r="O811" s="242"/>
    </row>
    <row r="812" spans="1:15" ht="12.75">
      <c r="A812" s="251"/>
      <c r="B812" s="252"/>
      <c r="C812" s="503" t="s">
        <v>742</v>
      </c>
      <c r="D812" s="503"/>
      <c r="E812" s="253">
        <v>1908.36</v>
      </c>
      <c r="F812" s="254"/>
      <c r="G812" s="255"/>
      <c r="H812" s="256"/>
      <c r="I812" s="257"/>
      <c r="J812" s="258"/>
      <c r="K812" s="257"/>
      <c r="M812" s="259" t="s">
        <v>742</v>
      </c>
      <c r="O812" s="242"/>
    </row>
    <row r="813" spans="1:15" ht="12.75">
      <c r="A813" s="251"/>
      <c r="B813" s="252"/>
      <c r="C813" s="503" t="s">
        <v>743</v>
      </c>
      <c r="D813" s="503"/>
      <c r="E813" s="253">
        <v>37.89</v>
      </c>
      <c r="F813" s="254"/>
      <c r="G813" s="255"/>
      <c r="H813" s="256"/>
      <c r="I813" s="257"/>
      <c r="J813" s="258"/>
      <c r="K813" s="257"/>
      <c r="M813" s="259" t="s">
        <v>743</v>
      </c>
      <c r="O813" s="242"/>
    </row>
    <row r="814" spans="1:80" ht="12.75">
      <c r="A814" s="243">
        <v>78</v>
      </c>
      <c r="B814" s="244" t="s">
        <v>758</v>
      </c>
      <c r="C814" s="245" t="s">
        <v>759</v>
      </c>
      <c r="D814" s="246" t="s">
        <v>123</v>
      </c>
      <c r="E814" s="247">
        <v>19987.216</v>
      </c>
      <c r="F814" s="439"/>
      <c r="G814" s="248">
        <f>E814*F814</f>
        <v>0</v>
      </c>
      <c r="H814" s="249">
        <v>0</v>
      </c>
      <c r="I814" s="250">
        <f>E814*H814</f>
        <v>0</v>
      </c>
      <c r="J814" s="249">
        <v>0</v>
      </c>
      <c r="K814" s="250">
        <f>E814*J814</f>
        <v>0</v>
      </c>
      <c r="O814" s="242">
        <v>2</v>
      </c>
      <c r="AA814" s="215">
        <v>1</v>
      </c>
      <c r="AB814" s="215">
        <v>1</v>
      </c>
      <c r="AC814" s="215">
        <v>1</v>
      </c>
      <c r="AZ814" s="215">
        <v>1</v>
      </c>
      <c r="BA814" s="215">
        <f>IF(AZ814=1,G814,0)</f>
        <v>0</v>
      </c>
      <c r="BB814" s="215">
        <f>IF(AZ814=2,G814,0)</f>
        <v>0</v>
      </c>
      <c r="BC814" s="215">
        <f>IF(AZ814=3,G814,0)</f>
        <v>0</v>
      </c>
      <c r="BD814" s="215">
        <f>IF(AZ814=4,G814,0)</f>
        <v>0</v>
      </c>
      <c r="BE814" s="215">
        <f>IF(AZ814=5,G814,0)</f>
        <v>0</v>
      </c>
      <c r="CA814" s="242">
        <v>1</v>
      </c>
      <c r="CB814" s="242">
        <v>1</v>
      </c>
    </row>
    <row r="815" spans="1:80" ht="12.75">
      <c r="A815" s="243">
        <v>79</v>
      </c>
      <c r="B815" s="244" t="s">
        <v>760</v>
      </c>
      <c r="C815" s="245" t="s">
        <v>761</v>
      </c>
      <c r="D815" s="246" t="s">
        <v>123</v>
      </c>
      <c r="E815" s="247">
        <v>4996.804</v>
      </c>
      <c r="F815" s="439"/>
      <c r="G815" s="248">
        <f>E815*F815</f>
        <v>0</v>
      </c>
      <c r="H815" s="249">
        <v>0</v>
      </c>
      <c r="I815" s="250">
        <f>E815*H815</f>
        <v>0</v>
      </c>
      <c r="J815" s="249">
        <v>0</v>
      </c>
      <c r="K815" s="250">
        <f>E815*J815</f>
        <v>0</v>
      </c>
      <c r="O815" s="242">
        <v>2</v>
      </c>
      <c r="AA815" s="215">
        <v>1</v>
      </c>
      <c r="AB815" s="215">
        <v>1</v>
      </c>
      <c r="AC815" s="215">
        <v>1</v>
      </c>
      <c r="AZ815" s="215">
        <v>1</v>
      </c>
      <c r="BA815" s="215">
        <f>IF(AZ815=1,G815,0)</f>
        <v>0</v>
      </c>
      <c r="BB815" s="215">
        <f>IF(AZ815=2,G815,0)</f>
        <v>0</v>
      </c>
      <c r="BC815" s="215">
        <f>IF(AZ815=3,G815,0)</f>
        <v>0</v>
      </c>
      <c r="BD815" s="215">
        <f>IF(AZ815=4,G815,0)</f>
        <v>0</v>
      </c>
      <c r="BE815" s="215">
        <f>IF(AZ815=5,G815,0)</f>
        <v>0</v>
      </c>
      <c r="CA815" s="242">
        <v>1</v>
      </c>
      <c r="CB815" s="242">
        <v>1</v>
      </c>
    </row>
    <row r="816" spans="1:80" ht="12.75">
      <c r="A816" s="243">
        <v>80</v>
      </c>
      <c r="B816" s="244" t="s">
        <v>762</v>
      </c>
      <c r="C816" s="245" t="s">
        <v>763</v>
      </c>
      <c r="D816" s="246" t="s">
        <v>123</v>
      </c>
      <c r="E816" s="247">
        <v>916.482</v>
      </c>
      <c r="F816" s="439"/>
      <c r="G816" s="248">
        <f>E816*F816</f>
        <v>0</v>
      </c>
      <c r="H816" s="249">
        <v>5E-05</v>
      </c>
      <c r="I816" s="250">
        <f>E816*H816</f>
        <v>0.0458241</v>
      </c>
      <c r="J816" s="249">
        <v>0</v>
      </c>
      <c r="K816" s="250">
        <f>E816*J816</f>
        <v>0</v>
      </c>
      <c r="O816" s="242">
        <v>2</v>
      </c>
      <c r="AA816" s="215">
        <v>1</v>
      </c>
      <c r="AB816" s="215">
        <v>1</v>
      </c>
      <c r="AC816" s="215">
        <v>1</v>
      </c>
      <c r="AZ816" s="215">
        <v>1</v>
      </c>
      <c r="BA816" s="215">
        <f>IF(AZ816=1,G816,0)</f>
        <v>0</v>
      </c>
      <c r="BB816" s="215">
        <f>IF(AZ816=2,G816,0)</f>
        <v>0</v>
      </c>
      <c r="BC816" s="215">
        <f>IF(AZ816=3,G816,0)</f>
        <v>0</v>
      </c>
      <c r="BD816" s="215">
        <f>IF(AZ816=4,G816,0)</f>
        <v>0</v>
      </c>
      <c r="BE816" s="215">
        <f>IF(AZ816=5,G816,0)</f>
        <v>0</v>
      </c>
      <c r="CA816" s="242">
        <v>1</v>
      </c>
      <c r="CB816" s="242">
        <v>1</v>
      </c>
    </row>
    <row r="817" spans="1:15" ht="12.75">
      <c r="A817" s="251"/>
      <c r="B817" s="252"/>
      <c r="C817" s="503" t="s">
        <v>764</v>
      </c>
      <c r="D817" s="503"/>
      <c r="E817" s="253">
        <v>276.24</v>
      </c>
      <c r="F817" s="254"/>
      <c r="G817" s="255"/>
      <c r="H817" s="256"/>
      <c r="I817" s="257"/>
      <c r="J817" s="258"/>
      <c r="K817" s="257"/>
      <c r="M817" s="259" t="s">
        <v>764</v>
      </c>
      <c r="O817" s="242"/>
    </row>
    <row r="818" spans="1:15" ht="12.75">
      <c r="A818" s="251"/>
      <c r="B818" s="252"/>
      <c r="C818" s="503" t="s">
        <v>765</v>
      </c>
      <c r="D818" s="503"/>
      <c r="E818" s="253">
        <v>247.359</v>
      </c>
      <c r="F818" s="254"/>
      <c r="G818" s="255"/>
      <c r="H818" s="256"/>
      <c r="I818" s="257"/>
      <c r="J818" s="258"/>
      <c r="K818" s="257"/>
      <c r="M818" s="259" t="s">
        <v>765</v>
      </c>
      <c r="O818" s="242"/>
    </row>
    <row r="819" spans="1:15" ht="12.75">
      <c r="A819" s="251"/>
      <c r="B819" s="252"/>
      <c r="C819" s="503" t="s">
        <v>766</v>
      </c>
      <c r="D819" s="503"/>
      <c r="E819" s="253">
        <v>36.933</v>
      </c>
      <c r="F819" s="254"/>
      <c r="G819" s="255"/>
      <c r="H819" s="256"/>
      <c r="I819" s="257"/>
      <c r="J819" s="258"/>
      <c r="K819" s="257"/>
      <c r="M819" s="259" t="s">
        <v>766</v>
      </c>
      <c r="O819" s="242"/>
    </row>
    <row r="820" spans="1:15" ht="12.75">
      <c r="A820" s="251"/>
      <c r="B820" s="252"/>
      <c r="C820" s="503" t="s">
        <v>767</v>
      </c>
      <c r="D820" s="503"/>
      <c r="E820" s="253">
        <v>318.06</v>
      </c>
      <c r="F820" s="254"/>
      <c r="G820" s="255"/>
      <c r="H820" s="256"/>
      <c r="I820" s="257"/>
      <c r="J820" s="258"/>
      <c r="K820" s="257"/>
      <c r="M820" s="259" t="s">
        <v>767</v>
      </c>
      <c r="O820" s="242"/>
    </row>
    <row r="821" spans="1:15" ht="12.75">
      <c r="A821" s="251"/>
      <c r="B821" s="252"/>
      <c r="C821" s="503" t="s">
        <v>743</v>
      </c>
      <c r="D821" s="503"/>
      <c r="E821" s="253">
        <v>37.89</v>
      </c>
      <c r="F821" s="254"/>
      <c r="G821" s="255"/>
      <c r="H821" s="256"/>
      <c r="I821" s="257"/>
      <c r="J821" s="258"/>
      <c r="K821" s="257"/>
      <c r="M821" s="259" t="s">
        <v>743</v>
      </c>
      <c r="O821" s="242"/>
    </row>
    <row r="822" spans="1:80" ht="12.75">
      <c r="A822" s="243">
        <v>81</v>
      </c>
      <c r="B822" s="244" t="s">
        <v>768</v>
      </c>
      <c r="C822" s="245" t="s">
        <v>769</v>
      </c>
      <c r="D822" s="246" t="s">
        <v>173</v>
      </c>
      <c r="E822" s="247">
        <v>116.87</v>
      </c>
      <c r="F822" s="439"/>
      <c r="G822" s="248">
        <f>E822*F822</f>
        <v>0</v>
      </c>
      <c r="H822" s="249">
        <v>0</v>
      </c>
      <c r="I822" s="250">
        <f>E822*H822</f>
        <v>0</v>
      </c>
      <c r="J822" s="249">
        <v>0</v>
      </c>
      <c r="K822" s="250">
        <f>E822*J822</f>
        <v>0</v>
      </c>
      <c r="O822" s="242">
        <v>2</v>
      </c>
      <c r="AA822" s="215">
        <v>1</v>
      </c>
      <c r="AB822" s="215">
        <v>1</v>
      </c>
      <c r="AC822" s="215">
        <v>1</v>
      </c>
      <c r="AZ822" s="215">
        <v>1</v>
      </c>
      <c r="BA822" s="215">
        <f>IF(AZ822=1,G822,0)</f>
        <v>0</v>
      </c>
      <c r="BB822" s="215">
        <f>IF(AZ822=2,G822,0)</f>
        <v>0</v>
      </c>
      <c r="BC822" s="215">
        <f>IF(AZ822=3,G822,0)</f>
        <v>0</v>
      </c>
      <c r="BD822" s="215">
        <f>IF(AZ822=4,G822,0)</f>
        <v>0</v>
      </c>
      <c r="BE822" s="215">
        <f>IF(AZ822=5,G822,0)</f>
        <v>0</v>
      </c>
      <c r="CA822" s="242">
        <v>1</v>
      </c>
      <c r="CB822" s="242">
        <v>1</v>
      </c>
    </row>
    <row r="823" spans="1:57" ht="12.75">
      <c r="A823" s="263"/>
      <c r="B823" s="264" t="s">
        <v>177</v>
      </c>
      <c r="C823" s="265" t="s">
        <v>770</v>
      </c>
      <c r="D823" s="266"/>
      <c r="E823" s="267"/>
      <c r="F823" s="268"/>
      <c r="G823" s="269">
        <f>SUM(G787:G822)</f>
        <v>0</v>
      </c>
      <c r="H823" s="270"/>
      <c r="I823" s="271">
        <f>SUM(I787:I822)</f>
        <v>142.60324946000003</v>
      </c>
      <c r="J823" s="270"/>
      <c r="K823" s="271">
        <f>SUM(K787:K822)</f>
        <v>0</v>
      </c>
      <c r="O823" s="242">
        <v>4</v>
      </c>
      <c r="BA823" s="272">
        <f>SUM(BA787:BA822)</f>
        <v>0</v>
      </c>
      <c r="BB823" s="272">
        <f>SUM(BB787:BB822)</f>
        <v>0</v>
      </c>
      <c r="BC823" s="272">
        <f>SUM(BC787:BC822)</f>
        <v>0</v>
      </c>
      <c r="BD823" s="272">
        <f>SUM(BD787:BD822)</f>
        <v>0</v>
      </c>
      <c r="BE823" s="272">
        <f>SUM(BE787:BE822)</f>
        <v>0</v>
      </c>
    </row>
    <row r="824" spans="1:15" ht="12.75">
      <c r="A824" s="232" t="s">
        <v>118</v>
      </c>
      <c r="B824" s="233" t="s">
        <v>771</v>
      </c>
      <c r="C824" s="234" t="s">
        <v>772</v>
      </c>
      <c r="D824" s="235"/>
      <c r="E824" s="236"/>
      <c r="F824" s="236"/>
      <c r="G824" s="237"/>
      <c r="H824" s="238"/>
      <c r="I824" s="239"/>
      <c r="J824" s="240"/>
      <c r="K824" s="241"/>
      <c r="O824" s="242">
        <v>1</v>
      </c>
    </row>
    <row r="825" spans="1:80" ht="12.75">
      <c r="A825" s="243">
        <v>82</v>
      </c>
      <c r="B825" s="244" t="s">
        <v>773</v>
      </c>
      <c r="C825" s="245" t="s">
        <v>774</v>
      </c>
      <c r="D825" s="246" t="s">
        <v>123</v>
      </c>
      <c r="E825" s="247">
        <v>758.805</v>
      </c>
      <c r="F825" s="439"/>
      <c r="G825" s="248">
        <f>E825*F825</f>
        <v>0</v>
      </c>
      <c r="H825" s="249">
        <v>0.0005</v>
      </c>
      <c r="I825" s="250">
        <f>E825*H825</f>
        <v>0.3794025</v>
      </c>
      <c r="J825" s="249">
        <v>0</v>
      </c>
      <c r="K825" s="250">
        <f>E825*J825</f>
        <v>0</v>
      </c>
      <c r="O825" s="242">
        <v>2</v>
      </c>
      <c r="AA825" s="215">
        <v>1</v>
      </c>
      <c r="AB825" s="215">
        <v>1</v>
      </c>
      <c r="AC825" s="215">
        <v>1</v>
      </c>
      <c r="AZ825" s="215">
        <v>1</v>
      </c>
      <c r="BA825" s="215">
        <f>IF(AZ825=1,G825,0)</f>
        <v>0</v>
      </c>
      <c r="BB825" s="215">
        <f>IF(AZ825=2,G825,0)</f>
        <v>0</v>
      </c>
      <c r="BC825" s="215">
        <f>IF(AZ825=3,G825,0)</f>
        <v>0</v>
      </c>
      <c r="BD825" s="215">
        <f>IF(AZ825=4,G825,0)</f>
        <v>0</v>
      </c>
      <c r="BE825" s="215">
        <f>IF(AZ825=5,G825,0)</f>
        <v>0</v>
      </c>
      <c r="CA825" s="242">
        <v>1</v>
      </c>
      <c r="CB825" s="242">
        <v>1</v>
      </c>
    </row>
    <row r="826" spans="1:15" ht="12.75">
      <c r="A826" s="251"/>
      <c r="B826" s="252"/>
      <c r="C826" s="503" t="s">
        <v>775</v>
      </c>
      <c r="D826" s="503"/>
      <c r="E826" s="253">
        <v>400</v>
      </c>
      <c r="F826" s="254"/>
      <c r="G826" s="255"/>
      <c r="H826" s="256"/>
      <c r="I826" s="257"/>
      <c r="J826" s="258"/>
      <c r="K826" s="257"/>
      <c r="M826" s="259" t="s">
        <v>775</v>
      </c>
      <c r="O826" s="242"/>
    </row>
    <row r="827" spans="1:15" ht="22.5">
      <c r="A827" s="251"/>
      <c r="B827" s="252"/>
      <c r="C827" s="503" t="s">
        <v>776</v>
      </c>
      <c r="D827" s="503"/>
      <c r="E827" s="253">
        <v>358.805</v>
      </c>
      <c r="F827" s="254"/>
      <c r="G827" s="255"/>
      <c r="H827" s="256"/>
      <c r="I827" s="257"/>
      <c r="J827" s="258"/>
      <c r="K827" s="257"/>
      <c r="M827" s="259" t="s">
        <v>776</v>
      </c>
      <c r="O827" s="242"/>
    </row>
    <row r="828" spans="1:80" ht="12.75">
      <c r="A828" s="243">
        <v>83</v>
      </c>
      <c r="B828" s="244" t="s">
        <v>777</v>
      </c>
      <c r="C828" s="245" t="s">
        <v>778</v>
      </c>
      <c r="D828" s="246" t="s">
        <v>123</v>
      </c>
      <c r="E828" s="247">
        <f>E888</f>
        <v>2476.868</v>
      </c>
      <c r="F828" s="439"/>
      <c r="G828" s="248">
        <f>E828*F828</f>
        <v>0</v>
      </c>
      <c r="H828" s="249">
        <v>3E-05</v>
      </c>
      <c r="I828" s="250">
        <f>E828*H828</f>
        <v>0.07430604</v>
      </c>
      <c r="J828" s="249">
        <v>0</v>
      </c>
      <c r="K828" s="250">
        <f>E828*J828</f>
        <v>0</v>
      </c>
      <c r="O828" s="242">
        <v>2</v>
      </c>
      <c r="AA828" s="215">
        <v>1</v>
      </c>
      <c r="AB828" s="215">
        <v>0</v>
      </c>
      <c r="AC828" s="215">
        <v>0</v>
      </c>
      <c r="AZ828" s="215">
        <v>1</v>
      </c>
      <c r="BA828" s="215">
        <f>IF(AZ828=1,G828,0)</f>
        <v>0</v>
      </c>
      <c r="BB828" s="215">
        <f>IF(AZ828=2,G828,0)</f>
        <v>0</v>
      </c>
      <c r="BC828" s="215">
        <f>IF(AZ828=3,G828,0)</f>
        <v>0</v>
      </c>
      <c r="BD828" s="215">
        <f>IF(AZ828=4,G828,0)</f>
        <v>0</v>
      </c>
      <c r="BE828" s="215">
        <f>IF(AZ828=5,G828,0)</f>
        <v>0</v>
      </c>
      <c r="CA828" s="242">
        <v>1</v>
      </c>
      <c r="CB828" s="242">
        <v>0</v>
      </c>
    </row>
    <row r="829" spans="1:15" ht="12.75">
      <c r="A829" s="251"/>
      <c r="B829" s="252"/>
      <c r="C829" s="505" t="s">
        <v>174</v>
      </c>
      <c r="D829" s="505"/>
      <c r="E829" s="262">
        <v>0</v>
      </c>
      <c r="F829" s="411"/>
      <c r="G829" s="255"/>
      <c r="H829" s="256"/>
      <c r="I829" s="257"/>
      <c r="J829" s="258"/>
      <c r="K829" s="257"/>
      <c r="M829" s="259" t="s">
        <v>174</v>
      </c>
      <c r="O829" s="242"/>
    </row>
    <row r="830" spans="1:15" ht="12.75">
      <c r="A830" s="251"/>
      <c r="B830" s="252"/>
      <c r="C830" s="505" t="s">
        <v>274</v>
      </c>
      <c r="D830" s="505"/>
      <c r="E830" s="262">
        <v>5.88</v>
      </c>
      <c r="F830" s="254"/>
      <c r="G830" s="255"/>
      <c r="H830" s="256"/>
      <c r="I830" s="257"/>
      <c r="J830" s="258"/>
      <c r="K830" s="257"/>
      <c r="M830" s="259" t="s">
        <v>274</v>
      </c>
      <c r="O830" s="242"/>
    </row>
    <row r="831" spans="1:15" ht="12.75">
      <c r="A831" s="251"/>
      <c r="B831" s="252"/>
      <c r="C831" s="505" t="s">
        <v>275</v>
      </c>
      <c r="D831" s="505"/>
      <c r="E831" s="262">
        <v>5.88</v>
      </c>
      <c r="F831" s="254"/>
      <c r="G831" s="255"/>
      <c r="H831" s="256"/>
      <c r="I831" s="257"/>
      <c r="J831" s="258"/>
      <c r="K831" s="257"/>
      <c r="M831" s="259" t="s">
        <v>275</v>
      </c>
      <c r="O831" s="242"/>
    </row>
    <row r="832" spans="1:15" ht="12.75">
      <c r="A832" s="251"/>
      <c r="B832" s="252"/>
      <c r="C832" s="505" t="s">
        <v>276</v>
      </c>
      <c r="D832" s="505"/>
      <c r="E832" s="262">
        <v>6.525</v>
      </c>
      <c r="F832" s="254"/>
      <c r="G832" s="255"/>
      <c r="H832" s="256"/>
      <c r="I832" s="257"/>
      <c r="J832" s="258"/>
      <c r="K832" s="257"/>
      <c r="M832" s="259" t="s">
        <v>276</v>
      </c>
      <c r="O832" s="242"/>
    </row>
    <row r="833" spans="1:15" ht="12.75">
      <c r="A833" s="251"/>
      <c r="B833" s="252"/>
      <c r="C833" s="505" t="s">
        <v>277</v>
      </c>
      <c r="D833" s="505"/>
      <c r="E833" s="262">
        <v>3.6</v>
      </c>
      <c r="F833" s="254"/>
      <c r="G833" s="255"/>
      <c r="H833" s="256"/>
      <c r="I833" s="257"/>
      <c r="J833" s="258"/>
      <c r="K833" s="257"/>
      <c r="M833" s="259" t="s">
        <v>277</v>
      </c>
      <c r="O833" s="242"/>
    </row>
    <row r="834" spans="1:15" ht="12.75">
      <c r="A834" s="251"/>
      <c r="B834" s="252"/>
      <c r="C834" s="505" t="s">
        <v>278</v>
      </c>
      <c r="D834" s="505"/>
      <c r="E834" s="262">
        <v>2.61</v>
      </c>
      <c r="F834" s="254"/>
      <c r="G834" s="255"/>
      <c r="H834" s="256"/>
      <c r="I834" s="257"/>
      <c r="J834" s="258"/>
      <c r="K834" s="257"/>
      <c r="M834" s="259" t="s">
        <v>278</v>
      </c>
      <c r="O834" s="242"/>
    </row>
    <row r="835" spans="1:15" ht="12.75">
      <c r="A835" s="251"/>
      <c r="B835" s="252"/>
      <c r="C835" s="505" t="s">
        <v>279</v>
      </c>
      <c r="D835" s="505"/>
      <c r="E835" s="262">
        <v>9.6</v>
      </c>
      <c r="F835" s="254"/>
      <c r="G835" s="255"/>
      <c r="H835" s="256"/>
      <c r="I835" s="257"/>
      <c r="J835" s="258"/>
      <c r="K835" s="257"/>
      <c r="M835" s="259" t="s">
        <v>279</v>
      </c>
      <c r="O835" s="242"/>
    </row>
    <row r="836" spans="1:15" ht="12.75">
      <c r="A836" s="251"/>
      <c r="B836" s="252"/>
      <c r="C836" s="505" t="s">
        <v>280</v>
      </c>
      <c r="D836" s="505"/>
      <c r="E836" s="262">
        <v>9.6</v>
      </c>
      <c r="F836" s="254"/>
      <c r="G836" s="255"/>
      <c r="H836" s="256"/>
      <c r="I836" s="257"/>
      <c r="J836" s="258"/>
      <c r="K836" s="257"/>
      <c r="M836" s="259" t="s">
        <v>280</v>
      </c>
      <c r="O836" s="242"/>
    </row>
    <row r="837" spans="1:15" ht="12.75">
      <c r="A837" s="251"/>
      <c r="B837" s="252"/>
      <c r="C837" s="505" t="s">
        <v>281</v>
      </c>
      <c r="D837" s="505"/>
      <c r="E837" s="262">
        <v>2.904</v>
      </c>
      <c r="F837" s="254"/>
      <c r="G837" s="255"/>
      <c r="H837" s="256"/>
      <c r="I837" s="257"/>
      <c r="J837" s="258"/>
      <c r="K837" s="257"/>
      <c r="M837" s="259" t="s">
        <v>281</v>
      </c>
      <c r="O837" s="242"/>
    </row>
    <row r="838" spans="1:15" ht="12.75">
      <c r="A838" s="251"/>
      <c r="B838" s="252"/>
      <c r="C838" s="505" t="s">
        <v>282</v>
      </c>
      <c r="D838" s="505"/>
      <c r="E838" s="262">
        <v>12.58</v>
      </c>
      <c r="F838" s="254"/>
      <c r="G838" s="255"/>
      <c r="H838" s="256"/>
      <c r="I838" s="257"/>
      <c r="J838" s="258"/>
      <c r="K838" s="257"/>
      <c r="M838" s="259" t="s">
        <v>282</v>
      </c>
      <c r="O838" s="242"/>
    </row>
    <row r="839" spans="1:15" ht="12.75">
      <c r="A839" s="251"/>
      <c r="B839" s="252"/>
      <c r="C839" s="505" t="s">
        <v>283</v>
      </c>
      <c r="D839" s="505"/>
      <c r="E839" s="262">
        <v>10.257</v>
      </c>
      <c r="F839" s="254"/>
      <c r="G839" s="255"/>
      <c r="H839" s="256"/>
      <c r="I839" s="257"/>
      <c r="J839" s="258"/>
      <c r="K839" s="257"/>
      <c r="M839" s="259" t="s">
        <v>283</v>
      </c>
      <c r="O839" s="242"/>
    </row>
    <row r="840" spans="1:15" ht="12.75">
      <c r="A840" s="251"/>
      <c r="B840" s="252"/>
      <c r="C840" s="505" t="s">
        <v>284</v>
      </c>
      <c r="D840" s="505"/>
      <c r="E840" s="262">
        <v>0.984</v>
      </c>
      <c r="F840" s="254"/>
      <c r="G840" s="255"/>
      <c r="H840" s="256"/>
      <c r="I840" s="257"/>
      <c r="J840" s="258"/>
      <c r="K840" s="257"/>
      <c r="M840" s="259" t="s">
        <v>284</v>
      </c>
      <c r="O840" s="242"/>
    </row>
    <row r="841" spans="1:15" ht="12.75">
      <c r="A841" s="251"/>
      <c r="B841" s="252"/>
      <c r="C841" s="505" t="s">
        <v>285</v>
      </c>
      <c r="D841" s="505"/>
      <c r="E841" s="262">
        <v>2.46</v>
      </c>
      <c r="F841" s="254"/>
      <c r="G841" s="255"/>
      <c r="H841" s="256"/>
      <c r="I841" s="257"/>
      <c r="J841" s="258"/>
      <c r="K841" s="257"/>
      <c r="M841" s="259" t="s">
        <v>285</v>
      </c>
      <c r="O841" s="242"/>
    </row>
    <row r="842" spans="1:15" ht="12.75">
      <c r="A842" s="251"/>
      <c r="B842" s="252"/>
      <c r="C842" s="505" t="s">
        <v>286</v>
      </c>
      <c r="D842" s="505"/>
      <c r="E842" s="262">
        <v>0.5184</v>
      </c>
      <c r="F842" s="254"/>
      <c r="G842" s="255"/>
      <c r="H842" s="256"/>
      <c r="I842" s="257"/>
      <c r="J842" s="258"/>
      <c r="K842" s="257"/>
      <c r="M842" s="259" t="s">
        <v>286</v>
      </c>
      <c r="O842" s="242"/>
    </row>
    <row r="843" spans="1:15" ht="12.75">
      <c r="A843" s="251"/>
      <c r="B843" s="252"/>
      <c r="C843" s="505" t="s">
        <v>287</v>
      </c>
      <c r="D843" s="505"/>
      <c r="E843" s="262">
        <v>1.12</v>
      </c>
      <c r="F843" s="254"/>
      <c r="G843" s="255"/>
      <c r="H843" s="256"/>
      <c r="I843" s="257"/>
      <c r="J843" s="258"/>
      <c r="K843" s="257"/>
      <c r="M843" s="259" t="s">
        <v>287</v>
      </c>
      <c r="O843" s="242"/>
    </row>
    <row r="844" spans="1:15" ht="12.75">
      <c r="A844" s="251"/>
      <c r="B844" s="252"/>
      <c r="C844" s="505" t="s">
        <v>288</v>
      </c>
      <c r="D844" s="505"/>
      <c r="E844" s="262">
        <v>0.9</v>
      </c>
      <c r="F844" s="254"/>
      <c r="G844" s="255"/>
      <c r="H844" s="256"/>
      <c r="I844" s="257"/>
      <c r="J844" s="258"/>
      <c r="K844" s="257"/>
      <c r="M844" s="259" t="s">
        <v>288</v>
      </c>
      <c r="O844" s="242"/>
    </row>
    <row r="845" spans="1:15" ht="12.75">
      <c r="A845" s="251"/>
      <c r="B845" s="252"/>
      <c r="C845" s="505" t="s">
        <v>289</v>
      </c>
      <c r="D845" s="505"/>
      <c r="E845" s="262">
        <v>0.39</v>
      </c>
      <c r="F845" s="254"/>
      <c r="G845" s="255"/>
      <c r="H845" s="256"/>
      <c r="I845" s="257"/>
      <c r="J845" s="258"/>
      <c r="K845" s="257"/>
      <c r="M845" s="259" t="s">
        <v>289</v>
      </c>
      <c r="O845" s="242"/>
    </row>
    <row r="846" spans="1:15" ht="12.75">
      <c r="A846" s="251"/>
      <c r="B846" s="252"/>
      <c r="C846" s="505" t="s">
        <v>290</v>
      </c>
      <c r="D846" s="505"/>
      <c r="E846" s="262">
        <v>5.7534</v>
      </c>
      <c r="F846" s="254"/>
      <c r="G846" s="255"/>
      <c r="H846" s="256"/>
      <c r="I846" s="257"/>
      <c r="J846" s="258"/>
      <c r="K846" s="257"/>
      <c r="M846" s="259" t="s">
        <v>290</v>
      </c>
      <c r="O846" s="242"/>
    </row>
    <row r="847" spans="1:15" ht="12.75">
      <c r="A847" s="251"/>
      <c r="B847" s="252"/>
      <c r="C847" s="505" t="s">
        <v>291</v>
      </c>
      <c r="D847" s="505"/>
      <c r="E847" s="262">
        <v>5.3037</v>
      </c>
      <c r="F847" s="254"/>
      <c r="G847" s="255"/>
      <c r="H847" s="256"/>
      <c r="I847" s="257"/>
      <c r="J847" s="258"/>
      <c r="K847" s="257"/>
      <c r="M847" s="259" t="s">
        <v>291</v>
      </c>
      <c r="O847" s="242"/>
    </row>
    <row r="848" spans="1:15" ht="12.75">
      <c r="A848" s="251"/>
      <c r="B848" s="252"/>
      <c r="C848" s="505" t="s">
        <v>292</v>
      </c>
      <c r="D848" s="505"/>
      <c r="E848" s="262">
        <v>42.6144</v>
      </c>
      <c r="F848" s="254"/>
      <c r="G848" s="255"/>
      <c r="H848" s="256"/>
      <c r="I848" s="257"/>
      <c r="J848" s="258"/>
      <c r="K848" s="257"/>
      <c r="M848" s="259" t="s">
        <v>292</v>
      </c>
      <c r="O848" s="242"/>
    </row>
    <row r="849" spans="1:15" ht="12.75">
      <c r="A849" s="251"/>
      <c r="B849" s="252"/>
      <c r="C849" s="505" t="s">
        <v>293</v>
      </c>
      <c r="D849" s="505"/>
      <c r="E849" s="262">
        <v>3.3325</v>
      </c>
      <c r="F849" s="254"/>
      <c r="G849" s="255"/>
      <c r="H849" s="256"/>
      <c r="I849" s="257"/>
      <c r="J849" s="258"/>
      <c r="K849" s="257"/>
      <c r="M849" s="259" t="s">
        <v>293</v>
      </c>
      <c r="O849" s="242"/>
    </row>
    <row r="850" spans="1:15" ht="12.75">
      <c r="A850" s="251"/>
      <c r="B850" s="252"/>
      <c r="C850" s="505" t="s">
        <v>294</v>
      </c>
      <c r="D850" s="505"/>
      <c r="E850" s="262">
        <v>31.434</v>
      </c>
      <c r="F850" s="254"/>
      <c r="G850" s="255"/>
      <c r="H850" s="256"/>
      <c r="I850" s="257"/>
      <c r="J850" s="258"/>
      <c r="K850" s="257"/>
      <c r="M850" s="259" t="s">
        <v>294</v>
      </c>
      <c r="O850" s="242"/>
    </row>
    <row r="851" spans="1:15" ht="12.75">
      <c r="A851" s="251"/>
      <c r="B851" s="252"/>
      <c r="C851" s="505" t="s">
        <v>295</v>
      </c>
      <c r="D851" s="505"/>
      <c r="E851" s="262">
        <v>145.984</v>
      </c>
      <c r="F851" s="254"/>
      <c r="G851" s="255"/>
      <c r="H851" s="256"/>
      <c r="I851" s="257"/>
      <c r="J851" s="258"/>
      <c r="K851" s="257"/>
      <c r="M851" s="259" t="s">
        <v>295</v>
      </c>
      <c r="O851" s="242"/>
    </row>
    <row r="852" spans="1:15" ht="12.75">
      <c r="A852" s="251"/>
      <c r="B852" s="252"/>
      <c r="C852" s="505" t="s">
        <v>296</v>
      </c>
      <c r="D852" s="505"/>
      <c r="E852" s="262">
        <v>26.1954</v>
      </c>
      <c r="F852" s="254"/>
      <c r="G852" s="255"/>
      <c r="H852" s="256"/>
      <c r="I852" s="257"/>
      <c r="J852" s="258"/>
      <c r="K852" s="257"/>
      <c r="M852" s="259" t="s">
        <v>296</v>
      </c>
      <c r="O852" s="242"/>
    </row>
    <row r="853" spans="1:15" ht="12.75">
      <c r="A853" s="251"/>
      <c r="B853" s="252"/>
      <c r="C853" s="505" t="s">
        <v>297</v>
      </c>
      <c r="D853" s="505"/>
      <c r="E853" s="262">
        <v>3.7422</v>
      </c>
      <c r="F853" s="254"/>
      <c r="G853" s="255"/>
      <c r="H853" s="256"/>
      <c r="I853" s="257"/>
      <c r="J853" s="258"/>
      <c r="K853" s="257"/>
      <c r="M853" s="259" t="s">
        <v>297</v>
      </c>
      <c r="O853" s="242"/>
    </row>
    <row r="854" spans="1:15" ht="12.75">
      <c r="A854" s="251"/>
      <c r="B854" s="252"/>
      <c r="C854" s="505" t="s">
        <v>298</v>
      </c>
      <c r="D854" s="505"/>
      <c r="E854" s="262">
        <v>3.0338</v>
      </c>
      <c r="F854" s="254"/>
      <c r="G854" s="255"/>
      <c r="H854" s="256"/>
      <c r="I854" s="257"/>
      <c r="J854" s="258"/>
      <c r="K854" s="257"/>
      <c r="M854" s="259" t="s">
        <v>298</v>
      </c>
      <c r="O854" s="242"/>
    </row>
    <row r="855" spans="1:15" ht="12.75">
      <c r="A855" s="251"/>
      <c r="B855" s="252"/>
      <c r="C855" s="505" t="s">
        <v>299</v>
      </c>
      <c r="D855" s="505"/>
      <c r="E855" s="262">
        <v>3.5802</v>
      </c>
      <c r="F855" s="254"/>
      <c r="G855" s="255"/>
      <c r="H855" s="256"/>
      <c r="I855" s="257"/>
      <c r="J855" s="258"/>
      <c r="K855" s="257"/>
      <c r="M855" s="259" t="s">
        <v>299</v>
      </c>
      <c r="O855" s="242"/>
    </row>
    <row r="856" spans="1:15" ht="12.75">
      <c r="A856" s="251"/>
      <c r="B856" s="252"/>
      <c r="C856" s="505" t="s">
        <v>3142</v>
      </c>
      <c r="D856" s="505"/>
      <c r="E856" s="262">
        <v>7.1604</v>
      </c>
      <c r="F856" s="254"/>
      <c r="G856" s="255"/>
      <c r="H856" s="256"/>
      <c r="I856" s="257"/>
      <c r="J856" s="258"/>
      <c r="K856" s="257"/>
      <c r="M856" s="259" t="s">
        <v>300</v>
      </c>
      <c r="O856" s="242"/>
    </row>
    <row r="857" spans="1:15" ht="12.75">
      <c r="A857" s="251"/>
      <c r="B857" s="252"/>
      <c r="C857" s="505" t="s">
        <v>301</v>
      </c>
      <c r="D857" s="505"/>
      <c r="E857" s="262">
        <v>9.882</v>
      </c>
      <c r="F857" s="254"/>
      <c r="G857" s="255"/>
      <c r="H857" s="256"/>
      <c r="I857" s="257"/>
      <c r="J857" s="258"/>
      <c r="K857" s="257"/>
      <c r="M857" s="259" t="s">
        <v>301</v>
      </c>
      <c r="O857" s="242"/>
    </row>
    <row r="858" spans="1:15" ht="12.75">
      <c r="A858" s="251"/>
      <c r="B858" s="252"/>
      <c r="C858" s="505" t="s">
        <v>302</v>
      </c>
      <c r="D858" s="505"/>
      <c r="E858" s="262">
        <v>8.775</v>
      </c>
      <c r="F858" s="254"/>
      <c r="G858" s="255"/>
      <c r="H858" s="256"/>
      <c r="I858" s="257"/>
      <c r="J858" s="258"/>
      <c r="K858" s="257"/>
      <c r="M858" s="259" t="s">
        <v>302</v>
      </c>
      <c r="O858" s="242"/>
    </row>
    <row r="859" spans="1:15" ht="12.75">
      <c r="A859" s="251"/>
      <c r="B859" s="252"/>
      <c r="C859" s="505" t="s">
        <v>303</v>
      </c>
      <c r="D859" s="505"/>
      <c r="E859" s="262">
        <v>8.745</v>
      </c>
      <c r="F859" s="254"/>
      <c r="G859" s="255"/>
      <c r="H859" s="256"/>
      <c r="I859" s="257"/>
      <c r="J859" s="258"/>
      <c r="K859" s="257"/>
      <c r="M859" s="259" t="s">
        <v>303</v>
      </c>
      <c r="O859" s="242"/>
    </row>
    <row r="860" spans="1:15" ht="12.75">
      <c r="A860" s="251"/>
      <c r="B860" s="252"/>
      <c r="C860" s="505" t="s">
        <v>304</v>
      </c>
      <c r="D860" s="505"/>
      <c r="E860" s="262">
        <v>12.0228</v>
      </c>
      <c r="F860" s="254"/>
      <c r="G860" s="255"/>
      <c r="H860" s="256"/>
      <c r="I860" s="257"/>
      <c r="J860" s="258"/>
      <c r="K860" s="257"/>
      <c r="M860" s="259" t="s">
        <v>304</v>
      </c>
      <c r="O860" s="242"/>
    </row>
    <row r="861" spans="1:15" ht="12.75">
      <c r="A861" s="251"/>
      <c r="B861" s="252"/>
      <c r="C861" s="505" t="s">
        <v>305</v>
      </c>
      <c r="D861" s="505"/>
      <c r="E861" s="262">
        <v>2.277</v>
      </c>
      <c r="F861" s="254"/>
      <c r="G861" s="255"/>
      <c r="H861" s="256"/>
      <c r="I861" s="257"/>
      <c r="J861" s="258"/>
      <c r="K861" s="257"/>
      <c r="M861" s="259" t="s">
        <v>305</v>
      </c>
      <c r="O861" s="242"/>
    </row>
    <row r="862" spans="1:15" ht="12.75">
      <c r="A862" s="251"/>
      <c r="B862" s="252"/>
      <c r="C862" s="505" t="s">
        <v>306</v>
      </c>
      <c r="D862" s="505"/>
      <c r="E862" s="262">
        <v>6.771</v>
      </c>
      <c r="F862" s="254"/>
      <c r="G862" s="255"/>
      <c r="H862" s="256"/>
      <c r="I862" s="257"/>
      <c r="J862" s="258"/>
      <c r="K862" s="257"/>
      <c r="M862" s="259" t="s">
        <v>306</v>
      </c>
      <c r="O862" s="242"/>
    </row>
    <row r="863" spans="1:15" ht="12.75">
      <c r="A863" s="251"/>
      <c r="B863" s="252"/>
      <c r="C863" s="505" t="s">
        <v>307</v>
      </c>
      <c r="D863" s="505"/>
      <c r="E863" s="262">
        <v>9.8784</v>
      </c>
      <c r="F863" s="254"/>
      <c r="G863" s="255"/>
      <c r="H863" s="256"/>
      <c r="I863" s="257"/>
      <c r="J863" s="258"/>
      <c r="K863" s="257"/>
      <c r="M863" s="259" t="s">
        <v>307</v>
      </c>
      <c r="O863" s="242"/>
    </row>
    <row r="864" spans="1:15" ht="12.75">
      <c r="A864" s="251"/>
      <c r="B864" s="252"/>
      <c r="C864" s="505" t="s">
        <v>308</v>
      </c>
      <c r="D864" s="505"/>
      <c r="E864" s="262">
        <v>25.159</v>
      </c>
      <c r="F864" s="254"/>
      <c r="G864" s="255"/>
      <c r="H864" s="256"/>
      <c r="I864" s="257"/>
      <c r="J864" s="258"/>
      <c r="K864" s="257"/>
      <c r="M864" s="259" t="s">
        <v>308</v>
      </c>
      <c r="O864" s="242"/>
    </row>
    <row r="865" spans="1:15" ht="12.75">
      <c r="A865" s="251"/>
      <c r="B865" s="252"/>
      <c r="C865" s="505" t="s">
        <v>309</v>
      </c>
      <c r="D865" s="505"/>
      <c r="E865" s="262">
        <v>6.336</v>
      </c>
      <c r="F865" s="254"/>
      <c r="G865" s="255"/>
      <c r="H865" s="256"/>
      <c r="I865" s="257"/>
      <c r="J865" s="258"/>
      <c r="K865" s="257"/>
      <c r="M865" s="259" t="s">
        <v>309</v>
      </c>
      <c r="O865" s="242"/>
    </row>
    <row r="866" spans="1:15" ht="12.75">
      <c r="A866" s="251"/>
      <c r="B866" s="252"/>
      <c r="C866" s="505" t="s">
        <v>310</v>
      </c>
      <c r="D866" s="505"/>
      <c r="E866" s="262">
        <v>10.8498</v>
      </c>
      <c r="F866" s="254"/>
      <c r="G866" s="255"/>
      <c r="H866" s="256"/>
      <c r="I866" s="257"/>
      <c r="J866" s="258"/>
      <c r="K866" s="257"/>
      <c r="M866" s="259" t="s">
        <v>310</v>
      </c>
      <c r="O866" s="242"/>
    </row>
    <row r="867" spans="1:15" ht="12.75">
      <c r="A867" s="251"/>
      <c r="B867" s="252"/>
      <c r="C867" s="505" t="s">
        <v>311</v>
      </c>
      <c r="D867" s="505"/>
      <c r="E867" s="262">
        <v>10.9557</v>
      </c>
      <c r="F867" s="254"/>
      <c r="G867" s="255"/>
      <c r="H867" s="256"/>
      <c r="I867" s="257"/>
      <c r="J867" s="258"/>
      <c r="K867" s="257"/>
      <c r="M867" s="259" t="s">
        <v>311</v>
      </c>
      <c r="O867" s="242"/>
    </row>
    <row r="868" spans="1:15" ht="12.75">
      <c r="A868" s="251"/>
      <c r="B868" s="252"/>
      <c r="C868" s="505" t="s">
        <v>312</v>
      </c>
      <c r="D868" s="505"/>
      <c r="E868" s="262">
        <v>12.375</v>
      </c>
      <c r="F868" s="254"/>
      <c r="G868" s="255"/>
      <c r="H868" s="256"/>
      <c r="I868" s="257"/>
      <c r="J868" s="258"/>
      <c r="K868" s="257"/>
      <c r="M868" s="259" t="s">
        <v>312</v>
      </c>
      <c r="O868" s="242"/>
    </row>
    <row r="869" spans="1:15" ht="12.75">
      <c r="A869" s="251"/>
      <c r="B869" s="252"/>
      <c r="C869" s="505" t="s">
        <v>313</v>
      </c>
      <c r="D869" s="505"/>
      <c r="E869" s="262">
        <v>57.75</v>
      </c>
      <c r="F869" s="254"/>
      <c r="G869" s="255"/>
      <c r="H869" s="256"/>
      <c r="I869" s="257"/>
      <c r="J869" s="258"/>
      <c r="K869" s="257"/>
      <c r="M869" s="259" t="s">
        <v>313</v>
      </c>
      <c r="O869" s="242"/>
    </row>
    <row r="870" spans="1:15" ht="12.75">
      <c r="A870" s="251"/>
      <c r="B870" s="252"/>
      <c r="C870" s="505" t="s">
        <v>314</v>
      </c>
      <c r="D870" s="505"/>
      <c r="E870" s="262">
        <v>12.0048</v>
      </c>
      <c r="F870" s="254"/>
      <c r="G870" s="255"/>
      <c r="H870" s="256"/>
      <c r="I870" s="257"/>
      <c r="J870" s="258"/>
      <c r="K870" s="257"/>
      <c r="M870" s="259" t="s">
        <v>314</v>
      </c>
      <c r="O870" s="242"/>
    </row>
    <row r="871" spans="1:15" ht="12.75">
      <c r="A871" s="251"/>
      <c r="B871" s="252"/>
      <c r="C871" s="505" t="s">
        <v>315</v>
      </c>
      <c r="D871" s="505"/>
      <c r="E871" s="262">
        <v>3.0012</v>
      </c>
      <c r="F871" s="254"/>
      <c r="G871" s="255"/>
      <c r="H871" s="256"/>
      <c r="I871" s="257"/>
      <c r="J871" s="258"/>
      <c r="K871" s="257"/>
      <c r="M871" s="259" t="s">
        <v>315</v>
      </c>
      <c r="O871" s="242"/>
    </row>
    <row r="872" spans="1:15" ht="12.75">
      <c r="A872" s="251"/>
      <c r="B872" s="252"/>
      <c r="C872" s="505" t="s">
        <v>316</v>
      </c>
      <c r="D872" s="505"/>
      <c r="E872" s="262">
        <v>43.5456</v>
      </c>
      <c r="F872" s="254"/>
      <c r="G872" s="255"/>
      <c r="H872" s="256"/>
      <c r="I872" s="257"/>
      <c r="J872" s="258"/>
      <c r="K872" s="257"/>
      <c r="M872" s="259" t="s">
        <v>316</v>
      </c>
      <c r="O872" s="242"/>
    </row>
    <row r="873" spans="1:15" ht="12.75">
      <c r="A873" s="251"/>
      <c r="B873" s="252"/>
      <c r="C873" s="505" t="s">
        <v>317</v>
      </c>
      <c r="D873" s="505"/>
      <c r="E873" s="262">
        <v>40.4028</v>
      </c>
      <c r="F873" s="254"/>
      <c r="G873" s="255"/>
      <c r="H873" s="256"/>
      <c r="I873" s="257"/>
      <c r="J873" s="258"/>
      <c r="K873" s="257"/>
      <c r="M873" s="259" t="s">
        <v>317</v>
      </c>
      <c r="O873" s="242"/>
    </row>
    <row r="874" spans="1:15" ht="12.75">
      <c r="A874" s="251"/>
      <c r="B874" s="252"/>
      <c r="C874" s="505" t="s">
        <v>318</v>
      </c>
      <c r="D874" s="505"/>
      <c r="E874" s="262">
        <v>22.6728</v>
      </c>
      <c r="F874" s="254"/>
      <c r="G874" s="255"/>
      <c r="H874" s="256"/>
      <c r="I874" s="257"/>
      <c r="J874" s="258"/>
      <c r="K874" s="257"/>
      <c r="M874" s="259" t="s">
        <v>318</v>
      </c>
      <c r="O874" s="242"/>
    </row>
    <row r="875" spans="1:15" ht="12.75">
      <c r="A875" s="251"/>
      <c r="B875" s="252"/>
      <c r="C875" s="505" t="s">
        <v>319</v>
      </c>
      <c r="D875" s="505"/>
      <c r="E875" s="262">
        <v>63.504</v>
      </c>
      <c r="F875" s="254"/>
      <c r="G875" s="255"/>
      <c r="H875" s="256"/>
      <c r="I875" s="257"/>
      <c r="J875" s="258"/>
      <c r="K875" s="257"/>
      <c r="M875" s="259" t="s">
        <v>319</v>
      </c>
      <c r="O875" s="242"/>
    </row>
    <row r="876" spans="1:15" ht="12.75">
      <c r="A876" s="251"/>
      <c r="B876" s="252"/>
      <c r="C876" s="505" t="s">
        <v>320</v>
      </c>
      <c r="D876" s="505"/>
      <c r="E876" s="262">
        <v>12.546</v>
      </c>
      <c r="F876" s="254"/>
      <c r="G876" s="255"/>
      <c r="H876" s="256"/>
      <c r="I876" s="257"/>
      <c r="J876" s="258"/>
      <c r="K876" s="257"/>
      <c r="M876" s="259" t="s">
        <v>320</v>
      </c>
      <c r="O876" s="242"/>
    </row>
    <row r="877" spans="1:15" ht="12.75">
      <c r="A877" s="251"/>
      <c r="B877" s="252"/>
      <c r="C877" s="505" t="s">
        <v>321</v>
      </c>
      <c r="D877" s="505"/>
      <c r="E877" s="262">
        <v>177.375</v>
      </c>
      <c r="F877" s="254"/>
      <c r="G877" s="255"/>
      <c r="H877" s="256"/>
      <c r="I877" s="257"/>
      <c r="J877" s="258"/>
      <c r="K877" s="257"/>
      <c r="M877" s="259" t="s">
        <v>321</v>
      </c>
      <c r="O877" s="242"/>
    </row>
    <row r="878" spans="1:15" ht="12.75">
      <c r="A878" s="251"/>
      <c r="B878" s="252"/>
      <c r="C878" s="505" t="s">
        <v>322</v>
      </c>
      <c r="D878" s="505"/>
      <c r="E878" s="262">
        <v>8.2</v>
      </c>
      <c r="F878" s="254"/>
      <c r="G878" s="255"/>
      <c r="H878" s="256"/>
      <c r="I878" s="257"/>
      <c r="J878" s="258"/>
      <c r="K878" s="257"/>
      <c r="M878" s="259" t="s">
        <v>322</v>
      </c>
      <c r="O878" s="242"/>
    </row>
    <row r="879" spans="1:15" ht="12.75">
      <c r="A879" s="251"/>
      <c r="B879" s="252"/>
      <c r="C879" s="505" t="s">
        <v>323</v>
      </c>
      <c r="D879" s="505"/>
      <c r="E879" s="262">
        <v>162.9504</v>
      </c>
      <c r="F879" s="254"/>
      <c r="G879" s="255"/>
      <c r="H879" s="256"/>
      <c r="I879" s="257"/>
      <c r="J879" s="258"/>
      <c r="K879" s="257"/>
      <c r="M879" s="259" t="s">
        <v>323</v>
      </c>
      <c r="O879" s="242"/>
    </row>
    <row r="880" spans="1:15" ht="12.75">
      <c r="A880" s="251"/>
      <c r="B880" s="252"/>
      <c r="C880" s="505" t="s">
        <v>324</v>
      </c>
      <c r="D880" s="505"/>
      <c r="E880" s="262">
        <v>22.692</v>
      </c>
      <c r="F880" s="254"/>
      <c r="G880" s="255"/>
      <c r="H880" s="256"/>
      <c r="I880" s="257"/>
      <c r="J880" s="258"/>
      <c r="K880" s="257"/>
      <c r="M880" s="259" t="s">
        <v>324</v>
      </c>
      <c r="O880" s="242"/>
    </row>
    <row r="881" spans="1:15" ht="12.75">
      <c r="A881" s="251"/>
      <c r="B881" s="252"/>
      <c r="C881" s="505" t="s">
        <v>325</v>
      </c>
      <c r="D881" s="505"/>
      <c r="E881" s="262">
        <v>21.8112</v>
      </c>
      <c r="F881" s="254"/>
      <c r="G881" s="255"/>
      <c r="H881" s="256"/>
      <c r="I881" s="257"/>
      <c r="J881" s="258"/>
      <c r="K881" s="257"/>
      <c r="M881" s="259" t="s">
        <v>325</v>
      </c>
      <c r="O881" s="242"/>
    </row>
    <row r="882" spans="1:15" ht="12.75">
      <c r="A882" s="251"/>
      <c r="B882" s="252"/>
      <c r="C882" s="505" t="s">
        <v>326</v>
      </c>
      <c r="D882" s="505"/>
      <c r="E882" s="262">
        <v>97.2972</v>
      </c>
      <c r="F882" s="254"/>
      <c r="G882" s="255"/>
      <c r="H882" s="256"/>
      <c r="I882" s="257"/>
      <c r="J882" s="258"/>
      <c r="K882" s="257"/>
      <c r="M882" s="259" t="s">
        <v>326</v>
      </c>
      <c r="O882" s="242"/>
    </row>
    <row r="883" spans="1:15" ht="12.75">
      <c r="A883" s="251"/>
      <c r="B883" s="252"/>
      <c r="C883" s="505" t="s">
        <v>327</v>
      </c>
      <c r="D883" s="505"/>
      <c r="E883" s="262">
        <v>3.7422</v>
      </c>
      <c r="F883" s="254"/>
      <c r="G883" s="255"/>
      <c r="H883" s="256"/>
      <c r="I883" s="257"/>
      <c r="J883" s="258"/>
      <c r="K883" s="257"/>
      <c r="M883" s="259" t="s">
        <v>327</v>
      </c>
      <c r="O883" s="242"/>
    </row>
    <row r="884" spans="1:15" ht="12.75">
      <c r="A884" s="251"/>
      <c r="B884" s="252"/>
      <c r="C884" s="505" t="s">
        <v>328</v>
      </c>
      <c r="D884" s="505"/>
      <c r="E884" s="262">
        <v>4.97</v>
      </c>
      <c r="F884" s="254"/>
      <c r="G884" s="255"/>
      <c r="H884" s="256"/>
      <c r="I884" s="257"/>
      <c r="J884" s="258"/>
      <c r="K884" s="257"/>
      <c r="M884" s="259" t="s">
        <v>328</v>
      </c>
      <c r="O884" s="242"/>
    </row>
    <row r="885" spans="1:15" ht="12.75">
      <c r="A885" s="251"/>
      <c r="B885" s="252"/>
      <c r="C885" s="505" t="s">
        <v>329</v>
      </c>
      <c r="D885" s="505"/>
      <c r="E885" s="262">
        <v>4.63</v>
      </c>
      <c r="F885" s="254"/>
      <c r="G885" s="255"/>
      <c r="H885" s="256"/>
      <c r="I885" s="257"/>
      <c r="J885" s="258"/>
      <c r="K885" s="257"/>
      <c r="M885" s="259" t="s">
        <v>329</v>
      </c>
      <c r="O885" s="242"/>
    </row>
    <row r="886" spans="1:15" ht="12.75">
      <c r="A886" s="251"/>
      <c r="B886" s="252"/>
      <c r="C886" s="505" t="s">
        <v>330</v>
      </c>
      <c r="D886" s="505"/>
      <c r="E886" s="262">
        <v>1.28</v>
      </c>
      <c r="F886" s="254"/>
      <c r="G886" s="255"/>
      <c r="H886" s="256"/>
      <c r="I886" s="257"/>
      <c r="J886" s="258"/>
      <c r="K886" s="257"/>
      <c r="M886" s="259" t="s">
        <v>330</v>
      </c>
      <c r="O886" s="242"/>
    </row>
    <row r="887" spans="1:15" ht="12.75">
      <c r="A887" s="251"/>
      <c r="B887" s="252"/>
      <c r="C887" s="505" t="s">
        <v>175</v>
      </c>
      <c r="D887" s="505"/>
      <c r="E887" s="262">
        <f>E830+E831+E832+E833+E834+E835+E836+E837+E838+E839+E840+E841+E842+E843+E844+E845+E846+E847+E848+E849+E850+E851+E852+E853+E854+E855+E856+E857+E858+E859+E860+E861+E863+E862+E864+E865+E866+E867+E868+E869+E870+E871+E872+E873+E874+E875+E876+E877+E878+E879+E880+E881+E882+E883+E884+E885+E886</f>
        <v>1238.3443000000004</v>
      </c>
      <c r="F887" s="254"/>
      <c r="G887" s="255"/>
      <c r="H887" s="256"/>
      <c r="I887" s="257"/>
      <c r="J887" s="258"/>
      <c r="K887" s="257"/>
      <c r="M887" s="259" t="s">
        <v>175</v>
      </c>
      <c r="O887" s="242"/>
    </row>
    <row r="888" spans="1:15" ht="12.75">
      <c r="A888" s="251"/>
      <c r="B888" s="252"/>
      <c r="C888" s="503" t="s">
        <v>3143</v>
      </c>
      <c r="D888" s="503"/>
      <c r="E888" s="253">
        <v>2476.868</v>
      </c>
      <c r="F888" s="254"/>
      <c r="G888" s="255"/>
      <c r="H888" s="256"/>
      <c r="I888" s="257"/>
      <c r="J888" s="258"/>
      <c r="K888" s="257"/>
      <c r="M888" s="259" t="s">
        <v>779</v>
      </c>
      <c r="O888" s="242"/>
    </row>
    <row r="889" spans="1:80" ht="12.75">
      <c r="A889" s="243">
        <v>84</v>
      </c>
      <c r="B889" s="244" t="s">
        <v>780</v>
      </c>
      <c r="C889" s="245" t="s">
        <v>781</v>
      </c>
      <c r="D889" s="246" t="s">
        <v>123</v>
      </c>
      <c r="E889" s="247">
        <v>1000</v>
      </c>
      <c r="F889" s="439"/>
      <c r="G889" s="248">
        <f>E889*F889</f>
        <v>0</v>
      </c>
      <c r="H889" s="249">
        <v>4E-05</v>
      </c>
      <c r="I889" s="250">
        <f>E889*H889</f>
        <v>0.04</v>
      </c>
      <c r="J889" s="249">
        <v>0</v>
      </c>
      <c r="K889" s="250">
        <f>E889*J889</f>
        <v>0</v>
      </c>
      <c r="O889" s="242">
        <v>2</v>
      </c>
      <c r="AA889" s="215">
        <v>1</v>
      </c>
      <c r="AB889" s="215">
        <v>1</v>
      </c>
      <c r="AC889" s="215">
        <v>1</v>
      </c>
      <c r="AZ889" s="215">
        <v>1</v>
      </c>
      <c r="BA889" s="215">
        <f>IF(AZ889=1,G889,0)</f>
        <v>0</v>
      </c>
      <c r="BB889" s="215">
        <f>IF(AZ889=2,G889,0)</f>
        <v>0</v>
      </c>
      <c r="BC889" s="215">
        <f>IF(AZ889=3,G889,0)</f>
        <v>0</v>
      </c>
      <c r="BD889" s="215">
        <f>IF(AZ889=4,G889,0)</f>
        <v>0</v>
      </c>
      <c r="BE889" s="215">
        <f>IF(AZ889=5,G889,0)</f>
        <v>0</v>
      </c>
      <c r="CA889" s="242">
        <v>1</v>
      </c>
      <c r="CB889" s="242">
        <v>1</v>
      </c>
    </row>
    <row r="890" spans="1:15" ht="22.5">
      <c r="A890" s="251"/>
      <c r="B890" s="252"/>
      <c r="C890" s="503" t="s">
        <v>782</v>
      </c>
      <c r="D890" s="503"/>
      <c r="E890" s="253">
        <v>1000</v>
      </c>
      <c r="F890" s="254"/>
      <c r="G890" s="255"/>
      <c r="H890" s="256"/>
      <c r="I890" s="257"/>
      <c r="J890" s="258"/>
      <c r="K890" s="257"/>
      <c r="M890" s="259" t="s">
        <v>782</v>
      </c>
      <c r="O890" s="242"/>
    </row>
    <row r="891" spans="1:80" ht="12.75">
      <c r="A891" s="243">
        <v>85</v>
      </c>
      <c r="B891" s="244" t="s">
        <v>783</v>
      </c>
      <c r="C891" s="245" t="s">
        <v>784</v>
      </c>
      <c r="D891" s="246" t="s">
        <v>123</v>
      </c>
      <c r="E891" s="247">
        <v>1000</v>
      </c>
      <c r="F891" s="439"/>
      <c r="G891" s="248">
        <f>E891*F891</f>
        <v>0</v>
      </c>
      <c r="H891" s="249">
        <v>0</v>
      </c>
      <c r="I891" s="250">
        <f>E891*H891</f>
        <v>0</v>
      </c>
      <c r="J891" s="249">
        <v>0</v>
      </c>
      <c r="K891" s="250">
        <f>E891*J891</f>
        <v>0</v>
      </c>
      <c r="O891" s="242">
        <v>2</v>
      </c>
      <c r="AA891" s="215">
        <v>1</v>
      </c>
      <c r="AB891" s="215">
        <v>1</v>
      </c>
      <c r="AC891" s="215">
        <v>1</v>
      </c>
      <c r="AZ891" s="215">
        <v>1</v>
      </c>
      <c r="BA891" s="215">
        <f>IF(AZ891=1,G891,0)</f>
        <v>0</v>
      </c>
      <c r="BB891" s="215">
        <f>IF(AZ891=2,G891,0)</f>
        <v>0</v>
      </c>
      <c r="BC891" s="215">
        <f>IF(AZ891=3,G891,0)</f>
        <v>0</v>
      </c>
      <c r="BD891" s="215">
        <f>IF(AZ891=4,G891,0)</f>
        <v>0</v>
      </c>
      <c r="BE891" s="215">
        <f>IF(AZ891=5,G891,0)</f>
        <v>0</v>
      </c>
      <c r="CA891" s="242">
        <v>1</v>
      </c>
      <c r="CB891" s="242">
        <v>1</v>
      </c>
    </row>
    <row r="892" spans="1:15" ht="22.5">
      <c r="A892" s="251"/>
      <c r="B892" s="252"/>
      <c r="C892" s="503" t="s">
        <v>785</v>
      </c>
      <c r="D892" s="503"/>
      <c r="E892" s="253">
        <v>1000</v>
      </c>
      <c r="F892" s="254"/>
      <c r="G892" s="255"/>
      <c r="H892" s="256"/>
      <c r="I892" s="257"/>
      <c r="J892" s="258"/>
      <c r="K892" s="257"/>
      <c r="M892" s="259" t="s">
        <v>785</v>
      </c>
      <c r="O892" s="242"/>
    </row>
    <row r="893" spans="1:80" ht="12.75">
      <c r="A893" s="243">
        <v>86</v>
      </c>
      <c r="B893" s="244" t="s">
        <v>786</v>
      </c>
      <c r="C893" s="245" t="s">
        <v>787</v>
      </c>
      <c r="D893" s="246" t="s">
        <v>123</v>
      </c>
      <c r="E893" s="247">
        <v>3000</v>
      </c>
      <c r="F893" s="439"/>
      <c r="G893" s="248">
        <f>E893*F893</f>
        <v>0</v>
      </c>
      <c r="H893" s="249">
        <v>1E-05</v>
      </c>
      <c r="I893" s="250">
        <f>E893*H893</f>
        <v>0.030000000000000002</v>
      </c>
      <c r="J893" s="249">
        <v>0</v>
      </c>
      <c r="K893" s="250">
        <f>E893*J893</f>
        <v>0</v>
      </c>
      <c r="O893" s="242">
        <v>2</v>
      </c>
      <c r="AA893" s="215">
        <v>1</v>
      </c>
      <c r="AB893" s="215">
        <v>1</v>
      </c>
      <c r="AC893" s="215">
        <v>1</v>
      </c>
      <c r="AZ893" s="215">
        <v>1</v>
      </c>
      <c r="BA893" s="215">
        <f>IF(AZ893=1,G893,0)</f>
        <v>0</v>
      </c>
      <c r="BB893" s="215">
        <f>IF(AZ893=2,G893,0)</f>
        <v>0</v>
      </c>
      <c r="BC893" s="215">
        <f>IF(AZ893=3,G893,0)</f>
        <v>0</v>
      </c>
      <c r="BD893" s="215">
        <f>IF(AZ893=4,G893,0)</f>
        <v>0</v>
      </c>
      <c r="BE893" s="215">
        <f>IF(AZ893=5,G893,0)</f>
        <v>0</v>
      </c>
      <c r="CA893" s="242">
        <v>1</v>
      </c>
      <c r="CB893" s="242">
        <v>1</v>
      </c>
    </row>
    <row r="894" spans="1:15" ht="12.75">
      <c r="A894" s="251"/>
      <c r="B894" s="252"/>
      <c r="C894" s="503" t="s">
        <v>788</v>
      </c>
      <c r="D894" s="503"/>
      <c r="E894" s="253">
        <v>3000</v>
      </c>
      <c r="F894" s="254"/>
      <c r="G894" s="255"/>
      <c r="H894" s="256"/>
      <c r="I894" s="257"/>
      <c r="J894" s="258"/>
      <c r="K894" s="257"/>
      <c r="M894" s="259" t="s">
        <v>788</v>
      </c>
      <c r="O894" s="242"/>
    </row>
    <row r="895" spans="1:80" ht="12.75">
      <c r="A895" s="243">
        <v>87</v>
      </c>
      <c r="B895" s="244" t="s">
        <v>789</v>
      </c>
      <c r="C895" s="245" t="s">
        <v>790</v>
      </c>
      <c r="D895" s="246" t="s">
        <v>123</v>
      </c>
      <c r="E895" s="247">
        <v>3000</v>
      </c>
      <c r="F895" s="439"/>
      <c r="G895" s="248">
        <f>E895*F895</f>
        <v>0</v>
      </c>
      <c r="H895" s="249">
        <v>0</v>
      </c>
      <c r="I895" s="250">
        <f>E895*H895</f>
        <v>0</v>
      </c>
      <c r="J895" s="249">
        <v>0</v>
      </c>
      <c r="K895" s="250">
        <f>E895*J895</f>
        <v>0</v>
      </c>
      <c r="O895" s="242">
        <v>2</v>
      </c>
      <c r="AA895" s="215">
        <v>1</v>
      </c>
      <c r="AB895" s="215">
        <v>1</v>
      </c>
      <c r="AC895" s="215">
        <v>1</v>
      </c>
      <c r="AZ895" s="215">
        <v>1</v>
      </c>
      <c r="BA895" s="215">
        <f>IF(AZ895=1,G895,0)</f>
        <v>0</v>
      </c>
      <c r="BB895" s="215">
        <f>IF(AZ895=2,G895,0)</f>
        <v>0</v>
      </c>
      <c r="BC895" s="215">
        <f>IF(AZ895=3,G895,0)</f>
        <v>0</v>
      </c>
      <c r="BD895" s="215">
        <f>IF(AZ895=4,G895,0)</f>
        <v>0</v>
      </c>
      <c r="BE895" s="215">
        <f>IF(AZ895=5,G895,0)</f>
        <v>0</v>
      </c>
      <c r="CA895" s="242">
        <v>1</v>
      </c>
      <c r="CB895" s="242">
        <v>1</v>
      </c>
    </row>
    <row r="896" spans="1:15" ht="12.75">
      <c r="A896" s="251"/>
      <c r="B896" s="252"/>
      <c r="C896" s="503" t="s">
        <v>791</v>
      </c>
      <c r="D896" s="503"/>
      <c r="E896" s="253">
        <v>3000</v>
      </c>
      <c r="F896" s="254"/>
      <c r="G896" s="255"/>
      <c r="H896" s="256"/>
      <c r="I896" s="257"/>
      <c r="J896" s="258"/>
      <c r="K896" s="257"/>
      <c r="M896" s="259" t="s">
        <v>791</v>
      </c>
      <c r="O896" s="242"/>
    </row>
    <row r="897" spans="1:80" ht="12.75">
      <c r="A897" s="243">
        <v>88</v>
      </c>
      <c r="B897" s="244" t="s">
        <v>792</v>
      </c>
      <c r="C897" s="245" t="s">
        <v>793</v>
      </c>
      <c r="D897" s="246" t="s">
        <v>123</v>
      </c>
      <c r="E897" s="247">
        <v>2000</v>
      </c>
      <c r="F897" s="439"/>
      <c r="G897" s="248">
        <f>E897*F897</f>
        <v>0</v>
      </c>
      <c r="H897" s="249">
        <v>0</v>
      </c>
      <c r="I897" s="250">
        <f>E897*H897</f>
        <v>0</v>
      </c>
      <c r="J897" s="249">
        <v>0</v>
      </c>
      <c r="K897" s="250">
        <f>E897*J897</f>
        <v>0</v>
      </c>
      <c r="O897" s="242">
        <v>2</v>
      </c>
      <c r="AA897" s="215">
        <v>1</v>
      </c>
      <c r="AB897" s="215">
        <v>1</v>
      </c>
      <c r="AC897" s="215">
        <v>1</v>
      </c>
      <c r="AZ897" s="215">
        <v>1</v>
      </c>
      <c r="BA897" s="215">
        <f>IF(AZ897=1,G897,0)</f>
        <v>0</v>
      </c>
      <c r="BB897" s="215">
        <f>IF(AZ897=2,G897,0)</f>
        <v>0</v>
      </c>
      <c r="BC897" s="215">
        <f>IF(AZ897=3,G897,0)</f>
        <v>0</v>
      </c>
      <c r="BD897" s="215">
        <f>IF(AZ897=4,G897,0)</f>
        <v>0</v>
      </c>
      <c r="BE897" s="215">
        <f>IF(AZ897=5,G897,0)</f>
        <v>0</v>
      </c>
      <c r="CA897" s="242">
        <v>1</v>
      </c>
      <c r="CB897" s="242">
        <v>1</v>
      </c>
    </row>
    <row r="898" spans="1:15" ht="12.75">
      <c r="A898" s="251"/>
      <c r="B898" s="252"/>
      <c r="C898" s="503" t="s">
        <v>794</v>
      </c>
      <c r="D898" s="503"/>
      <c r="E898" s="253">
        <v>2000</v>
      </c>
      <c r="F898" s="254"/>
      <c r="G898" s="255"/>
      <c r="H898" s="256"/>
      <c r="I898" s="257"/>
      <c r="J898" s="258"/>
      <c r="K898" s="257"/>
      <c r="M898" s="259" t="s">
        <v>794</v>
      </c>
      <c r="O898" s="242"/>
    </row>
    <row r="899" spans="1:80" ht="12.75">
      <c r="A899" s="243">
        <v>89</v>
      </c>
      <c r="B899" s="244" t="s">
        <v>795</v>
      </c>
      <c r="C899" s="245" t="s">
        <v>796</v>
      </c>
      <c r="D899" s="246" t="s">
        <v>123</v>
      </c>
      <c r="E899" s="247">
        <v>2000</v>
      </c>
      <c r="F899" s="439"/>
      <c r="G899" s="248">
        <f>E899*F899</f>
        <v>0</v>
      </c>
      <c r="H899" s="249">
        <v>1E-05</v>
      </c>
      <c r="I899" s="250">
        <f>E899*H899</f>
        <v>0.02</v>
      </c>
      <c r="J899" s="249">
        <v>0</v>
      </c>
      <c r="K899" s="250">
        <f>E899*J899</f>
        <v>0</v>
      </c>
      <c r="O899" s="242">
        <v>2</v>
      </c>
      <c r="AA899" s="215">
        <v>1</v>
      </c>
      <c r="AB899" s="215">
        <v>1</v>
      </c>
      <c r="AC899" s="215">
        <v>1</v>
      </c>
      <c r="AZ899" s="215">
        <v>1</v>
      </c>
      <c r="BA899" s="215">
        <f>IF(AZ899=1,G899,0)</f>
        <v>0</v>
      </c>
      <c r="BB899" s="215">
        <f>IF(AZ899=2,G899,0)</f>
        <v>0</v>
      </c>
      <c r="BC899" s="215">
        <f>IF(AZ899=3,G899,0)</f>
        <v>0</v>
      </c>
      <c r="BD899" s="215">
        <f>IF(AZ899=4,G899,0)</f>
        <v>0</v>
      </c>
      <c r="BE899" s="215">
        <f>IF(AZ899=5,G899,0)</f>
        <v>0</v>
      </c>
      <c r="CA899" s="242">
        <v>1</v>
      </c>
      <c r="CB899" s="242">
        <v>1</v>
      </c>
    </row>
    <row r="900" spans="1:15" ht="12.75">
      <c r="A900" s="251"/>
      <c r="B900" s="252"/>
      <c r="C900" s="503" t="s">
        <v>794</v>
      </c>
      <c r="D900" s="503"/>
      <c r="E900" s="253">
        <v>2000</v>
      </c>
      <c r="F900" s="254"/>
      <c r="G900" s="255"/>
      <c r="H900" s="256"/>
      <c r="I900" s="257"/>
      <c r="J900" s="258"/>
      <c r="K900" s="257"/>
      <c r="M900" s="259" t="s">
        <v>794</v>
      </c>
      <c r="O900" s="242"/>
    </row>
    <row r="901" spans="1:57" ht="12.75">
      <c r="A901" s="263"/>
      <c r="B901" s="264" t="s">
        <v>177</v>
      </c>
      <c r="C901" s="265" t="s">
        <v>797</v>
      </c>
      <c r="D901" s="266"/>
      <c r="E901" s="267"/>
      <c r="F901" s="268"/>
      <c r="G901" s="269">
        <f>SUM(G824:G900)</f>
        <v>0</v>
      </c>
      <c r="H901" s="270"/>
      <c r="I901" s="271">
        <f>SUM(I824:I900)</f>
        <v>0.54370854</v>
      </c>
      <c r="J901" s="270"/>
      <c r="K901" s="271">
        <f>SUM(K824:K900)</f>
        <v>0</v>
      </c>
      <c r="O901" s="242">
        <v>4</v>
      </c>
      <c r="BA901" s="272">
        <f>SUM(BA824:BA900)</f>
        <v>0</v>
      </c>
      <c r="BB901" s="272">
        <f>SUM(BB824:BB900)</f>
        <v>0</v>
      </c>
      <c r="BC901" s="272">
        <f>SUM(BC824:BC900)</f>
        <v>0</v>
      </c>
      <c r="BD901" s="272">
        <f>SUM(BD824:BD900)</f>
        <v>0</v>
      </c>
      <c r="BE901" s="272">
        <f>SUM(BE824:BE900)</f>
        <v>0</v>
      </c>
    </row>
    <row r="902" spans="1:15" ht="12.75">
      <c r="A902" s="232" t="s">
        <v>118</v>
      </c>
      <c r="B902" s="233" t="s">
        <v>798</v>
      </c>
      <c r="C902" s="234" t="s">
        <v>799</v>
      </c>
      <c r="D902" s="235"/>
      <c r="E902" s="236"/>
      <c r="F902" s="236"/>
      <c r="G902" s="237"/>
      <c r="H902" s="238"/>
      <c r="I902" s="239"/>
      <c r="J902" s="240"/>
      <c r="K902" s="241"/>
      <c r="O902" s="242">
        <v>1</v>
      </c>
    </row>
    <row r="903" spans="1:80" ht="12.75">
      <c r="A903" s="243">
        <v>90</v>
      </c>
      <c r="B903" s="244" t="s">
        <v>800</v>
      </c>
      <c r="C903" s="245" t="s">
        <v>801</v>
      </c>
      <c r="D903" s="246" t="s">
        <v>134</v>
      </c>
      <c r="E903" s="247">
        <v>9.6357</v>
      </c>
      <c r="F903" s="439"/>
      <c r="G903" s="248">
        <f>E903*F903</f>
        <v>0</v>
      </c>
      <c r="H903" s="249">
        <v>0.00128</v>
      </c>
      <c r="I903" s="250">
        <f>E903*H903</f>
        <v>0.012333696000000002</v>
      </c>
      <c r="J903" s="249">
        <v>-2</v>
      </c>
      <c r="K903" s="250">
        <f>E903*J903</f>
        <v>-19.2714</v>
      </c>
      <c r="O903" s="242">
        <v>2</v>
      </c>
      <c r="AA903" s="215">
        <v>1</v>
      </c>
      <c r="AB903" s="215">
        <v>1</v>
      </c>
      <c r="AC903" s="215">
        <v>1</v>
      </c>
      <c r="AZ903" s="215">
        <v>1</v>
      </c>
      <c r="BA903" s="215">
        <f>IF(AZ903=1,G903,0)</f>
        <v>0</v>
      </c>
      <c r="BB903" s="215">
        <f>IF(AZ903=2,G903,0)</f>
        <v>0</v>
      </c>
      <c r="BC903" s="215">
        <f>IF(AZ903=3,G903,0)</f>
        <v>0</v>
      </c>
      <c r="BD903" s="215">
        <f>IF(AZ903=4,G903,0)</f>
        <v>0</v>
      </c>
      <c r="BE903" s="215">
        <f>IF(AZ903=5,G903,0)</f>
        <v>0</v>
      </c>
      <c r="CA903" s="242">
        <v>1</v>
      </c>
      <c r="CB903" s="242">
        <v>1</v>
      </c>
    </row>
    <row r="904" spans="1:15" ht="12.75">
      <c r="A904" s="251"/>
      <c r="B904" s="252"/>
      <c r="C904" s="503" t="s">
        <v>802</v>
      </c>
      <c r="D904" s="503"/>
      <c r="E904" s="253">
        <v>0</v>
      </c>
      <c r="F904" s="254"/>
      <c r="G904" s="255"/>
      <c r="H904" s="256"/>
      <c r="I904" s="257"/>
      <c r="J904" s="258"/>
      <c r="K904" s="257"/>
      <c r="M904" s="259" t="s">
        <v>802</v>
      </c>
      <c r="O904" s="242"/>
    </row>
    <row r="905" spans="1:15" ht="12.75">
      <c r="A905" s="251"/>
      <c r="B905" s="252"/>
      <c r="C905" s="503" t="s">
        <v>803</v>
      </c>
      <c r="D905" s="503"/>
      <c r="E905" s="253">
        <v>1.4904</v>
      </c>
      <c r="F905" s="254"/>
      <c r="G905" s="255"/>
      <c r="H905" s="256"/>
      <c r="I905" s="257"/>
      <c r="J905" s="258"/>
      <c r="K905" s="257"/>
      <c r="M905" s="259" t="s">
        <v>803</v>
      </c>
      <c r="O905" s="242"/>
    </row>
    <row r="906" spans="1:15" ht="12.75">
      <c r="A906" s="251"/>
      <c r="B906" s="252"/>
      <c r="C906" s="503" t="s">
        <v>804</v>
      </c>
      <c r="D906" s="503"/>
      <c r="E906" s="253">
        <v>1.8528</v>
      </c>
      <c r="F906" s="254"/>
      <c r="G906" s="255"/>
      <c r="H906" s="256"/>
      <c r="I906" s="257"/>
      <c r="J906" s="258"/>
      <c r="K906" s="257"/>
      <c r="M906" s="259" t="s">
        <v>804</v>
      </c>
      <c r="O906" s="242"/>
    </row>
    <row r="907" spans="1:15" ht="12.75">
      <c r="A907" s="251"/>
      <c r="B907" s="252"/>
      <c r="C907" s="503" t="s">
        <v>138</v>
      </c>
      <c r="D907" s="503"/>
      <c r="E907" s="253">
        <v>0</v>
      </c>
      <c r="F907" s="254"/>
      <c r="G907" s="255"/>
      <c r="H907" s="256"/>
      <c r="I907" s="257"/>
      <c r="J907" s="258"/>
      <c r="K907" s="257"/>
      <c r="M907" s="259" t="s">
        <v>138</v>
      </c>
      <c r="O907" s="242"/>
    </row>
    <row r="908" spans="1:15" ht="12.75">
      <c r="A908" s="251"/>
      <c r="B908" s="252"/>
      <c r="C908" s="503" t="s">
        <v>805</v>
      </c>
      <c r="D908" s="503"/>
      <c r="E908" s="253">
        <v>0.2925</v>
      </c>
      <c r="F908" s="254"/>
      <c r="G908" s="255"/>
      <c r="H908" s="256"/>
      <c r="I908" s="257"/>
      <c r="J908" s="258"/>
      <c r="K908" s="257"/>
      <c r="M908" s="259" t="s">
        <v>805</v>
      </c>
      <c r="O908" s="242"/>
    </row>
    <row r="909" spans="1:15" ht="12.75">
      <c r="A909" s="251"/>
      <c r="B909" s="252"/>
      <c r="C909" s="503" t="s">
        <v>144</v>
      </c>
      <c r="D909" s="503"/>
      <c r="E909" s="253">
        <v>0</v>
      </c>
      <c r="F909" s="254"/>
      <c r="G909" s="255"/>
      <c r="H909" s="256"/>
      <c r="I909" s="257"/>
      <c r="J909" s="258"/>
      <c r="K909" s="257"/>
      <c r="M909" s="259" t="s">
        <v>144</v>
      </c>
      <c r="O909" s="242"/>
    </row>
    <row r="910" spans="1:15" ht="12.75">
      <c r="A910" s="251"/>
      <c r="B910" s="252"/>
      <c r="C910" s="503" t="s">
        <v>806</v>
      </c>
      <c r="D910" s="503"/>
      <c r="E910" s="253">
        <v>6</v>
      </c>
      <c r="F910" s="254"/>
      <c r="G910" s="255"/>
      <c r="H910" s="256"/>
      <c r="I910" s="257"/>
      <c r="J910" s="258"/>
      <c r="K910" s="257"/>
      <c r="M910" s="259" t="s">
        <v>806</v>
      </c>
      <c r="O910" s="242"/>
    </row>
    <row r="911" spans="1:80" ht="12.75">
      <c r="A911" s="243">
        <v>91</v>
      </c>
      <c r="B911" s="244" t="s">
        <v>807</v>
      </c>
      <c r="C911" s="245" t="s">
        <v>808</v>
      </c>
      <c r="D911" s="246" t="s">
        <v>123</v>
      </c>
      <c r="E911" s="247">
        <v>4.425</v>
      </c>
      <c r="F911" s="439"/>
      <c r="G911" s="248">
        <f>E911*F911</f>
        <v>0</v>
      </c>
      <c r="H911" s="249">
        <v>0.00067</v>
      </c>
      <c r="I911" s="250">
        <f>E911*H911</f>
        <v>0.00296475</v>
      </c>
      <c r="J911" s="249">
        <v>-0.055</v>
      </c>
      <c r="K911" s="250">
        <f>E911*J911</f>
        <v>-0.24337499999999998</v>
      </c>
      <c r="O911" s="242">
        <v>2</v>
      </c>
      <c r="AA911" s="215">
        <v>1</v>
      </c>
      <c r="AB911" s="215">
        <v>1</v>
      </c>
      <c r="AC911" s="215">
        <v>1</v>
      </c>
      <c r="AZ911" s="215">
        <v>1</v>
      </c>
      <c r="BA911" s="215">
        <f>IF(AZ911=1,G911,0)</f>
        <v>0</v>
      </c>
      <c r="BB911" s="215">
        <f>IF(AZ911=2,G911,0)</f>
        <v>0</v>
      </c>
      <c r="BC911" s="215">
        <f>IF(AZ911=3,G911,0)</f>
        <v>0</v>
      </c>
      <c r="BD911" s="215">
        <f>IF(AZ911=4,G911,0)</f>
        <v>0</v>
      </c>
      <c r="BE911" s="215">
        <f>IF(AZ911=5,G911,0)</f>
        <v>0</v>
      </c>
      <c r="CA911" s="242">
        <v>1</v>
      </c>
      <c r="CB911" s="242">
        <v>1</v>
      </c>
    </row>
    <row r="912" spans="1:15" ht="12.75">
      <c r="A912" s="251"/>
      <c r="B912" s="252"/>
      <c r="C912" s="503" t="s">
        <v>167</v>
      </c>
      <c r="D912" s="503"/>
      <c r="E912" s="253">
        <v>0</v>
      </c>
      <c r="F912" s="254"/>
      <c r="G912" s="255"/>
      <c r="H912" s="256"/>
      <c r="I912" s="257"/>
      <c r="J912" s="258"/>
      <c r="K912" s="257"/>
      <c r="M912" s="259" t="s">
        <v>167</v>
      </c>
      <c r="O912" s="242"/>
    </row>
    <row r="913" spans="1:15" ht="12.75">
      <c r="A913" s="251"/>
      <c r="B913" s="252"/>
      <c r="C913" s="503" t="s">
        <v>809</v>
      </c>
      <c r="D913" s="503"/>
      <c r="E913" s="253">
        <v>1.475</v>
      </c>
      <c r="F913" s="254"/>
      <c r="G913" s="255"/>
      <c r="H913" s="256"/>
      <c r="I913" s="257"/>
      <c r="J913" s="258"/>
      <c r="K913" s="257"/>
      <c r="M913" s="259" t="s">
        <v>809</v>
      </c>
      <c r="O913" s="242"/>
    </row>
    <row r="914" spans="1:15" ht="12.75">
      <c r="A914" s="251"/>
      <c r="B914" s="252"/>
      <c r="C914" s="503" t="s">
        <v>810</v>
      </c>
      <c r="D914" s="503"/>
      <c r="E914" s="253">
        <v>1.475</v>
      </c>
      <c r="F914" s="254"/>
      <c r="G914" s="255"/>
      <c r="H914" s="256"/>
      <c r="I914" s="257"/>
      <c r="J914" s="258"/>
      <c r="K914" s="257"/>
      <c r="M914" s="259" t="s">
        <v>810</v>
      </c>
      <c r="O914" s="242"/>
    </row>
    <row r="915" spans="1:15" ht="12.75">
      <c r="A915" s="251"/>
      <c r="B915" s="252"/>
      <c r="C915" s="503" t="s">
        <v>811</v>
      </c>
      <c r="D915" s="503"/>
      <c r="E915" s="253">
        <v>1.475</v>
      </c>
      <c r="F915" s="254"/>
      <c r="G915" s="255"/>
      <c r="H915" s="256"/>
      <c r="I915" s="257"/>
      <c r="J915" s="258"/>
      <c r="K915" s="257"/>
      <c r="M915" s="259" t="s">
        <v>811</v>
      </c>
      <c r="O915" s="242"/>
    </row>
    <row r="916" spans="1:80" ht="12.75">
      <c r="A916" s="243">
        <v>92</v>
      </c>
      <c r="B916" s="244" t="s">
        <v>812</v>
      </c>
      <c r="C916" s="245" t="s">
        <v>813</v>
      </c>
      <c r="D916" s="246" t="s">
        <v>200</v>
      </c>
      <c r="E916" s="247">
        <v>1</v>
      </c>
      <c r="F916" s="439"/>
      <c r="G916" s="248">
        <f>E916*F916</f>
        <v>0</v>
      </c>
      <c r="H916" s="249">
        <v>0</v>
      </c>
      <c r="I916" s="250">
        <f>E916*H916</f>
        <v>0</v>
      </c>
      <c r="J916" s="249">
        <v>-0.005</v>
      </c>
      <c r="K916" s="250">
        <f>E916*J916</f>
        <v>-0.005</v>
      </c>
      <c r="O916" s="242">
        <v>2</v>
      </c>
      <c r="AA916" s="215">
        <v>1</v>
      </c>
      <c r="AB916" s="215">
        <v>1</v>
      </c>
      <c r="AC916" s="215">
        <v>1</v>
      </c>
      <c r="AZ916" s="215">
        <v>1</v>
      </c>
      <c r="BA916" s="215">
        <f>IF(AZ916=1,G916,0)</f>
        <v>0</v>
      </c>
      <c r="BB916" s="215">
        <f>IF(AZ916=2,G916,0)</f>
        <v>0</v>
      </c>
      <c r="BC916" s="215">
        <f>IF(AZ916=3,G916,0)</f>
        <v>0</v>
      </c>
      <c r="BD916" s="215">
        <f>IF(AZ916=4,G916,0)</f>
        <v>0</v>
      </c>
      <c r="BE916" s="215">
        <f>IF(AZ916=5,G916,0)</f>
        <v>0</v>
      </c>
      <c r="CA916" s="242">
        <v>1</v>
      </c>
      <c r="CB916" s="242">
        <v>1</v>
      </c>
    </row>
    <row r="917" spans="1:15" ht="12.75">
      <c r="A917" s="251"/>
      <c r="B917" s="252"/>
      <c r="C917" s="503" t="s">
        <v>138</v>
      </c>
      <c r="D917" s="503"/>
      <c r="E917" s="253">
        <v>0</v>
      </c>
      <c r="F917" s="254"/>
      <c r="G917" s="255"/>
      <c r="H917" s="256"/>
      <c r="I917" s="257"/>
      <c r="J917" s="258"/>
      <c r="K917" s="257"/>
      <c r="M917" s="259" t="s">
        <v>138</v>
      </c>
      <c r="O917" s="242"/>
    </row>
    <row r="918" spans="1:15" ht="12.75">
      <c r="A918" s="251"/>
      <c r="B918" s="252"/>
      <c r="C918" s="503" t="s">
        <v>814</v>
      </c>
      <c r="D918" s="503"/>
      <c r="E918" s="253">
        <v>1</v>
      </c>
      <c r="F918" s="254"/>
      <c r="G918" s="255"/>
      <c r="H918" s="256"/>
      <c r="I918" s="257"/>
      <c r="J918" s="258"/>
      <c r="K918" s="257"/>
      <c r="M918" s="259" t="s">
        <v>814</v>
      </c>
      <c r="O918" s="242"/>
    </row>
    <row r="919" spans="1:80" ht="22.5">
      <c r="A919" s="243">
        <v>93</v>
      </c>
      <c r="B919" s="244" t="s">
        <v>815</v>
      </c>
      <c r="C919" s="245" t="s">
        <v>816</v>
      </c>
      <c r="D919" s="246" t="s">
        <v>134</v>
      </c>
      <c r="E919" s="247">
        <v>4.2677</v>
      </c>
      <c r="F919" s="439"/>
      <c r="G919" s="248">
        <f>E919*F919</f>
        <v>0</v>
      </c>
      <c r="H919" s="249">
        <v>0</v>
      </c>
      <c r="I919" s="250">
        <f>E919*H919</f>
        <v>0</v>
      </c>
      <c r="J919" s="249">
        <v>0</v>
      </c>
      <c r="K919" s="250">
        <f>E919*J919</f>
        <v>0</v>
      </c>
      <c r="O919" s="242">
        <v>2</v>
      </c>
      <c r="AA919" s="215">
        <v>1</v>
      </c>
      <c r="AB919" s="215">
        <v>1</v>
      </c>
      <c r="AC919" s="215">
        <v>1</v>
      </c>
      <c r="AZ919" s="215">
        <v>1</v>
      </c>
      <c r="BA919" s="215">
        <f>IF(AZ919=1,G919,0)</f>
        <v>0</v>
      </c>
      <c r="BB919" s="215">
        <f>IF(AZ919=2,G919,0)</f>
        <v>0</v>
      </c>
      <c r="BC919" s="215">
        <f>IF(AZ919=3,G919,0)</f>
        <v>0</v>
      </c>
      <c r="BD919" s="215">
        <f>IF(AZ919=4,G919,0)</f>
        <v>0</v>
      </c>
      <c r="BE919" s="215">
        <f>IF(AZ919=5,G919,0)</f>
        <v>0</v>
      </c>
      <c r="CA919" s="242">
        <v>1</v>
      </c>
      <c r="CB919" s="242">
        <v>1</v>
      </c>
    </row>
    <row r="920" spans="1:15" ht="12.75">
      <c r="A920" s="251"/>
      <c r="B920" s="252"/>
      <c r="C920" s="503" t="s">
        <v>124</v>
      </c>
      <c r="D920" s="503"/>
      <c r="E920" s="253">
        <v>0</v>
      </c>
      <c r="F920" s="254"/>
      <c r="G920" s="255"/>
      <c r="H920" s="256"/>
      <c r="I920" s="257"/>
      <c r="J920" s="258"/>
      <c r="K920" s="257"/>
      <c r="M920" s="259" t="s">
        <v>124</v>
      </c>
      <c r="O920" s="242"/>
    </row>
    <row r="921" spans="1:15" ht="12.75">
      <c r="A921" s="251"/>
      <c r="B921" s="252"/>
      <c r="C921" s="503" t="s">
        <v>125</v>
      </c>
      <c r="D921" s="503"/>
      <c r="E921" s="253">
        <v>1.0164</v>
      </c>
      <c r="F921" s="254"/>
      <c r="G921" s="255"/>
      <c r="H921" s="256"/>
      <c r="I921" s="257"/>
      <c r="J921" s="258"/>
      <c r="K921" s="257"/>
      <c r="M921" s="259" t="s">
        <v>125</v>
      </c>
      <c r="O921" s="242"/>
    </row>
    <row r="922" spans="1:15" ht="12.75">
      <c r="A922" s="251"/>
      <c r="B922" s="252"/>
      <c r="C922" s="503" t="s">
        <v>126</v>
      </c>
      <c r="D922" s="503"/>
      <c r="E922" s="253">
        <v>0.4187</v>
      </c>
      <c r="F922" s="254"/>
      <c r="G922" s="255"/>
      <c r="H922" s="256"/>
      <c r="I922" s="257"/>
      <c r="J922" s="258"/>
      <c r="K922" s="257"/>
      <c r="M922" s="259" t="s">
        <v>126</v>
      </c>
      <c r="O922" s="242"/>
    </row>
    <row r="923" spans="1:15" ht="12.75">
      <c r="A923" s="251"/>
      <c r="B923" s="252"/>
      <c r="C923" s="503" t="s">
        <v>127</v>
      </c>
      <c r="D923" s="503"/>
      <c r="E923" s="253">
        <v>0.5386</v>
      </c>
      <c r="F923" s="254"/>
      <c r="G923" s="255"/>
      <c r="H923" s="256"/>
      <c r="I923" s="257"/>
      <c r="J923" s="258"/>
      <c r="K923" s="257"/>
      <c r="M923" s="259" t="s">
        <v>127</v>
      </c>
      <c r="O923" s="242"/>
    </row>
    <row r="924" spans="1:15" ht="12.75">
      <c r="A924" s="251"/>
      <c r="B924" s="252"/>
      <c r="C924" s="503" t="s">
        <v>128</v>
      </c>
      <c r="D924" s="503"/>
      <c r="E924" s="253">
        <v>0.9431</v>
      </c>
      <c r="F924" s="254"/>
      <c r="G924" s="255"/>
      <c r="H924" s="256"/>
      <c r="I924" s="257"/>
      <c r="J924" s="258"/>
      <c r="K924" s="257"/>
      <c r="M924" s="259" t="s">
        <v>128</v>
      </c>
      <c r="O924" s="242"/>
    </row>
    <row r="925" spans="1:15" ht="12.75">
      <c r="A925" s="251"/>
      <c r="B925" s="252"/>
      <c r="C925" s="503" t="s">
        <v>129</v>
      </c>
      <c r="D925" s="503"/>
      <c r="E925" s="253">
        <v>0.18</v>
      </c>
      <c r="F925" s="254"/>
      <c r="G925" s="255"/>
      <c r="H925" s="256"/>
      <c r="I925" s="257"/>
      <c r="J925" s="258"/>
      <c r="K925" s="257"/>
      <c r="M925" s="259" t="s">
        <v>129</v>
      </c>
      <c r="O925" s="242"/>
    </row>
    <row r="926" spans="1:15" ht="12.75">
      <c r="A926" s="251"/>
      <c r="B926" s="252"/>
      <c r="C926" s="503" t="s">
        <v>130</v>
      </c>
      <c r="D926" s="503"/>
      <c r="E926" s="253">
        <v>1.1709</v>
      </c>
      <c r="F926" s="254"/>
      <c r="G926" s="255"/>
      <c r="H926" s="256"/>
      <c r="I926" s="257"/>
      <c r="J926" s="258"/>
      <c r="K926" s="257"/>
      <c r="M926" s="259" t="s">
        <v>130</v>
      </c>
      <c r="O926" s="242"/>
    </row>
    <row r="927" spans="1:15" ht="12.75">
      <c r="A927" s="251"/>
      <c r="B927" s="252"/>
      <c r="C927" s="503" t="s">
        <v>131</v>
      </c>
      <c r="D927" s="503"/>
      <c r="E927" s="253">
        <v>0</v>
      </c>
      <c r="F927" s="254"/>
      <c r="G927" s="255"/>
      <c r="H927" s="256"/>
      <c r="I927" s="257"/>
      <c r="J927" s="258"/>
      <c r="K927" s="257"/>
      <c r="M927" s="259" t="s">
        <v>131</v>
      </c>
      <c r="O927" s="242"/>
    </row>
    <row r="928" spans="1:80" ht="22.5">
      <c r="A928" s="243">
        <v>94</v>
      </c>
      <c r="B928" s="244" t="s">
        <v>817</v>
      </c>
      <c r="C928" s="245" t="s">
        <v>818</v>
      </c>
      <c r="D928" s="246" t="s">
        <v>205</v>
      </c>
      <c r="E928" s="247">
        <v>444.686</v>
      </c>
      <c r="F928" s="439"/>
      <c r="G928" s="248">
        <f>E928*F928</f>
        <v>0</v>
      </c>
      <c r="H928" s="249">
        <v>0</v>
      </c>
      <c r="I928" s="250">
        <f>E928*H928</f>
        <v>0</v>
      </c>
      <c r="J928" s="249">
        <v>-0.082</v>
      </c>
      <c r="K928" s="250">
        <f>E928*J928</f>
        <v>-36.464252</v>
      </c>
      <c r="O928" s="242">
        <v>2</v>
      </c>
      <c r="AA928" s="215">
        <v>1</v>
      </c>
      <c r="AB928" s="215">
        <v>1</v>
      </c>
      <c r="AC928" s="215">
        <v>1</v>
      </c>
      <c r="AZ928" s="215">
        <v>1</v>
      </c>
      <c r="BA928" s="215">
        <f>IF(AZ928=1,G928,0)</f>
        <v>0</v>
      </c>
      <c r="BB928" s="215">
        <f>IF(AZ928=2,G928,0)</f>
        <v>0</v>
      </c>
      <c r="BC928" s="215">
        <f>IF(AZ928=3,G928,0)</f>
        <v>0</v>
      </c>
      <c r="BD928" s="215">
        <f>IF(AZ928=4,G928,0)</f>
        <v>0</v>
      </c>
      <c r="BE928" s="215">
        <f>IF(AZ928=5,G928,0)</f>
        <v>0</v>
      </c>
      <c r="CA928" s="242">
        <v>1</v>
      </c>
      <c r="CB928" s="242">
        <v>1</v>
      </c>
    </row>
    <row r="929" spans="1:15" ht="12.75">
      <c r="A929" s="251"/>
      <c r="B929" s="252"/>
      <c r="C929" s="503" t="s">
        <v>819</v>
      </c>
      <c r="D929" s="503"/>
      <c r="E929" s="253">
        <v>0</v>
      </c>
      <c r="F929" s="254"/>
      <c r="G929" s="255"/>
      <c r="H929" s="256"/>
      <c r="I929" s="257"/>
      <c r="J929" s="258"/>
      <c r="K929" s="257"/>
      <c r="M929" s="259" t="s">
        <v>819</v>
      </c>
      <c r="O929" s="242"/>
    </row>
    <row r="930" spans="1:15" ht="12.75">
      <c r="A930" s="251"/>
      <c r="B930" s="252"/>
      <c r="C930" s="503" t="s">
        <v>820</v>
      </c>
      <c r="D930" s="503"/>
      <c r="E930" s="253">
        <v>155.282</v>
      </c>
      <c r="F930" s="254"/>
      <c r="G930" s="255"/>
      <c r="H930" s="256"/>
      <c r="I930" s="257"/>
      <c r="J930" s="258"/>
      <c r="K930" s="257"/>
      <c r="M930" s="259" t="s">
        <v>820</v>
      </c>
      <c r="O930" s="242"/>
    </row>
    <row r="931" spans="1:15" ht="12.75">
      <c r="A931" s="251"/>
      <c r="B931" s="252"/>
      <c r="C931" s="503" t="s">
        <v>821</v>
      </c>
      <c r="D931" s="503"/>
      <c r="E931" s="253">
        <v>155.414</v>
      </c>
      <c r="F931" s="254"/>
      <c r="G931" s="255"/>
      <c r="H931" s="256"/>
      <c r="I931" s="257"/>
      <c r="J931" s="258"/>
      <c r="K931" s="257"/>
      <c r="M931" s="259" t="s">
        <v>821</v>
      </c>
      <c r="O931" s="242"/>
    </row>
    <row r="932" spans="1:15" ht="12.75">
      <c r="A932" s="251"/>
      <c r="B932" s="252"/>
      <c r="C932" s="503" t="s">
        <v>822</v>
      </c>
      <c r="D932" s="503"/>
      <c r="E932" s="253">
        <v>70.76</v>
      </c>
      <c r="F932" s="254"/>
      <c r="G932" s="255"/>
      <c r="H932" s="256"/>
      <c r="I932" s="257"/>
      <c r="J932" s="258"/>
      <c r="K932" s="257"/>
      <c r="M932" s="259" t="s">
        <v>822</v>
      </c>
      <c r="O932" s="242"/>
    </row>
    <row r="933" spans="1:15" ht="12.75">
      <c r="A933" s="251"/>
      <c r="B933" s="252"/>
      <c r="C933" s="503" t="s">
        <v>823</v>
      </c>
      <c r="D933" s="503"/>
      <c r="E933" s="253">
        <v>63.23</v>
      </c>
      <c r="F933" s="254"/>
      <c r="G933" s="255"/>
      <c r="H933" s="256"/>
      <c r="I933" s="257"/>
      <c r="J933" s="258"/>
      <c r="K933" s="257"/>
      <c r="M933" s="259" t="s">
        <v>823</v>
      </c>
      <c r="O933" s="242"/>
    </row>
    <row r="934" spans="1:15" ht="12.75">
      <c r="A934" s="251"/>
      <c r="B934" s="252"/>
      <c r="C934" s="503" t="s">
        <v>2</v>
      </c>
      <c r="D934" s="503"/>
      <c r="E934" s="253">
        <v>0</v>
      </c>
      <c r="F934" s="254"/>
      <c r="G934" s="255"/>
      <c r="H934" s="256"/>
      <c r="I934" s="257"/>
      <c r="J934" s="258"/>
      <c r="K934" s="257"/>
      <c r="M934" s="259" t="s">
        <v>2</v>
      </c>
      <c r="O934" s="242"/>
    </row>
    <row r="935" spans="1:80" ht="12.75">
      <c r="A935" s="243">
        <v>95</v>
      </c>
      <c r="B935" s="244" t="s">
        <v>824</v>
      </c>
      <c r="C935" s="245" t="s">
        <v>825</v>
      </c>
      <c r="D935" s="246" t="s">
        <v>200</v>
      </c>
      <c r="E935" s="247">
        <v>2980</v>
      </c>
      <c r="F935" s="439"/>
      <c r="G935" s="248">
        <f>E935*F935</f>
        <v>0</v>
      </c>
      <c r="H935" s="249">
        <v>0</v>
      </c>
      <c r="I935" s="250">
        <f>E935*H935</f>
        <v>0</v>
      </c>
      <c r="J935" s="249">
        <v>0</v>
      </c>
      <c r="K935" s="250">
        <f>E935*J935</f>
        <v>0</v>
      </c>
      <c r="O935" s="242">
        <v>2</v>
      </c>
      <c r="AA935" s="215">
        <v>1</v>
      </c>
      <c r="AB935" s="215">
        <v>1</v>
      </c>
      <c r="AC935" s="215">
        <v>1</v>
      </c>
      <c r="AZ935" s="215">
        <v>1</v>
      </c>
      <c r="BA935" s="215">
        <f>IF(AZ935=1,G935,0)</f>
        <v>0</v>
      </c>
      <c r="BB935" s="215">
        <f>IF(AZ935=2,G935,0)</f>
        <v>0</v>
      </c>
      <c r="BC935" s="215">
        <f>IF(AZ935=3,G935,0)</f>
        <v>0</v>
      </c>
      <c r="BD935" s="215">
        <f>IF(AZ935=4,G935,0)</f>
        <v>0</v>
      </c>
      <c r="BE935" s="215">
        <f>IF(AZ935=5,G935,0)</f>
        <v>0</v>
      </c>
      <c r="CA935" s="242">
        <v>1</v>
      </c>
      <c r="CB935" s="242">
        <v>1</v>
      </c>
    </row>
    <row r="936" spans="1:15" ht="12.75">
      <c r="A936" s="251"/>
      <c r="B936" s="252"/>
      <c r="C936" s="503" t="s">
        <v>167</v>
      </c>
      <c r="D936" s="503"/>
      <c r="E936" s="253">
        <v>0</v>
      </c>
      <c r="F936" s="254"/>
      <c r="G936" s="255"/>
      <c r="H936" s="256"/>
      <c r="I936" s="257"/>
      <c r="J936" s="258"/>
      <c r="K936" s="257"/>
      <c r="M936" s="259" t="s">
        <v>167</v>
      </c>
      <c r="O936" s="242"/>
    </row>
    <row r="937" spans="1:15" ht="12.75">
      <c r="A937" s="251"/>
      <c r="B937" s="252"/>
      <c r="C937" s="503" t="s">
        <v>826</v>
      </c>
      <c r="D937" s="503"/>
      <c r="E937" s="253">
        <v>24</v>
      </c>
      <c r="F937" s="254"/>
      <c r="G937" s="255"/>
      <c r="H937" s="256"/>
      <c r="I937" s="257"/>
      <c r="J937" s="258"/>
      <c r="K937" s="257"/>
      <c r="M937" s="259" t="s">
        <v>826</v>
      </c>
      <c r="O937" s="242"/>
    </row>
    <row r="938" spans="1:15" ht="12.75">
      <c r="A938" s="251"/>
      <c r="B938" s="252"/>
      <c r="C938" s="503" t="s">
        <v>827</v>
      </c>
      <c r="D938" s="503"/>
      <c r="E938" s="253">
        <v>12</v>
      </c>
      <c r="F938" s="254"/>
      <c r="G938" s="255"/>
      <c r="H938" s="256"/>
      <c r="I938" s="257"/>
      <c r="J938" s="258"/>
      <c r="K938" s="257"/>
      <c r="M938" s="259" t="s">
        <v>827</v>
      </c>
      <c r="O938" s="242"/>
    </row>
    <row r="939" spans="1:15" ht="12.75">
      <c r="A939" s="251"/>
      <c r="B939" s="252"/>
      <c r="C939" s="503" t="s">
        <v>828</v>
      </c>
      <c r="D939" s="503"/>
      <c r="E939" s="253">
        <v>12</v>
      </c>
      <c r="F939" s="254"/>
      <c r="G939" s="255"/>
      <c r="H939" s="256"/>
      <c r="I939" s="257"/>
      <c r="J939" s="258"/>
      <c r="K939" s="257"/>
      <c r="M939" s="259" t="s">
        <v>828</v>
      </c>
      <c r="O939" s="242"/>
    </row>
    <row r="940" spans="1:15" ht="12.75">
      <c r="A940" s="251"/>
      <c r="B940" s="252"/>
      <c r="C940" s="503" t="s">
        <v>829</v>
      </c>
      <c r="D940" s="503"/>
      <c r="E940" s="253">
        <v>12</v>
      </c>
      <c r="F940" s="254"/>
      <c r="G940" s="255"/>
      <c r="H940" s="256"/>
      <c r="I940" s="257"/>
      <c r="J940" s="258"/>
      <c r="K940" s="257"/>
      <c r="M940" s="259" t="s">
        <v>829</v>
      </c>
      <c r="O940" s="242"/>
    </row>
    <row r="941" spans="1:15" ht="12.75">
      <c r="A941" s="251"/>
      <c r="B941" s="252"/>
      <c r="C941" s="503" t="s">
        <v>830</v>
      </c>
      <c r="D941" s="503"/>
      <c r="E941" s="253">
        <v>12</v>
      </c>
      <c r="F941" s="254"/>
      <c r="G941" s="255"/>
      <c r="H941" s="256"/>
      <c r="I941" s="257"/>
      <c r="J941" s="258"/>
      <c r="K941" s="257"/>
      <c r="M941" s="259" t="s">
        <v>830</v>
      </c>
      <c r="O941" s="242"/>
    </row>
    <row r="942" spans="1:15" ht="12.75">
      <c r="A942" s="251"/>
      <c r="B942" s="252"/>
      <c r="C942" s="503" t="s">
        <v>831</v>
      </c>
      <c r="D942" s="503"/>
      <c r="E942" s="253">
        <v>12</v>
      </c>
      <c r="F942" s="254"/>
      <c r="G942" s="255"/>
      <c r="H942" s="256"/>
      <c r="I942" s="257"/>
      <c r="J942" s="258"/>
      <c r="K942" s="257"/>
      <c r="M942" s="259" t="s">
        <v>831</v>
      </c>
      <c r="O942" s="242"/>
    </row>
    <row r="943" spans="1:15" ht="12.75">
      <c r="A943" s="251"/>
      <c r="B943" s="252"/>
      <c r="C943" s="503" t="s">
        <v>832</v>
      </c>
      <c r="D943" s="503"/>
      <c r="E943" s="253">
        <v>12</v>
      </c>
      <c r="F943" s="254"/>
      <c r="G943" s="255"/>
      <c r="H943" s="256"/>
      <c r="I943" s="257"/>
      <c r="J943" s="258"/>
      <c r="K943" s="257"/>
      <c r="M943" s="259" t="s">
        <v>832</v>
      </c>
      <c r="O943" s="242"/>
    </row>
    <row r="944" spans="1:15" ht="12.75">
      <c r="A944" s="251"/>
      <c r="B944" s="252"/>
      <c r="C944" s="503" t="s">
        <v>833</v>
      </c>
      <c r="D944" s="503"/>
      <c r="E944" s="253">
        <v>8</v>
      </c>
      <c r="F944" s="254"/>
      <c r="G944" s="255"/>
      <c r="H944" s="256"/>
      <c r="I944" s="257"/>
      <c r="J944" s="258"/>
      <c r="K944" s="257"/>
      <c r="M944" s="259" t="s">
        <v>833</v>
      </c>
      <c r="O944" s="242"/>
    </row>
    <row r="945" spans="1:15" ht="12.75">
      <c r="A945" s="251"/>
      <c r="B945" s="252"/>
      <c r="C945" s="503" t="s">
        <v>834</v>
      </c>
      <c r="D945" s="503"/>
      <c r="E945" s="253">
        <v>8</v>
      </c>
      <c r="F945" s="254"/>
      <c r="G945" s="255"/>
      <c r="H945" s="256"/>
      <c r="I945" s="257"/>
      <c r="J945" s="258"/>
      <c r="K945" s="257"/>
      <c r="M945" s="259" t="s">
        <v>834</v>
      </c>
      <c r="O945" s="242"/>
    </row>
    <row r="946" spans="1:15" ht="12.75">
      <c r="A946" s="251"/>
      <c r="B946" s="252"/>
      <c r="C946" s="503" t="s">
        <v>835</v>
      </c>
      <c r="D946" s="503"/>
      <c r="E946" s="253">
        <v>8</v>
      </c>
      <c r="F946" s="254"/>
      <c r="G946" s="255"/>
      <c r="H946" s="256"/>
      <c r="I946" s="257"/>
      <c r="J946" s="258"/>
      <c r="K946" s="257"/>
      <c r="M946" s="259" t="s">
        <v>835</v>
      </c>
      <c r="O946" s="242"/>
    </row>
    <row r="947" spans="1:15" ht="12.75">
      <c r="A947" s="251"/>
      <c r="B947" s="252"/>
      <c r="C947" s="503" t="s">
        <v>836</v>
      </c>
      <c r="D947" s="503"/>
      <c r="E947" s="253">
        <v>2</v>
      </c>
      <c r="F947" s="254"/>
      <c r="G947" s="255"/>
      <c r="H947" s="256"/>
      <c r="I947" s="257"/>
      <c r="J947" s="258"/>
      <c r="K947" s="257"/>
      <c r="M947" s="259" t="s">
        <v>836</v>
      </c>
      <c r="O947" s="242"/>
    </row>
    <row r="948" spans="1:15" ht="12.75">
      <c r="A948" s="251"/>
      <c r="B948" s="252"/>
      <c r="C948" s="503" t="s">
        <v>837</v>
      </c>
      <c r="D948" s="503"/>
      <c r="E948" s="253">
        <v>4</v>
      </c>
      <c r="F948" s="254"/>
      <c r="G948" s="255"/>
      <c r="H948" s="256"/>
      <c r="I948" s="257"/>
      <c r="J948" s="258"/>
      <c r="K948" s="257"/>
      <c r="M948" s="259" t="s">
        <v>837</v>
      </c>
      <c r="O948" s="242"/>
    </row>
    <row r="949" spans="1:15" ht="12.75">
      <c r="A949" s="251"/>
      <c r="B949" s="252"/>
      <c r="C949" s="503" t="s">
        <v>838</v>
      </c>
      <c r="D949" s="503"/>
      <c r="E949" s="253">
        <v>1</v>
      </c>
      <c r="F949" s="254"/>
      <c r="G949" s="255"/>
      <c r="H949" s="256"/>
      <c r="I949" s="257"/>
      <c r="J949" s="258"/>
      <c r="K949" s="257"/>
      <c r="M949" s="259" t="s">
        <v>838</v>
      </c>
      <c r="O949" s="242"/>
    </row>
    <row r="950" spans="1:15" ht="12.75">
      <c r="A950" s="251"/>
      <c r="B950" s="252"/>
      <c r="C950" s="503" t="s">
        <v>839</v>
      </c>
      <c r="D950" s="503"/>
      <c r="E950" s="253">
        <v>2</v>
      </c>
      <c r="F950" s="254"/>
      <c r="G950" s="255"/>
      <c r="H950" s="256"/>
      <c r="I950" s="257"/>
      <c r="J950" s="258"/>
      <c r="K950" s="257"/>
      <c r="M950" s="259" t="s">
        <v>839</v>
      </c>
      <c r="O950" s="242"/>
    </row>
    <row r="951" spans="1:15" ht="12.75">
      <c r="A951" s="251"/>
      <c r="B951" s="252"/>
      <c r="C951" s="503" t="s">
        <v>840</v>
      </c>
      <c r="D951" s="503"/>
      <c r="E951" s="253">
        <v>2</v>
      </c>
      <c r="F951" s="254"/>
      <c r="G951" s="255"/>
      <c r="H951" s="256"/>
      <c r="I951" s="257"/>
      <c r="J951" s="258"/>
      <c r="K951" s="257"/>
      <c r="M951" s="259" t="s">
        <v>840</v>
      </c>
      <c r="O951" s="242"/>
    </row>
    <row r="952" spans="1:15" ht="12.75">
      <c r="A952" s="251"/>
      <c r="B952" s="252"/>
      <c r="C952" s="503" t="s">
        <v>841</v>
      </c>
      <c r="D952" s="503"/>
      <c r="E952" s="253">
        <v>2</v>
      </c>
      <c r="F952" s="254"/>
      <c r="G952" s="255"/>
      <c r="H952" s="256"/>
      <c r="I952" s="257"/>
      <c r="J952" s="258"/>
      <c r="K952" s="257"/>
      <c r="M952" s="259" t="s">
        <v>841</v>
      </c>
      <c r="O952" s="242"/>
    </row>
    <row r="953" spans="1:15" ht="12.75">
      <c r="A953" s="251"/>
      <c r="B953" s="252"/>
      <c r="C953" s="503" t="s">
        <v>842</v>
      </c>
      <c r="D953" s="503"/>
      <c r="E953" s="253">
        <v>2</v>
      </c>
      <c r="F953" s="254"/>
      <c r="G953" s="255"/>
      <c r="H953" s="256"/>
      <c r="I953" s="257"/>
      <c r="J953" s="258"/>
      <c r="K953" s="257"/>
      <c r="M953" s="259" t="s">
        <v>842</v>
      </c>
      <c r="O953" s="242"/>
    </row>
    <row r="954" spans="1:15" ht="12.75">
      <c r="A954" s="251"/>
      <c r="B954" s="252"/>
      <c r="C954" s="503" t="s">
        <v>843</v>
      </c>
      <c r="D954" s="503"/>
      <c r="E954" s="253">
        <v>2</v>
      </c>
      <c r="F954" s="254"/>
      <c r="G954" s="255"/>
      <c r="H954" s="256"/>
      <c r="I954" s="257"/>
      <c r="J954" s="258"/>
      <c r="K954" s="257"/>
      <c r="M954" s="259" t="s">
        <v>843</v>
      </c>
      <c r="O954" s="242"/>
    </row>
    <row r="955" spans="1:15" ht="12.75">
      <c r="A955" s="251"/>
      <c r="B955" s="252"/>
      <c r="C955" s="503" t="s">
        <v>844</v>
      </c>
      <c r="D955" s="503"/>
      <c r="E955" s="253">
        <v>2</v>
      </c>
      <c r="F955" s="254"/>
      <c r="G955" s="255"/>
      <c r="H955" s="256"/>
      <c r="I955" s="257"/>
      <c r="J955" s="258"/>
      <c r="K955" s="257"/>
      <c r="M955" s="259" t="s">
        <v>844</v>
      </c>
      <c r="O955" s="242"/>
    </row>
    <row r="956" spans="1:15" ht="12.75">
      <c r="A956" s="251"/>
      <c r="B956" s="252"/>
      <c r="C956" s="503" t="s">
        <v>845</v>
      </c>
      <c r="D956" s="503"/>
      <c r="E956" s="253">
        <v>2</v>
      </c>
      <c r="F956" s="254"/>
      <c r="G956" s="255"/>
      <c r="H956" s="256"/>
      <c r="I956" s="257"/>
      <c r="J956" s="258"/>
      <c r="K956" s="257"/>
      <c r="M956" s="259" t="s">
        <v>845</v>
      </c>
      <c r="O956" s="242"/>
    </row>
    <row r="957" spans="1:15" ht="12.75">
      <c r="A957" s="251"/>
      <c r="B957" s="252"/>
      <c r="C957" s="503" t="s">
        <v>846</v>
      </c>
      <c r="D957" s="503"/>
      <c r="E957" s="253">
        <v>3</v>
      </c>
      <c r="F957" s="254"/>
      <c r="G957" s="255"/>
      <c r="H957" s="256"/>
      <c r="I957" s="257"/>
      <c r="J957" s="258"/>
      <c r="K957" s="257"/>
      <c r="M957" s="259" t="s">
        <v>846</v>
      </c>
      <c r="O957" s="242"/>
    </row>
    <row r="958" spans="1:15" ht="12.75">
      <c r="A958" s="251"/>
      <c r="B958" s="252"/>
      <c r="C958" s="503" t="s">
        <v>847</v>
      </c>
      <c r="D958" s="503"/>
      <c r="E958" s="253">
        <v>3</v>
      </c>
      <c r="F958" s="254"/>
      <c r="G958" s="255"/>
      <c r="H958" s="256"/>
      <c r="I958" s="257"/>
      <c r="J958" s="258"/>
      <c r="K958" s="257"/>
      <c r="M958" s="259" t="s">
        <v>847</v>
      </c>
      <c r="O958" s="242"/>
    </row>
    <row r="959" spans="1:15" ht="12.75">
      <c r="A959" s="251"/>
      <c r="B959" s="252"/>
      <c r="C959" s="503" t="s">
        <v>848</v>
      </c>
      <c r="D959" s="503"/>
      <c r="E959" s="253">
        <v>3</v>
      </c>
      <c r="F959" s="254"/>
      <c r="G959" s="255"/>
      <c r="H959" s="256"/>
      <c r="I959" s="257"/>
      <c r="J959" s="258"/>
      <c r="K959" s="257"/>
      <c r="M959" s="259" t="s">
        <v>848</v>
      </c>
      <c r="O959" s="242"/>
    </row>
    <row r="960" spans="1:15" ht="12.75">
      <c r="A960" s="251"/>
      <c r="B960" s="252"/>
      <c r="C960" s="503" t="s">
        <v>849</v>
      </c>
      <c r="D960" s="503"/>
      <c r="E960" s="253">
        <v>3</v>
      </c>
      <c r="F960" s="254"/>
      <c r="G960" s="255"/>
      <c r="H960" s="256"/>
      <c r="I960" s="257"/>
      <c r="J960" s="258"/>
      <c r="K960" s="257"/>
      <c r="M960" s="259" t="s">
        <v>849</v>
      </c>
      <c r="O960" s="242"/>
    </row>
    <row r="961" spans="1:15" ht="12.75">
      <c r="A961" s="251"/>
      <c r="B961" s="252"/>
      <c r="C961" s="503" t="s">
        <v>850</v>
      </c>
      <c r="D961" s="503"/>
      <c r="E961" s="253">
        <v>3</v>
      </c>
      <c r="F961" s="254"/>
      <c r="G961" s="255"/>
      <c r="H961" s="256"/>
      <c r="I961" s="257"/>
      <c r="J961" s="258"/>
      <c r="K961" s="257"/>
      <c r="M961" s="259" t="s">
        <v>850</v>
      </c>
      <c r="O961" s="242"/>
    </row>
    <row r="962" spans="1:15" ht="12.75">
      <c r="A962" s="251"/>
      <c r="B962" s="252"/>
      <c r="C962" s="503" t="s">
        <v>144</v>
      </c>
      <c r="D962" s="503"/>
      <c r="E962" s="253">
        <v>0</v>
      </c>
      <c r="F962" s="254"/>
      <c r="G962" s="255"/>
      <c r="H962" s="256"/>
      <c r="I962" s="257"/>
      <c r="J962" s="258"/>
      <c r="K962" s="257"/>
      <c r="M962" s="259" t="s">
        <v>144</v>
      </c>
      <c r="O962" s="242"/>
    </row>
    <row r="963" spans="1:15" ht="12.75">
      <c r="A963" s="251"/>
      <c r="B963" s="252"/>
      <c r="C963" s="503" t="s">
        <v>851</v>
      </c>
      <c r="D963" s="503"/>
      <c r="E963" s="253">
        <v>0</v>
      </c>
      <c r="F963" s="254"/>
      <c r="G963" s="255"/>
      <c r="H963" s="256"/>
      <c r="I963" s="257"/>
      <c r="J963" s="258"/>
      <c r="K963" s="257"/>
      <c r="M963" s="259" t="s">
        <v>851</v>
      </c>
      <c r="O963" s="242"/>
    </row>
    <row r="964" spans="1:15" ht="12.75">
      <c r="A964" s="251"/>
      <c r="B964" s="252"/>
      <c r="C964" s="503" t="s">
        <v>852</v>
      </c>
      <c r="D964" s="503"/>
      <c r="E964" s="253">
        <v>4</v>
      </c>
      <c r="F964" s="254"/>
      <c r="G964" s="255"/>
      <c r="H964" s="256"/>
      <c r="I964" s="257"/>
      <c r="J964" s="258"/>
      <c r="K964" s="257"/>
      <c r="M964" s="261">
        <v>5.711111111111111</v>
      </c>
      <c r="O964" s="242"/>
    </row>
    <row r="965" spans="1:15" ht="12.75">
      <c r="A965" s="251"/>
      <c r="B965" s="252"/>
      <c r="C965" s="503" t="s">
        <v>853</v>
      </c>
      <c r="D965" s="503"/>
      <c r="E965" s="253">
        <v>24</v>
      </c>
      <c r="F965" s="254"/>
      <c r="G965" s="255"/>
      <c r="H965" s="256"/>
      <c r="I965" s="257"/>
      <c r="J965" s="258"/>
      <c r="K965" s="257"/>
      <c r="M965" s="259" t="s">
        <v>853</v>
      </c>
      <c r="O965" s="242"/>
    </row>
    <row r="966" spans="1:15" ht="12.75">
      <c r="A966" s="251"/>
      <c r="B966" s="252"/>
      <c r="C966" s="503" t="s">
        <v>854</v>
      </c>
      <c r="D966" s="503"/>
      <c r="E966" s="253">
        <v>72</v>
      </c>
      <c r="F966" s="254"/>
      <c r="G966" s="255"/>
      <c r="H966" s="256"/>
      <c r="I966" s="257"/>
      <c r="J966" s="258"/>
      <c r="K966" s="257"/>
      <c r="M966" s="259" t="s">
        <v>854</v>
      </c>
      <c r="O966" s="242"/>
    </row>
    <row r="967" spans="1:15" ht="12.75">
      <c r="A967" s="251"/>
      <c r="B967" s="252"/>
      <c r="C967" s="503" t="s">
        <v>855</v>
      </c>
      <c r="D967" s="503"/>
      <c r="E967" s="253">
        <v>12</v>
      </c>
      <c r="F967" s="254"/>
      <c r="G967" s="255"/>
      <c r="H967" s="256"/>
      <c r="I967" s="257"/>
      <c r="J967" s="258"/>
      <c r="K967" s="257"/>
      <c r="M967" s="261">
        <v>4.8</v>
      </c>
      <c r="O967" s="242"/>
    </row>
    <row r="968" spans="1:15" ht="12.75">
      <c r="A968" s="251"/>
      <c r="B968" s="252"/>
      <c r="C968" s="503" t="s">
        <v>856</v>
      </c>
      <c r="D968" s="503"/>
      <c r="E968" s="253">
        <v>24</v>
      </c>
      <c r="F968" s="254"/>
      <c r="G968" s="255"/>
      <c r="H968" s="256"/>
      <c r="I968" s="257"/>
      <c r="J968" s="258"/>
      <c r="K968" s="257"/>
      <c r="M968" s="259" t="s">
        <v>856</v>
      </c>
      <c r="O968" s="242"/>
    </row>
    <row r="969" spans="1:15" ht="12.75">
      <c r="A969" s="251"/>
      <c r="B969" s="252"/>
      <c r="C969" s="503" t="s">
        <v>857</v>
      </c>
      <c r="D969" s="503"/>
      <c r="E969" s="253">
        <v>24</v>
      </c>
      <c r="F969" s="254"/>
      <c r="G969" s="255"/>
      <c r="H969" s="256"/>
      <c r="I969" s="257"/>
      <c r="J969" s="258"/>
      <c r="K969" s="257"/>
      <c r="M969" s="259" t="s">
        <v>857</v>
      </c>
      <c r="O969" s="242"/>
    </row>
    <row r="970" spans="1:15" ht="12.75">
      <c r="A970" s="251"/>
      <c r="B970" s="252"/>
      <c r="C970" s="503" t="s">
        <v>858</v>
      </c>
      <c r="D970" s="503"/>
      <c r="E970" s="253">
        <v>12</v>
      </c>
      <c r="F970" s="254"/>
      <c r="G970" s="255"/>
      <c r="H970" s="256"/>
      <c r="I970" s="257"/>
      <c r="J970" s="258"/>
      <c r="K970" s="257"/>
      <c r="M970" s="261">
        <v>4.633333333333334</v>
      </c>
      <c r="O970" s="242"/>
    </row>
    <row r="971" spans="1:15" ht="12.75">
      <c r="A971" s="251"/>
      <c r="B971" s="252"/>
      <c r="C971" s="503" t="s">
        <v>859</v>
      </c>
      <c r="D971" s="503"/>
      <c r="E971" s="253">
        <v>168</v>
      </c>
      <c r="F971" s="254"/>
      <c r="G971" s="255"/>
      <c r="H971" s="256"/>
      <c r="I971" s="257"/>
      <c r="J971" s="258"/>
      <c r="K971" s="257"/>
      <c r="M971" s="259" t="s">
        <v>859</v>
      </c>
      <c r="O971" s="242"/>
    </row>
    <row r="972" spans="1:15" ht="12.75">
      <c r="A972" s="251"/>
      <c r="B972" s="252"/>
      <c r="C972" s="503" t="s">
        <v>860</v>
      </c>
      <c r="D972" s="503"/>
      <c r="E972" s="253">
        <v>52</v>
      </c>
      <c r="F972" s="254"/>
      <c r="G972" s="255"/>
      <c r="H972" s="256"/>
      <c r="I972" s="257"/>
      <c r="J972" s="258"/>
      <c r="K972" s="257"/>
      <c r="M972" s="259" t="s">
        <v>860</v>
      </c>
      <c r="O972" s="242"/>
    </row>
    <row r="973" spans="1:15" ht="12.75">
      <c r="A973" s="251"/>
      <c r="B973" s="252"/>
      <c r="C973" s="503" t="s">
        <v>861</v>
      </c>
      <c r="D973" s="503"/>
      <c r="E973" s="253">
        <v>0</v>
      </c>
      <c r="F973" s="254"/>
      <c r="G973" s="255"/>
      <c r="H973" s="256"/>
      <c r="I973" s="257"/>
      <c r="J973" s="258"/>
      <c r="K973" s="257"/>
      <c r="M973" s="259">
        <v>0</v>
      </c>
      <c r="O973" s="242"/>
    </row>
    <row r="974" spans="1:15" ht="12.75">
      <c r="A974" s="251"/>
      <c r="B974" s="252"/>
      <c r="C974" s="503" t="s">
        <v>862</v>
      </c>
      <c r="D974" s="503"/>
      <c r="E974" s="253">
        <v>116</v>
      </c>
      <c r="F974" s="254"/>
      <c r="G974" s="255"/>
      <c r="H974" s="256"/>
      <c r="I974" s="257"/>
      <c r="J974" s="258"/>
      <c r="K974" s="257"/>
      <c r="M974" s="259" t="s">
        <v>862</v>
      </c>
      <c r="O974" s="242"/>
    </row>
    <row r="975" spans="1:15" ht="12.75">
      <c r="A975" s="251"/>
      <c r="B975" s="252"/>
      <c r="C975" s="503" t="s">
        <v>861</v>
      </c>
      <c r="D975" s="503"/>
      <c r="E975" s="253">
        <v>0</v>
      </c>
      <c r="F975" s="254"/>
      <c r="G975" s="255"/>
      <c r="H975" s="256"/>
      <c r="I975" s="257"/>
      <c r="J975" s="258"/>
      <c r="K975" s="257"/>
      <c r="M975" s="259">
        <v>0</v>
      </c>
      <c r="O975" s="242"/>
    </row>
    <row r="976" spans="1:15" ht="12.75">
      <c r="A976" s="251"/>
      <c r="B976" s="252"/>
      <c r="C976" s="503" t="s">
        <v>863</v>
      </c>
      <c r="D976" s="503"/>
      <c r="E976" s="253">
        <v>32</v>
      </c>
      <c r="F976" s="254"/>
      <c r="G976" s="255"/>
      <c r="H976" s="256"/>
      <c r="I976" s="257"/>
      <c r="J976" s="258"/>
      <c r="K976" s="257"/>
      <c r="M976" s="259" t="s">
        <v>863</v>
      </c>
      <c r="O976" s="242"/>
    </row>
    <row r="977" spans="1:15" ht="12.75">
      <c r="A977" s="251"/>
      <c r="B977" s="252"/>
      <c r="C977" s="503" t="s">
        <v>864</v>
      </c>
      <c r="D977" s="503"/>
      <c r="E977" s="253">
        <v>144</v>
      </c>
      <c r="F977" s="254"/>
      <c r="G977" s="255"/>
      <c r="H977" s="256"/>
      <c r="I977" s="257"/>
      <c r="J977" s="258"/>
      <c r="K977" s="257"/>
      <c r="M977" s="259" t="s">
        <v>864</v>
      </c>
      <c r="O977" s="242"/>
    </row>
    <row r="978" spans="1:15" ht="12.75">
      <c r="A978" s="251"/>
      <c r="B978" s="252"/>
      <c r="C978" s="503" t="s">
        <v>865</v>
      </c>
      <c r="D978" s="503"/>
      <c r="E978" s="253">
        <v>12</v>
      </c>
      <c r="F978" s="254"/>
      <c r="G978" s="255"/>
      <c r="H978" s="256"/>
      <c r="I978" s="257"/>
      <c r="J978" s="258"/>
      <c r="K978" s="257"/>
      <c r="M978" s="261">
        <v>5.758333333333333</v>
      </c>
      <c r="O978" s="242"/>
    </row>
    <row r="979" spans="1:15" ht="12.75">
      <c r="A979" s="251"/>
      <c r="B979" s="252"/>
      <c r="C979" s="503" t="s">
        <v>866</v>
      </c>
      <c r="D979" s="503"/>
      <c r="E979" s="253">
        <v>20</v>
      </c>
      <c r="F979" s="254"/>
      <c r="G979" s="255"/>
      <c r="H979" s="256"/>
      <c r="I979" s="257"/>
      <c r="J979" s="258"/>
      <c r="K979" s="257"/>
      <c r="M979" s="259" t="s">
        <v>866</v>
      </c>
      <c r="O979" s="242"/>
    </row>
    <row r="980" spans="1:15" ht="12.75">
      <c r="A980" s="251"/>
      <c r="B980" s="252"/>
      <c r="C980" s="503" t="s">
        <v>867</v>
      </c>
      <c r="D980" s="503"/>
      <c r="E980" s="253">
        <v>12</v>
      </c>
      <c r="F980" s="254"/>
      <c r="G980" s="255"/>
      <c r="H980" s="256"/>
      <c r="I980" s="257"/>
      <c r="J980" s="258"/>
      <c r="K980" s="257"/>
      <c r="M980" s="259" t="s">
        <v>867</v>
      </c>
      <c r="O980" s="242"/>
    </row>
    <row r="981" spans="1:15" ht="12.75">
      <c r="A981" s="251"/>
      <c r="B981" s="252"/>
      <c r="C981" s="503" t="s">
        <v>868</v>
      </c>
      <c r="D981" s="503"/>
      <c r="E981" s="253">
        <v>0</v>
      </c>
      <c r="F981" s="254"/>
      <c r="G981" s="255"/>
      <c r="H981" s="256"/>
      <c r="I981" s="257"/>
      <c r="J981" s="258"/>
      <c r="K981" s="257"/>
      <c r="M981" s="259" t="s">
        <v>868</v>
      </c>
      <c r="O981" s="242"/>
    </row>
    <row r="982" spans="1:15" ht="12.75">
      <c r="A982" s="251"/>
      <c r="B982" s="252"/>
      <c r="C982" s="503" t="s">
        <v>869</v>
      </c>
      <c r="D982" s="503"/>
      <c r="E982" s="253">
        <v>12</v>
      </c>
      <c r="F982" s="254"/>
      <c r="G982" s="255"/>
      <c r="H982" s="256"/>
      <c r="I982" s="257"/>
      <c r="J982" s="258"/>
      <c r="K982" s="257"/>
      <c r="M982" s="261">
        <v>9.216666666666667</v>
      </c>
      <c r="O982" s="242"/>
    </row>
    <row r="983" spans="1:15" ht="12.75">
      <c r="A983" s="251"/>
      <c r="B983" s="252"/>
      <c r="C983" s="503" t="s">
        <v>870</v>
      </c>
      <c r="D983" s="503"/>
      <c r="E983" s="253">
        <v>36</v>
      </c>
      <c r="F983" s="254"/>
      <c r="G983" s="255"/>
      <c r="H983" s="256"/>
      <c r="I983" s="257"/>
      <c r="J983" s="258"/>
      <c r="K983" s="257"/>
      <c r="M983" s="259" t="s">
        <v>870</v>
      </c>
      <c r="O983" s="242"/>
    </row>
    <row r="984" spans="1:15" ht="12.75">
      <c r="A984" s="251"/>
      <c r="B984" s="252"/>
      <c r="C984" s="503" t="s">
        <v>871</v>
      </c>
      <c r="D984" s="503"/>
      <c r="E984" s="253">
        <v>48</v>
      </c>
      <c r="F984" s="254"/>
      <c r="G984" s="255"/>
      <c r="H984" s="256"/>
      <c r="I984" s="257"/>
      <c r="J984" s="258"/>
      <c r="K984" s="257"/>
      <c r="M984" s="259" t="s">
        <v>871</v>
      </c>
      <c r="O984" s="242"/>
    </row>
    <row r="985" spans="1:15" ht="12.75">
      <c r="A985" s="251"/>
      <c r="B985" s="252"/>
      <c r="C985" s="503" t="s">
        <v>872</v>
      </c>
      <c r="D985" s="503"/>
      <c r="E985" s="253">
        <v>24</v>
      </c>
      <c r="F985" s="254"/>
      <c r="G985" s="255"/>
      <c r="H985" s="256"/>
      <c r="I985" s="257"/>
      <c r="J985" s="258"/>
      <c r="K985" s="257"/>
      <c r="M985" s="259" t="s">
        <v>872</v>
      </c>
      <c r="O985" s="242"/>
    </row>
    <row r="986" spans="1:15" ht="12.75">
      <c r="A986" s="251"/>
      <c r="B986" s="252"/>
      <c r="C986" s="503" t="s">
        <v>873</v>
      </c>
      <c r="D986" s="503"/>
      <c r="E986" s="253">
        <v>24</v>
      </c>
      <c r="F986" s="254"/>
      <c r="G986" s="255"/>
      <c r="H986" s="256"/>
      <c r="I986" s="257"/>
      <c r="J986" s="258"/>
      <c r="K986" s="257"/>
      <c r="M986" s="259" t="s">
        <v>873</v>
      </c>
      <c r="O986" s="242"/>
    </row>
    <row r="987" spans="1:15" ht="12.75">
      <c r="A987" s="251"/>
      <c r="B987" s="252"/>
      <c r="C987" s="503" t="s">
        <v>874</v>
      </c>
      <c r="D987" s="503"/>
      <c r="E987" s="253">
        <v>48</v>
      </c>
      <c r="F987" s="254"/>
      <c r="G987" s="255"/>
      <c r="H987" s="256"/>
      <c r="I987" s="257"/>
      <c r="J987" s="258"/>
      <c r="K987" s="257"/>
      <c r="M987" s="259" t="s">
        <v>874</v>
      </c>
      <c r="O987" s="242"/>
    </row>
    <row r="988" spans="1:15" ht="12.75">
      <c r="A988" s="251"/>
      <c r="B988" s="252"/>
      <c r="C988" s="503" t="s">
        <v>875</v>
      </c>
      <c r="D988" s="503"/>
      <c r="E988" s="253">
        <v>0</v>
      </c>
      <c r="F988" s="254"/>
      <c r="G988" s="255"/>
      <c r="H988" s="256"/>
      <c r="I988" s="257"/>
      <c r="J988" s="258"/>
      <c r="K988" s="257"/>
      <c r="M988" s="259" t="s">
        <v>875</v>
      </c>
      <c r="O988" s="242"/>
    </row>
    <row r="989" spans="1:15" ht="12.75">
      <c r="A989" s="251"/>
      <c r="B989" s="252"/>
      <c r="C989" s="503" t="s">
        <v>876</v>
      </c>
      <c r="D989" s="503"/>
      <c r="E989" s="253">
        <v>24</v>
      </c>
      <c r="F989" s="254"/>
      <c r="G989" s="255"/>
      <c r="H989" s="256"/>
      <c r="I989" s="257"/>
      <c r="J989" s="258"/>
      <c r="K989" s="257"/>
      <c r="M989" s="259" t="s">
        <v>876</v>
      </c>
      <c r="O989" s="242"/>
    </row>
    <row r="990" spans="1:15" ht="12.75">
      <c r="A990" s="251"/>
      <c r="B990" s="252"/>
      <c r="C990" s="503" t="s">
        <v>877</v>
      </c>
      <c r="D990" s="503"/>
      <c r="E990" s="253">
        <v>12</v>
      </c>
      <c r="F990" s="254"/>
      <c r="G990" s="255"/>
      <c r="H990" s="256"/>
      <c r="I990" s="257"/>
      <c r="J990" s="258"/>
      <c r="K990" s="257"/>
      <c r="M990" s="261">
        <v>8.924999999999999</v>
      </c>
      <c r="O990" s="242"/>
    </row>
    <row r="991" spans="1:15" ht="12.75">
      <c r="A991" s="251"/>
      <c r="B991" s="252"/>
      <c r="C991" s="503" t="s">
        <v>878</v>
      </c>
      <c r="D991" s="503"/>
      <c r="E991" s="253">
        <v>24</v>
      </c>
      <c r="F991" s="254"/>
      <c r="G991" s="255"/>
      <c r="H991" s="256"/>
      <c r="I991" s="257"/>
      <c r="J991" s="258"/>
      <c r="K991" s="257"/>
      <c r="M991" s="259" t="s">
        <v>878</v>
      </c>
      <c r="O991" s="242"/>
    </row>
    <row r="992" spans="1:15" ht="12.75">
      <c r="A992" s="251"/>
      <c r="B992" s="252"/>
      <c r="C992" s="503" t="s">
        <v>879</v>
      </c>
      <c r="D992" s="503"/>
      <c r="E992" s="253">
        <v>12</v>
      </c>
      <c r="F992" s="254"/>
      <c r="G992" s="255"/>
      <c r="H992" s="256"/>
      <c r="I992" s="257"/>
      <c r="J992" s="258"/>
      <c r="K992" s="257"/>
      <c r="M992" s="261">
        <v>8.841666666666667</v>
      </c>
      <c r="O992" s="242"/>
    </row>
    <row r="993" spans="1:15" ht="12.75">
      <c r="A993" s="251"/>
      <c r="B993" s="252"/>
      <c r="C993" s="503" t="s">
        <v>880</v>
      </c>
      <c r="D993" s="503"/>
      <c r="E993" s="253">
        <v>40</v>
      </c>
      <c r="F993" s="254"/>
      <c r="G993" s="255"/>
      <c r="H993" s="256"/>
      <c r="I993" s="257"/>
      <c r="J993" s="258"/>
      <c r="K993" s="257"/>
      <c r="M993" s="259" t="s">
        <v>880</v>
      </c>
      <c r="O993" s="242"/>
    </row>
    <row r="994" spans="1:15" ht="12.75">
      <c r="A994" s="251"/>
      <c r="B994" s="252"/>
      <c r="C994" s="503" t="s">
        <v>881</v>
      </c>
      <c r="D994" s="503"/>
      <c r="E994" s="253">
        <v>48</v>
      </c>
      <c r="F994" s="254"/>
      <c r="G994" s="255"/>
      <c r="H994" s="256"/>
      <c r="I994" s="257"/>
      <c r="J994" s="258"/>
      <c r="K994" s="257"/>
      <c r="M994" s="259" t="s">
        <v>881</v>
      </c>
      <c r="O994" s="242"/>
    </row>
    <row r="995" spans="1:15" ht="12.75">
      <c r="A995" s="251"/>
      <c r="B995" s="252"/>
      <c r="C995" s="503" t="s">
        <v>861</v>
      </c>
      <c r="D995" s="503"/>
      <c r="E995" s="253">
        <v>0</v>
      </c>
      <c r="F995" s="254"/>
      <c r="G995" s="255"/>
      <c r="H995" s="256"/>
      <c r="I995" s="257"/>
      <c r="J995" s="258"/>
      <c r="K995" s="257"/>
      <c r="M995" s="259">
        <v>0</v>
      </c>
      <c r="O995" s="242"/>
    </row>
    <row r="996" spans="1:15" ht="12.75">
      <c r="A996" s="251"/>
      <c r="B996" s="252"/>
      <c r="C996" s="503" t="s">
        <v>882</v>
      </c>
      <c r="D996" s="503"/>
      <c r="E996" s="253">
        <v>12</v>
      </c>
      <c r="F996" s="254"/>
      <c r="G996" s="255"/>
      <c r="H996" s="256"/>
      <c r="I996" s="257"/>
      <c r="J996" s="258"/>
      <c r="K996" s="257"/>
      <c r="M996" s="259" t="s">
        <v>882</v>
      </c>
      <c r="O996" s="242"/>
    </row>
    <row r="997" spans="1:15" ht="12.75">
      <c r="A997" s="251"/>
      <c r="B997" s="252"/>
      <c r="C997" s="503" t="s">
        <v>883</v>
      </c>
      <c r="D997" s="503"/>
      <c r="E997" s="253">
        <v>60</v>
      </c>
      <c r="F997" s="254"/>
      <c r="G997" s="255"/>
      <c r="H997" s="256"/>
      <c r="I997" s="257"/>
      <c r="J997" s="258"/>
      <c r="K997" s="257"/>
      <c r="M997" s="259" t="s">
        <v>883</v>
      </c>
      <c r="O997" s="242"/>
    </row>
    <row r="998" spans="1:15" ht="12.75">
      <c r="A998" s="251"/>
      <c r="B998" s="252"/>
      <c r="C998" s="503" t="s">
        <v>884</v>
      </c>
      <c r="D998" s="503"/>
      <c r="E998" s="253">
        <v>24</v>
      </c>
      <c r="F998" s="254"/>
      <c r="G998" s="255"/>
      <c r="H998" s="256"/>
      <c r="I998" s="257"/>
      <c r="J998" s="258"/>
      <c r="K998" s="257"/>
      <c r="M998" s="259" t="s">
        <v>884</v>
      </c>
      <c r="O998" s="242"/>
    </row>
    <row r="999" spans="1:15" ht="12.75">
      <c r="A999" s="251"/>
      <c r="B999" s="252"/>
      <c r="C999" s="503" t="s">
        <v>861</v>
      </c>
      <c r="D999" s="503"/>
      <c r="E999" s="253">
        <v>0</v>
      </c>
      <c r="F999" s="254"/>
      <c r="G999" s="255"/>
      <c r="H999" s="256"/>
      <c r="I999" s="257"/>
      <c r="J999" s="258"/>
      <c r="K999" s="257"/>
      <c r="M999" s="259">
        <v>0</v>
      </c>
      <c r="O999" s="242"/>
    </row>
    <row r="1000" spans="1:15" ht="12.75">
      <c r="A1000" s="251"/>
      <c r="B1000" s="252"/>
      <c r="C1000" s="503" t="s">
        <v>885</v>
      </c>
      <c r="D1000" s="503"/>
      <c r="E1000" s="253">
        <v>32</v>
      </c>
      <c r="F1000" s="254"/>
      <c r="G1000" s="255"/>
      <c r="H1000" s="256"/>
      <c r="I1000" s="257"/>
      <c r="J1000" s="258"/>
      <c r="K1000" s="257"/>
      <c r="M1000" s="259" t="s">
        <v>885</v>
      </c>
      <c r="O1000" s="242"/>
    </row>
    <row r="1001" spans="1:15" ht="12.75">
      <c r="A1001" s="251"/>
      <c r="B1001" s="252"/>
      <c r="C1001" s="503" t="s">
        <v>886</v>
      </c>
      <c r="D1001" s="503"/>
      <c r="E1001" s="253">
        <v>24</v>
      </c>
      <c r="F1001" s="254"/>
      <c r="G1001" s="255"/>
      <c r="H1001" s="256"/>
      <c r="I1001" s="257"/>
      <c r="J1001" s="258"/>
      <c r="K1001" s="257"/>
      <c r="M1001" s="259" t="s">
        <v>886</v>
      </c>
      <c r="O1001" s="242"/>
    </row>
    <row r="1002" spans="1:15" ht="12.75">
      <c r="A1002" s="251"/>
      <c r="B1002" s="252"/>
      <c r="C1002" s="503" t="s">
        <v>887</v>
      </c>
      <c r="D1002" s="503"/>
      <c r="E1002" s="253">
        <v>36</v>
      </c>
      <c r="F1002" s="254"/>
      <c r="G1002" s="255"/>
      <c r="H1002" s="256"/>
      <c r="I1002" s="257"/>
      <c r="J1002" s="258"/>
      <c r="K1002" s="257"/>
      <c r="M1002" s="259" t="s">
        <v>887</v>
      </c>
      <c r="O1002" s="242"/>
    </row>
    <row r="1003" spans="1:15" ht="12.75">
      <c r="A1003" s="251"/>
      <c r="B1003" s="252"/>
      <c r="C1003" s="503" t="s">
        <v>888</v>
      </c>
      <c r="D1003" s="503"/>
      <c r="E1003" s="253">
        <v>36</v>
      </c>
      <c r="F1003" s="254"/>
      <c r="G1003" s="255"/>
      <c r="H1003" s="256"/>
      <c r="I1003" s="257"/>
      <c r="J1003" s="258"/>
      <c r="K1003" s="257"/>
      <c r="M1003" s="259" t="s">
        <v>888</v>
      </c>
      <c r="O1003" s="242"/>
    </row>
    <row r="1004" spans="1:15" ht="12.75">
      <c r="A1004" s="251"/>
      <c r="B1004" s="252"/>
      <c r="C1004" s="503" t="s">
        <v>889</v>
      </c>
      <c r="D1004" s="503"/>
      <c r="E1004" s="253">
        <v>36</v>
      </c>
      <c r="F1004" s="254"/>
      <c r="G1004" s="255"/>
      <c r="H1004" s="256"/>
      <c r="I1004" s="257"/>
      <c r="J1004" s="258"/>
      <c r="K1004" s="257"/>
      <c r="M1004" s="259" t="s">
        <v>889</v>
      </c>
      <c r="O1004" s="242"/>
    </row>
    <row r="1005" spans="1:15" ht="12.75">
      <c r="A1005" s="251"/>
      <c r="B1005" s="252"/>
      <c r="C1005" s="503" t="s">
        <v>890</v>
      </c>
      <c r="D1005" s="503"/>
      <c r="E1005" s="253">
        <v>36</v>
      </c>
      <c r="F1005" s="254"/>
      <c r="G1005" s="255"/>
      <c r="H1005" s="256"/>
      <c r="I1005" s="257"/>
      <c r="J1005" s="258"/>
      <c r="K1005" s="257"/>
      <c r="M1005" s="259" t="s">
        <v>890</v>
      </c>
      <c r="O1005" s="242"/>
    </row>
    <row r="1006" spans="1:15" ht="12.75">
      <c r="A1006" s="251"/>
      <c r="B1006" s="252"/>
      <c r="C1006" s="503" t="s">
        <v>891</v>
      </c>
      <c r="D1006" s="503"/>
      <c r="E1006" s="253">
        <v>24</v>
      </c>
      <c r="F1006" s="254"/>
      <c r="G1006" s="255"/>
      <c r="H1006" s="256"/>
      <c r="I1006" s="257"/>
      <c r="J1006" s="258"/>
      <c r="K1006" s="257"/>
      <c r="M1006" s="259" t="s">
        <v>891</v>
      </c>
      <c r="O1006" s="242"/>
    </row>
    <row r="1007" spans="1:15" ht="12.75">
      <c r="A1007" s="251"/>
      <c r="B1007" s="252"/>
      <c r="C1007" s="503" t="s">
        <v>892</v>
      </c>
      <c r="D1007" s="503"/>
      <c r="E1007" s="253">
        <v>116</v>
      </c>
      <c r="F1007" s="254"/>
      <c r="G1007" s="255"/>
      <c r="H1007" s="256"/>
      <c r="I1007" s="257"/>
      <c r="J1007" s="258"/>
      <c r="K1007" s="257"/>
      <c r="M1007" s="259" t="s">
        <v>892</v>
      </c>
      <c r="O1007" s="242"/>
    </row>
    <row r="1008" spans="1:15" ht="12.75">
      <c r="A1008" s="251"/>
      <c r="B1008" s="252"/>
      <c r="C1008" s="503" t="s">
        <v>893</v>
      </c>
      <c r="D1008" s="503"/>
      <c r="E1008" s="253">
        <v>24</v>
      </c>
      <c r="F1008" s="254"/>
      <c r="G1008" s="255"/>
      <c r="H1008" s="256"/>
      <c r="I1008" s="257"/>
      <c r="J1008" s="258"/>
      <c r="K1008" s="257"/>
      <c r="M1008" s="259" t="s">
        <v>893</v>
      </c>
      <c r="O1008" s="242"/>
    </row>
    <row r="1009" spans="1:15" ht="12.75">
      <c r="A1009" s="251"/>
      <c r="B1009" s="252"/>
      <c r="C1009" s="503" t="s">
        <v>894</v>
      </c>
      <c r="D1009" s="503"/>
      <c r="E1009" s="253">
        <v>24</v>
      </c>
      <c r="F1009" s="254"/>
      <c r="G1009" s="255"/>
      <c r="H1009" s="256"/>
      <c r="I1009" s="257"/>
      <c r="J1009" s="258"/>
      <c r="K1009" s="257"/>
      <c r="M1009" s="259" t="s">
        <v>894</v>
      </c>
      <c r="O1009" s="242"/>
    </row>
    <row r="1010" spans="1:15" ht="12.75">
      <c r="A1010" s="251"/>
      <c r="B1010" s="252"/>
      <c r="C1010" s="503" t="s">
        <v>895</v>
      </c>
      <c r="D1010" s="503"/>
      <c r="E1010" s="253">
        <v>12</v>
      </c>
      <c r="F1010" s="254"/>
      <c r="G1010" s="255"/>
      <c r="H1010" s="256"/>
      <c r="I1010" s="257"/>
      <c r="J1010" s="258"/>
      <c r="K1010" s="257"/>
      <c r="M1010" s="261">
        <v>8.799999999999999</v>
      </c>
      <c r="O1010" s="242"/>
    </row>
    <row r="1011" spans="1:15" ht="12.75">
      <c r="A1011" s="251"/>
      <c r="B1011" s="252"/>
      <c r="C1011" s="503" t="s">
        <v>896</v>
      </c>
      <c r="D1011" s="503"/>
      <c r="E1011" s="253">
        <v>0</v>
      </c>
      <c r="F1011" s="254"/>
      <c r="G1011" s="255"/>
      <c r="H1011" s="256"/>
      <c r="I1011" s="257"/>
      <c r="J1011" s="258"/>
      <c r="K1011" s="257"/>
      <c r="M1011" s="259" t="s">
        <v>896</v>
      </c>
      <c r="O1011" s="242"/>
    </row>
    <row r="1012" spans="1:15" ht="12.75">
      <c r="A1012" s="251"/>
      <c r="B1012" s="252"/>
      <c r="C1012" s="503" t="s">
        <v>897</v>
      </c>
      <c r="D1012" s="503"/>
      <c r="E1012" s="253">
        <v>24</v>
      </c>
      <c r="F1012" s="254"/>
      <c r="G1012" s="255"/>
      <c r="H1012" s="256"/>
      <c r="I1012" s="257"/>
      <c r="J1012" s="258"/>
      <c r="K1012" s="257"/>
      <c r="M1012" s="259" t="s">
        <v>897</v>
      </c>
      <c r="O1012" s="242"/>
    </row>
    <row r="1013" spans="1:15" ht="12.75">
      <c r="A1013" s="251"/>
      <c r="B1013" s="252"/>
      <c r="C1013" s="503" t="s">
        <v>898</v>
      </c>
      <c r="D1013" s="503"/>
      <c r="E1013" s="253">
        <v>16</v>
      </c>
      <c r="F1013" s="254"/>
      <c r="G1013" s="255"/>
      <c r="H1013" s="256"/>
      <c r="I1013" s="257"/>
      <c r="J1013" s="258"/>
      <c r="K1013" s="257"/>
      <c r="M1013" s="259" t="s">
        <v>898</v>
      </c>
      <c r="O1013" s="242"/>
    </row>
    <row r="1014" spans="1:15" ht="12.75">
      <c r="A1014" s="251"/>
      <c r="B1014" s="252"/>
      <c r="C1014" s="503" t="s">
        <v>899</v>
      </c>
      <c r="D1014" s="503"/>
      <c r="E1014" s="253">
        <v>24</v>
      </c>
      <c r="F1014" s="254"/>
      <c r="G1014" s="255"/>
      <c r="H1014" s="256"/>
      <c r="I1014" s="257"/>
      <c r="J1014" s="258"/>
      <c r="K1014" s="257"/>
      <c r="M1014" s="259" t="s">
        <v>899</v>
      </c>
      <c r="O1014" s="242"/>
    </row>
    <row r="1015" spans="1:15" ht="12.75">
      <c r="A1015" s="251"/>
      <c r="B1015" s="252"/>
      <c r="C1015" s="503" t="s">
        <v>900</v>
      </c>
      <c r="D1015" s="503"/>
      <c r="E1015" s="253">
        <v>48</v>
      </c>
      <c r="F1015" s="254"/>
      <c r="G1015" s="255"/>
      <c r="H1015" s="256"/>
      <c r="I1015" s="257"/>
      <c r="J1015" s="258"/>
      <c r="K1015" s="257"/>
      <c r="M1015" s="259" t="s">
        <v>900</v>
      </c>
      <c r="O1015" s="242"/>
    </row>
    <row r="1016" spans="1:15" ht="12.75">
      <c r="A1016" s="251"/>
      <c r="B1016" s="252"/>
      <c r="C1016" s="503" t="s">
        <v>901</v>
      </c>
      <c r="D1016" s="503"/>
      <c r="E1016" s="253">
        <v>48</v>
      </c>
      <c r="F1016" s="254"/>
      <c r="G1016" s="255"/>
      <c r="H1016" s="256"/>
      <c r="I1016" s="257"/>
      <c r="J1016" s="258"/>
      <c r="K1016" s="257"/>
      <c r="M1016" s="259" t="s">
        <v>901</v>
      </c>
      <c r="O1016" s="242"/>
    </row>
    <row r="1017" spans="1:15" ht="12.75">
      <c r="A1017" s="251"/>
      <c r="B1017" s="252"/>
      <c r="C1017" s="503" t="s">
        <v>902</v>
      </c>
      <c r="D1017" s="503"/>
      <c r="E1017" s="253">
        <v>48</v>
      </c>
      <c r="F1017" s="254"/>
      <c r="G1017" s="255"/>
      <c r="H1017" s="256"/>
      <c r="I1017" s="257"/>
      <c r="J1017" s="258"/>
      <c r="K1017" s="257"/>
      <c r="M1017" s="259" t="s">
        <v>902</v>
      </c>
      <c r="O1017" s="242"/>
    </row>
    <row r="1018" spans="1:15" ht="12.75">
      <c r="A1018" s="251"/>
      <c r="B1018" s="252"/>
      <c r="C1018" s="503" t="s">
        <v>861</v>
      </c>
      <c r="D1018" s="503"/>
      <c r="E1018" s="253">
        <v>0</v>
      </c>
      <c r="F1018" s="254"/>
      <c r="G1018" s="255"/>
      <c r="H1018" s="256"/>
      <c r="I1018" s="257"/>
      <c r="J1018" s="258"/>
      <c r="K1018" s="257"/>
      <c r="M1018" s="259">
        <v>0</v>
      </c>
      <c r="O1018" s="242"/>
    </row>
    <row r="1019" spans="1:15" ht="12.75">
      <c r="A1019" s="251"/>
      <c r="B1019" s="252"/>
      <c r="C1019" s="503" t="s">
        <v>903</v>
      </c>
      <c r="D1019" s="503"/>
      <c r="E1019" s="253">
        <v>24</v>
      </c>
      <c r="F1019" s="254"/>
      <c r="G1019" s="255"/>
      <c r="H1019" s="256"/>
      <c r="I1019" s="257"/>
      <c r="J1019" s="258"/>
      <c r="K1019" s="257"/>
      <c r="M1019" s="259" t="s">
        <v>903</v>
      </c>
      <c r="O1019" s="242"/>
    </row>
    <row r="1020" spans="1:15" ht="12.75">
      <c r="A1020" s="251"/>
      <c r="B1020" s="252"/>
      <c r="C1020" s="503" t="s">
        <v>904</v>
      </c>
      <c r="D1020" s="503"/>
      <c r="E1020" s="253">
        <v>24</v>
      </c>
      <c r="F1020" s="254"/>
      <c r="G1020" s="255"/>
      <c r="H1020" s="256"/>
      <c r="I1020" s="257"/>
      <c r="J1020" s="258"/>
      <c r="K1020" s="257"/>
      <c r="M1020" s="259" t="s">
        <v>904</v>
      </c>
      <c r="O1020" s="242"/>
    </row>
    <row r="1021" spans="1:15" ht="12.75">
      <c r="A1021" s="251"/>
      <c r="B1021" s="252"/>
      <c r="C1021" s="503" t="s">
        <v>905</v>
      </c>
      <c r="D1021" s="503"/>
      <c r="E1021" s="253">
        <v>24</v>
      </c>
      <c r="F1021" s="254"/>
      <c r="G1021" s="255"/>
      <c r="H1021" s="256"/>
      <c r="I1021" s="257"/>
      <c r="J1021" s="258"/>
      <c r="K1021" s="257"/>
      <c r="M1021" s="259" t="s">
        <v>905</v>
      </c>
      <c r="O1021" s="242"/>
    </row>
    <row r="1022" spans="1:15" ht="12.75">
      <c r="A1022" s="251"/>
      <c r="B1022" s="252"/>
      <c r="C1022" s="503" t="s">
        <v>906</v>
      </c>
      <c r="D1022" s="503"/>
      <c r="E1022" s="253">
        <v>156</v>
      </c>
      <c r="F1022" s="254"/>
      <c r="G1022" s="255"/>
      <c r="H1022" s="256"/>
      <c r="I1022" s="257"/>
      <c r="J1022" s="258"/>
      <c r="K1022" s="257"/>
      <c r="M1022" s="259" t="s">
        <v>906</v>
      </c>
      <c r="O1022" s="242"/>
    </row>
    <row r="1023" spans="1:15" ht="12.75">
      <c r="A1023" s="251"/>
      <c r="B1023" s="252"/>
      <c r="C1023" s="503" t="s">
        <v>907</v>
      </c>
      <c r="D1023" s="503"/>
      <c r="E1023" s="253">
        <v>28</v>
      </c>
      <c r="F1023" s="254"/>
      <c r="G1023" s="255"/>
      <c r="H1023" s="256"/>
      <c r="I1023" s="257"/>
      <c r="J1023" s="258"/>
      <c r="K1023" s="257"/>
      <c r="M1023" s="259" t="s">
        <v>907</v>
      </c>
      <c r="O1023" s="242"/>
    </row>
    <row r="1024" spans="1:15" ht="12.75">
      <c r="A1024" s="251"/>
      <c r="B1024" s="252"/>
      <c r="C1024" s="503" t="s">
        <v>908</v>
      </c>
      <c r="D1024" s="503"/>
      <c r="E1024" s="253">
        <v>4</v>
      </c>
      <c r="F1024" s="254"/>
      <c r="G1024" s="255"/>
      <c r="H1024" s="256"/>
      <c r="I1024" s="257"/>
      <c r="J1024" s="258"/>
      <c r="K1024" s="257"/>
      <c r="M1024" s="259" t="s">
        <v>908</v>
      </c>
      <c r="O1024" s="242"/>
    </row>
    <row r="1025" spans="1:15" ht="12.75">
      <c r="A1025" s="251"/>
      <c r="B1025" s="252"/>
      <c r="C1025" s="503" t="s">
        <v>909</v>
      </c>
      <c r="D1025" s="503"/>
      <c r="E1025" s="253">
        <v>24</v>
      </c>
      <c r="F1025" s="254"/>
      <c r="G1025" s="255"/>
      <c r="H1025" s="256"/>
      <c r="I1025" s="257"/>
      <c r="J1025" s="258"/>
      <c r="K1025" s="257"/>
      <c r="M1025" s="259" t="s">
        <v>909</v>
      </c>
      <c r="O1025" s="242"/>
    </row>
    <row r="1026" spans="1:15" ht="12.75">
      <c r="A1026" s="251"/>
      <c r="B1026" s="252"/>
      <c r="C1026" s="503" t="s">
        <v>910</v>
      </c>
      <c r="D1026" s="503"/>
      <c r="E1026" s="253">
        <v>36</v>
      </c>
      <c r="F1026" s="254"/>
      <c r="G1026" s="255"/>
      <c r="H1026" s="256"/>
      <c r="I1026" s="257"/>
      <c r="J1026" s="258"/>
      <c r="K1026" s="257"/>
      <c r="M1026" s="259" t="s">
        <v>910</v>
      </c>
      <c r="O1026" s="242"/>
    </row>
    <row r="1027" spans="1:15" ht="12.75">
      <c r="A1027" s="251"/>
      <c r="B1027" s="252"/>
      <c r="C1027" s="503" t="s">
        <v>911</v>
      </c>
      <c r="D1027" s="503"/>
      <c r="E1027" s="253">
        <v>36</v>
      </c>
      <c r="F1027" s="254"/>
      <c r="G1027" s="255"/>
      <c r="H1027" s="256"/>
      <c r="I1027" s="257"/>
      <c r="J1027" s="258"/>
      <c r="K1027" s="257"/>
      <c r="M1027" s="259" t="s">
        <v>911</v>
      </c>
      <c r="O1027" s="242"/>
    </row>
    <row r="1028" spans="1:15" ht="12.75">
      <c r="A1028" s="251"/>
      <c r="B1028" s="252"/>
      <c r="C1028" s="503" t="s">
        <v>912</v>
      </c>
      <c r="D1028" s="503"/>
      <c r="E1028" s="253">
        <v>36</v>
      </c>
      <c r="F1028" s="254"/>
      <c r="G1028" s="255"/>
      <c r="H1028" s="256"/>
      <c r="I1028" s="257"/>
      <c r="J1028" s="258"/>
      <c r="K1028" s="257"/>
      <c r="M1028" s="259" t="s">
        <v>912</v>
      </c>
      <c r="O1028" s="242"/>
    </row>
    <row r="1029" spans="1:15" ht="12.75">
      <c r="A1029" s="251"/>
      <c r="B1029" s="252"/>
      <c r="C1029" s="503" t="s">
        <v>913</v>
      </c>
      <c r="D1029" s="503"/>
      <c r="E1029" s="253">
        <v>36</v>
      </c>
      <c r="F1029" s="254"/>
      <c r="G1029" s="255"/>
      <c r="H1029" s="256"/>
      <c r="I1029" s="257"/>
      <c r="J1029" s="258"/>
      <c r="K1029" s="257"/>
      <c r="M1029" s="259" t="s">
        <v>913</v>
      </c>
      <c r="O1029" s="242"/>
    </row>
    <row r="1030" spans="1:15" ht="12.75">
      <c r="A1030" s="251"/>
      <c r="B1030" s="252"/>
      <c r="C1030" s="503" t="s">
        <v>914</v>
      </c>
      <c r="D1030" s="503"/>
      <c r="E1030" s="253">
        <v>36</v>
      </c>
      <c r="F1030" s="254"/>
      <c r="G1030" s="255"/>
      <c r="H1030" s="256"/>
      <c r="I1030" s="257"/>
      <c r="J1030" s="258"/>
      <c r="K1030" s="257"/>
      <c r="M1030" s="259" t="s">
        <v>914</v>
      </c>
      <c r="O1030" s="242"/>
    </row>
    <row r="1031" spans="1:15" ht="12.75">
      <c r="A1031" s="251"/>
      <c r="B1031" s="252"/>
      <c r="C1031" s="503" t="s">
        <v>915</v>
      </c>
      <c r="D1031" s="503"/>
      <c r="E1031" s="253">
        <v>116</v>
      </c>
      <c r="F1031" s="254"/>
      <c r="G1031" s="255"/>
      <c r="H1031" s="256"/>
      <c r="I1031" s="257"/>
      <c r="J1031" s="258"/>
      <c r="K1031" s="257"/>
      <c r="M1031" s="259" t="s">
        <v>915</v>
      </c>
      <c r="O1031" s="242"/>
    </row>
    <row r="1032" spans="1:15" ht="12.75">
      <c r="A1032" s="251"/>
      <c r="B1032" s="252"/>
      <c r="C1032" s="503" t="s">
        <v>861</v>
      </c>
      <c r="D1032" s="503"/>
      <c r="E1032" s="253">
        <v>0</v>
      </c>
      <c r="F1032" s="254"/>
      <c r="G1032" s="255"/>
      <c r="H1032" s="256"/>
      <c r="I1032" s="257"/>
      <c r="J1032" s="258"/>
      <c r="K1032" s="257"/>
      <c r="M1032" s="259">
        <v>0</v>
      </c>
      <c r="O1032" s="242"/>
    </row>
    <row r="1033" spans="1:15" ht="12.75">
      <c r="A1033" s="251"/>
      <c r="B1033" s="252"/>
      <c r="C1033" s="503" t="s">
        <v>916</v>
      </c>
      <c r="D1033" s="503"/>
      <c r="E1033" s="253">
        <v>36</v>
      </c>
      <c r="F1033" s="254"/>
      <c r="G1033" s="255"/>
      <c r="H1033" s="256"/>
      <c r="I1033" s="257"/>
      <c r="J1033" s="258"/>
      <c r="K1033" s="257"/>
      <c r="M1033" s="259" t="s">
        <v>916</v>
      </c>
      <c r="O1033" s="242"/>
    </row>
    <row r="1034" spans="1:15" ht="12.75">
      <c r="A1034" s="251"/>
      <c r="B1034" s="252"/>
      <c r="C1034" s="503" t="s">
        <v>917</v>
      </c>
      <c r="D1034" s="503"/>
      <c r="E1034" s="253">
        <v>24</v>
      </c>
      <c r="F1034" s="254"/>
      <c r="G1034" s="255"/>
      <c r="H1034" s="256"/>
      <c r="I1034" s="257"/>
      <c r="J1034" s="258"/>
      <c r="K1034" s="257"/>
      <c r="M1034" s="259" t="s">
        <v>917</v>
      </c>
      <c r="O1034" s="242"/>
    </row>
    <row r="1035" spans="1:15" ht="12.75">
      <c r="A1035" s="251"/>
      <c r="B1035" s="252"/>
      <c r="C1035" s="503" t="s">
        <v>918</v>
      </c>
      <c r="D1035" s="503"/>
      <c r="E1035" s="253">
        <v>0</v>
      </c>
      <c r="F1035" s="254"/>
      <c r="G1035" s="255"/>
      <c r="H1035" s="256"/>
      <c r="I1035" s="257"/>
      <c r="J1035" s="258"/>
      <c r="K1035" s="257"/>
      <c r="M1035" s="259" t="s">
        <v>918</v>
      </c>
      <c r="O1035" s="242"/>
    </row>
    <row r="1036" spans="1:15" ht="12.75">
      <c r="A1036" s="251"/>
      <c r="B1036" s="252"/>
      <c r="C1036" s="503" t="s">
        <v>919</v>
      </c>
      <c r="D1036" s="503"/>
      <c r="E1036" s="253">
        <v>32</v>
      </c>
      <c r="F1036" s="254"/>
      <c r="G1036" s="255"/>
      <c r="H1036" s="256"/>
      <c r="I1036" s="257"/>
      <c r="J1036" s="258"/>
      <c r="K1036" s="257"/>
      <c r="M1036" s="259" t="s">
        <v>919</v>
      </c>
      <c r="O1036" s="242"/>
    </row>
    <row r="1037" spans="1:15" ht="12.75">
      <c r="A1037" s="251"/>
      <c r="B1037" s="252"/>
      <c r="C1037" s="503" t="s">
        <v>920</v>
      </c>
      <c r="D1037" s="503"/>
      <c r="E1037" s="253">
        <v>24</v>
      </c>
      <c r="F1037" s="254"/>
      <c r="G1037" s="255"/>
      <c r="H1037" s="256"/>
      <c r="I1037" s="257"/>
      <c r="J1037" s="258"/>
      <c r="K1037" s="257"/>
      <c r="M1037" s="259" t="s">
        <v>920</v>
      </c>
      <c r="O1037" s="242"/>
    </row>
    <row r="1038" spans="1:15" ht="12.75">
      <c r="A1038" s="251"/>
      <c r="B1038" s="252"/>
      <c r="C1038" s="503" t="s">
        <v>921</v>
      </c>
      <c r="D1038" s="503"/>
      <c r="E1038" s="253">
        <v>36</v>
      </c>
      <c r="F1038" s="254"/>
      <c r="G1038" s="255"/>
      <c r="H1038" s="256"/>
      <c r="I1038" s="257"/>
      <c r="J1038" s="258"/>
      <c r="K1038" s="257"/>
      <c r="M1038" s="259" t="s">
        <v>921</v>
      </c>
      <c r="O1038" s="242"/>
    </row>
    <row r="1039" spans="1:15" ht="12.75">
      <c r="A1039" s="251"/>
      <c r="B1039" s="252"/>
      <c r="C1039" s="503" t="s">
        <v>922</v>
      </c>
      <c r="D1039" s="503"/>
      <c r="E1039" s="253">
        <v>36</v>
      </c>
      <c r="F1039" s="254"/>
      <c r="G1039" s="255"/>
      <c r="H1039" s="256"/>
      <c r="I1039" s="257"/>
      <c r="J1039" s="258"/>
      <c r="K1039" s="257"/>
      <c r="M1039" s="259" t="s">
        <v>922</v>
      </c>
      <c r="O1039" s="242"/>
    </row>
    <row r="1040" spans="1:15" ht="12.75">
      <c r="A1040" s="251"/>
      <c r="B1040" s="252"/>
      <c r="C1040" s="503" t="s">
        <v>923</v>
      </c>
      <c r="D1040" s="503"/>
      <c r="E1040" s="253">
        <v>36</v>
      </c>
      <c r="F1040" s="254"/>
      <c r="G1040" s="255"/>
      <c r="H1040" s="256"/>
      <c r="I1040" s="257"/>
      <c r="J1040" s="258"/>
      <c r="K1040" s="257"/>
      <c r="M1040" s="259" t="s">
        <v>923</v>
      </c>
      <c r="O1040" s="242"/>
    </row>
    <row r="1041" spans="1:15" ht="12.75">
      <c r="A1041" s="251"/>
      <c r="B1041" s="252"/>
      <c r="C1041" s="503" t="s">
        <v>924</v>
      </c>
      <c r="D1041" s="503"/>
      <c r="E1041" s="253">
        <v>36</v>
      </c>
      <c r="F1041" s="254"/>
      <c r="G1041" s="255"/>
      <c r="H1041" s="256"/>
      <c r="I1041" s="257"/>
      <c r="J1041" s="258"/>
      <c r="K1041" s="257"/>
      <c r="M1041" s="259" t="s">
        <v>924</v>
      </c>
      <c r="O1041" s="242"/>
    </row>
    <row r="1042" spans="1:15" ht="12.75">
      <c r="A1042" s="251"/>
      <c r="B1042" s="252"/>
      <c r="C1042" s="503" t="s">
        <v>925</v>
      </c>
      <c r="D1042" s="503"/>
      <c r="E1042" s="253">
        <v>24</v>
      </c>
      <c r="F1042" s="254"/>
      <c r="G1042" s="255"/>
      <c r="H1042" s="256"/>
      <c r="I1042" s="257"/>
      <c r="J1042" s="258"/>
      <c r="K1042" s="257"/>
      <c r="M1042" s="259" t="s">
        <v>925</v>
      </c>
      <c r="O1042" s="242"/>
    </row>
    <row r="1043" spans="1:15" ht="12.75">
      <c r="A1043" s="251"/>
      <c r="B1043" s="252"/>
      <c r="C1043" s="503" t="s">
        <v>926</v>
      </c>
      <c r="D1043" s="503"/>
      <c r="E1043" s="253">
        <v>116</v>
      </c>
      <c r="F1043" s="254"/>
      <c r="G1043" s="255"/>
      <c r="H1043" s="256"/>
      <c r="I1043" s="257"/>
      <c r="J1043" s="258"/>
      <c r="K1043" s="257"/>
      <c r="M1043" s="259" t="s">
        <v>926</v>
      </c>
      <c r="O1043" s="242"/>
    </row>
    <row r="1044" spans="1:15" ht="12.75">
      <c r="A1044" s="251"/>
      <c r="B1044" s="252"/>
      <c r="C1044" s="503" t="s">
        <v>927</v>
      </c>
      <c r="D1044" s="503"/>
      <c r="E1044" s="253">
        <v>48</v>
      </c>
      <c r="F1044" s="254"/>
      <c r="G1044" s="255"/>
      <c r="H1044" s="256"/>
      <c r="I1044" s="257"/>
      <c r="J1044" s="258"/>
      <c r="K1044" s="257"/>
      <c r="M1044" s="259" t="s">
        <v>927</v>
      </c>
      <c r="O1044" s="242"/>
    </row>
    <row r="1045" spans="1:15" ht="12.75">
      <c r="A1045" s="251"/>
      <c r="B1045" s="252"/>
      <c r="C1045" s="503" t="s">
        <v>928</v>
      </c>
      <c r="D1045" s="503"/>
      <c r="E1045" s="253">
        <v>12</v>
      </c>
      <c r="F1045" s="254"/>
      <c r="G1045" s="255"/>
      <c r="H1045" s="256"/>
      <c r="I1045" s="257"/>
      <c r="J1045" s="258"/>
      <c r="K1045" s="257"/>
      <c r="M1045" s="261">
        <v>16.8</v>
      </c>
      <c r="O1045" s="242"/>
    </row>
    <row r="1046" spans="1:80" ht="12.75">
      <c r="A1046" s="243">
        <v>96</v>
      </c>
      <c r="B1046" s="244" t="s">
        <v>929</v>
      </c>
      <c r="C1046" s="245" t="s">
        <v>930</v>
      </c>
      <c r="D1046" s="246" t="s">
        <v>200</v>
      </c>
      <c r="E1046" s="247">
        <v>11</v>
      </c>
      <c r="F1046" s="439"/>
      <c r="G1046" s="248">
        <f>E1046*F1046</f>
        <v>0</v>
      </c>
      <c r="H1046" s="249">
        <v>0</v>
      </c>
      <c r="I1046" s="250">
        <f>E1046*H1046</f>
        <v>0</v>
      </c>
      <c r="J1046" s="249">
        <v>0</v>
      </c>
      <c r="K1046" s="250">
        <f>E1046*J1046</f>
        <v>0</v>
      </c>
      <c r="O1046" s="242">
        <v>2</v>
      </c>
      <c r="AA1046" s="215">
        <v>1</v>
      </c>
      <c r="AB1046" s="215">
        <v>1</v>
      </c>
      <c r="AC1046" s="215">
        <v>1</v>
      </c>
      <c r="AZ1046" s="215">
        <v>1</v>
      </c>
      <c r="BA1046" s="215">
        <f>IF(AZ1046=1,G1046,0)</f>
        <v>0</v>
      </c>
      <c r="BB1046" s="215">
        <f>IF(AZ1046=2,G1046,0)</f>
        <v>0</v>
      </c>
      <c r="BC1046" s="215">
        <f>IF(AZ1046=3,G1046,0)</f>
        <v>0</v>
      </c>
      <c r="BD1046" s="215">
        <f>IF(AZ1046=4,G1046,0)</f>
        <v>0</v>
      </c>
      <c r="BE1046" s="215">
        <f>IF(AZ1046=5,G1046,0)</f>
        <v>0</v>
      </c>
      <c r="CA1046" s="242">
        <v>1</v>
      </c>
      <c r="CB1046" s="242">
        <v>1</v>
      </c>
    </row>
    <row r="1047" spans="1:15" ht="12.75">
      <c r="A1047" s="251"/>
      <c r="B1047" s="252"/>
      <c r="C1047" s="503" t="s">
        <v>167</v>
      </c>
      <c r="D1047" s="503"/>
      <c r="E1047" s="253">
        <v>0</v>
      </c>
      <c r="F1047" s="254"/>
      <c r="G1047" s="255"/>
      <c r="H1047" s="256"/>
      <c r="I1047" s="257"/>
      <c r="J1047" s="258"/>
      <c r="K1047" s="257"/>
      <c r="M1047" s="259" t="s">
        <v>167</v>
      </c>
      <c r="O1047" s="242"/>
    </row>
    <row r="1048" spans="1:15" ht="12.75">
      <c r="A1048" s="251"/>
      <c r="B1048" s="252"/>
      <c r="C1048" s="503" t="s">
        <v>931</v>
      </c>
      <c r="D1048" s="503"/>
      <c r="E1048" s="253">
        <v>2</v>
      </c>
      <c r="F1048" s="254"/>
      <c r="G1048" s="255"/>
      <c r="H1048" s="256"/>
      <c r="I1048" s="257"/>
      <c r="J1048" s="258"/>
      <c r="K1048" s="257"/>
      <c r="M1048" s="259" t="s">
        <v>931</v>
      </c>
      <c r="O1048" s="242"/>
    </row>
    <row r="1049" spans="1:15" ht="12.75">
      <c r="A1049" s="251"/>
      <c r="B1049" s="252"/>
      <c r="C1049" s="503" t="s">
        <v>932</v>
      </c>
      <c r="D1049" s="503"/>
      <c r="E1049" s="253">
        <v>1</v>
      </c>
      <c r="F1049" s="254"/>
      <c r="G1049" s="255"/>
      <c r="H1049" s="256"/>
      <c r="I1049" s="257"/>
      <c r="J1049" s="258"/>
      <c r="K1049" s="257"/>
      <c r="M1049" s="259" t="s">
        <v>932</v>
      </c>
      <c r="O1049" s="242"/>
    </row>
    <row r="1050" spans="1:15" ht="12.75">
      <c r="A1050" s="251"/>
      <c r="B1050" s="252"/>
      <c r="C1050" s="503" t="s">
        <v>933</v>
      </c>
      <c r="D1050" s="503"/>
      <c r="E1050" s="253">
        <v>1</v>
      </c>
      <c r="F1050" s="254"/>
      <c r="G1050" s="255"/>
      <c r="H1050" s="256"/>
      <c r="I1050" s="257"/>
      <c r="J1050" s="258"/>
      <c r="K1050" s="257"/>
      <c r="M1050" s="259" t="s">
        <v>933</v>
      </c>
      <c r="O1050" s="242"/>
    </row>
    <row r="1051" spans="1:15" ht="12.75">
      <c r="A1051" s="251"/>
      <c r="B1051" s="252"/>
      <c r="C1051" s="503" t="s">
        <v>144</v>
      </c>
      <c r="D1051" s="503"/>
      <c r="E1051" s="253">
        <v>0</v>
      </c>
      <c r="F1051" s="254"/>
      <c r="G1051" s="255"/>
      <c r="H1051" s="256"/>
      <c r="I1051" s="257"/>
      <c r="J1051" s="258"/>
      <c r="K1051" s="257"/>
      <c r="M1051" s="259" t="s">
        <v>144</v>
      </c>
      <c r="O1051" s="242"/>
    </row>
    <row r="1052" spans="1:15" ht="12.75">
      <c r="A1052" s="251"/>
      <c r="B1052" s="252"/>
      <c r="C1052" s="503" t="s">
        <v>934</v>
      </c>
      <c r="D1052" s="503"/>
      <c r="E1052" s="253">
        <v>2</v>
      </c>
      <c r="F1052" s="254"/>
      <c r="G1052" s="255"/>
      <c r="H1052" s="256"/>
      <c r="I1052" s="257"/>
      <c r="J1052" s="258"/>
      <c r="K1052" s="257"/>
      <c r="M1052" s="261">
        <v>4.209722222222222</v>
      </c>
      <c r="O1052" s="242"/>
    </row>
    <row r="1053" spans="1:15" ht="12.75">
      <c r="A1053" s="251"/>
      <c r="B1053" s="252"/>
      <c r="C1053" s="503" t="s">
        <v>935</v>
      </c>
      <c r="D1053" s="503"/>
      <c r="E1053" s="253">
        <v>2</v>
      </c>
      <c r="F1053" s="254"/>
      <c r="G1053" s="255"/>
      <c r="H1053" s="256"/>
      <c r="I1053" s="257"/>
      <c r="J1053" s="258"/>
      <c r="K1053" s="257"/>
      <c r="M1053" s="261">
        <v>5.751388888888889</v>
      </c>
      <c r="O1053" s="242"/>
    </row>
    <row r="1054" spans="1:15" ht="12.75">
      <c r="A1054" s="251"/>
      <c r="B1054" s="252"/>
      <c r="C1054" s="503" t="s">
        <v>936</v>
      </c>
      <c r="D1054" s="503"/>
      <c r="E1054" s="253">
        <v>2</v>
      </c>
      <c r="F1054" s="254"/>
      <c r="G1054" s="255"/>
      <c r="H1054" s="256"/>
      <c r="I1054" s="257"/>
      <c r="J1054" s="258"/>
      <c r="K1054" s="257"/>
      <c r="M1054" s="261">
        <v>5.334722222222222</v>
      </c>
      <c r="O1054" s="242"/>
    </row>
    <row r="1055" spans="1:15" ht="12.75">
      <c r="A1055" s="251"/>
      <c r="B1055" s="252"/>
      <c r="C1055" s="503" t="s">
        <v>937</v>
      </c>
      <c r="D1055" s="503"/>
      <c r="E1055" s="253">
        <v>1</v>
      </c>
      <c r="F1055" s="254"/>
      <c r="G1055" s="255"/>
      <c r="H1055" s="256"/>
      <c r="I1055" s="257"/>
      <c r="J1055" s="258"/>
      <c r="K1055" s="257"/>
      <c r="M1055" s="261">
        <v>9.292361111111111</v>
      </c>
      <c r="O1055" s="242"/>
    </row>
    <row r="1056" spans="1:80" ht="12.75">
      <c r="A1056" s="243">
        <v>97</v>
      </c>
      <c r="B1056" s="244" t="s">
        <v>938</v>
      </c>
      <c r="C1056" s="245" t="s">
        <v>939</v>
      </c>
      <c r="D1056" s="246" t="s">
        <v>123</v>
      </c>
      <c r="E1056" s="247">
        <v>29.036</v>
      </c>
      <c r="F1056" s="439"/>
      <c r="G1056" s="248">
        <f>E1056*F1056</f>
        <v>0</v>
      </c>
      <c r="H1056" s="249">
        <v>0.001</v>
      </c>
      <c r="I1056" s="250">
        <f>E1056*H1056</f>
        <v>0.029036000000000003</v>
      </c>
      <c r="J1056" s="249">
        <v>-0.031</v>
      </c>
      <c r="K1056" s="250">
        <f>E1056*J1056</f>
        <v>-0.900116</v>
      </c>
      <c r="O1056" s="242">
        <v>2</v>
      </c>
      <c r="AA1056" s="215">
        <v>1</v>
      </c>
      <c r="AB1056" s="215">
        <v>1</v>
      </c>
      <c r="AC1056" s="215">
        <v>1</v>
      </c>
      <c r="AZ1056" s="215">
        <v>1</v>
      </c>
      <c r="BA1056" s="215">
        <f>IF(AZ1056=1,G1056,0)</f>
        <v>0</v>
      </c>
      <c r="BB1056" s="215">
        <f>IF(AZ1056=2,G1056,0)</f>
        <v>0</v>
      </c>
      <c r="BC1056" s="215">
        <f>IF(AZ1056=3,G1056,0)</f>
        <v>0</v>
      </c>
      <c r="BD1056" s="215">
        <f>IF(AZ1056=4,G1056,0)</f>
        <v>0</v>
      </c>
      <c r="BE1056" s="215">
        <f>IF(AZ1056=5,G1056,0)</f>
        <v>0</v>
      </c>
      <c r="CA1056" s="242">
        <v>1</v>
      </c>
      <c r="CB1056" s="242">
        <v>1</v>
      </c>
    </row>
    <row r="1057" spans="1:15" ht="12.75">
      <c r="A1057" s="251"/>
      <c r="B1057" s="252"/>
      <c r="C1057" s="503" t="s">
        <v>167</v>
      </c>
      <c r="D1057" s="503"/>
      <c r="E1057" s="253">
        <v>0</v>
      </c>
      <c r="F1057" s="254"/>
      <c r="G1057" s="255"/>
      <c r="H1057" s="256"/>
      <c r="I1057" s="257"/>
      <c r="J1057" s="258"/>
      <c r="K1057" s="257"/>
      <c r="M1057" s="259" t="s">
        <v>167</v>
      </c>
      <c r="O1057" s="242"/>
    </row>
    <row r="1058" spans="1:15" ht="12.75">
      <c r="A1058" s="251"/>
      <c r="B1058" s="252"/>
      <c r="C1058" s="503" t="s">
        <v>940</v>
      </c>
      <c r="D1058" s="503"/>
      <c r="E1058" s="253">
        <v>0</v>
      </c>
      <c r="F1058" s="254"/>
      <c r="G1058" s="255"/>
      <c r="H1058" s="256"/>
      <c r="I1058" s="257"/>
      <c r="J1058" s="258"/>
      <c r="K1058" s="257"/>
      <c r="M1058" s="259" t="s">
        <v>940</v>
      </c>
      <c r="O1058" s="242"/>
    </row>
    <row r="1059" spans="1:15" ht="12.75">
      <c r="A1059" s="251"/>
      <c r="B1059" s="252"/>
      <c r="C1059" s="503" t="s">
        <v>941</v>
      </c>
      <c r="D1059" s="503"/>
      <c r="E1059" s="253">
        <v>1.2</v>
      </c>
      <c r="F1059" s="254"/>
      <c r="G1059" s="255"/>
      <c r="H1059" s="256"/>
      <c r="I1059" s="257"/>
      <c r="J1059" s="258"/>
      <c r="K1059" s="257"/>
      <c r="M1059" s="259" t="s">
        <v>941</v>
      </c>
      <c r="O1059" s="242"/>
    </row>
    <row r="1060" spans="1:15" ht="12.75">
      <c r="A1060" s="251"/>
      <c r="B1060" s="252"/>
      <c r="C1060" s="503" t="s">
        <v>942</v>
      </c>
      <c r="D1060" s="503"/>
      <c r="E1060" s="253">
        <v>1.2</v>
      </c>
      <c r="F1060" s="254"/>
      <c r="G1060" s="255"/>
      <c r="H1060" s="256"/>
      <c r="I1060" s="257"/>
      <c r="J1060" s="258"/>
      <c r="K1060" s="257"/>
      <c r="M1060" s="259" t="s">
        <v>942</v>
      </c>
      <c r="O1060" s="242"/>
    </row>
    <row r="1061" spans="1:15" ht="12.75">
      <c r="A1061" s="251"/>
      <c r="B1061" s="252"/>
      <c r="C1061" s="503" t="s">
        <v>943</v>
      </c>
      <c r="D1061" s="503"/>
      <c r="E1061" s="253">
        <v>1.2</v>
      </c>
      <c r="F1061" s="254"/>
      <c r="G1061" s="255"/>
      <c r="H1061" s="256"/>
      <c r="I1061" s="257"/>
      <c r="J1061" s="258"/>
      <c r="K1061" s="257"/>
      <c r="M1061" s="259" t="s">
        <v>943</v>
      </c>
      <c r="O1061" s="242"/>
    </row>
    <row r="1062" spans="1:15" ht="12.75">
      <c r="A1062" s="251"/>
      <c r="B1062" s="252"/>
      <c r="C1062" s="503" t="s">
        <v>944</v>
      </c>
      <c r="D1062" s="503"/>
      <c r="E1062" s="253">
        <v>1.2</v>
      </c>
      <c r="F1062" s="254"/>
      <c r="G1062" s="255"/>
      <c r="H1062" s="256"/>
      <c r="I1062" s="257"/>
      <c r="J1062" s="258"/>
      <c r="K1062" s="257"/>
      <c r="M1062" s="259" t="s">
        <v>944</v>
      </c>
      <c r="O1062" s="242"/>
    </row>
    <row r="1063" spans="1:15" ht="12.75">
      <c r="A1063" s="251"/>
      <c r="B1063" s="252"/>
      <c r="C1063" s="503" t="s">
        <v>421</v>
      </c>
      <c r="D1063" s="503"/>
      <c r="E1063" s="253">
        <v>1.35</v>
      </c>
      <c r="F1063" s="254"/>
      <c r="G1063" s="255"/>
      <c r="H1063" s="256"/>
      <c r="I1063" s="257"/>
      <c r="J1063" s="258"/>
      <c r="K1063" s="257"/>
      <c r="M1063" s="259" t="s">
        <v>421</v>
      </c>
      <c r="O1063" s="242"/>
    </row>
    <row r="1064" spans="1:15" ht="12.75">
      <c r="A1064" s="251"/>
      <c r="B1064" s="252"/>
      <c r="C1064" s="503" t="s">
        <v>945</v>
      </c>
      <c r="D1064" s="503"/>
      <c r="E1064" s="253">
        <v>1.408</v>
      </c>
      <c r="F1064" s="254"/>
      <c r="G1064" s="255"/>
      <c r="H1064" s="256"/>
      <c r="I1064" s="257"/>
      <c r="J1064" s="258"/>
      <c r="K1064" s="257"/>
      <c r="M1064" s="259" t="s">
        <v>945</v>
      </c>
      <c r="O1064" s="242"/>
    </row>
    <row r="1065" spans="1:15" ht="12.75">
      <c r="A1065" s="251"/>
      <c r="B1065" s="252"/>
      <c r="C1065" s="503" t="s">
        <v>946</v>
      </c>
      <c r="D1065" s="503"/>
      <c r="E1065" s="253">
        <v>1.408</v>
      </c>
      <c r="F1065" s="254"/>
      <c r="G1065" s="255"/>
      <c r="H1065" s="256"/>
      <c r="I1065" s="257"/>
      <c r="J1065" s="258"/>
      <c r="K1065" s="257"/>
      <c r="M1065" s="259" t="s">
        <v>946</v>
      </c>
      <c r="O1065" s="242"/>
    </row>
    <row r="1066" spans="1:15" ht="12.75">
      <c r="A1066" s="251"/>
      <c r="B1066" s="252"/>
      <c r="C1066" s="503" t="s">
        <v>947</v>
      </c>
      <c r="D1066" s="503"/>
      <c r="E1066" s="253">
        <v>1.335</v>
      </c>
      <c r="F1066" s="254"/>
      <c r="G1066" s="255"/>
      <c r="H1066" s="256"/>
      <c r="I1066" s="257"/>
      <c r="J1066" s="258"/>
      <c r="K1066" s="257"/>
      <c r="M1066" s="259" t="s">
        <v>947</v>
      </c>
      <c r="O1066" s="242"/>
    </row>
    <row r="1067" spans="1:15" ht="12.75">
      <c r="A1067" s="251"/>
      <c r="B1067" s="252"/>
      <c r="C1067" s="503" t="s">
        <v>948</v>
      </c>
      <c r="D1067" s="503"/>
      <c r="E1067" s="253">
        <v>1.92</v>
      </c>
      <c r="F1067" s="254"/>
      <c r="G1067" s="255"/>
      <c r="H1067" s="256"/>
      <c r="I1067" s="257"/>
      <c r="J1067" s="258"/>
      <c r="K1067" s="257"/>
      <c r="M1067" s="259" t="s">
        <v>948</v>
      </c>
      <c r="O1067" s="242"/>
    </row>
    <row r="1068" spans="1:15" ht="12.75">
      <c r="A1068" s="251"/>
      <c r="B1068" s="252"/>
      <c r="C1068" s="503" t="s">
        <v>949</v>
      </c>
      <c r="D1068" s="503"/>
      <c r="E1068" s="253">
        <v>1.92</v>
      </c>
      <c r="F1068" s="254"/>
      <c r="G1068" s="255"/>
      <c r="H1068" s="256"/>
      <c r="I1068" s="257"/>
      <c r="J1068" s="258"/>
      <c r="K1068" s="257"/>
      <c r="M1068" s="259" t="s">
        <v>949</v>
      </c>
      <c r="O1068" s="242"/>
    </row>
    <row r="1069" spans="1:15" ht="12.75">
      <c r="A1069" s="251"/>
      <c r="B1069" s="252"/>
      <c r="C1069" s="503" t="s">
        <v>950</v>
      </c>
      <c r="D1069" s="503"/>
      <c r="E1069" s="253">
        <v>0.96</v>
      </c>
      <c r="F1069" s="254"/>
      <c r="G1069" s="255"/>
      <c r="H1069" s="256"/>
      <c r="I1069" s="257"/>
      <c r="J1069" s="258"/>
      <c r="K1069" s="257"/>
      <c r="M1069" s="259" t="s">
        <v>950</v>
      </c>
      <c r="O1069" s="242"/>
    </row>
    <row r="1070" spans="1:15" ht="12.75">
      <c r="A1070" s="251"/>
      <c r="B1070" s="252"/>
      <c r="C1070" s="503" t="s">
        <v>951</v>
      </c>
      <c r="D1070" s="503"/>
      <c r="E1070" s="253">
        <v>2.4</v>
      </c>
      <c r="F1070" s="254"/>
      <c r="G1070" s="255"/>
      <c r="H1070" s="256"/>
      <c r="I1070" s="257"/>
      <c r="J1070" s="258"/>
      <c r="K1070" s="257"/>
      <c r="M1070" s="259" t="s">
        <v>951</v>
      </c>
      <c r="O1070" s="242"/>
    </row>
    <row r="1071" spans="1:15" ht="12.75">
      <c r="A1071" s="251"/>
      <c r="B1071" s="252"/>
      <c r="C1071" s="503" t="s">
        <v>952</v>
      </c>
      <c r="D1071" s="503"/>
      <c r="E1071" s="253">
        <v>0.5184</v>
      </c>
      <c r="F1071" s="254"/>
      <c r="G1071" s="255"/>
      <c r="H1071" s="256"/>
      <c r="I1071" s="257"/>
      <c r="J1071" s="258"/>
      <c r="K1071" s="257"/>
      <c r="M1071" s="259" t="s">
        <v>952</v>
      </c>
      <c r="O1071" s="242"/>
    </row>
    <row r="1072" spans="1:15" ht="12.75">
      <c r="A1072" s="251"/>
      <c r="B1072" s="252"/>
      <c r="C1072" s="503" t="s">
        <v>953</v>
      </c>
      <c r="D1072" s="503"/>
      <c r="E1072" s="253">
        <v>2.3616</v>
      </c>
      <c r="F1072" s="254"/>
      <c r="G1072" s="255"/>
      <c r="H1072" s="256"/>
      <c r="I1072" s="257"/>
      <c r="J1072" s="258"/>
      <c r="K1072" s="257"/>
      <c r="M1072" s="259" t="s">
        <v>953</v>
      </c>
      <c r="O1072" s="242"/>
    </row>
    <row r="1073" spans="1:15" ht="12.75">
      <c r="A1073" s="251"/>
      <c r="B1073" s="252"/>
      <c r="C1073" s="503" t="s">
        <v>954</v>
      </c>
      <c r="D1073" s="503"/>
      <c r="E1073" s="253">
        <v>0.87</v>
      </c>
      <c r="F1073" s="254"/>
      <c r="G1073" s="255"/>
      <c r="H1073" s="256"/>
      <c r="I1073" s="257"/>
      <c r="J1073" s="258"/>
      <c r="K1073" s="257"/>
      <c r="M1073" s="259" t="s">
        <v>954</v>
      </c>
      <c r="O1073" s="242"/>
    </row>
    <row r="1074" spans="1:15" ht="12.75">
      <c r="A1074" s="251"/>
      <c r="B1074" s="252"/>
      <c r="C1074" s="503" t="s">
        <v>955</v>
      </c>
      <c r="D1074" s="503"/>
      <c r="E1074" s="253">
        <v>0.39</v>
      </c>
      <c r="F1074" s="254"/>
      <c r="G1074" s="255"/>
      <c r="H1074" s="256"/>
      <c r="I1074" s="257"/>
      <c r="J1074" s="258"/>
      <c r="K1074" s="257"/>
      <c r="M1074" s="259" t="s">
        <v>955</v>
      </c>
      <c r="O1074" s="242"/>
    </row>
    <row r="1075" spans="1:15" ht="12.75">
      <c r="A1075" s="251"/>
      <c r="B1075" s="252"/>
      <c r="C1075" s="503" t="s">
        <v>956</v>
      </c>
      <c r="D1075" s="503"/>
      <c r="E1075" s="253">
        <v>7.395</v>
      </c>
      <c r="F1075" s="254"/>
      <c r="G1075" s="255"/>
      <c r="H1075" s="256"/>
      <c r="I1075" s="257"/>
      <c r="J1075" s="258"/>
      <c r="K1075" s="257"/>
      <c r="M1075" s="259" t="s">
        <v>956</v>
      </c>
      <c r="O1075" s="242"/>
    </row>
    <row r="1076" spans="1:80" ht="12.75">
      <c r="A1076" s="243">
        <v>98</v>
      </c>
      <c r="B1076" s="244" t="s">
        <v>957</v>
      </c>
      <c r="C1076" s="245" t="s">
        <v>958</v>
      </c>
      <c r="D1076" s="246" t="s">
        <v>123</v>
      </c>
      <c r="E1076" s="247">
        <v>938.0098</v>
      </c>
      <c r="F1076" s="439"/>
      <c r="G1076" s="248">
        <f>E1076*F1076</f>
        <v>0</v>
      </c>
      <c r="H1076" s="249">
        <v>0.00092</v>
      </c>
      <c r="I1076" s="250">
        <f>E1076*H1076</f>
        <v>0.8629690160000001</v>
      </c>
      <c r="J1076" s="249">
        <v>-0.054</v>
      </c>
      <c r="K1076" s="250">
        <f>E1076*J1076</f>
        <v>-50.652529200000004</v>
      </c>
      <c r="O1076" s="242">
        <v>2</v>
      </c>
      <c r="AA1076" s="215">
        <v>1</v>
      </c>
      <c r="AB1076" s="215">
        <v>1</v>
      </c>
      <c r="AC1076" s="215">
        <v>1</v>
      </c>
      <c r="AZ1076" s="215">
        <v>1</v>
      </c>
      <c r="BA1076" s="215">
        <f>IF(AZ1076=1,G1076,0)</f>
        <v>0</v>
      </c>
      <c r="BB1076" s="215">
        <f>IF(AZ1076=2,G1076,0)</f>
        <v>0</v>
      </c>
      <c r="BC1076" s="215">
        <f>IF(AZ1076=3,G1076,0)</f>
        <v>0</v>
      </c>
      <c r="BD1076" s="215">
        <f>IF(AZ1076=4,G1076,0)</f>
        <v>0</v>
      </c>
      <c r="BE1076" s="215">
        <f>IF(AZ1076=5,G1076,0)</f>
        <v>0</v>
      </c>
      <c r="CA1076" s="242">
        <v>1</v>
      </c>
      <c r="CB1076" s="242">
        <v>1</v>
      </c>
    </row>
    <row r="1077" spans="1:15" ht="12.75">
      <c r="A1077" s="251"/>
      <c r="B1077" s="252"/>
      <c r="C1077" s="503" t="s">
        <v>167</v>
      </c>
      <c r="D1077" s="503"/>
      <c r="E1077" s="253">
        <v>0</v>
      </c>
      <c r="F1077" s="254"/>
      <c r="G1077" s="255"/>
      <c r="H1077" s="256"/>
      <c r="I1077" s="257"/>
      <c r="J1077" s="258"/>
      <c r="K1077" s="257"/>
      <c r="M1077" s="259" t="s">
        <v>167</v>
      </c>
      <c r="O1077" s="242"/>
    </row>
    <row r="1078" spans="1:15" ht="12.75">
      <c r="A1078" s="251"/>
      <c r="B1078" s="252"/>
      <c r="C1078" s="503" t="s">
        <v>959</v>
      </c>
      <c r="D1078" s="503"/>
      <c r="E1078" s="253">
        <v>5.37</v>
      </c>
      <c r="F1078" s="254"/>
      <c r="G1078" s="255"/>
      <c r="H1078" s="256"/>
      <c r="I1078" s="257"/>
      <c r="J1078" s="258"/>
      <c r="K1078" s="257"/>
      <c r="M1078" s="259" t="s">
        <v>959</v>
      </c>
      <c r="O1078" s="242"/>
    </row>
    <row r="1079" spans="1:15" ht="12.75">
      <c r="A1079" s="251"/>
      <c r="B1079" s="252"/>
      <c r="C1079" s="503" t="s">
        <v>960</v>
      </c>
      <c r="D1079" s="503"/>
      <c r="E1079" s="253">
        <v>2.46</v>
      </c>
      <c r="F1079" s="254"/>
      <c r="G1079" s="255"/>
      <c r="H1079" s="256"/>
      <c r="I1079" s="257"/>
      <c r="J1079" s="258"/>
      <c r="K1079" s="257"/>
      <c r="M1079" s="259" t="s">
        <v>960</v>
      </c>
      <c r="O1079" s="242"/>
    </row>
    <row r="1080" spans="1:15" ht="12.75">
      <c r="A1080" s="251"/>
      <c r="B1080" s="252"/>
      <c r="C1080" s="503" t="s">
        <v>961</v>
      </c>
      <c r="D1080" s="503"/>
      <c r="E1080" s="253">
        <v>0.96</v>
      </c>
      <c r="F1080" s="254"/>
      <c r="G1080" s="255"/>
      <c r="H1080" s="256"/>
      <c r="I1080" s="257"/>
      <c r="J1080" s="258"/>
      <c r="K1080" s="257"/>
      <c r="M1080" s="259" t="s">
        <v>961</v>
      </c>
      <c r="O1080" s="242"/>
    </row>
    <row r="1081" spans="1:15" ht="12.75">
      <c r="A1081" s="251"/>
      <c r="B1081" s="252"/>
      <c r="C1081" s="503" t="s">
        <v>962</v>
      </c>
      <c r="D1081" s="503"/>
      <c r="E1081" s="253">
        <v>2.46</v>
      </c>
      <c r="F1081" s="254"/>
      <c r="G1081" s="255"/>
      <c r="H1081" s="256"/>
      <c r="I1081" s="257"/>
      <c r="J1081" s="258"/>
      <c r="K1081" s="257"/>
      <c r="M1081" s="259" t="s">
        <v>962</v>
      </c>
      <c r="O1081" s="242"/>
    </row>
    <row r="1082" spans="1:15" ht="12.75">
      <c r="A1082" s="251"/>
      <c r="B1082" s="252"/>
      <c r="C1082" s="503" t="s">
        <v>963</v>
      </c>
      <c r="D1082" s="503"/>
      <c r="E1082" s="253">
        <v>2.46</v>
      </c>
      <c r="F1082" s="254"/>
      <c r="G1082" s="255"/>
      <c r="H1082" s="256"/>
      <c r="I1082" s="257"/>
      <c r="J1082" s="258"/>
      <c r="K1082" s="257"/>
      <c r="M1082" s="259" t="s">
        <v>963</v>
      </c>
      <c r="O1082" s="242"/>
    </row>
    <row r="1083" spans="1:15" ht="12.75">
      <c r="A1083" s="251"/>
      <c r="B1083" s="252"/>
      <c r="C1083" s="503" t="s">
        <v>964</v>
      </c>
      <c r="D1083" s="503"/>
      <c r="E1083" s="253">
        <v>1.335</v>
      </c>
      <c r="F1083" s="254"/>
      <c r="G1083" s="255"/>
      <c r="H1083" s="256"/>
      <c r="I1083" s="257"/>
      <c r="J1083" s="258"/>
      <c r="K1083" s="257"/>
      <c r="M1083" s="259" t="s">
        <v>964</v>
      </c>
      <c r="O1083" s="242"/>
    </row>
    <row r="1084" spans="1:15" ht="12.75">
      <c r="A1084" s="251"/>
      <c r="B1084" s="252"/>
      <c r="C1084" s="503" t="s">
        <v>965</v>
      </c>
      <c r="D1084" s="503"/>
      <c r="E1084" s="253">
        <v>1.335</v>
      </c>
      <c r="F1084" s="254"/>
      <c r="G1084" s="255"/>
      <c r="H1084" s="256"/>
      <c r="I1084" s="257"/>
      <c r="J1084" s="258"/>
      <c r="K1084" s="257"/>
      <c r="M1084" s="259" t="s">
        <v>965</v>
      </c>
      <c r="O1084" s="242"/>
    </row>
    <row r="1085" spans="1:15" ht="12.75">
      <c r="A1085" s="251"/>
      <c r="B1085" s="252"/>
      <c r="C1085" s="503" t="s">
        <v>966</v>
      </c>
      <c r="D1085" s="503"/>
      <c r="E1085" s="253">
        <v>1.96</v>
      </c>
      <c r="F1085" s="254"/>
      <c r="G1085" s="255"/>
      <c r="H1085" s="256"/>
      <c r="I1085" s="257"/>
      <c r="J1085" s="258"/>
      <c r="K1085" s="257"/>
      <c r="M1085" s="259" t="s">
        <v>966</v>
      </c>
      <c r="O1085" s="242"/>
    </row>
    <row r="1086" spans="1:15" ht="12.75">
      <c r="A1086" s="251"/>
      <c r="B1086" s="252"/>
      <c r="C1086" s="503" t="s">
        <v>967</v>
      </c>
      <c r="D1086" s="503"/>
      <c r="E1086" s="253">
        <v>1.96</v>
      </c>
      <c r="F1086" s="254"/>
      <c r="G1086" s="255"/>
      <c r="H1086" s="256"/>
      <c r="I1086" s="257"/>
      <c r="J1086" s="258"/>
      <c r="K1086" s="257"/>
      <c r="M1086" s="259" t="s">
        <v>967</v>
      </c>
      <c r="O1086" s="242"/>
    </row>
    <row r="1087" spans="1:15" ht="12.75">
      <c r="A1087" s="251"/>
      <c r="B1087" s="252"/>
      <c r="C1087" s="503" t="s">
        <v>968</v>
      </c>
      <c r="D1087" s="503"/>
      <c r="E1087" s="253">
        <v>1.96</v>
      </c>
      <c r="F1087" s="254"/>
      <c r="G1087" s="255"/>
      <c r="H1087" s="256"/>
      <c r="I1087" s="257"/>
      <c r="J1087" s="258"/>
      <c r="K1087" s="257"/>
      <c r="M1087" s="259" t="s">
        <v>968</v>
      </c>
      <c r="O1087" s="242"/>
    </row>
    <row r="1088" spans="1:15" ht="12.75">
      <c r="A1088" s="251"/>
      <c r="B1088" s="252"/>
      <c r="C1088" s="503" t="s">
        <v>144</v>
      </c>
      <c r="D1088" s="503"/>
      <c r="E1088" s="253">
        <v>0</v>
      </c>
      <c r="F1088" s="254"/>
      <c r="G1088" s="255"/>
      <c r="H1088" s="256"/>
      <c r="I1088" s="257"/>
      <c r="J1088" s="258"/>
      <c r="K1088" s="257"/>
      <c r="M1088" s="259" t="s">
        <v>144</v>
      </c>
      <c r="O1088" s="242"/>
    </row>
    <row r="1089" spans="1:15" ht="12.75">
      <c r="A1089" s="251"/>
      <c r="B1089" s="252"/>
      <c r="C1089" s="503" t="s">
        <v>851</v>
      </c>
      <c r="D1089" s="503"/>
      <c r="E1089" s="253">
        <v>0</v>
      </c>
      <c r="F1089" s="254"/>
      <c r="G1089" s="255"/>
      <c r="H1089" s="256"/>
      <c r="I1089" s="257"/>
      <c r="J1089" s="258"/>
      <c r="K1089" s="257"/>
      <c r="M1089" s="259" t="s">
        <v>851</v>
      </c>
      <c r="O1089" s="242"/>
    </row>
    <row r="1090" spans="1:15" ht="12.75">
      <c r="A1090" s="251"/>
      <c r="B1090" s="252"/>
      <c r="C1090" s="503" t="s">
        <v>969</v>
      </c>
      <c r="D1090" s="503"/>
      <c r="E1090" s="253">
        <v>3.2136</v>
      </c>
      <c r="F1090" s="254"/>
      <c r="G1090" s="255"/>
      <c r="H1090" s="256"/>
      <c r="I1090" s="257"/>
      <c r="J1090" s="258"/>
      <c r="K1090" s="257"/>
      <c r="M1090" s="259" t="s">
        <v>969</v>
      </c>
      <c r="O1090" s="242"/>
    </row>
    <row r="1091" spans="1:15" ht="12.75">
      <c r="A1091" s="251"/>
      <c r="B1091" s="252"/>
      <c r="C1091" s="503" t="s">
        <v>970</v>
      </c>
      <c r="D1091" s="503"/>
      <c r="E1091" s="253">
        <v>7.17</v>
      </c>
      <c r="F1091" s="254"/>
      <c r="G1091" s="255"/>
      <c r="H1091" s="256"/>
      <c r="I1091" s="257"/>
      <c r="J1091" s="258"/>
      <c r="K1091" s="257"/>
      <c r="M1091" s="259" t="s">
        <v>970</v>
      </c>
      <c r="O1091" s="242"/>
    </row>
    <row r="1092" spans="1:15" ht="12.75">
      <c r="A1092" s="251"/>
      <c r="B1092" s="252"/>
      <c r="C1092" s="503" t="s">
        <v>971</v>
      </c>
      <c r="D1092" s="503"/>
      <c r="E1092" s="253">
        <v>22.86</v>
      </c>
      <c r="F1092" s="254"/>
      <c r="G1092" s="255"/>
      <c r="H1092" s="256"/>
      <c r="I1092" s="257"/>
      <c r="J1092" s="258"/>
      <c r="K1092" s="257"/>
      <c r="M1092" s="259" t="s">
        <v>971</v>
      </c>
      <c r="O1092" s="242"/>
    </row>
    <row r="1093" spans="1:15" ht="12.75">
      <c r="A1093" s="251"/>
      <c r="B1093" s="252"/>
      <c r="C1093" s="503" t="s">
        <v>972</v>
      </c>
      <c r="D1093" s="503"/>
      <c r="E1093" s="253">
        <v>7.56</v>
      </c>
      <c r="F1093" s="254"/>
      <c r="G1093" s="255"/>
      <c r="H1093" s="256"/>
      <c r="I1093" s="257"/>
      <c r="J1093" s="258"/>
      <c r="K1093" s="257"/>
      <c r="M1093" s="259" t="s">
        <v>972</v>
      </c>
      <c r="O1093" s="242"/>
    </row>
    <row r="1094" spans="1:15" ht="12.75">
      <c r="A1094" s="251"/>
      <c r="B1094" s="252"/>
      <c r="C1094" s="503" t="s">
        <v>973</v>
      </c>
      <c r="D1094" s="503"/>
      <c r="E1094" s="253">
        <v>5.49</v>
      </c>
      <c r="F1094" s="254"/>
      <c r="G1094" s="255"/>
      <c r="H1094" s="256"/>
      <c r="I1094" s="257"/>
      <c r="J1094" s="258"/>
      <c r="K1094" s="257"/>
      <c r="M1094" s="259" t="s">
        <v>973</v>
      </c>
      <c r="O1094" s="242"/>
    </row>
    <row r="1095" spans="1:15" ht="12.75">
      <c r="A1095" s="251"/>
      <c r="B1095" s="252"/>
      <c r="C1095" s="503" t="s">
        <v>974</v>
      </c>
      <c r="D1095" s="503"/>
      <c r="E1095" s="253">
        <v>5.49</v>
      </c>
      <c r="F1095" s="254"/>
      <c r="G1095" s="255"/>
      <c r="H1095" s="256"/>
      <c r="I1095" s="257"/>
      <c r="J1095" s="258"/>
      <c r="K1095" s="257"/>
      <c r="M1095" s="259" t="s">
        <v>974</v>
      </c>
      <c r="O1095" s="242"/>
    </row>
    <row r="1096" spans="1:15" ht="12.75">
      <c r="A1096" s="251"/>
      <c r="B1096" s="252"/>
      <c r="C1096" s="503" t="s">
        <v>975</v>
      </c>
      <c r="D1096" s="503"/>
      <c r="E1096" s="253">
        <v>2.745</v>
      </c>
      <c r="F1096" s="254"/>
      <c r="G1096" s="255"/>
      <c r="H1096" s="256"/>
      <c r="I1096" s="257"/>
      <c r="J1096" s="258"/>
      <c r="K1096" s="257"/>
      <c r="M1096" s="259" t="s">
        <v>975</v>
      </c>
      <c r="O1096" s="242"/>
    </row>
    <row r="1097" spans="1:15" ht="12.75">
      <c r="A1097" s="251"/>
      <c r="B1097" s="252"/>
      <c r="C1097" s="503" t="s">
        <v>976</v>
      </c>
      <c r="D1097" s="503"/>
      <c r="E1097" s="253">
        <v>53.34</v>
      </c>
      <c r="F1097" s="254"/>
      <c r="G1097" s="255"/>
      <c r="H1097" s="256"/>
      <c r="I1097" s="257"/>
      <c r="J1097" s="258"/>
      <c r="K1097" s="257"/>
      <c r="M1097" s="259" t="s">
        <v>976</v>
      </c>
      <c r="O1097" s="242"/>
    </row>
    <row r="1098" spans="1:15" ht="12.75">
      <c r="A1098" s="251"/>
      <c r="B1098" s="252"/>
      <c r="C1098" s="503" t="s">
        <v>977</v>
      </c>
      <c r="D1098" s="503"/>
      <c r="E1098" s="253">
        <v>11.475</v>
      </c>
      <c r="F1098" s="254"/>
      <c r="G1098" s="255"/>
      <c r="H1098" s="256"/>
      <c r="I1098" s="257"/>
      <c r="J1098" s="258"/>
      <c r="K1098" s="257"/>
      <c r="M1098" s="259" t="s">
        <v>977</v>
      </c>
      <c r="O1098" s="242"/>
    </row>
    <row r="1099" spans="1:15" ht="12.75">
      <c r="A1099" s="251"/>
      <c r="B1099" s="252"/>
      <c r="C1099" s="503" t="s">
        <v>978</v>
      </c>
      <c r="D1099" s="503"/>
      <c r="E1099" s="253">
        <v>9.5625</v>
      </c>
      <c r="F1099" s="254"/>
      <c r="G1099" s="255"/>
      <c r="H1099" s="256"/>
      <c r="I1099" s="257"/>
      <c r="J1099" s="258"/>
      <c r="K1099" s="257"/>
      <c r="M1099" s="259" t="s">
        <v>978</v>
      </c>
      <c r="O1099" s="242"/>
    </row>
    <row r="1100" spans="1:15" ht="12.75">
      <c r="A1100" s="251"/>
      <c r="B1100" s="252"/>
      <c r="C1100" s="503" t="s">
        <v>979</v>
      </c>
      <c r="D1100" s="503"/>
      <c r="E1100" s="253">
        <v>2.236</v>
      </c>
      <c r="F1100" s="254"/>
      <c r="G1100" s="255"/>
      <c r="H1100" s="256"/>
      <c r="I1100" s="257"/>
      <c r="J1100" s="258"/>
      <c r="K1100" s="257"/>
      <c r="M1100" s="259" t="s">
        <v>979</v>
      </c>
      <c r="O1100" s="242"/>
    </row>
    <row r="1101" spans="1:15" ht="12.75">
      <c r="A1101" s="251"/>
      <c r="B1101" s="252"/>
      <c r="C1101" s="503" t="s">
        <v>980</v>
      </c>
      <c r="D1101" s="503"/>
      <c r="E1101" s="253">
        <v>22.016</v>
      </c>
      <c r="F1101" s="254"/>
      <c r="G1101" s="255"/>
      <c r="H1101" s="256"/>
      <c r="I1101" s="257"/>
      <c r="J1101" s="258"/>
      <c r="K1101" s="257"/>
      <c r="M1101" s="259" t="s">
        <v>980</v>
      </c>
      <c r="O1101" s="242"/>
    </row>
    <row r="1102" spans="1:15" ht="12.75">
      <c r="A1102" s="251"/>
      <c r="B1102" s="252"/>
      <c r="C1102" s="503" t="s">
        <v>981</v>
      </c>
      <c r="D1102" s="503"/>
      <c r="E1102" s="253">
        <v>8.944</v>
      </c>
      <c r="F1102" s="254"/>
      <c r="G1102" s="255"/>
      <c r="H1102" s="256"/>
      <c r="I1102" s="257"/>
      <c r="J1102" s="258"/>
      <c r="K1102" s="257"/>
      <c r="M1102" s="259" t="s">
        <v>981</v>
      </c>
      <c r="O1102" s="242"/>
    </row>
    <row r="1103" spans="1:15" ht="12.75">
      <c r="A1103" s="251"/>
      <c r="B1103" s="252"/>
      <c r="C1103" s="503" t="s">
        <v>982</v>
      </c>
      <c r="D1103" s="503"/>
      <c r="E1103" s="253">
        <v>43.5744</v>
      </c>
      <c r="F1103" s="254"/>
      <c r="G1103" s="255"/>
      <c r="H1103" s="256"/>
      <c r="I1103" s="257"/>
      <c r="J1103" s="258"/>
      <c r="K1103" s="257"/>
      <c r="M1103" s="259" t="s">
        <v>982</v>
      </c>
      <c r="O1103" s="242"/>
    </row>
    <row r="1104" spans="1:15" ht="12.75">
      <c r="A1104" s="251"/>
      <c r="B1104" s="252"/>
      <c r="C1104" s="503" t="s">
        <v>983</v>
      </c>
      <c r="D1104" s="503"/>
      <c r="E1104" s="253">
        <v>2.64</v>
      </c>
      <c r="F1104" s="254"/>
      <c r="G1104" s="255"/>
      <c r="H1104" s="256"/>
      <c r="I1104" s="257"/>
      <c r="J1104" s="258"/>
      <c r="K1104" s="257"/>
      <c r="M1104" s="259" t="s">
        <v>983</v>
      </c>
      <c r="O1104" s="242"/>
    </row>
    <row r="1105" spans="1:15" ht="12.75">
      <c r="A1105" s="251"/>
      <c r="B1105" s="252"/>
      <c r="C1105" s="503" t="s">
        <v>984</v>
      </c>
      <c r="D1105" s="503"/>
      <c r="E1105" s="253">
        <v>4.864</v>
      </c>
      <c r="F1105" s="254"/>
      <c r="G1105" s="255"/>
      <c r="H1105" s="256"/>
      <c r="I1105" s="257"/>
      <c r="J1105" s="258"/>
      <c r="K1105" s="257"/>
      <c r="M1105" s="259" t="s">
        <v>984</v>
      </c>
      <c r="O1105" s="242"/>
    </row>
    <row r="1106" spans="1:15" ht="12.75">
      <c r="A1106" s="251"/>
      <c r="B1106" s="252"/>
      <c r="C1106" s="503" t="s">
        <v>985</v>
      </c>
      <c r="D1106" s="503"/>
      <c r="E1106" s="253">
        <v>2.9184</v>
      </c>
      <c r="F1106" s="254"/>
      <c r="G1106" s="255"/>
      <c r="H1106" s="256"/>
      <c r="I1106" s="257"/>
      <c r="J1106" s="258"/>
      <c r="K1106" s="257"/>
      <c r="M1106" s="259" t="s">
        <v>985</v>
      </c>
      <c r="O1106" s="242"/>
    </row>
    <row r="1107" spans="1:15" ht="12.75">
      <c r="A1107" s="251"/>
      <c r="B1107" s="252"/>
      <c r="C1107" s="503" t="s">
        <v>868</v>
      </c>
      <c r="D1107" s="503"/>
      <c r="E1107" s="253">
        <v>0</v>
      </c>
      <c r="F1107" s="254"/>
      <c r="G1107" s="255"/>
      <c r="H1107" s="256"/>
      <c r="I1107" s="257"/>
      <c r="J1107" s="258"/>
      <c r="K1107" s="257"/>
      <c r="M1107" s="259" t="s">
        <v>868</v>
      </c>
      <c r="O1107" s="242"/>
    </row>
    <row r="1108" spans="1:15" ht="12.75">
      <c r="A1108" s="251"/>
      <c r="B1108" s="252"/>
      <c r="C1108" s="503" t="s">
        <v>986</v>
      </c>
      <c r="D1108" s="503"/>
      <c r="E1108" s="253">
        <v>7.56</v>
      </c>
      <c r="F1108" s="254"/>
      <c r="G1108" s="255"/>
      <c r="H1108" s="256"/>
      <c r="I1108" s="257"/>
      <c r="J1108" s="258"/>
      <c r="K1108" s="257"/>
      <c r="M1108" s="259" t="s">
        <v>986</v>
      </c>
      <c r="O1108" s="242"/>
    </row>
    <row r="1109" spans="1:15" ht="12.75">
      <c r="A1109" s="251"/>
      <c r="B1109" s="252"/>
      <c r="C1109" s="503" t="s">
        <v>987</v>
      </c>
      <c r="D1109" s="503"/>
      <c r="E1109" s="253">
        <v>9.18</v>
      </c>
      <c r="F1109" s="254"/>
      <c r="G1109" s="255"/>
      <c r="H1109" s="256"/>
      <c r="I1109" s="257"/>
      <c r="J1109" s="258"/>
      <c r="K1109" s="257"/>
      <c r="M1109" s="259" t="s">
        <v>987</v>
      </c>
      <c r="O1109" s="242"/>
    </row>
    <row r="1110" spans="1:15" ht="12.75">
      <c r="A1110" s="251"/>
      <c r="B1110" s="252"/>
      <c r="C1110" s="503" t="s">
        <v>988</v>
      </c>
      <c r="D1110" s="503"/>
      <c r="E1110" s="253">
        <v>15.3</v>
      </c>
      <c r="F1110" s="254"/>
      <c r="G1110" s="255"/>
      <c r="H1110" s="256"/>
      <c r="I1110" s="257"/>
      <c r="J1110" s="258"/>
      <c r="K1110" s="257"/>
      <c r="M1110" s="259" t="s">
        <v>988</v>
      </c>
      <c r="O1110" s="242"/>
    </row>
    <row r="1111" spans="1:15" ht="12.75">
      <c r="A1111" s="251"/>
      <c r="B1111" s="252"/>
      <c r="C1111" s="503" t="s">
        <v>989</v>
      </c>
      <c r="D1111" s="503"/>
      <c r="E1111" s="253">
        <v>7.65</v>
      </c>
      <c r="F1111" s="254"/>
      <c r="G1111" s="255"/>
      <c r="H1111" s="256"/>
      <c r="I1111" s="257"/>
      <c r="J1111" s="258"/>
      <c r="K1111" s="257"/>
      <c r="M1111" s="259" t="s">
        <v>989</v>
      </c>
      <c r="O1111" s="242"/>
    </row>
    <row r="1112" spans="1:15" ht="12.75">
      <c r="A1112" s="251"/>
      <c r="B1112" s="252"/>
      <c r="C1112" s="503" t="s">
        <v>990</v>
      </c>
      <c r="D1112" s="503"/>
      <c r="E1112" s="253">
        <v>7.65</v>
      </c>
      <c r="F1112" s="254"/>
      <c r="G1112" s="255"/>
      <c r="H1112" s="256"/>
      <c r="I1112" s="257"/>
      <c r="J1112" s="258"/>
      <c r="K1112" s="257"/>
      <c r="M1112" s="259" t="s">
        <v>990</v>
      </c>
      <c r="O1112" s="242"/>
    </row>
    <row r="1113" spans="1:15" ht="12.75">
      <c r="A1113" s="251"/>
      <c r="B1113" s="252"/>
      <c r="C1113" s="503" t="s">
        <v>991</v>
      </c>
      <c r="D1113" s="503"/>
      <c r="E1113" s="253">
        <v>7.65</v>
      </c>
      <c r="F1113" s="254"/>
      <c r="G1113" s="255"/>
      <c r="H1113" s="256"/>
      <c r="I1113" s="257"/>
      <c r="J1113" s="258"/>
      <c r="K1113" s="257"/>
      <c r="M1113" s="259" t="s">
        <v>991</v>
      </c>
      <c r="O1113" s="242"/>
    </row>
    <row r="1114" spans="1:15" ht="12.75">
      <c r="A1114" s="251"/>
      <c r="B1114" s="252"/>
      <c r="C1114" s="503" t="s">
        <v>992</v>
      </c>
      <c r="D1114" s="503"/>
      <c r="E1114" s="253">
        <v>8.3385</v>
      </c>
      <c r="F1114" s="254"/>
      <c r="G1114" s="255"/>
      <c r="H1114" s="256"/>
      <c r="I1114" s="257"/>
      <c r="J1114" s="258"/>
      <c r="K1114" s="257"/>
      <c r="M1114" s="259" t="s">
        <v>992</v>
      </c>
      <c r="O1114" s="242"/>
    </row>
    <row r="1115" spans="1:15" ht="12.75">
      <c r="A1115" s="251"/>
      <c r="B1115" s="252"/>
      <c r="C1115" s="503" t="s">
        <v>993</v>
      </c>
      <c r="D1115" s="503"/>
      <c r="E1115" s="253">
        <v>7.9942</v>
      </c>
      <c r="F1115" s="254"/>
      <c r="G1115" s="255"/>
      <c r="H1115" s="256"/>
      <c r="I1115" s="257"/>
      <c r="J1115" s="258"/>
      <c r="K1115" s="257"/>
      <c r="M1115" s="259" t="s">
        <v>993</v>
      </c>
      <c r="O1115" s="242"/>
    </row>
    <row r="1116" spans="1:15" ht="12.75">
      <c r="A1116" s="251"/>
      <c r="B1116" s="252"/>
      <c r="C1116" s="503" t="s">
        <v>994</v>
      </c>
      <c r="D1116" s="503"/>
      <c r="E1116" s="253">
        <v>3.825</v>
      </c>
      <c r="F1116" s="254"/>
      <c r="G1116" s="255"/>
      <c r="H1116" s="256"/>
      <c r="I1116" s="257"/>
      <c r="J1116" s="258"/>
      <c r="K1116" s="257"/>
      <c r="M1116" s="259" t="s">
        <v>994</v>
      </c>
      <c r="O1116" s="242"/>
    </row>
    <row r="1117" spans="1:15" ht="12.75">
      <c r="A1117" s="251"/>
      <c r="B1117" s="252"/>
      <c r="C1117" s="503" t="s">
        <v>995</v>
      </c>
      <c r="D1117" s="503"/>
      <c r="E1117" s="253">
        <v>7.65</v>
      </c>
      <c r="F1117" s="254"/>
      <c r="G1117" s="255"/>
      <c r="H1117" s="256"/>
      <c r="I1117" s="257"/>
      <c r="J1117" s="258"/>
      <c r="K1117" s="257"/>
      <c r="M1117" s="259" t="s">
        <v>995</v>
      </c>
      <c r="O1117" s="242"/>
    </row>
    <row r="1118" spans="1:15" ht="12.75">
      <c r="A1118" s="251"/>
      <c r="B1118" s="252"/>
      <c r="C1118" s="503" t="s">
        <v>996</v>
      </c>
      <c r="D1118" s="503"/>
      <c r="E1118" s="253">
        <v>3.825</v>
      </c>
      <c r="F1118" s="254"/>
      <c r="G1118" s="255"/>
      <c r="H1118" s="256"/>
      <c r="I1118" s="257"/>
      <c r="J1118" s="258"/>
      <c r="K1118" s="257"/>
      <c r="M1118" s="259" t="s">
        <v>996</v>
      </c>
      <c r="O1118" s="242"/>
    </row>
    <row r="1119" spans="1:15" ht="12.75">
      <c r="A1119" s="251"/>
      <c r="B1119" s="252"/>
      <c r="C1119" s="503" t="s">
        <v>997</v>
      </c>
      <c r="D1119" s="503"/>
      <c r="E1119" s="253">
        <v>11.475</v>
      </c>
      <c r="F1119" s="254"/>
      <c r="G1119" s="255"/>
      <c r="H1119" s="256"/>
      <c r="I1119" s="257"/>
      <c r="J1119" s="258"/>
      <c r="K1119" s="257"/>
      <c r="M1119" s="259" t="s">
        <v>997</v>
      </c>
      <c r="O1119" s="242"/>
    </row>
    <row r="1120" spans="1:15" ht="12.75">
      <c r="A1120" s="251"/>
      <c r="B1120" s="252"/>
      <c r="C1120" s="503" t="s">
        <v>998</v>
      </c>
      <c r="D1120" s="503"/>
      <c r="E1120" s="253">
        <v>5.355</v>
      </c>
      <c r="F1120" s="254"/>
      <c r="G1120" s="255"/>
      <c r="H1120" s="256"/>
      <c r="I1120" s="257"/>
      <c r="J1120" s="258"/>
      <c r="K1120" s="257"/>
      <c r="M1120" s="259" t="s">
        <v>998</v>
      </c>
      <c r="O1120" s="242"/>
    </row>
    <row r="1121" spans="1:15" ht="12.75">
      <c r="A1121" s="251"/>
      <c r="B1121" s="252"/>
      <c r="C1121" s="503" t="s">
        <v>999</v>
      </c>
      <c r="D1121" s="503"/>
      <c r="E1121" s="253">
        <v>3.825</v>
      </c>
      <c r="F1121" s="254"/>
      <c r="G1121" s="255"/>
      <c r="H1121" s="256"/>
      <c r="I1121" s="257"/>
      <c r="J1121" s="258"/>
      <c r="K1121" s="257"/>
      <c r="M1121" s="259" t="s">
        <v>999</v>
      </c>
      <c r="O1121" s="242"/>
    </row>
    <row r="1122" spans="1:15" ht="12.75">
      <c r="A1122" s="251"/>
      <c r="B1122" s="252"/>
      <c r="C1122" s="503" t="s">
        <v>1000</v>
      </c>
      <c r="D1122" s="503"/>
      <c r="E1122" s="253">
        <v>3.825</v>
      </c>
      <c r="F1122" s="254"/>
      <c r="G1122" s="255"/>
      <c r="H1122" s="256"/>
      <c r="I1122" s="257"/>
      <c r="J1122" s="258"/>
      <c r="K1122" s="257"/>
      <c r="M1122" s="259" t="s">
        <v>1000</v>
      </c>
      <c r="O1122" s="242"/>
    </row>
    <row r="1123" spans="1:15" ht="12.75">
      <c r="A1123" s="251"/>
      <c r="B1123" s="252"/>
      <c r="C1123" s="503" t="s">
        <v>1001</v>
      </c>
      <c r="D1123" s="503"/>
      <c r="E1123" s="253">
        <v>15.3</v>
      </c>
      <c r="F1123" s="254"/>
      <c r="G1123" s="255"/>
      <c r="H1123" s="256"/>
      <c r="I1123" s="257"/>
      <c r="J1123" s="258"/>
      <c r="K1123" s="257"/>
      <c r="M1123" s="259" t="s">
        <v>1001</v>
      </c>
      <c r="O1123" s="242"/>
    </row>
    <row r="1124" spans="1:15" ht="12.75">
      <c r="A1124" s="251"/>
      <c r="B1124" s="252"/>
      <c r="C1124" s="503" t="s">
        <v>1002</v>
      </c>
      <c r="D1124" s="503"/>
      <c r="E1124" s="253">
        <v>7.65</v>
      </c>
      <c r="F1124" s="254"/>
      <c r="G1124" s="255"/>
      <c r="H1124" s="256"/>
      <c r="I1124" s="257"/>
      <c r="J1124" s="258"/>
      <c r="K1124" s="257"/>
      <c r="M1124" s="259" t="s">
        <v>1002</v>
      </c>
      <c r="O1124" s="242"/>
    </row>
    <row r="1125" spans="1:15" ht="12.75">
      <c r="A1125" s="251"/>
      <c r="B1125" s="252"/>
      <c r="C1125" s="503" t="s">
        <v>1003</v>
      </c>
      <c r="D1125" s="503"/>
      <c r="E1125" s="253">
        <v>3.81</v>
      </c>
      <c r="F1125" s="254"/>
      <c r="G1125" s="255"/>
      <c r="H1125" s="256"/>
      <c r="I1125" s="257"/>
      <c r="J1125" s="258"/>
      <c r="K1125" s="257"/>
      <c r="M1125" s="259" t="s">
        <v>1003</v>
      </c>
      <c r="O1125" s="242"/>
    </row>
    <row r="1126" spans="1:15" ht="12.75">
      <c r="A1126" s="251"/>
      <c r="B1126" s="252"/>
      <c r="C1126" s="503" t="s">
        <v>1004</v>
      </c>
      <c r="D1126" s="503"/>
      <c r="E1126" s="253">
        <v>7.8336</v>
      </c>
      <c r="F1126" s="254"/>
      <c r="G1126" s="255"/>
      <c r="H1126" s="256"/>
      <c r="I1126" s="257"/>
      <c r="J1126" s="258"/>
      <c r="K1126" s="257"/>
      <c r="M1126" s="259" t="s">
        <v>1004</v>
      </c>
      <c r="O1126" s="242"/>
    </row>
    <row r="1127" spans="1:15" ht="12.75">
      <c r="A1127" s="251"/>
      <c r="B1127" s="252"/>
      <c r="C1127" s="503" t="s">
        <v>1005</v>
      </c>
      <c r="D1127" s="503"/>
      <c r="E1127" s="253">
        <v>7.65</v>
      </c>
      <c r="F1127" s="254"/>
      <c r="G1127" s="255"/>
      <c r="H1127" s="256"/>
      <c r="I1127" s="257"/>
      <c r="J1127" s="258"/>
      <c r="K1127" s="257"/>
      <c r="M1127" s="259" t="s">
        <v>1005</v>
      </c>
      <c r="O1127" s="242"/>
    </row>
    <row r="1128" spans="1:15" ht="12.75">
      <c r="A1128" s="251"/>
      <c r="B1128" s="252"/>
      <c r="C1128" s="503" t="s">
        <v>1006</v>
      </c>
      <c r="D1128" s="503"/>
      <c r="E1128" s="253">
        <v>13.7238</v>
      </c>
      <c r="F1128" s="254"/>
      <c r="G1128" s="255"/>
      <c r="H1128" s="256"/>
      <c r="I1128" s="257"/>
      <c r="J1128" s="258"/>
      <c r="K1128" s="257"/>
      <c r="M1128" s="259" t="s">
        <v>1006</v>
      </c>
      <c r="O1128" s="242"/>
    </row>
    <row r="1129" spans="1:15" ht="12.75">
      <c r="A1129" s="251"/>
      <c r="B1129" s="252"/>
      <c r="C1129" s="503" t="s">
        <v>1007</v>
      </c>
      <c r="D1129" s="503"/>
      <c r="E1129" s="253">
        <v>13.7238</v>
      </c>
      <c r="F1129" s="254"/>
      <c r="G1129" s="255"/>
      <c r="H1129" s="256"/>
      <c r="I1129" s="257"/>
      <c r="J1129" s="258"/>
      <c r="K1129" s="257"/>
      <c r="M1129" s="259" t="s">
        <v>1007</v>
      </c>
      <c r="O1129" s="242"/>
    </row>
    <row r="1130" spans="1:15" ht="12.75">
      <c r="A1130" s="251"/>
      <c r="B1130" s="252"/>
      <c r="C1130" s="503" t="s">
        <v>1008</v>
      </c>
      <c r="D1130" s="503"/>
      <c r="E1130" s="253">
        <v>13.7238</v>
      </c>
      <c r="F1130" s="254"/>
      <c r="G1130" s="255"/>
      <c r="H1130" s="256"/>
      <c r="I1130" s="257"/>
      <c r="J1130" s="258"/>
      <c r="K1130" s="257"/>
      <c r="M1130" s="259" t="s">
        <v>1008</v>
      </c>
      <c r="O1130" s="242"/>
    </row>
    <row r="1131" spans="1:15" ht="12.75">
      <c r="A1131" s="251"/>
      <c r="B1131" s="252"/>
      <c r="C1131" s="503" t="s">
        <v>1009</v>
      </c>
      <c r="D1131" s="503"/>
      <c r="E1131" s="253">
        <v>13.7238</v>
      </c>
      <c r="F1131" s="254"/>
      <c r="G1131" s="255"/>
      <c r="H1131" s="256"/>
      <c r="I1131" s="257"/>
      <c r="J1131" s="258"/>
      <c r="K1131" s="257"/>
      <c r="M1131" s="259" t="s">
        <v>1009</v>
      </c>
      <c r="O1131" s="242"/>
    </row>
    <row r="1132" spans="1:15" ht="12.75">
      <c r="A1132" s="251"/>
      <c r="B1132" s="252"/>
      <c r="C1132" s="503" t="s">
        <v>1010</v>
      </c>
      <c r="D1132" s="503"/>
      <c r="E1132" s="253">
        <v>9.867</v>
      </c>
      <c r="F1132" s="254"/>
      <c r="G1132" s="255"/>
      <c r="H1132" s="256"/>
      <c r="I1132" s="257"/>
      <c r="J1132" s="258"/>
      <c r="K1132" s="257"/>
      <c r="M1132" s="259" t="s">
        <v>1010</v>
      </c>
      <c r="O1132" s="242"/>
    </row>
    <row r="1133" spans="1:15" ht="12.75">
      <c r="A1133" s="251"/>
      <c r="B1133" s="252"/>
      <c r="C1133" s="503" t="s">
        <v>1011</v>
      </c>
      <c r="D1133" s="503"/>
      <c r="E1133" s="253">
        <v>40.48</v>
      </c>
      <c r="F1133" s="254"/>
      <c r="G1133" s="255"/>
      <c r="H1133" s="256"/>
      <c r="I1133" s="257"/>
      <c r="J1133" s="258"/>
      <c r="K1133" s="257"/>
      <c r="M1133" s="259" t="s">
        <v>1011</v>
      </c>
      <c r="O1133" s="242"/>
    </row>
    <row r="1134" spans="1:15" ht="12.75">
      <c r="A1134" s="251"/>
      <c r="B1134" s="252"/>
      <c r="C1134" s="503" t="s">
        <v>1012</v>
      </c>
      <c r="D1134" s="503"/>
      <c r="E1134" s="253">
        <v>9.828</v>
      </c>
      <c r="F1134" s="254"/>
      <c r="G1134" s="255"/>
      <c r="H1134" s="256"/>
      <c r="I1134" s="257"/>
      <c r="J1134" s="258"/>
      <c r="K1134" s="257"/>
      <c r="M1134" s="259" t="s">
        <v>1012</v>
      </c>
      <c r="O1134" s="242"/>
    </row>
    <row r="1135" spans="1:15" ht="12.75">
      <c r="A1135" s="251"/>
      <c r="B1135" s="252"/>
      <c r="C1135" s="503" t="s">
        <v>1013</v>
      </c>
      <c r="D1135" s="503"/>
      <c r="E1135" s="253">
        <v>7.62</v>
      </c>
      <c r="F1135" s="254"/>
      <c r="G1135" s="255"/>
      <c r="H1135" s="256"/>
      <c r="I1135" s="257"/>
      <c r="J1135" s="258"/>
      <c r="K1135" s="257"/>
      <c r="M1135" s="259" t="s">
        <v>1013</v>
      </c>
      <c r="O1135" s="242"/>
    </row>
    <row r="1136" spans="1:15" ht="12.75">
      <c r="A1136" s="251"/>
      <c r="B1136" s="252"/>
      <c r="C1136" s="503" t="s">
        <v>1014</v>
      </c>
      <c r="D1136" s="503"/>
      <c r="E1136" s="253">
        <v>3.81</v>
      </c>
      <c r="F1136" s="254"/>
      <c r="G1136" s="255"/>
      <c r="H1136" s="256"/>
      <c r="I1136" s="257"/>
      <c r="J1136" s="258"/>
      <c r="K1136" s="257"/>
      <c r="M1136" s="259" t="s">
        <v>1014</v>
      </c>
      <c r="O1136" s="242"/>
    </row>
    <row r="1137" spans="1:15" ht="12.75">
      <c r="A1137" s="251"/>
      <c r="B1137" s="252"/>
      <c r="C1137" s="503" t="s">
        <v>896</v>
      </c>
      <c r="D1137" s="503"/>
      <c r="E1137" s="253">
        <v>0</v>
      </c>
      <c r="F1137" s="254"/>
      <c r="G1137" s="255"/>
      <c r="H1137" s="256"/>
      <c r="I1137" s="257"/>
      <c r="J1137" s="258"/>
      <c r="K1137" s="257"/>
      <c r="M1137" s="259" t="s">
        <v>896</v>
      </c>
      <c r="O1137" s="242"/>
    </row>
    <row r="1138" spans="1:15" ht="12.75">
      <c r="A1138" s="251"/>
      <c r="B1138" s="252"/>
      <c r="C1138" s="503" t="s">
        <v>1015</v>
      </c>
      <c r="D1138" s="503"/>
      <c r="E1138" s="253">
        <v>7.65</v>
      </c>
      <c r="F1138" s="254"/>
      <c r="G1138" s="255"/>
      <c r="H1138" s="256"/>
      <c r="I1138" s="257"/>
      <c r="J1138" s="258"/>
      <c r="K1138" s="257"/>
      <c r="M1138" s="259" t="s">
        <v>1015</v>
      </c>
      <c r="O1138" s="242"/>
    </row>
    <row r="1139" spans="1:15" ht="12.75">
      <c r="A1139" s="251"/>
      <c r="B1139" s="252"/>
      <c r="C1139" s="503" t="s">
        <v>1016</v>
      </c>
      <c r="D1139" s="503"/>
      <c r="E1139" s="253">
        <v>4.225</v>
      </c>
      <c r="F1139" s="254"/>
      <c r="G1139" s="255"/>
      <c r="H1139" s="256"/>
      <c r="I1139" s="257"/>
      <c r="J1139" s="258"/>
      <c r="K1139" s="257"/>
      <c r="M1139" s="259" t="s">
        <v>1016</v>
      </c>
      <c r="O1139" s="242"/>
    </row>
    <row r="1140" spans="1:15" ht="12.75">
      <c r="A1140" s="251"/>
      <c r="B1140" s="252"/>
      <c r="C1140" s="503" t="s">
        <v>1017</v>
      </c>
      <c r="D1140" s="503"/>
      <c r="E1140" s="253">
        <v>7.65</v>
      </c>
      <c r="F1140" s="254"/>
      <c r="G1140" s="255"/>
      <c r="H1140" s="256"/>
      <c r="I1140" s="257"/>
      <c r="J1140" s="258"/>
      <c r="K1140" s="257"/>
      <c r="M1140" s="259" t="s">
        <v>1017</v>
      </c>
      <c r="O1140" s="242"/>
    </row>
    <row r="1141" spans="1:15" ht="12.75">
      <c r="A1141" s="251"/>
      <c r="B1141" s="252"/>
      <c r="C1141" s="503" t="s">
        <v>1018</v>
      </c>
      <c r="D1141" s="503"/>
      <c r="E1141" s="253">
        <v>15.3</v>
      </c>
      <c r="F1141" s="254"/>
      <c r="G1141" s="255"/>
      <c r="H1141" s="256"/>
      <c r="I1141" s="257"/>
      <c r="J1141" s="258"/>
      <c r="K1141" s="257"/>
      <c r="M1141" s="259" t="s">
        <v>1018</v>
      </c>
      <c r="O1141" s="242"/>
    </row>
    <row r="1142" spans="1:15" ht="12.75">
      <c r="A1142" s="251"/>
      <c r="B1142" s="252"/>
      <c r="C1142" s="503" t="s">
        <v>1019</v>
      </c>
      <c r="D1142" s="503"/>
      <c r="E1142" s="253">
        <v>15.3</v>
      </c>
      <c r="F1142" s="254"/>
      <c r="G1142" s="255"/>
      <c r="H1142" s="256"/>
      <c r="I1142" s="257"/>
      <c r="J1142" s="258"/>
      <c r="K1142" s="257"/>
      <c r="M1142" s="259" t="s">
        <v>1019</v>
      </c>
      <c r="O1142" s="242"/>
    </row>
    <row r="1143" spans="1:15" ht="12.75">
      <c r="A1143" s="251"/>
      <c r="B1143" s="252"/>
      <c r="C1143" s="503" t="s">
        <v>1020</v>
      </c>
      <c r="D1143" s="503"/>
      <c r="E1143" s="253">
        <v>7.65</v>
      </c>
      <c r="F1143" s="254"/>
      <c r="G1143" s="255"/>
      <c r="H1143" s="256"/>
      <c r="I1143" s="257"/>
      <c r="J1143" s="258"/>
      <c r="K1143" s="257"/>
      <c r="M1143" s="259" t="s">
        <v>1020</v>
      </c>
      <c r="O1143" s="242"/>
    </row>
    <row r="1144" spans="1:15" ht="12.75">
      <c r="A1144" s="251"/>
      <c r="B1144" s="252"/>
      <c r="C1144" s="503" t="s">
        <v>1021</v>
      </c>
      <c r="D1144" s="503"/>
      <c r="E1144" s="253">
        <v>8.3385</v>
      </c>
      <c r="F1144" s="254"/>
      <c r="G1144" s="255"/>
      <c r="H1144" s="256"/>
      <c r="I1144" s="257"/>
      <c r="J1144" s="258"/>
      <c r="K1144" s="257"/>
      <c r="M1144" s="259" t="s">
        <v>1021</v>
      </c>
      <c r="O1144" s="242"/>
    </row>
    <row r="1145" spans="1:15" ht="12.75">
      <c r="A1145" s="251"/>
      <c r="B1145" s="252"/>
      <c r="C1145" s="503" t="s">
        <v>1022</v>
      </c>
      <c r="D1145" s="503"/>
      <c r="E1145" s="253">
        <v>7.9942</v>
      </c>
      <c r="F1145" s="254"/>
      <c r="G1145" s="255"/>
      <c r="H1145" s="256"/>
      <c r="I1145" s="257"/>
      <c r="J1145" s="258"/>
      <c r="K1145" s="257"/>
      <c r="M1145" s="259" t="s">
        <v>1022</v>
      </c>
      <c r="O1145" s="242"/>
    </row>
    <row r="1146" spans="1:15" ht="12.75">
      <c r="A1146" s="251"/>
      <c r="B1146" s="252"/>
      <c r="C1146" s="503" t="s">
        <v>1023</v>
      </c>
      <c r="D1146" s="503"/>
      <c r="E1146" s="253">
        <v>7.65</v>
      </c>
      <c r="F1146" s="254"/>
      <c r="G1146" s="255"/>
      <c r="H1146" s="256"/>
      <c r="I1146" s="257"/>
      <c r="J1146" s="258"/>
      <c r="K1146" s="257"/>
      <c r="M1146" s="259" t="s">
        <v>1023</v>
      </c>
      <c r="O1146" s="242"/>
    </row>
    <row r="1147" spans="1:15" ht="12.75">
      <c r="A1147" s="251"/>
      <c r="B1147" s="252"/>
      <c r="C1147" s="503" t="s">
        <v>1024</v>
      </c>
      <c r="D1147" s="503"/>
      <c r="E1147" s="253">
        <v>7.65</v>
      </c>
      <c r="F1147" s="254"/>
      <c r="G1147" s="255"/>
      <c r="H1147" s="256"/>
      <c r="I1147" s="257"/>
      <c r="J1147" s="258"/>
      <c r="K1147" s="257"/>
      <c r="M1147" s="259" t="s">
        <v>1024</v>
      </c>
      <c r="O1147" s="242"/>
    </row>
    <row r="1148" spans="1:15" ht="12.75">
      <c r="A1148" s="251"/>
      <c r="B1148" s="252"/>
      <c r="C1148" s="503" t="s">
        <v>1025</v>
      </c>
      <c r="D1148" s="503"/>
      <c r="E1148" s="253">
        <v>49.53</v>
      </c>
      <c r="F1148" s="254"/>
      <c r="G1148" s="255"/>
      <c r="H1148" s="256"/>
      <c r="I1148" s="257"/>
      <c r="J1148" s="258"/>
      <c r="K1148" s="257"/>
      <c r="M1148" s="259" t="s">
        <v>1025</v>
      </c>
      <c r="O1148" s="242"/>
    </row>
    <row r="1149" spans="1:15" ht="12.75">
      <c r="A1149" s="251"/>
      <c r="B1149" s="252"/>
      <c r="C1149" s="503" t="s">
        <v>1026</v>
      </c>
      <c r="D1149" s="503"/>
      <c r="E1149" s="253">
        <v>6.944</v>
      </c>
      <c r="F1149" s="254"/>
      <c r="G1149" s="255"/>
      <c r="H1149" s="256"/>
      <c r="I1149" s="257"/>
      <c r="J1149" s="258"/>
      <c r="K1149" s="257"/>
      <c r="M1149" s="259" t="s">
        <v>1026</v>
      </c>
      <c r="O1149" s="242"/>
    </row>
    <row r="1150" spans="1:15" ht="12.75">
      <c r="A1150" s="251"/>
      <c r="B1150" s="252"/>
      <c r="C1150" s="503" t="s">
        <v>1027</v>
      </c>
      <c r="D1150" s="503"/>
      <c r="E1150" s="253">
        <v>0.992</v>
      </c>
      <c r="F1150" s="254"/>
      <c r="G1150" s="255"/>
      <c r="H1150" s="256"/>
      <c r="I1150" s="257"/>
      <c r="J1150" s="258"/>
      <c r="K1150" s="257"/>
      <c r="M1150" s="259" t="s">
        <v>1027</v>
      </c>
      <c r="O1150" s="242"/>
    </row>
    <row r="1151" spans="1:15" ht="12.75">
      <c r="A1151" s="251"/>
      <c r="B1151" s="252"/>
      <c r="C1151" s="503" t="s">
        <v>1028</v>
      </c>
      <c r="D1151" s="503"/>
      <c r="E1151" s="253">
        <v>7.62</v>
      </c>
      <c r="F1151" s="254"/>
      <c r="G1151" s="255"/>
      <c r="H1151" s="256"/>
      <c r="I1151" s="257"/>
      <c r="J1151" s="258"/>
      <c r="K1151" s="257"/>
      <c r="M1151" s="259" t="s">
        <v>1028</v>
      </c>
      <c r="O1151" s="242"/>
    </row>
    <row r="1152" spans="1:15" ht="12.75">
      <c r="A1152" s="251"/>
      <c r="B1152" s="252"/>
      <c r="C1152" s="503" t="s">
        <v>1029</v>
      </c>
      <c r="D1152" s="503"/>
      <c r="E1152" s="253">
        <v>13.5636</v>
      </c>
      <c r="F1152" s="254"/>
      <c r="G1152" s="255"/>
      <c r="H1152" s="256"/>
      <c r="I1152" s="257"/>
      <c r="J1152" s="258"/>
      <c r="K1152" s="257"/>
      <c r="M1152" s="259" t="s">
        <v>1029</v>
      </c>
      <c r="O1152" s="242"/>
    </row>
    <row r="1153" spans="1:15" ht="12.75">
      <c r="A1153" s="251"/>
      <c r="B1153" s="252"/>
      <c r="C1153" s="503" t="s">
        <v>1030</v>
      </c>
      <c r="D1153" s="503"/>
      <c r="E1153" s="253">
        <v>13.5636</v>
      </c>
      <c r="F1153" s="254"/>
      <c r="G1153" s="255"/>
      <c r="H1153" s="256"/>
      <c r="I1153" s="257"/>
      <c r="J1153" s="258"/>
      <c r="K1153" s="257"/>
      <c r="M1153" s="259" t="s">
        <v>1030</v>
      </c>
      <c r="O1153" s="242"/>
    </row>
    <row r="1154" spans="1:15" ht="12.75">
      <c r="A1154" s="251"/>
      <c r="B1154" s="252"/>
      <c r="C1154" s="503" t="s">
        <v>1031</v>
      </c>
      <c r="D1154" s="503"/>
      <c r="E1154" s="253">
        <v>13.5636</v>
      </c>
      <c r="F1154" s="254"/>
      <c r="G1154" s="255"/>
      <c r="H1154" s="256"/>
      <c r="I1154" s="257"/>
      <c r="J1154" s="258"/>
      <c r="K1154" s="257"/>
      <c r="M1154" s="259" t="s">
        <v>1031</v>
      </c>
      <c r="O1154" s="242"/>
    </row>
    <row r="1155" spans="1:15" ht="12.75">
      <c r="A1155" s="251"/>
      <c r="B1155" s="252"/>
      <c r="C1155" s="503" t="s">
        <v>1032</v>
      </c>
      <c r="D1155" s="503"/>
      <c r="E1155" s="253">
        <v>13.5636</v>
      </c>
      <c r="F1155" s="254"/>
      <c r="G1155" s="255"/>
      <c r="H1155" s="256"/>
      <c r="I1155" s="257"/>
      <c r="J1155" s="258"/>
      <c r="K1155" s="257"/>
      <c r="M1155" s="259" t="s">
        <v>1032</v>
      </c>
      <c r="O1155" s="242"/>
    </row>
    <row r="1156" spans="1:15" ht="12.75">
      <c r="A1156" s="251"/>
      <c r="B1156" s="252"/>
      <c r="C1156" s="503" t="s">
        <v>1033</v>
      </c>
      <c r="D1156" s="503"/>
      <c r="E1156" s="253">
        <v>9.828</v>
      </c>
      <c r="F1156" s="254"/>
      <c r="G1156" s="255"/>
      <c r="H1156" s="256"/>
      <c r="I1156" s="257"/>
      <c r="J1156" s="258"/>
      <c r="K1156" s="257"/>
      <c r="M1156" s="259" t="s">
        <v>1033</v>
      </c>
      <c r="O1156" s="242"/>
    </row>
    <row r="1157" spans="1:15" ht="12.75">
      <c r="A1157" s="251"/>
      <c r="B1157" s="252"/>
      <c r="C1157" s="503" t="s">
        <v>1034</v>
      </c>
      <c r="D1157" s="503"/>
      <c r="E1157" s="253">
        <v>36.288</v>
      </c>
      <c r="F1157" s="254"/>
      <c r="G1157" s="255"/>
      <c r="H1157" s="256"/>
      <c r="I1157" s="257"/>
      <c r="J1157" s="258"/>
      <c r="K1157" s="257"/>
      <c r="M1157" s="259" t="s">
        <v>1034</v>
      </c>
      <c r="O1157" s="242"/>
    </row>
    <row r="1158" spans="1:15" ht="12.75">
      <c r="A1158" s="251"/>
      <c r="B1158" s="252"/>
      <c r="C1158" s="503" t="s">
        <v>1035</v>
      </c>
      <c r="D1158" s="503"/>
      <c r="E1158" s="253">
        <v>3.276</v>
      </c>
      <c r="F1158" s="254"/>
      <c r="G1158" s="255"/>
      <c r="H1158" s="256"/>
      <c r="I1158" s="257"/>
      <c r="J1158" s="258"/>
      <c r="K1158" s="257"/>
      <c r="M1158" s="259" t="s">
        <v>1035</v>
      </c>
      <c r="O1158" s="242"/>
    </row>
    <row r="1159" spans="1:15" ht="12.75">
      <c r="A1159" s="251"/>
      <c r="B1159" s="252"/>
      <c r="C1159" s="503" t="s">
        <v>1036</v>
      </c>
      <c r="D1159" s="503"/>
      <c r="E1159" s="253">
        <v>14.8005</v>
      </c>
      <c r="F1159" s="254"/>
      <c r="G1159" s="255"/>
      <c r="H1159" s="256"/>
      <c r="I1159" s="257"/>
      <c r="J1159" s="258"/>
      <c r="K1159" s="257"/>
      <c r="M1159" s="259" t="s">
        <v>1036</v>
      </c>
      <c r="O1159" s="242"/>
    </row>
    <row r="1160" spans="1:15" ht="12.75">
      <c r="A1160" s="251"/>
      <c r="B1160" s="252"/>
      <c r="C1160" s="503" t="s">
        <v>1037</v>
      </c>
      <c r="D1160" s="503"/>
      <c r="E1160" s="253">
        <v>9.867</v>
      </c>
      <c r="F1160" s="254"/>
      <c r="G1160" s="255"/>
      <c r="H1160" s="256"/>
      <c r="I1160" s="257"/>
      <c r="J1160" s="258"/>
      <c r="K1160" s="257"/>
      <c r="M1160" s="259" t="s">
        <v>1037</v>
      </c>
      <c r="O1160" s="242"/>
    </row>
    <row r="1161" spans="1:15" ht="12.75">
      <c r="A1161" s="251"/>
      <c r="B1161" s="252"/>
      <c r="C1161" s="503" t="s">
        <v>1038</v>
      </c>
      <c r="D1161" s="503"/>
      <c r="E1161" s="253">
        <v>0</v>
      </c>
      <c r="F1161" s="254"/>
      <c r="G1161" s="255"/>
      <c r="H1161" s="256"/>
      <c r="I1161" s="257"/>
      <c r="J1161" s="258"/>
      <c r="K1161" s="257"/>
      <c r="M1161" s="259" t="s">
        <v>1038</v>
      </c>
      <c r="O1161" s="242"/>
    </row>
    <row r="1162" spans="1:15" ht="12.75">
      <c r="A1162" s="251"/>
      <c r="B1162" s="252"/>
      <c r="C1162" s="503" t="s">
        <v>1039</v>
      </c>
      <c r="D1162" s="503"/>
      <c r="E1162" s="253">
        <v>4.9335</v>
      </c>
      <c r="F1162" s="254"/>
      <c r="G1162" s="255"/>
      <c r="H1162" s="256"/>
      <c r="I1162" s="257"/>
      <c r="J1162" s="258"/>
      <c r="K1162" s="257"/>
      <c r="M1162" s="259" t="s">
        <v>1039</v>
      </c>
      <c r="O1162" s="242"/>
    </row>
    <row r="1163" spans="1:15" ht="12.75">
      <c r="A1163" s="251"/>
      <c r="B1163" s="252"/>
      <c r="C1163" s="503" t="s">
        <v>1040</v>
      </c>
      <c r="D1163" s="503"/>
      <c r="E1163" s="253">
        <v>19.734</v>
      </c>
      <c r="F1163" s="254"/>
      <c r="G1163" s="255"/>
      <c r="H1163" s="256"/>
      <c r="I1163" s="257"/>
      <c r="J1163" s="258"/>
      <c r="K1163" s="257"/>
      <c r="M1163" s="259" t="s">
        <v>1040</v>
      </c>
      <c r="O1163" s="242"/>
    </row>
    <row r="1164" spans="1:15" ht="12.75">
      <c r="A1164" s="251"/>
      <c r="B1164" s="252"/>
      <c r="C1164" s="503" t="s">
        <v>1041</v>
      </c>
      <c r="D1164" s="503"/>
      <c r="E1164" s="253">
        <v>7.65</v>
      </c>
      <c r="F1164" s="254"/>
      <c r="G1164" s="255"/>
      <c r="H1164" s="256"/>
      <c r="I1164" s="257"/>
      <c r="J1164" s="258"/>
      <c r="K1164" s="257"/>
      <c r="M1164" s="259" t="s">
        <v>1041</v>
      </c>
      <c r="O1164" s="242"/>
    </row>
    <row r="1165" spans="1:15" ht="12.75">
      <c r="A1165" s="251"/>
      <c r="B1165" s="252"/>
      <c r="C1165" s="503" t="s">
        <v>1042</v>
      </c>
      <c r="D1165" s="503"/>
      <c r="E1165" s="253">
        <v>54.8952</v>
      </c>
      <c r="F1165" s="254"/>
      <c r="G1165" s="255"/>
      <c r="H1165" s="256"/>
      <c r="I1165" s="257"/>
      <c r="J1165" s="258"/>
      <c r="K1165" s="257"/>
      <c r="M1165" s="259" t="s">
        <v>1042</v>
      </c>
      <c r="O1165" s="242"/>
    </row>
    <row r="1166" spans="1:15" ht="12.75">
      <c r="A1166" s="251"/>
      <c r="B1166" s="252"/>
      <c r="C1166" s="503" t="s">
        <v>1043</v>
      </c>
      <c r="D1166" s="503"/>
      <c r="E1166" s="253">
        <v>36.576</v>
      </c>
      <c r="F1166" s="254"/>
      <c r="G1166" s="255"/>
      <c r="H1166" s="256"/>
      <c r="I1166" s="257"/>
      <c r="J1166" s="258"/>
      <c r="K1166" s="257"/>
      <c r="M1166" s="259" t="s">
        <v>1043</v>
      </c>
      <c r="O1166" s="242"/>
    </row>
    <row r="1167" spans="1:15" ht="12.75">
      <c r="A1167" s="251"/>
      <c r="B1167" s="252"/>
      <c r="C1167" s="503" t="s">
        <v>1044</v>
      </c>
      <c r="D1167" s="503"/>
      <c r="E1167" s="253">
        <v>3.302</v>
      </c>
      <c r="F1167" s="254"/>
      <c r="G1167" s="255"/>
      <c r="H1167" s="256"/>
      <c r="I1167" s="257"/>
      <c r="J1167" s="258"/>
      <c r="K1167" s="257"/>
      <c r="M1167" s="259" t="s">
        <v>1044</v>
      </c>
      <c r="O1167" s="242"/>
    </row>
    <row r="1168" spans="1:15" ht="12.75">
      <c r="A1168" s="251"/>
      <c r="B1168" s="252"/>
      <c r="C1168" s="503" t="s">
        <v>1045</v>
      </c>
      <c r="D1168" s="503"/>
      <c r="E1168" s="253">
        <v>9.906</v>
      </c>
      <c r="F1168" s="254"/>
      <c r="G1168" s="255"/>
      <c r="H1168" s="256"/>
      <c r="I1168" s="257"/>
      <c r="J1168" s="258"/>
      <c r="K1168" s="257"/>
      <c r="M1168" s="259" t="s">
        <v>1045</v>
      </c>
      <c r="O1168" s="242"/>
    </row>
    <row r="1169" spans="1:80" ht="12.75">
      <c r="A1169" s="243">
        <v>99</v>
      </c>
      <c r="B1169" s="244" t="s">
        <v>1046</v>
      </c>
      <c r="C1169" s="245" t="s">
        <v>1047</v>
      </c>
      <c r="D1169" s="246" t="s">
        <v>123</v>
      </c>
      <c r="E1169" s="247">
        <v>2.55</v>
      </c>
      <c r="F1169" s="439"/>
      <c r="G1169" s="248">
        <f>E1169*F1169</f>
        <v>0</v>
      </c>
      <c r="H1169" s="249">
        <v>0.00117</v>
      </c>
      <c r="I1169" s="250">
        <f>E1169*H1169</f>
        <v>0.0029835</v>
      </c>
      <c r="J1169" s="249">
        <v>-0.088</v>
      </c>
      <c r="K1169" s="250">
        <f>E1169*J1169</f>
        <v>-0.22439999999999996</v>
      </c>
      <c r="O1169" s="242">
        <v>2</v>
      </c>
      <c r="AA1169" s="215">
        <v>1</v>
      </c>
      <c r="AB1169" s="215">
        <v>1</v>
      </c>
      <c r="AC1169" s="215">
        <v>1</v>
      </c>
      <c r="AZ1169" s="215">
        <v>1</v>
      </c>
      <c r="BA1169" s="215">
        <f>IF(AZ1169=1,G1169,0)</f>
        <v>0</v>
      </c>
      <c r="BB1169" s="215">
        <f>IF(AZ1169=2,G1169,0)</f>
        <v>0</v>
      </c>
      <c r="BC1169" s="215">
        <f>IF(AZ1169=3,G1169,0)</f>
        <v>0</v>
      </c>
      <c r="BD1169" s="215">
        <f>IF(AZ1169=4,G1169,0)</f>
        <v>0</v>
      </c>
      <c r="BE1169" s="215">
        <f>IF(AZ1169=5,G1169,0)</f>
        <v>0</v>
      </c>
      <c r="CA1169" s="242">
        <v>1</v>
      </c>
      <c r="CB1169" s="242">
        <v>1</v>
      </c>
    </row>
    <row r="1170" spans="1:15" ht="12.75">
      <c r="A1170" s="251"/>
      <c r="B1170" s="252"/>
      <c r="C1170" s="503" t="s">
        <v>1048</v>
      </c>
      <c r="D1170" s="503"/>
      <c r="E1170" s="253">
        <v>2.55</v>
      </c>
      <c r="F1170" s="411"/>
      <c r="G1170" s="255"/>
      <c r="H1170" s="256"/>
      <c r="I1170" s="257"/>
      <c r="J1170" s="258"/>
      <c r="K1170" s="257"/>
      <c r="M1170" s="259" t="s">
        <v>1048</v>
      </c>
      <c r="O1170" s="242"/>
    </row>
    <row r="1171" spans="1:80" ht="12.75">
      <c r="A1171" s="243">
        <v>100</v>
      </c>
      <c r="B1171" s="244" t="s">
        <v>1049</v>
      </c>
      <c r="C1171" s="245" t="s">
        <v>1050</v>
      </c>
      <c r="D1171" s="246" t="s">
        <v>123</v>
      </c>
      <c r="E1171" s="247">
        <v>6.6</v>
      </c>
      <c r="F1171" s="439"/>
      <c r="G1171" s="248">
        <f>E1171*F1171</f>
        <v>0</v>
      </c>
      <c r="H1171" s="249">
        <v>0.001</v>
      </c>
      <c r="I1171" s="250">
        <f>E1171*H1171</f>
        <v>0.0066</v>
      </c>
      <c r="J1171" s="249">
        <v>-0.067</v>
      </c>
      <c r="K1171" s="250">
        <f>E1171*J1171</f>
        <v>-0.4422</v>
      </c>
      <c r="O1171" s="242">
        <v>2</v>
      </c>
      <c r="AA1171" s="215">
        <v>1</v>
      </c>
      <c r="AB1171" s="215">
        <v>1</v>
      </c>
      <c r="AC1171" s="215">
        <v>1</v>
      </c>
      <c r="AZ1171" s="215">
        <v>1</v>
      </c>
      <c r="BA1171" s="215">
        <f>IF(AZ1171=1,G1171,0)</f>
        <v>0</v>
      </c>
      <c r="BB1171" s="215">
        <f>IF(AZ1171=2,G1171,0)</f>
        <v>0</v>
      </c>
      <c r="BC1171" s="215">
        <f>IF(AZ1171=3,G1171,0)</f>
        <v>0</v>
      </c>
      <c r="BD1171" s="215">
        <f>IF(AZ1171=4,G1171,0)</f>
        <v>0</v>
      </c>
      <c r="BE1171" s="215">
        <f>IF(AZ1171=5,G1171,0)</f>
        <v>0</v>
      </c>
      <c r="CA1171" s="242">
        <v>1</v>
      </c>
      <c r="CB1171" s="242">
        <v>1</v>
      </c>
    </row>
    <row r="1172" spans="1:15" ht="12.75">
      <c r="A1172" s="251"/>
      <c r="B1172" s="252"/>
      <c r="C1172" s="503" t="s">
        <v>167</v>
      </c>
      <c r="D1172" s="503"/>
      <c r="E1172" s="253">
        <v>0</v>
      </c>
      <c r="F1172" s="254"/>
      <c r="G1172" s="255"/>
      <c r="H1172" s="256"/>
      <c r="I1172" s="257"/>
      <c r="J1172" s="258"/>
      <c r="K1172" s="257"/>
      <c r="M1172" s="259" t="s">
        <v>167</v>
      </c>
      <c r="O1172" s="242"/>
    </row>
    <row r="1173" spans="1:15" ht="12.75">
      <c r="A1173" s="251"/>
      <c r="B1173" s="252"/>
      <c r="C1173" s="503" t="s">
        <v>1051</v>
      </c>
      <c r="D1173" s="503"/>
      <c r="E1173" s="253">
        <v>3.45</v>
      </c>
      <c r="F1173" s="254"/>
      <c r="G1173" s="255"/>
      <c r="H1173" s="256"/>
      <c r="I1173" s="257"/>
      <c r="J1173" s="258"/>
      <c r="K1173" s="257"/>
      <c r="M1173" s="259" t="s">
        <v>1051</v>
      </c>
      <c r="O1173" s="242"/>
    </row>
    <row r="1174" spans="1:15" ht="12.75">
      <c r="A1174" s="251"/>
      <c r="B1174" s="252"/>
      <c r="C1174" s="503" t="s">
        <v>144</v>
      </c>
      <c r="D1174" s="503"/>
      <c r="E1174" s="253">
        <v>0</v>
      </c>
      <c r="F1174" s="254"/>
      <c r="G1174" s="255"/>
      <c r="H1174" s="256"/>
      <c r="I1174" s="257"/>
      <c r="J1174" s="258"/>
      <c r="K1174" s="257"/>
      <c r="M1174" s="259" t="s">
        <v>144</v>
      </c>
      <c r="O1174" s="242"/>
    </row>
    <row r="1175" spans="1:15" ht="12.75">
      <c r="A1175" s="251"/>
      <c r="B1175" s="252"/>
      <c r="C1175" s="503" t="s">
        <v>1052</v>
      </c>
      <c r="D1175" s="503"/>
      <c r="E1175" s="253">
        <v>3.15</v>
      </c>
      <c r="F1175" s="254"/>
      <c r="G1175" s="255"/>
      <c r="H1175" s="256"/>
      <c r="I1175" s="257"/>
      <c r="J1175" s="258"/>
      <c r="K1175" s="257"/>
      <c r="M1175" s="259" t="s">
        <v>1052</v>
      </c>
      <c r="O1175" s="242"/>
    </row>
    <row r="1176" spans="1:15" ht="12.75">
      <c r="A1176" s="251"/>
      <c r="B1176" s="252"/>
      <c r="C1176" s="503" t="s">
        <v>1053</v>
      </c>
      <c r="D1176" s="503"/>
      <c r="E1176" s="253">
        <v>0</v>
      </c>
      <c r="F1176" s="254"/>
      <c r="G1176" s="255"/>
      <c r="H1176" s="256"/>
      <c r="I1176" s="257"/>
      <c r="J1176" s="258"/>
      <c r="K1176" s="257"/>
      <c r="M1176" s="259" t="s">
        <v>1053</v>
      </c>
      <c r="O1176" s="242"/>
    </row>
    <row r="1177" spans="1:80" ht="12.75">
      <c r="A1177" s="243">
        <v>101</v>
      </c>
      <c r="B1177" s="244" t="s">
        <v>1054</v>
      </c>
      <c r="C1177" s="245" t="s">
        <v>1055</v>
      </c>
      <c r="D1177" s="246" t="s">
        <v>123</v>
      </c>
      <c r="E1177" s="247">
        <v>33.238</v>
      </c>
      <c r="F1177" s="439"/>
      <c r="G1177" s="248">
        <f>E1177*F1177</f>
        <v>0</v>
      </c>
      <c r="H1177" s="249">
        <v>0.00049</v>
      </c>
      <c r="I1177" s="250">
        <f>E1177*H1177</f>
        <v>0.016286619999999998</v>
      </c>
      <c r="J1177" s="249">
        <v>-0.017</v>
      </c>
      <c r="K1177" s="250">
        <f>E1177*J1177</f>
        <v>-0.565046</v>
      </c>
      <c r="O1177" s="242">
        <v>2</v>
      </c>
      <c r="AA1177" s="215">
        <v>1</v>
      </c>
      <c r="AB1177" s="215">
        <v>0</v>
      </c>
      <c r="AC1177" s="215">
        <v>0</v>
      </c>
      <c r="AZ1177" s="215">
        <v>1</v>
      </c>
      <c r="BA1177" s="215">
        <f>IF(AZ1177=1,G1177,0)</f>
        <v>0</v>
      </c>
      <c r="BB1177" s="215">
        <f>IF(AZ1177=2,G1177,0)</f>
        <v>0</v>
      </c>
      <c r="BC1177" s="215">
        <f>IF(AZ1177=3,G1177,0)</f>
        <v>0</v>
      </c>
      <c r="BD1177" s="215">
        <f>IF(AZ1177=4,G1177,0)</f>
        <v>0</v>
      </c>
      <c r="BE1177" s="215">
        <f>IF(AZ1177=5,G1177,0)</f>
        <v>0</v>
      </c>
      <c r="CA1177" s="242">
        <v>1</v>
      </c>
      <c r="CB1177" s="242">
        <v>0</v>
      </c>
    </row>
    <row r="1178" spans="1:15" ht="12.75">
      <c r="A1178" s="251"/>
      <c r="B1178" s="252"/>
      <c r="C1178" s="503" t="s">
        <v>167</v>
      </c>
      <c r="D1178" s="503"/>
      <c r="E1178" s="253">
        <v>0</v>
      </c>
      <c r="F1178" s="254"/>
      <c r="G1178" s="255"/>
      <c r="H1178" s="256"/>
      <c r="I1178" s="257"/>
      <c r="J1178" s="258"/>
      <c r="K1178" s="257"/>
      <c r="M1178" s="259" t="s">
        <v>167</v>
      </c>
      <c r="O1178" s="242"/>
    </row>
    <row r="1179" spans="1:15" ht="12.75">
      <c r="A1179" s="251"/>
      <c r="B1179" s="252"/>
      <c r="C1179" s="503" t="s">
        <v>1056</v>
      </c>
      <c r="D1179" s="503"/>
      <c r="E1179" s="253">
        <v>6.84</v>
      </c>
      <c r="F1179" s="254"/>
      <c r="G1179" s="255"/>
      <c r="H1179" s="256"/>
      <c r="I1179" s="257"/>
      <c r="J1179" s="258"/>
      <c r="K1179" s="257"/>
      <c r="M1179" s="259" t="s">
        <v>1056</v>
      </c>
      <c r="O1179" s="242"/>
    </row>
    <row r="1180" spans="1:15" ht="12.75">
      <c r="A1180" s="251"/>
      <c r="B1180" s="252"/>
      <c r="C1180" s="503" t="s">
        <v>1057</v>
      </c>
      <c r="D1180" s="503"/>
      <c r="E1180" s="253">
        <v>6.84</v>
      </c>
      <c r="F1180" s="254"/>
      <c r="G1180" s="255"/>
      <c r="H1180" s="256"/>
      <c r="I1180" s="257"/>
      <c r="J1180" s="258"/>
      <c r="K1180" s="257"/>
      <c r="M1180" s="259" t="s">
        <v>1057</v>
      </c>
      <c r="O1180" s="242"/>
    </row>
    <row r="1181" spans="1:15" ht="12.75">
      <c r="A1181" s="251"/>
      <c r="B1181" s="252"/>
      <c r="C1181" s="503" t="s">
        <v>144</v>
      </c>
      <c r="D1181" s="503"/>
      <c r="E1181" s="253">
        <v>0</v>
      </c>
      <c r="F1181" s="254"/>
      <c r="G1181" s="255"/>
      <c r="H1181" s="256"/>
      <c r="I1181" s="257"/>
      <c r="J1181" s="258"/>
      <c r="K1181" s="257"/>
      <c r="M1181" s="259" t="s">
        <v>144</v>
      </c>
      <c r="O1181" s="242"/>
    </row>
    <row r="1182" spans="1:15" ht="12.75">
      <c r="A1182" s="251"/>
      <c r="B1182" s="252"/>
      <c r="C1182" s="503" t="s">
        <v>1058</v>
      </c>
      <c r="D1182" s="503"/>
      <c r="E1182" s="253">
        <v>8.851</v>
      </c>
      <c r="F1182" s="254"/>
      <c r="G1182" s="255"/>
      <c r="H1182" s="256"/>
      <c r="I1182" s="257"/>
      <c r="J1182" s="258"/>
      <c r="K1182" s="257"/>
      <c r="M1182" s="259" t="s">
        <v>1058</v>
      </c>
      <c r="O1182" s="242"/>
    </row>
    <row r="1183" spans="1:15" ht="12.75">
      <c r="A1183" s="251"/>
      <c r="B1183" s="252"/>
      <c r="C1183" s="503" t="s">
        <v>1059</v>
      </c>
      <c r="D1183" s="503"/>
      <c r="E1183" s="253">
        <v>4.8</v>
      </c>
      <c r="F1183" s="254"/>
      <c r="G1183" s="255"/>
      <c r="H1183" s="256"/>
      <c r="I1183" s="257"/>
      <c r="J1183" s="258"/>
      <c r="K1183" s="257"/>
      <c r="M1183" s="259" t="s">
        <v>1059</v>
      </c>
      <c r="O1183" s="242"/>
    </row>
    <row r="1184" spans="1:15" ht="12.75">
      <c r="A1184" s="251"/>
      <c r="B1184" s="252"/>
      <c r="C1184" s="503" t="s">
        <v>1060</v>
      </c>
      <c r="D1184" s="503"/>
      <c r="E1184" s="253">
        <v>3.256</v>
      </c>
      <c r="F1184" s="254"/>
      <c r="G1184" s="255"/>
      <c r="H1184" s="256"/>
      <c r="I1184" s="257"/>
      <c r="J1184" s="258"/>
      <c r="K1184" s="257"/>
      <c r="M1184" s="259" t="s">
        <v>1060</v>
      </c>
      <c r="O1184" s="242"/>
    </row>
    <row r="1185" spans="1:15" ht="12.75">
      <c r="A1185" s="251"/>
      <c r="B1185" s="252"/>
      <c r="C1185" s="503" t="s">
        <v>1061</v>
      </c>
      <c r="D1185" s="503"/>
      <c r="E1185" s="253">
        <v>2.651</v>
      </c>
      <c r="F1185" s="254"/>
      <c r="G1185" s="255"/>
      <c r="H1185" s="256"/>
      <c r="I1185" s="257"/>
      <c r="J1185" s="258"/>
      <c r="K1185" s="257"/>
      <c r="M1185" s="259" t="s">
        <v>1061</v>
      </c>
      <c r="O1185" s="242"/>
    </row>
    <row r="1186" spans="1:80" ht="12.75">
      <c r="A1186" s="243">
        <v>102</v>
      </c>
      <c r="B1186" s="244" t="s">
        <v>1062</v>
      </c>
      <c r="C1186" s="245" t="s">
        <v>1063</v>
      </c>
      <c r="D1186" s="246" t="s">
        <v>205</v>
      </c>
      <c r="E1186" s="247">
        <v>36.08</v>
      </c>
      <c r="F1186" s="439"/>
      <c r="G1186" s="248">
        <f>E1186*F1186</f>
        <v>0</v>
      </c>
      <c r="H1186" s="249">
        <v>0</v>
      </c>
      <c r="I1186" s="250">
        <f>E1186*H1186</f>
        <v>0</v>
      </c>
      <c r="J1186" s="249">
        <v>-0.0525</v>
      </c>
      <c r="K1186" s="250">
        <f>E1186*J1186</f>
        <v>-1.8941999999999999</v>
      </c>
      <c r="O1186" s="242">
        <v>2</v>
      </c>
      <c r="AA1186" s="215">
        <v>1</v>
      </c>
      <c r="AB1186" s="215">
        <v>1</v>
      </c>
      <c r="AC1186" s="215">
        <v>1</v>
      </c>
      <c r="AZ1186" s="215">
        <v>1</v>
      </c>
      <c r="BA1186" s="215">
        <f>IF(AZ1186=1,G1186,0)</f>
        <v>0</v>
      </c>
      <c r="BB1186" s="215">
        <f>IF(AZ1186=2,G1186,0)</f>
        <v>0</v>
      </c>
      <c r="BC1186" s="215">
        <f>IF(AZ1186=3,G1186,0)</f>
        <v>0</v>
      </c>
      <c r="BD1186" s="215">
        <f>IF(AZ1186=4,G1186,0)</f>
        <v>0</v>
      </c>
      <c r="BE1186" s="215">
        <f>IF(AZ1186=5,G1186,0)</f>
        <v>0</v>
      </c>
      <c r="CA1186" s="242">
        <v>1</v>
      </c>
      <c r="CB1186" s="242">
        <v>1</v>
      </c>
    </row>
    <row r="1187" spans="1:15" ht="12.75">
      <c r="A1187" s="251"/>
      <c r="B1187" s="252"/>
      <c r="C1187" s="503" t="s">
        <v>918</v>
      </c>
      <c r="D1187" s="503"/>
      <c r="E1187" s="253">
        <v>0</v>
      </c>
      <c r="F1187" s="254"/>
      <c r="G1187" s="255"/>
      <c r="H1187" s="256"/>
      <c r="I1187" s="257"/>
      <c r="J1187" s="258"/>
      <c r="K1187" s="257"/>
      <c r="M1187" s="259" t="s">
        <v>918</v>
      </c>
      <c r="O1187" s="242"/>
    </row>
    <row r="1188" spans="1:15" ht="12.75">
      <c r="A1188" s="251"/>
      <c r="B1188" s="252"/>
      <c r="C1188" s="503" t="s">
        <v>1064</v>
      </c>
      <c r="D1188" s="503"/>
      <c r="E1188" s="253">
        <v>3.9</v>
      </c>
      <c r="F1188" s="254"/>
      <c r="G1188" s="255"/>
      <c r="H1188" s="256"/>
      <c r="I1188" s="257"/>
      <c r="J1188" s="258"/>
      <c r="K1188" s="257"/>
      <c r="M1188" s="259" t="s">
        <v>1064</v>
      </c>
      <c r="O1188" s="242"/>
    </row>
    <row r="1189" spans="1:15" ht="12.75">
      <c r="A1189" s="251"/>
      <c r="B1189" s="252"/>
      <c r="C1189" s="503" t="s">
        <v>1065</v>
      </c>
      <c r="D1189" s="503"/>
      <c r="E1189" s="253">
        <v>5.12</v>
      </c>
      <c r="F1189" s="254"/>
      <c r="G1189" s="255"/>
      <c r="H1189" s="256"/>
      <c r="I1189" s="257"/>
      <c r="J1189" s="258"/>
      <c r="K1189" s="257"/>
      <c r="M1189" s="259" t="s">
        <v>1065</v>
      </c>
      <c r="O1189" s="242"/>
    </row>
    <row r="1190" spans="1:15" ht="12.75">
      <c r="A1190" s="251"/>
      <c r="B1190" s="252"/>
      <c r="C1190" s="503" t="s">
        <v>896</v>
      </c>
      <c r="D1190" s="503"/>
      <c r="E1190" s="253">
        <v>0</v>
      </c>
      <c r="F1190" s="254"/>
      <c r="G1190" s="255"/>
      <c r="H1190" s="256"/>
      <c r="I1190" s="257"/>
      <c r="J1190" s="258"/>
      <c r="K1190" s="257"/>
      <c r="M1190" s="259" t="s">
        <v>896</v>
      </c>
      <c r="O1190" s="242"/>
    </row>
    <row r="1191" spans="1:15" ht="12.75">
      <c r="A1191" s="251"/>
      <c r="B1191" s="252"/>
      <c r="C1191" s="503" t="s">
        <v>1066</v>
      </c>
      <c r="D1191" s="503"/>
      <c r="E1191" s="253">
        <v>5.12</v>
      </c>
      <c r="F1191" s="254"/>
      <c r="G1191" s="255"/>
      <c r="H1191" s="256"/>
      <c r="I1191" s="257"/>
      <c r="J1191" s="258"/>
      <c r="K1191" s="257"/>
      <c r="M1191" s="259" t="s">
        <v>1066</v>
      </c>
      <c r="O1191" s="242"/>
    </row>
    <row r="1192" spans="1:15" ht="12.75">
      <c r="A1192" s="251"/>
      <c r="B1192" s="252"/>
      <c r="C1192" s="503" t="s">
        <v>1067</v>
      </c>
      <c r="D1192" s="503"/>
      <c r="E1192" s="253">
        <v>3.9</v>
      </c>
      <c r="F1192" s="254"/>
      <c r="G1192" s="255"/>
      <c r="H1192" s="256"/>
      <c r="I1192" s="257"/>
      <c r="J1192" s="258"/>
      <c r="K1192" s="257"/>
      <c r="M1192" s="259" t="s">
        <v>1067</v>
      </c>
      <c r="O1192" s="242"/>
    </row>
    <row r="1193" spans="1:15" ht="12.75">
      <c r="A1193" s="251"/>
      <c r="B1193" s="252"/>
      <c r="C1193" s="503" t="s">
        <v>868</v>
      </c>
      <c r="D1193" s="503"/>
      <c r="E1193" s="253">
        <v>0</v>
      </c>
      <c r="F1193" s="254"/>
      <c r="G1193" s="255"/>
      <c r="H1193" s="256"/>
      <c r="I1193" s="257"/>
      <c r="J1193" s="258"/>
      <c r="K1193" s="257"/>
      <c r="M1193" s="259" t="s">
        <v>868</v>
      </c>
      <c r="O1193" s="242"/>
    </row>
    <row r="1194" spans="1:15" ht="12.75">
      <c r="A1194" s="251"/>
      <c r="B1194" s="252"/>
      <c r="C1194" s="503" t="s">
        <v>1068</v>
      </c>
      <c r="D1194" s="503"/>
      <c r="E1194" s="253">
        <v>5.12</v>
      </c>
      <c r="F1194" s="254"/>
      <c r="G1194" s="255"/>
      <c r="H1194" s="256"/>
      <c r="I1194" s="257"/>
      <c r="J1194" s="258"/>
      <c r="K1194" s="257"/>
      <c r="M1194" s="259" t="s">
        <v>1068</v>
      </c>
      <c r="O1194" s="242"/>
    </row>
    <row r="1195" spans="1:15" ht="12.75">
      <c r="A1195" s="251"/>
      <c r="B1195" s="252"/>
      <c r="C1195" s="503" t="s">
        <v>1069</v>
      </c>
      <c r="D1195" s="503"/>
      <c r="E1195" s="253">
        <v>3.9</v>
      </c>
      <c r="F1195" s="254"/>
      <c r="G1195" s="255"/>
      <c r="H1195" s="256"/>
      <c r="I1195" s="257"/>
      <c r="J1195" s="258"/>
      <c r="K1195" s="257"/>
      <c r="M1195" s="259" t="s">
        <v>1069</v>
      </c>
      <c r="O1195" s="242"/>
    </row>
    <row r="1196" spans="1:15" ht="12.75">
      <c r="A1196" s="251"/>
      <c r="B1196" s="252"/>
      <c r="C1196" s="503" t="s">
        <v>144</v>
      </c>
      <c r="D1196" s="503"/>
      <c r="E1196" s="253">
        <v>0</v>
      </c>
      <c r="F1196" s="254"/>
      <c r="G1196" s="255"/>
      <c r="H1196" s="256"/>
      <c r="I1196" s="257"/>
      <c r="J1196" s="258"/>
      <c r="K1196" s="257"/>
      <c r="M1196" s="259" t="s">
        <v>144</v>
      </c>
      <c r="O1196" s="242"/>
    </row>
    <row r="1197" spans="1:15" ht="12.75">
      <c r="A1197" s="251"/>
      <c r="B1197" s="252"/>
      <c r="C1197" s="503" t="s">
        <v>1070</v>
      </c>
      <c r="D1197" s="503"/>
      <c r="E1197" s="253">
        <v>5.12</v>
      </c>
      <c r="F1197" s="254"/>
      <c r="G1197" s="255"/>
      <c r="H1197" s="256"/>
      <c r="I1197" s="257"/>
      <c r="J1197" s="258"/>
      <c r="K1197" s="257"/>
      <c r="M1197" s="259" t="s">
        <v>1070</v>
      </c>
      <c r="O1197" s="242"/>
    </row>
    <row r="1198" spans="1:15" ht="12.75">
      <c r="A1198" s="251"/>
      <c r="B1198" s="252"/>
      <c r="C1198" s="503" t="s">
        <v>1071</v>
      </c>
      <c r="D1198" s="503"/>
      <c r="E1198" s="253">
        <v>3.9</v>
      </c>
      <c r="F1198" s="254"/>
      <c r="G1198" s="255"/>
      <c r="H1198" s="256"/>
      <c r="I1198" s="257"/>
      <c r="J1198" s="258"/>
      <c r="K1198" s="257"/>
      <c r="M1198" s="259" t="s">
        <v>1071</v>
      </c>
      <c r="O1198" s="242"/>
    </row>
    <row r="1199" spans="1:80" ht="12.75">
      <c r="A1199" s="243">
        <v>103</v>
      </c>
      <c r="B1199" s="244" t="s">
        <v>1072</v>
      </c>
      <c r="C1199" s="245" t="s">
        <v>1073</v>
      </c>
      <c r="D1199" s="246" t="s">
        <v>205</v>
      </c>
      <c r="E1199" s="247">
        <v>366.905</v>
      </c>
      <c r="F1199" s="439"/>
      <c r="G1199" s="248">
        <f>E1199*F1199</f>
        <v>0</v>
      </c>
      <c r="H1199" s="249">
        <v>0</v>
      </c>
      <c r="I1199" s="250">
        <f>E1199*H1199</f>
        <v>0</v>
      </c>
      <c r="J1199" s="249">
        <v>-0.01113</v>
      </c>
      <c r="K1199" s="250">
        <f>E1199*J1199</f>
        <v>-4.083652649999999</v>
      </c>
      <c r="O1199" s="242">
        <v>2</v>
      </c>
      <c r="AA1199" s="215">
        <v>1</v>
      </c>
      <c r="AB1199" s="215">
        <v>1</v>
      </c>
      <c r="AC1199" s="215">
        <v>1</v>
      </c>
      <c r="AZ1199" s="215">
        <v>1</v>
      </c>
      <c r="BA1199" s="215">
        <f>IF(AZ1199=1,G1199,0)</f>
        <v>0</v>
      </c>
      <c r="BB1199" s="215">
        <f>IF(AZ1199=2,G1199,0)</f>
        <v>0</v>
      </c>
      <c r="BC1199" s="215">
        <f>IF(AZ1199=3,G1199,0)</f>
        <v>0</v>
      </c>
      <c r="BD1199" s="215">
        <f>IF(AZ1199=4,G1199,0)</f>
        <v>0</v>
      </c>
      <c r="BE1199" s="215">
        <f>IF(AZ1199=5,G1199,0)</f>
        <v>0</v>
      </c>
      <c r="CA1199" s="242">
        <v>1</v>
      </c>
      <c r="CB1199" s="242">
        <v>1</v>
      </c>
    </row>
    <row r="1200" spans="1:15" ht="12.75">
      <c r="A1200" s="251"/>
      <c r="B1200" s="252"/>
      <c r="C1200" s="503" t="s">
        <v>167</v>
      </c>
      <c r="D1200" s="503"/>
      <c r="E1200" s="253">
        <v>0</v>
      </c>
      <c r="F1200" s="254"/>
      <c r="G1200" s="255"/>
      <c r="H1200" s="256"/>
      <c r="I1200" s="257"/>
      <c r="J1200" s="258"/>
      <c r="K1200" s="257"/>
      <c r="M1200" s="259" t="s">
        <v>167</v>
      </c>
      <c r="O1200" s="242"/>
    </row>
    <row r="1201" spans="1:15" ht="12.75">
      <c r="A1201" s="251"/>
      <c r="B1201" s="252"/>
      <c r="C1201" s="503" t="s">
        <v>131</v>
      </c>
      <c r="D1201" s="503"/>
      <c r="E1201" s="253">
        <v>0</v>
      </c>
      <c r="F1201" s="254"/>
      <c r="G1201" s="255"/>
      <c r="H1201" s="256"/>
      <c r="I1201" s="257"/>
      <c r="J1201" s="258"/>
      <c r="K1201" s="257"/>
      <c r="M1201" s="259" t="s">
        <v>131</v>
      </c>
      <c r="O1201" s="242"/>
    </row>
    <row r="1202" spans="1:15" ht="12.75">
      <c r="A1202" s="251"/>
      <c r="B1202" s="252"/>
      <c r="C1202" s="503" t="s">
        <v>1074</v>
      </c>
      <c r="D1202" s="503"/>
      <c r="E1202" s="253">
        <v>1.5</v>
      </c>
      <c r="F1202" s="254"/>
      <c r="G1202" s="255"/>
      <c r="H1202" s="256"/>
      <c r="I1202" s="257"/>
      <c r="J1202" s="258"/>
      <c r="K1202" s="257"/>
      <c r="M1202" s="259" t="s">
        <v>1074</v>
      </c>
      <c r="O1202" s="242"/>
    </row>
    <row r="1203" spans="1:15" ht="12.75">
      <c r="A1203" s="251"/>
      <c r="B1203" s="252"/>
      <c r="C1203" s="503" t="s">
        <v>1075</v>
      </c>
      <c r="D1203" s="503"/>
      <c r="E1203" s="253">
        <v>1.5</v>
      </c>
      <c r="F1203" s="254"/>
      <c r="G1203" s="255"/>
      <c r="H1203" s="256"/>
      <c r="I1203" s="257"/>
      <c r="J1203" s="258"/>
      <c r="K1203" s="257"/>
      <c r="M1203" s="259" t="s">
        <v>1075</v>
      </c>
      <c r="O1203" s="242"/>
    </row>
    <row r="1204" spans="1:15" ht="12.75">
      <c r="A1204" s="251"/>
      <c r="B1204" s="252"/>
      <c r="C1204" s="503" t="s">
        <v>1076</v>
      </c>
      <c r="D1204" s="503"/>
      <c r="E1204" s="253">
        <v>0.6</v>
      </c>
      <c r="F1204" s="254"/>
      <c r="G1204" s="255"/>
      <c r="H1204" s="256"/>
      <c r="I1204" s="257"/>
      <c r="J1204" s="258"/>
      <c r="K1204" s="257"/>
      <c r="M1204" s="259" t="s">
        <v>1076</v>
      </c>
      <c r="O1204" s="242"/>
    </row>
    <row r="1205" spans="1:15" ht="12.75">
      <c r="A1205" s="251"/>
      <c r="B1205" s="252"/>
      <c r="C1205" s="503" t="s">
        <v>1077</v>
      </c>
      <c r="D1205" s="503"/>
      <c r="E1205" s="253">
        <v>2.9</v>
      </c>
      <c r="F1205" s="254"/>
      <c r="G1205" s="255"/>
      <c r="H1205" s="256"/>
      <c r="I1205" s="257"/>
      <c r="J1205" s="258"/>
      <c r="K1205" s="257"/>
      <c r="M1205" s="259" t="s">
        <v>1077</v>
      </c>
      <c r="O1205" s="242"/>
    </row>
    <row r="1206" spans="1:15" ht="12.75">
      <c r="A1206" s="251"/>
      <c r="B1206" s="252"/>
      <c r="C1206" s="503" t="s">
        <v>167</v>
      </c>
      <c r="D1206" s="503"/>
      <c r="E1206" s="253">
        <v>0</v>
      </c>
      <c r="F1206" s="254"/>
      <c r="G1206" s="255"/>
      <c r="H1206" s="256"/>
      <c r="I1206" s="257"/>
      <c r="J1206" s="258"/>
      <c r="K1206" s="257"/>
      <c r="M1206" s="259" t="s">
        <v>167</v>
      </c>
      <c r="O1206" s="242"/>
    </row>
    <row r="1207" spans="1:15" ht="12.75">
      <c r="A1207" s="251"/>
      <c r="B1207" s="252"/>
      <c r="C1207" s="503" t="s">
        <v>1078</v>
      </c>
      <c r="D1207" s="503"/>
      <c r="E1207" s="253">
        <v>3</v>
      </c>
      <c r="F1207" s="254"/>
      <c r="G1207" s="255"/>
      <c r="H1207" s="256"/>
      <c r="I1207" s="257"/>
      <c r="J1207" s="258"/>
      <c r="K1207" s="257"/>
      <c r="M1207" s="259" t="s">
        <v>1078</v>
      </c>
      <c r="O1207" s="242"/>
    </row>
    <row r="1208" spans="1:15" ht="12.75">
      <c r="A1208" s="251"/>
      <c r="B1208" s="252"/>
      <c r="C1208" s="503" t="s">
        <v>1079</v>
      </c>
      <c r="D1208" s="503"/>
      <c r="E1208" s="253">
        <v>1.5</v>
      </c>
      <c r="F1208" s="254"/>
      <c r="G1208" s="255"/>
      <c r="H1208" s="256"/>
      <c r="I1208" s="257"/>
      <c r="J1208" s="258"/>
      <c r="K1208" s="257"/>
      <c r="M1208" s="259" t="s">
        <v>1079</v>
      </c>
      <c r="O1208" s="242"/>
    </row>
    <row r="1209" spans="1:15" ht="12.75">
      <c r="A1209" s="251"/>
      <c r="B1209" s="252"/>
      <c r="C1209" s="503" t="s">
        <v>1080</v>
      </c>
      <c r="D1209" s="503"/>
      <c r="E1209" s="253">
        <v>1.5</v>
      </c>
      <c r="F1209" s="254"/>
      <c r="G1209" s="255"/>
      <c r="H1209" s="256"/>
      <c r="I1209" s="257"/>
      <c r="J1209" s="258"/>
      <c r="K1209" s="257"/>
      <c r="M1209" s="259" t="s">
        <v>1080</v>
      </c>
      <c r="O1209" s="242"/>
    </row>
    <row r="1210" spans="1:15" ht="12.75">
      <c r="A1210" s="251"/>
      <c r="B1210" s="252"/>
      <c r="C1210" s="503" t="s">
        <v>1081</v>
      </c>
      <c r="D1210" s="503"/>
      <c r="E1210" s="253">
        <v>1.5</v>
      </c>
      <c r="F1210" s="254"/>
      <c r="G1210" s="255"/>
      <c r="H1210" s="256"/>
      <c r="I1210" s="257"/>
      <c r="J1210" s="258"/>
      <c r="K1210" s="257"/>
      <c r="M1210" s="259" t="s">
        <v>1081</v>
      </c>
      <c r="O1210" s="242"/>
    </row>
    <row r="1211" spans="1:15" ht="12.75">
      <c r="A1211" s="251"/>
      <c r="B1211" s="252"/>
      <c r="C1211" s="503" t="s">
        <v>1082</v>
      </c>
      <c r="D1211" s="503"/>
      <c r="E1211" s="253">
        <v>1.5</v>
      </c>
      <c r="F1211" s="254"/>
      <c r="G1211" s="255"/>
      <c r="H1211" s="256"/>
      <c r="I1211" s="257"/>
      <c r="J1211" s="258"/>
      <c r="K1211" s="257"/>
      <c r="M1211" s="259" t="s">
        <v>1082</v>
      </c>
      <c r="O1211" s="242"/>
    </row>
    <row r="1212" spans="1:15" ht="12.75">
      <c r="A1212" s="251"/>
      <c r="B1212" s="252"/>
      <c r="C1212" s="503" t="s">
        <v>1083</v>
      </c>
      <c r="D1212" s="503"/>
      <c r="E1212" s="253">
        <v>1.4</v>
      </c>
      <c r="F1212" s="254"/>
      <c r="G1212" s="255"/>
      <c r="H1212" s="256"/>
      <c r="I1212" s="257"/>
      <c r="J1212" s="258"/>
      <c r="K1212" s="257"/>
      <c r="M1212" s="259" t="s">
        <v>1083</v>
      </c>
      <c r="O1212" s="242"/>
    </row>
    <row r="1213" spans="1:15" ht="12.75">
      <c r="A1213" s="251"/>
      <c r="B1213" s="252"/>
      <c r="C1213" s="503" t="s">
        <v>1084</v>
      </c>
      <c r="D1213" s="503"/>
      <c r="E1213" s="253">
        <v>1.4</v>
      </c>
      <c r="F1213" s="254"/>
      <c r="G1213" s="255"/>
      <c r="H1213" s="256"/>
      <c r="I1213" s="257"/>
      <c r="J1213" s="258"/>
      <c r="K1213" s="257"/>
      <c r="M1213" s="259" t="s">
        <v>1084</v>
      </c>
      <c r="O1213" s="242"/>
    </row>
    <row r="1214" spans="1:15" ht="12.75">
      <c r="A1214" s="251"/>
      <c r="B1214" s="252"/>
      <c r="C1214" s="503" t="s">
        <v>1085</v>
      </c>
      <c r="D1214" s="503"/>
      <c r="E1214" s="253">
        <v>1.4</v>
      </c>
      <c r="F1214" s="254"/>
      <c r="G1214" s="255"/>
      <c r="H1214" s="256"/>
      <c r="I1214" s="257"/>
      <c r="J1214" s="258"/>
      <c r="K1214" s="257"/>
      <c r="M1214" s="259" t="s">
        <v>1085</v>
      </c>
      <c r="O1214" s="242"/>
    </row>
    <row r="1215" spans="1:15" ht="12.75">
      <c r="A1215" s="251"/>
      <c r="B1215" s="252"/>
      <c r="C1215" s="503" t="s">
        <v>144</v>
      </c>
      <c r="D1215" s="503"/>
      <c r="E1215" s="253">
        <v>0</v>
      </c>
      <c r="F1215" s="254"/>
      <c r="G1215" s="255"/>
      <c r="H1215" s="256"/>
      <c r="I1215" s="257"/>
      <c r="J1215" s="258"/>
      <c r="K1215" s="257"/>
      <c r="M1215" s="259" t="s">
        <v>144</v>
      </c>
      <c r="O1215" s="242"/>
    </row>
    <row r="1216" spans="1:15" ht="12.75">
      <c r="A1216" s="251"/>
      <c r="B1216" s="252"/>
      <c r="C1216" s="503" t="s">
        <v>851</v>
      </c>
      <c r="D1216" s="503"/>
      <c r="E1216" s="253">
        <v>0</v>
      </c>
      <c r="F1216" s="254"/>
      <c r="G1216" s="255"/>
      <c r="H1216" s="256"/>
      <c r="I1216" s="257"/>
      <c r="J1216" s="258"/>
      <c r="K1216" s="257"/>
      <c r="M1216" s="259" t="s">
        <v>851</v>
      </c>
      <c r="O1216" s="242"/>
    </row>
    <row r="1217" spans="1:15" ht="12.75">
      <c r="A1217" s="251"/>
      <c r="B1217" s="252"/>
      <c r="C1217" s="503" t="s">
        <v>1086</v>
      </c>
      <c r="D1217" s="503"/>
      <c r="E1217" s="253">
        <v>1.545</v>
      </c>
      <c r="F1217" s="254"/>
      <c r="G1217" s="255"/>
      <c r="H1217" s="256"/>
      <c r="I1217" s="257"/>
      <c r="J1217" s="258"/>
      <c r="K1217" s="257"/>
      <c r="M1217" s="259" t="s">
        <v>1086</v>
      </c>
      <c r="O1217" s="242"/>
    </row>
    <row r="1218" spans="1:15" ht="12.75">
      <c r="A1218" s="251"/>
      <c r="B1218" s="252"/>
      <c r="C1218" s="503" t="s">
        <v>1087</v>
      </c>
      <c r="D1218" s="503"/>
      <c r="E1218" s="253">
        <v>3</v>
      </c>
      <c r="F1218" s="254"/>
      <c r="G1218" s="255"/>
      <c r="H1218" s="256"/>
      <c r="I1218" s="257"/>
      <c r="J1218" s="258"/>
      <c r="K1218" s="257"/>
      <c r="M1218" s="259" t="s">
        <v>1087</v>
      </c>
      <c r="O1218" s="242"/>
    </row>
    <row r="1219" spans="1:15" ht="12.75">
      <c r="A1219" s="251"/>
      <c r="B1219" s="252"/>
      <c r="C1219" s="503" t="s">
        <v>1088</v>
      </c>
      <c r="D1219" s="503"/>
      <c r="E1219" s="253">
        <v>9</v>
      </c>
      <c r="F1219" s="254"/>
      <c r="G1219" s="255"/>
      <c r="H1219" s="256"/>
      <c r="I1219" s="257"/>
      <c r="J1219" s="258"/>
      <c r="K1219" s="257"/>
      <c r="M1219" s="259" t="s">
        <v>1088</v>
      </c>
      <c r="O1219" s="242"/>
    </row>
    <row r="1220" spans="1:15" ht="12.75">
      <c r="A1220" s="251"/>
      <c r="B1220" s="252"/>
      <c r="C1220" s="503" t="s">
        <v>1089</v>
      </c>
      <c r="D1220" s="503"/>
      <c r="E1220" s="253">
        <v>1.5</v>
      </c>
      <c r="F1220" s="254"/>
      <c r="G1220" s="255"/>
      <c r="H1220" s="256"/>
      <c r="I1220" s="257"/>
      <c r="J1220" s="258"/>
      <c r="K1220" s="257"/>
      <c r="M1220" s="259" t="s">
        <v>1089</v>
      </c>
      <c r="O1220" s="242"/>
    </row>
    <row r="1221" spans="1:15" ht="12.75">
      <c r="A1221" s="251"/>
      <c r="B1221" s="252"/>
      <c r="C1221" s="503" t="s">
        <v>1090</v>
      </c>
      <c r="D1221" s="503"/>
      <c r="E1221" s="253">
        <v>3</v>
      </c>
      <c r="F1221" s="254"/>
      <c r="G1221" s="255"/>
      <c r="H1221" s="256"/>
      <c r="I1221" s="257"/>
      <c r="J1221" s="258"/>
      <c r="K1221" s="257"/>
      <c r="M1221" s="259" t="s">
        <v>1090</v>
      </c>
      <c r="O1221" s="242"/>
    </row>
    <row r="1222" spans="1:15" ht="12.75">
      <c r="A1222" s="251"/>
      <c r="B1222" s="252"/>
      <c r="C1222" s="503" t="s">
        <v>1091</v>
      </c>
      <c r="D1222" s="503"/>
      <c r="E1222" s="253">
        <v>3</v>
      </c>
      <c r="F1222" s="254"/>
      <c r="G1222" s="255"/>
      <c r="H1222" s="256"/>
      <c r="I1222" s="257"/>
      <c r="J1222" s="258"/>
      <c r="K1222" s="257"/>
      <c r="M1222" s="259" t="s">
        <v>1091</v>
      </c>
      <c r="O1222" s="242"/>
    </row>
    <row r="1223" spans="1:15" ht="12.75">
      <c r="A1223" s="251"/>
      <c r="B1223" s="252"/>
      <c r="C1223" s="503" t="s">
        <v>1092</v>
      </c>
      <c r="D1223" s="503"/>
      <c r="E1223" s="253">
        <v>1.5</v>
      </c>
      <c r="F1223" s="254"/>
      <c r="G1223" s="255"/>
      <c r="H1223" s="256"/>
      <c r="I1223" s="257"/>
      <c r="J1223" s="258"/>
      <c r="K1223" s="257"/>
      <c r="M1223" s="259" t="s">
        <v>1092</v>
      </c>
      <c r="O1223" s="242"/>
    </row>
    <row r="1224" spans="1:15" ht="12.75">
      <c r="A1224" s="251"/>
      <c r="B1224" s="252"/>
      <c r="C1224" s="503" t="s">
        <v>1093</v>
      </c>
      <c r="D1224" s="503"/>
      <c r="E1224" s="253">
        <v>21</v>
      </c>
      <c r="F1224" s="254"/>
      <c r="G1224" s="255"/>
      <c r="H1224" s="256"/>
      <c r="I1224" s="257"/>
      <c r="J1224" s="258"/>
      <c r="K1224" s="257"/>
      <c r="M1224" s="259" t="s">
        <v>1093</v>
      </c>
      <c r="O1224" s="242"/>
    </row>
    <row r="1225" spans="1:15" ht="12.75">
      <c r="A1225" s="251"/>
      <c r="B1225" s="252"/>
      <c r="C1225" s="503" t="s">
        <v>1094</v>
      </c>
      <c r="D1225" s="503"/>
      <c r="E1225" s="253">
        <v>4.5</v>
      </c>
      <c r="F1225" s="254"/>
      <c r="G1225" s="255"/>
      <c r="H1225" s="256"/>
      <c r="I1225" s="257"/>
      <c r="J1225" s="258"/>
      <c r="K1225" s="257"/>
      <c r="M1225" s="259" t="s">
        <v>1094</v>
      </c>
      <c r="O1225" s="242"/>
    </row>
    <row r="1226" spans="1:15" ht="12.75">
      <c r="A1226" s="251"/>
      <c r="B1226" s="252"/>
      <c r="C1226" s="503" t="s">
        <v>1095</v>
      </c>
      <c r="D1226" s="503"/>
      <c r="E1226" s="253">
        <v>3.75</v>
      </c>
      <c r="F1226" s="254"/>
      <c r="G1226" s="255"/>
      <c r="H1226" s="256"/>
      <c r="I1226" s="257"/>
      <c r="J1226" s="258"/>
      <c r="K1226" s="257"/>
      <c r="M1226" s="259" t="s">
        <v>1095</v>
      </c>
      <c r="O1226" s="242"/>
    </row>
    <row r="1227" spans="1:15" ht="12.75">
      <c r="A1227" s="251"/>
      <c r="B1227" s="252"/>
      <c r="C1227" s="503" t="s">
        <v>1096</v>
      </c>
      <c r="D1227" s="503"/>
      <c r="E1227" s="253">
        <v>1.3</v>
      </c>
      <c r="F1227" s="254"/>
      <c r="G1227" s="255"/>
      <c r="H1227" s="256"/>
      <c r="I1227" s="257"/>
      <c r="J1227" s="258"/>
      <c r="K1227" s="257"/>
      <c r="M1227" s="259" t="s">
        <v>1096</v>
      </c>
      <c r="O1227" s="242"/>
    </row>
    <row r="1228" spans="1:15" ht="12.75">
      <c r="A1228" s="251"/>
      <c r="B1228" s="252"/>
      <c r="C1228" s="503" t="s">
        <v>1097</v>
      </c>
      <c r="D1228" s="503"/>
      <c r="E1228" s="253">
        <v>12.8</v>
      </c>
      <c r="F1228" s="254"/>
      <c r="G1228" s="255"/>
      <c r="H1228" s="256"/>
      <c r="I1228" s="257"/>
      <c r="J1228" s="258"/>
      <c r="K1228" s="257"/>
      <c r="M1228" s="259" t="s">
        <v>1097</v>
      </c>
      <c r="O1228" s="242"/>
    </row>
    <row r="1229" spans="1:15" ht="12.75">
      <c r="A1229" s="251"/>
      <c r="B1229" s="252"/>
      <c r="C1229" s="503" t="s">
        <v>1098</v>
      </c>
      <c r="D1229" s="503"/>
      <c r="E1229" s="253">
        <v>21.36</v>
      </c>
      <c r="F1229" s="254"/>
      <c r="G1229" s="255"/>
      <c r="H1229" s="256"/>
      <c r="I1229" s="257"/>
      <c r="J1229" s="258"/>
      <c r="K1229" s="257"/>
      <c r="M1229" s="259" t="s">
        <v>1098</v>
      </c>
      <c r="O1229" s="242"/>
    </row>
    <row r="1230" spans="1:15" ht="12.75">
      <c r="A1230" s="251"/>
      <c r="B1230" s="252"/>
      <c r="C1230" s="503" t="s">
        <v>1099</v>
      </c>
      <c r="D1230" s="503"/>
      <c r="E1230" s="253">
        <v>1.5</v>
      </c>
      <c r="F1230" s="254"/>
      <c r="G1230" s="255"/>
      <c r="H1230" s="256"/>
      <c r="I1230" s="257"/>
      <c r="J1230" s="258"/>
      <c r="K1230" s="257"/>
      <c r="M1230" s="259" t="s">
        <v>1099</v>
      </c>
      <c r="O1230" s="242"/>
    </row>
    <row r="1231" spans="1:15" ht="12.75">
      <c r="A1231" s="251"/>
      <c r="B1231" s="252"/>
      <c r="C1231" s="503" t="s">
        <v>1100</v>
      </c>
      <c r="D1231" s="503"/>
      <c r="E1231" s="253">
        <v>1.92</v>
      </c>
      <c r="F1231" s="254"/>
      <c r="G1231" s="255"/>
      <c r="H1231" s="256"/>
      <c r="I1231" s="257"/>
      <c r="J1231" s="258"/>
      <c r="K1231" s="257"/>
      <c r="M1231" s="259" t="s">
        <v>1100</v>
      </c>
      <c r="O1231" s="242"/>
    </row>
    <row r="1232" spans="1:15" ht="12.75">
      <c r="A1232" s="251"/>
      <c r="B1232" s="252"/>
      <c r="C1232" s="503" t="s">
        <v>868</v>
      </c>
      <c r="D1232" s="503"/>
      <c r="E1232" s="253">
        <v>0</v>
      </c>
      <c r="F1232" s="254"/>
      <c r="G1232" s="255"/>
      <c r="H1232" s="256"/>
      <c r="I1232" s="257"/>
      <c r="J1232" s="258"/>
      <c r="K1232" s="257"/>
      <c r="M1232" s="259" t="s">
        <v>868</v>
      </c>
      <c r="O1232" s="242"/>
    </row>
    <row r="1233" spans="1:15" ht="12.75">
      <c r="A1233" s="251"/>
      <c r="B1233" s="252"/>
      <c r="C1233" s="503" t="s">
        <v>1101</v>
      </c>
      <c r="D1233" s="503"/>
      <c r="E1233" s="253">
        <v>1.5</v>
      </c>
      <c r="F1233" s="254"/>
      <c r="G1233" s="255"/>
      <c r="H1233" s="256"/>
      <c r="I1233" s="257"/>
      <c r="J1233" s="258"/>
      <c r="K1233" s="257"/>
      <c r="M1233" s="259" t="s">
        <v>1101</v>
      </c>
      <c r="O1233" s="242"/>
    </row>
    <row r="1234" spans="1:15" ht="12.75">
      <c r="A1234" s="251"/>
      <c r="B1234" s="252"/>
      <c r="C1234" s="503" t="s">
        <v>1102</v>
      </c>
      <c r="D1234" s="503"/>
      <c r="E1234" s="253">
        <v>3.6</v>
      </c>
      <c r="F1234" s="254"/>
      <c r="G1234" s="255"/>
      <c r="H1234" s="256"/>
      <c r="I1234" s="257"/>
      <c r="J1234" s="258"/>
      <c r="K1234" s="257"/>
      <c r="M1234" s="259" t="s">
        <v>1102</v>
      </c>
      <c r="O1234" s="242"/>
    </row>
    <row r="1235" spans="1:15" ht="12.75">
      <c r="A1235" s="251"/>
      <c r="B1235" s="252"/>
      <c r="C1235" s="503" t="s">
        <v>1103</v>
      </c>
      <c r="D1235" s="503"/>
      <c r="E1235" s="253">
        <v>6</v>
      </c>
      <c r="F1235" s="254"/>
      <c r="G1235" s="255"/>
      <c r="H1235" s="256"/>
      <c r="I1235" s="257"/>
      <c r="J1235" s="258"/>
      <c r="K1235" s="257"/>
      <c r="M1235" s="259" t="s">
        <v>1103</v>
      </c>
      <c r="O1235" s="242"/>
    </row>
    <row r="1236" spans="1:15" ht="12.75">
      <c r="A1236" s="251"/>
      <c r="B1236" s="252"/>
      <c r="C1236" s="503" t="s">
        <v>1104</v>
      </c>
      <c r="D1236" s="503"/>
      <c r="E1236" s="253">
        <v>3</v>
      </c>
      <c r="F1236" s="254"/>
      <c r="G1236" s="255"/>
      <c r="H1236" s="256"/>
      <c r="I1236" s="257"/>
      <c r="J1236" s="258"/>
      <c r="K1236" s="257"/>
      <c r="M1236" s="259" t="s">
        <v>1104</v>
      </c>
      <c r="O1236" s="242"/>
    </row>
    <row r="1237" spans="1:15" ht="12.75">
      <c r="A1237" s="251"/>
      <c r="B1237" s="252"/>
      <c r="C1237" s="503" t="s">
        <v>1105</v>
      </c>
      <c r="D1237" s="503"/>
      <c r="E1237" s="253">
        <v>3</v>
      </c>
      <c r="F1237" s="254"/>
      <c r="G1237" s="255"/>
      <c r="H1237" s="256"/>
      <c r="I1237" s="257"/>
      <c r="J1237" s="258"/>
      <c r="K1237" s="257"/>
      <c r="M1237" s="259" t="s">
        <v>1105</v>
      </c>
      <c r="O1237" s="242"/>
    </row>
    <row r="1238" spans="1:15" ht="12.75">
      <c r="A1238" s="251"/>
      <c r="B1238" s="252"/>
      <c r="C1238" s="503" t="s">
        <v>1106</v>
      </c>
      <c r="D1238" s="503"/>
      <c r="E1238" s="253">
        <v>3</v>
      </c>
      <c r="F1238" s="254"/>
      <c r="G1238" s="255"/>
      <c r="H1238" s="256"/>
      <c r="I1238" s="257"/>
      <c r="J1238" s="258"/>
      <c r="K1238" s="257"/>
      <c r="M1238" s="259" t="s">
        <v>1106</v>
      </c>
      <c r="O1238" s="242"/>
    </row>
    <row r="1239" spans="1:15" ht="12.75">
      <c r="A1239" s="251"/>
      <c r="B1239" s="252"/>
      <c r="C1239" s="503" t="s">
        <v>1107</v>
      </c>
      <c r="D1239" s="503"/>
      <c r="E1239" s="253">
        <v>3.27</v>
      </c>
      <c r="F1239" s="254"/>
      <c r="G1239" s="255"/>
      <c r="H1239" s="256"/>
      <c r="I1239" s="257"/>
      <c r="J1239" s="258"/>
      <c r="K1239" s="257"/>
      <c r="M1239" s="259" t="s">
        <v>1107</v>
      </c>
      <c r="O1239" s="242"/>
    </row>
    <row r="1240" spans="1:15" ht="12.75">
      <c r="A1240" s="251"/>
      <c r="B1240" s="252"/>
      <c r="C1240" s="503" t="s">
        <v>1108</v>
      </c>
      <c r="D1240" s="503"/>
      <c r="E1240" s="253">
        <v>3.135</v>
      </c>
      <c r="F1240" s="254"/>
      <c r="G1240" s="255"/>
      <c r="H1240" s="256"/>
      <c r="I1240" s="257"/>
      <c r="J1240" s="258"/>
      <c r="K1240" s="257"/>
      <c r="M1240" s="259" t="s">
        <v>1108</v>
      </c>
      <c r="O1240" s="242"/>
    </row>
    <row r="1241" spans="1:15" ht="12.75">
      <c r="A1241" s="251"/>
      <c r="B1241" s="252"/>
      <c r="C1241" s="503" t="s">
        <v>1109</v>
      </c>
      <c r="D1241" s="503"/>
      <c r="E1241" s="253">
        <v>1.5</v>
      </c>
      <c r="F1241" s="254"/>
      <c r="G1241" s="255"/>
      <c r="H1241" s="256"/>
      <c r="I1241" s="257"/>
      <c r="J1241" s="258"/>
      <c r="K1241" s="257"/>
      <c r="M1241" s="259" t="s">
        <v>1109</v>
      </c>
      <c r="O1241" s="242"/>
    </row>
    <row r="1242" spans="1:15" ht="12.75">
      <c r="A1242" s="251"/>
      <c r="B1242" s="252"/>
      <c r="C1242" s="503" t="s">
        <v>1110</v>
      </c>
      <c r="D1242" s="503"/>
      <c r="E1242" s="253">
        <v>3</v>
      </c>
      <c r="F1242" s="254"/>
      <c r="G1242" s="255"/>
      <c r="H1242" s="256"/>
      <c r="I1242" s="257"/>
      <c r="J1242" s="258"/>
      <c r="K1242" s="257"/>
      <c r="M1242" s="259" t="s">
        <v>1110</v>
      </c>
      <c r="O1242" s="242"/>
    </row>
    <row r="1243" spans="1:15" ht="12.75">
      <c r="A1243" s="251"/>
      <c r="B1243" s="252"/>
      <c r="C1243" s="503" t="s">
        <v>1111</v>
      </c>
      <c r="D1243" s="503"/>
      <c r="E1243" s="253">
        <v>1.5</v>
      </c>
      <c r="F1243" s="254"/>
      <c r="G1243" s="255"/>
      <c r="H1243" s="256"/>
      <c r="I1243" s="257"/>
      <c r="J1243" s="258"/>
      <c r="K1243" s="257"/>
      <c r="M1243" s="259" t="s">
        <v>1111</v>
      </c>
      <c r="O1243" s="242"/>
    </row>
    <row r="1244" spans="1:15" ht="12.75">
      <c r="A1244" s="251"/>
      <c r="B1244" s="252"/>
      <c r="C1244" s="503" t="s">
        <v>1112</v>
      </c>
      <c r="D1244" s="503"/>
      <c r="E1244" s="253">
        <v>4.5</v>
      </c>
      <c r="F1244" s="254"/>
      <c r="G1244" s="255"/>
      <c r="H1244" s="256"/>
      <c r="I1244" s="257"/>
      <c r="J1244" s="258"/>
      <c r="K1244" s="257"/>
      <c r="M1244" s="259" t="s">
        <v>1112</v>
      </c>
      <c r="O1244" s="242"/>
    </row>
    <row r="1245" spans="1:15" ht="12.75">
      <c r="A1245" s="251"/>
      <c r="B1245" s="252"/>
      <c r="C1245" s="503" t="s">
        <v>1113</v>
      </c>
      <c r="D1245" s="503"/>
      <c r="E1245" s="253">
        <v>2.1</v>
      </c>
      <c r="F1245" s="254"/>
      <c r="G1245" s="255"/>
      <c r="H1245" s="256"/>
      <c r="I1245" s="257"/>
      <c r="J1245" s="258"/>
      <c r="K1245" s="257"/>
      <c r="M1245" s="259" t="s">
        <v>1113</v>
      </c>
      <c r="O1245" s="242"/>
    </row>
    <row r="1246" spans="1:15" ht="12.75">
      <c r="A1246" s="251"/>
      <c r="B1246" s="252"/>
      <c r="C1246" s="503" t="s">
        <v>1114</v>
      </c>
      <c r="D1246" s="503"/>
      <c r="E1246" s="253">
        <v>1.5</v>
      </c>
      <c r="F1246" s="254"/>
      <c r="G1246" s="255"/>
      <c r="H1246" s="256"/>
      <c r="I1246" s="257"/>
      <c r="J1246" s="258"/>
      <c r="K1246" s="257"/>
      <c r="M1246" s="259" t="s">
        <v>1114</v>
      </c>
      <c r="O1246" s="242"/>
    </row>
    <row r="1247" spans="1:15" ht="12.75">
      <c r="A1247" s="251"/>
      <c r="B1247" s="252"/>
      <c r="C1247" s="503" t="s">
        <v>1115</v>
      </c>
      <c r="D1247" s="503"/>
      <c r="E1247" s="253">
        <v>1.5</v>
      </c>
      <c r="F1247" s="254"/>
      <c r="G1247" s="255"/>
      <c r="H1247" s="256"/>
      <c r="I1247" s="257"/>
      <c r="J1247" s="258"/>
      <c r="K1247" s="257"/>
      <c r="M1247" s="259" t="s">
        <v>1115</v>
      </c>
      <c r="O1247" s="242"/>
    </row>
    <row r="1248" spans="1:15" ht="12.75">
      <c r="A1248" s="251"/>
      <c r="B1248" s="252"/>
      <c r="C1248" s="503" t="s">
        <v>1116</v>
      </c>
      <c r="D1248" s="503"/>
      <c r="E1248" s="253">
        <v>6</v>
      </c>
      <c r="F1248" s="254"/>
      <c r="G1248" s="255"/>
      <c r="H1248" s="256"/>
      <c r="I1248" s="257"/>
      <c r="J1248" s="258"/>
      <c r="K1248" s="257"/>
      <c r="M1248" s="259" t="s">
        <v>1116</v>
      </c>
      <c r="O1248" s="242"/>
    </row>
    <row r="1249" spans="1:15" ht="12.75">
      <c r="A1249" s="251"/>
      <c r="B1249" s="252"/>
      <c r="C1249" s="503" t="s">
        <v>1117</v>
      </c>
      <c r="D1249" s="503"/>
      <c r="E1249" s="253">
        <v>3</v>
      </c>
      <c r="F1249" s="254"/>
      <c r="G1249" s="255"/>
      <c r="H1249" s="256"/>
      <c r="I1249" s="257"/>
      <c r="J1249" s="258"/>
      <c r="K1249" s="257"/>
      <c r="M1249" s="259" t="s">
        <v>1117</v>
      </c>
      <c r="O1249" s="242"/>
    </row>
    <row r="1250" spans="1:15" ht="12.75">
      <c r="A1250" s="251"/>
      <c r="B1250" s="252"/>
      <c r="C1250" s="503" t="s">
        <v>1114</v>
      </c>
      <c r="D1250" s="503"/>
      <c r="E1250" s="253">
        <v>1.5</v>
      </c>
      <c r="F1250" s="254"/>
      <c r="G1250" s="255"/>
      <c r="H1250" s="256"/>
      <c r="I1250" s="257"/>
      <c r="J1250" s="258"/>
      <c r="K1250" s="257"/>
      <c r="M1250" s="259" t="s">
        <v>1114</v>
      </c>
      <c r="O1250" s="242"/>
    </row>
    <row r="1251" spans="1:15" ht="12.75">
      <c r="A1251" s="251"/>
      <c r="B1251" s="252"/>
      <c r="C1251" s="503" t="s">
        <v>1118</v>
      </c>
      <c r="D1251" s="503"/>
      <c r="E1251" s="253">
        <v>3</v>
      </c>
      <c r="F1251" s="254"/>
      <c r="G1251" s="255"/>
      <c r="H1251" s="256"/>
      <c r="I1251" s="257"/>
      <c r="J1251" s="258"/>
      <c r="K1251" s="257"/>
      <c r="M1251" s="259" t="s">
        <v>1118</v>
      </c>
      <c r="O1251" s="242"/>
    </row>
    <row r="1252" spans="1:15" ht="12.75">
      <c r="A1252" s="251"/>
      <c r="B1252" s="252"/>
      <c r="C1252" s="503" t="s">
        <v>1119</v>
      </c>
      <c r="D1252" s="503"/>
      <c r="E1252" s="253">
        <v>5.34</v>
      </c>
      <c r="F1252" s="254"/>
      <c r="G1252" s="255"/>
      <c r="H1252" s="256"/>
      <c r="I1252" s="257"/>
      <c r="J1252" s="258"/>
      <c r="K1252" s="257"/>
      <c r="M1252" s="259" t="s">
        <v>1119</v>
      </c>
      <c r="O1252" s="242"/>
    </row>
    <row r="1253" spans="1:15" ht="12.75">
      <c r="A1253" s="251"/>
      <c r="B1253" s="252"/>
      <c r="C1253" s="503" t="s">
        <v>1120</v>
      </c>
      <c r="D1253" s="503"/>
      <c r="E1253" s="253">
        <v>5.34</v>
      </c>
      <c r="F1253" s="254"/>
      <c r="G1253" s="255"/>
      <c r="H1253" s="256"/>
      <c r="I1253" s="257"/>
      <c r="J1253" s="258"/>
      <c r="K1253" s="257"/>
      <c r="M1253" s="259" t="s">
        <v>1120</v>
      </c>
      <c r="O1253" s="242"/>
    </row>
    <row r="1254" spans="1:15" ht="12.75">
      <c r="A1254" s="251"/>
      <c r="B1254" s="252"/>
      <c r="C1254" s="503" t="s">
        <v>1121</v>
      </c>
      <c r="D1254" s="503"/>
      <c r="E1254" s="253">
        <v>5.34</v>
      </c>
      <c r="F1254" s="254"/>
      <c r="G1254" s="255"/>
      <c r="H1254" s="256"/>
      <c r="I1254" s="257"/>
      <c r="J1254" s="258"/>
      <c r="K1254" s="257"/>
      <c r="M1254" s="259" t="s">
        <v>1121</v>
      </c>
      <c r="O1254" s="242"/>
    </row>
    <row r="1255" spans="1:15" ht="12.75">
      <c r="A1255" s="251"/>
      <c r="B1255" s="252"/>
      <c r="C1255" s="503" t="s">
        <v>1122</v>
      </c>
      <c r="D1255" s="503"/>
      <c r="E1255" s="253">
        <v>5.34</v>
      </c>
      <c r="F1255" s="254"/>
      <c r="G1255" s="255"/>
      <c r="H1255" s="256"/>
      <c r="I1255" s="257"/>
      <c r="J1255" s="258"/>
      <c r="K1255" s="257"/>
      <c r="M1255" s="259" t="s">
        <v>1122</v>
      </c>
      <c r="O1255" s="242"/>
    </row>
    <row r="1256" spans="1:15" ht="12.75">
      <c r="A1256" s="251"/>
      <c r="B1256" s="252"/>
      <c r="C1256" s="503" t="s">
        <v>1123</v>
      </c>
      <c r="D1256" s="503"/>
      <c r="E1256" s="253">
        <v>16</v>
      </c>
      <c r="F1256" s="254"/>
      <c r="G1256" s="255"/>
      <c r="H1256" s="256"/>
      <c r="I1256" s="257"/>
      <c r="J1256" s="258"/>
      <c r="K1256" s="257"/>
      <c r="M1256" s="259" t="s">
        <v>1123</v>
      </c>
      <c r="O1256" s="242"/>
    </row>
    <row r="1257" spans="1:15" ht="12.75">
      <c r="A1257" s="251"/>
      <c r="B1257" s="252"/>
      <c r="C1257" s="503" t="s">
        <v>1124</v>
      </c>
      <c r="D1257" s="503"/>
      <c r="E1257" s="253">
        <v>3.9</v>
      </c>
      <c r="F1257" s="254"/>
      <c r="G1257" s="255"/>
      <c r="H1257" s="256"/>
      <c r="I1257" s="257"/>
      <c r="J1257" s="258"/>
      <c r="K1257" s="257"/>
      <c r="M1257" s="259" t="s">
        <v>1124</v>
      </c>
      <c r="O1257" s="242"/>
    </row>
    <row r="1258" spans="1:15" ht="12.75">
      <c r="A1258" s="251"/>
      <c r="B1258" s="252"/>
      <c r="C1258" s="503" t="s">
        <v>1125</v>
      </c>
      <c r="D1258" s="503"/>
      <c r="E1258" s="253">
        <v>3</v>
      </c>
      <c r="F1258" s="254"/>
      <c r="G1258" s="255"/>
      <c r="H1258" s="256"/>
      <c r="I1258" s="257"/>
      <c r="J1258" s="258"/>
      <c r="K1258" s="257"/>
      <c r="M1258" s="259" t="s">
        <v>1125</v>
      </c>
      <c r="O1258" s="242"/>
    </row>
    <row r="1259" spans="1:15" ht="12.75">
      <c r="A1259" s="251"/>
      <c r="B1259" s="252"/>
      <c r="C1259" s="503" t="s">
        <v>1126</v>
      </c>
      <c r="D1259" s="503"/>
      <c r="E1259" s="253">
        <v>1.5</v>
      </c>
      <c r="F1259" s="254"/>
      <c r="G1259" s="255"/>
      <c r="H1259" s="256"/>
      <c r="I1259" s="257"/>
      <c r="J1259" s="258"/>
      <c r="K1259" s="257"/>
      <c r="M1259" s="259" t="s">
        <v>1126</v>
      </c>
      <c r="O1259" s="242"/>
    </row>
    <row r="1260" spans="1:15" ht="12.75">
      <c r="A1260" s="251"/>
      <c r="B1260" s="252"/>
      <c r="C1260" s="503" t="s">
        <v>896</v>
      </c>
      <c r="D1260" s="503"/>
      <c r="E1260" s="253">
        <v>0</v>
      </c>
      <c r="F1260" s="254"/>
      <c r="G1260" s="255"/>
      <c r="H1260" s="256"/>
      <c r="I1260" s="257"/>
      <c r="J1260" s="258"/>
      <c r="K1260" s="257"/>
      <c r="M1260" s="259" t="s">
        <v>896</v>
      </c>
      <c r="O1260" s="242"/>
    </row>
    <row r="1261" spans="1:15" ht="12.75">
      <c r="A1261" s="251"/>
      <c r="B1261" s="252"/>
      <c r="C1261" s="503" t="s">
        <v>1127</v>
      </c>
      <c r="D1261" s="503"/>
      <c r="E1261" s="253">
        <v>3</v>
      </c>
      <c r="F1261" s="254"/>
      <c r="G1261" s="255"/>
      <c r="H1261" s="256"/>
      <c r="I1261" s="257"/>
      <c r="J1261" s="258"/>
      <c r="K1261" s="257"/>
      <c r="M1261" s="259" t="s">
        <v>1127</v>
      </c>
      <c r="O1261" s="242"/>
    </row>
    <row r="1262" spans="1:15" ht="12.75">
      <c r="A1262" s="251"/>
      <c r="B1262" s="252"/>
      <c r="C1262" s="503" t="s">
        <v>1128</v>
      </c>
      <c r="D1262" s="503"/>
      <c r="E1262" s="253">
        <v>2</v>
      </c>
      <c r="F1262" s="254"/>
      <c r="G1262" s="255"/>
      <c r="H1262" s="256"/>
      <c r="I1262" s="257"/>
      <c r="J1262" s="258"/>
      <c r="K1262" s="257"/>
      <c r="M1262" s="259" t="s">
        <v>1128</v>
      </c>
      <c r="O1262" s="242"/>
    </row>
    <row r="1263" spans="1:15" ht="12.75">
      <c r="A1263" s="251"/>
      <c r="B1263" s="252"/>
      <c r="C1263" s="503" t="s">
        <v>1129</v>
      </c>
      <c r="D1263" s="503"/>
      <c r="E1263" s="253">
        <v>3</v>
      </c>
      <c r="F1263" s="254"/>
      <c r="G1263" s="255"/>
      <c r="H1263" s="256"/>
      <c r="I1263" s="257"/>
      <c r="J1263" s="258"/>
      <c r="K1263" s="257"/>
      <c r="M1263" s="259" t="s">
        <v>1129</v>
      </c>
      <c r="O1263" s="242"/>
    </row>
    <row r="1264" spans="1:15" ht="12.75">
      <c r="A1264" s="251"/>
      <c r="B1264" s="252"/>
      <c r="C1264" s="503" t="s">
        <v>1130</v>
      </c>
      <c r="D1264" s="503"/>
      <c r="E1264" s="253">
        <v>6</v>
      </c>
      <c r="F1264" s="254"/>
      <c r="G1264" s="255"/>
      <c r="H1264" s="256"/>
      <c r="I1264" s="257"/>
      <c r="J1264" s="258"/>
      <c r="K1264" s="257"/>
      <c r="M1264" s="259" t="s">
        <v>1130</v>
      </c>
      <c r="O1264" s="242"/>
    </row>
    <row r="1265" spans="1:15" ht="12.75">
      <c r="A1265" s="251"/>
      <c r="B1265" s="252"/>
      <c r="C1265" s="503" t="s">
        <v>1131</v>
      </c>
      <c r="D1265" s="503"/>
      <c r="E1265" s="253">
        <v>6</v>
      </c>
      <c r="F1265" s="254"/>
      <c r="G1265" s="255"/>
      <c r="H1265" s="256"/>
      <c r="I1265" s="257"/>
      <c r="J1265" s="258"/>
      <c r="K1265" s="257"/>
      <c r="M1265" s="259" t="s">
        <v>1131</v>
      </c>
      <c r="O1265" s="242"/>
    </row>
    <row r="1266" spans="1:15" ht="12.75">
      <c r="A1266" s="251"/>
      <c r="B1266" s="252"/>
      <c r="C1266" s="503" t="s">
        <v>1132</v>
      </c>
      <c r="D1266" s="503"/>
      <c r="E1266" s="253">
        <v>3</v>
      </c>
      <c r="F1266" s="254"/>
      <c r="G1266" s="255"/>
      <c r="H1266" s="256"/>
      <c r="I1266" s="257"/>
      <c r="J1266" s="258"/>
      <c r="K1266" s="257"/>
      <c r="M1266" s="259" t="s">
        <v>1132</v>
      </c>
      <c r="O1266" s="242"/>
    </row>
    <row r="1267" spans="1:15" ht="12.75">
      <c r="A1267" s="251"/>
      <c r="B1267" s="252"/>
      <c r="C1267" s="503" t="s">
        <v>1133</v>
      </c>
      <c r="D1267" s="503"/>
      <c r="E1267" s="253">
        <v>3.27</v>
      </c>
      <c r="F1267" s="254"/>
      <c r="G1267" s="255"/>
      <c r="H1267" s="256"/>
      <c r="I1267" s="257"/>
      <c r="J1267" s="258"/>
      <c r="K1267" s="257"/>
      <c r="M1267" s="259" t="s">
        <v>1133</v>
      </c>
      <c r="O1267" s="242"/>
    </row>
    <row r="1268" spans="1:15" ht="12.75">
      <c r="A1268" s="251"/>
      <c r="B1268" s="252"/>
      <c r="C1268" s="503" t="s">
        <v>1134</v>
      </c>
      <c r="D1268" s="503"/>
      <c r="E1268" s="253">
        <v>3.135</v>
      </c>
      <c r="F1268" s="254"/>
      <c r="G1268" s="255"/>
      <c r="H1268" s="256"/>
      <c r="I1268" s="257"/>
      <c r="J1268" s="258"/>
      <c r="K1268" s="257"/>
      <c r="M1268" s="259" t="s">
        <v>1134</v>
      </c>
      <c r="O1268" s="242"/>
    </row>
    <row r="1269" spans="1:15" ht="12.75">
      <c r="A1269" s="251"/>
      <c r="B1269" s="252"/>
      <c r="C1269" s="503" t="s">
        <v>1135</v>
      </c>
      <c r="D1269" s="503"/>
      <c r="E1269" s="253">
        <v>3</v>
      </c>
      <c r="F1269" s="254"/>
      <c r="G1269" s="255"/>
      <c r="H1269" s="256"/>
      <c r="I1269" s="257"/>
      <c r="J1269" s="258"/>
      <c r="K1269" s="257"/>
      <c r="M1269" s="259" t="s">
        <v>1135</v>
      </c>
      <c r="O1269" s="242"/>
    </row>
    <row r="1270" spans="1:15" ht="12.75">
      <c r="A1270" s="251"/>
      <c r="B1270" s="252"/>
      <c r="C1270" s="503" t="s">
        <v>1136</v>
      </c>
      <c r="D1270" s="503"/>
      <c r="E1270" s="253">
        <v>3</v>
      </c>
      <c r="F1270" s="254"/>
      <c r="G1270" s="255"/>
      <c r="H1270" s="256"/>
      <c r="I1270" s="257"/>
      <c r="J1270" s="258"/>
      <c r="K1270" s="257"/>
      <c r="M1270" s="259" t="s">
        <v>1136</v>
      </c>
      <c r="O1270" s="242"/>
    </row>
    <row r="1271" spans="1:15" ht="12.75">
      <c r="A1271" s="251"/>
      <c r="B1271" s="252"/>
      <c r="C1271" s="503" t="s">
        <v>1137</v>
      </c>
      <c r="D1271" s="503"/>
      <c r="E1271" s="253">
        <v>19.5</v>
      </c>
      <c r="F1271" s="254"/>
      <c r="G1271" s="255"/>
      <c r="H1271" s="256"/>
      <c r="I1271" s="257"/>
      <c r="J1271" s="258"/>
      <c r="K1271" s="257"/>
      <c r="M1271" s="259" t="s">
        <v>1137</v>
      </c>
      <c r="O1271" s="242"/>
    </row>
    <row r="1272" spans="1:15" ht="12.75">
      <c r="A1272" s="251"/>
      <c r="B1272" s="252"/>
      <c r="C1272" s="503" t="s">
        <v>1138</v>
      </c>
      <c r="D1272" s="503"/>
      <c r="E1272" s="253">
        <v>0.64</v>
      </c>
      <c r="F1272" s="254"/>
      <c r="G1272" s="255"/>
      <c r="H1272" s="256"/>
      <c r="I1272" s="257"/>
      <c r="J1272" s="258"/>
      <c r="K1272" s="257"/>
      <c r="M1272" s="259" t="s">
        <v>1138</v>
      </c>
      <c r="O1272" s="242"/>
    </row>
    <row r="1273" spans="1:15" ht="12.75">
      <c r="A1273" s="251"/>
      <c r="B1273" s="252"/>
      <c r="C1273" s="503" t="s">
        <v>1139</v>
      </c>
      <c r="D1273" s="503"/>
      <c r="E1273" s="253">
        <v>3</v>
      </c>
      <c r="F1273" s="254"/>
      <c r="G1273" s="255"/>
      <c r="H1273" s="256"/>
      <c r="I1273" s="257"/>
      <c r="J1273" s="258"/>
      <c r="K1273" s="257"/>
      <c r="M1273" s="259" t="s">
        <v>1139</v>
      </c>
      <c r="O1273" s="242"/>
    </row>
    <row r="1274" spans="1:15" ht="12.75">
      <c r="A1274" s="251"/>
      <c r="B1274" s="252"/>
      <c r="C1274" s="503" t="s">
        <v>1140</v>
      </c>
      <c r="D1274" s="503"/>
      <c r="E1274" s="253">
        <v>5.34</v>
      </c>
      <c r="F1274" s="254"/>
      <c r="G1274" s="255"/>
      <c r="H1274" s="256"/>
      <c r="I1274" s="257"/>
      <c r="J1274" s="258"/>
      <c r="K1274" s="257"/>
      <c r="M1274" s="259" t="s">
        <v>1140</v>
      </c>
      <c r="O1274" s="242"/>
    </row>
    <row r="1275" spans="1:15" ht="12.75">
      <c r="A1275" s="251"/>
      <c r="B1275" s="252"/>
      <c r="C1275" s="503" t="s">
        <v>1141</v>
      </c>
      <c r="D1275" s="503"/>
      <c r="E1275" s="253">
        <v>5.34</v>
      </c>
      <c r="F1275" s="254"/>
      <c r="G1275" s="255"/>
      <c r="H1275" s="256"/>
      <c r="I1275" s="257"/>
      <c r="J1275" s="258"/>
      <c r="K1275" s="257"/>
      <c r="M1275" s="259" t="s">
        <v>1141</v>
      </c>
      <c r="O1275" s="242"/>
    </row>
    <row r="1276" spans="1:15" ht="12.75">
      <c r="A1276" s="251"/>
      <c r="B1276" s="252"/>
      <c r="C1276" s="503" t="s">
        <v>1142</v>
      </c>
      <c r="D1276" s="503"/>
      <c r="E1276" s="253">
        <v>5.34</v>
      </c>
      <c r="F1276" s="254"/>
      <c r="G1276" s="255"/>
      <c r="H1276" s="256"/>
      <c r="I1276" s="257"/>
      <c r="J1276" s="258"/>
      <c r="K1276" s="257"/>
      <c r="M1276" s="259" t="s">
        <v>1142</v>
      </c>
      <c r="O1276" s="242"/>
    </row>
    <row r="1277" spans="1:15" ht="12.75">
      <c r="A1277" s="251"/>
      <c r="B1277" s="252"/>
      <c r="C1277" s="503" t="s">
        <v>1143</v>
      </c>
      <c r="D1277" s="503"/>
      <c r="E1277" s="253">
        <v>5.34</v>
      </c>
      <c r="F1277" s="254"/>
      <c r="G1277" s="255"/>
      <c r="H1277" s="256"/>
      <c r="I1277" s="257"/>
      <c r="J1277" s="258"/>
      <c r="K1277" s="257"/>
      <c r="M1277" s="259" t="s">
        <v>1143</v>
      </c>
      <c r="O1277" s="242"/>
    </row>
    <row r="1278" spans="1:15" ht="12.75">
      <c r="A1278" s="251"/>
      <c r="B1278" s="252"/>
      <c r="C1278" s="503" t="s">
        <v>1144</v>
      </c>
      <c r="D1278" s="503"/>
      <c r="E1278" s="253">
        <v>14.4</v>
      </c>
      <c r="F1278" s="254"/>
      <c r="G1278" s="255"/>
      <c r="H1278" s="256"/>
      <c r="I1278" s="257"/>
      <c r="J1278" s="258"/>
      <c r="K1278" s="257"/>
      <c r="M1278" s="259" t="s">
        <v>1144</v>
      </c>
      <c r="O1278" s="242"/>
    </row>
    <row r="1279" spans="1:15" ht="12.75">
      <c r="A1279" s="251"/>
      <c r="B1279" s="252"/>
      <c r="C1279" s="503" t="s">
        <v>1145</v>
      </c>
      <c r="D1279" s="503"/>
      <c r="E1279" s="253">
        <v>1.3</v>
      </c>
      <c r="F1279" s="254"/>
      <c r="G1279" s="255"/>
      <c r="H1279" s="256"/>
      <c r="I1279" s="257"/>
      <c r="J1279" s="258"/>
      <c r="K1279" s="257"/>
      <c r="M1279" s="259" t="s">
        <v>1145</v>
      </c>
      <c r="O1279" s="242"/>
    </row>
    <row r="1280" spans="1:15" ht="12.75">
      <c r="A1280" s="251"/>
      <c r="B1280" s="252"/>
      <c r="C1280" s="503" t="s">
        <v>1146</v>
      </c>
      <c r="D1280" s="503"/>
      <c r="E1280" s="253">
        <v>5.85</v>
      </c>
      <c r="F1280" s="254"/>
      <c r="G1280" s="255"/>
      <c r="H1280" s="256"/>
      <c r="I1280" s="257"/>
      <c r="J1280" s="258"/>
      <c r="K1280" s="257"/>
      <c r="M1280" s="259" t="s">
        <v>1146</v>
      </c>
      <c r="O1280" s="242"/>
    </row>
    <row r="1281" spans="1:15" ht="12.75">
      <c r="A1281" s="251"/>
      <c r="B1281" s="252"/>
      <c r="C1281" s="503" t="s">
        <v>1147</v>
      </c>
      <c r="D1281" s="503"/>
      <c r="E1281" s="253">
        <v>3.9</v>
      </c>
      <c r="F1281" s="254"/>
      <c r="G1281" s="255"/>
      <c r="H1281" s="256"/>
      <c r="I1281" s="257"/>
      <c r="J1281" s="258"/>
      <c r="K1281" s="257"/>
      <c r="M1281" s="259" t="s">
        <v>1147</v>
      </c>
      <c r="O1281" s="242"/>
    </row>
    <row r="1282" spans="1:15" ht="12.75">
      <c r="A1282" s="251"/>
      <c r="B1282" s="252"/>
      <c r="C1282" s="503" t="s">
        <v>1148</v>
      </c>
      <c r="D1282" s="503"/>
      <c r="E1282" s="253">
        <v>21.36</v>
      </c>
      <c r="F1282" s="254"/>
      <c r="G1282" s="255"/>
      <c r="H1282" s="256"/>
      <c r="I1282" s="257"/>
      <c r="J1282" s="258"/>
      <c r="K1282" s="257"/>
      <c r="M1282" s="259" t="s">
        <v>1148</v>
      </c>
      <c r="O1282" s="242"/>
    </row>
    <row r="1283" spans="1:15" ht="12.75">
      <c r="A1283" s="251"/>
      <c r="B1283" s="252"/>
      <c r="C1283" s="503" t="s">
        <v>1149</v>
      </c>
      <c r="D1283" s="503"/>
      <c r="E1283" s="253">
        <v>3</v>
      </c>
      <c r="F1283" s="254"/>
      <c r="G1283" s="255"/>
      <c r="H1283" s="256"/>
      <c r="I1283" s="257"/>
      <c r="J1283" s="258"/>
      <c r="K1283" s="257"/>
      <c r="M1283" s="259" t="s">
        <v>1149</v>
      </c>
      <c r="O1283" s="242"/>
    </row>
    <row r="1284" spans="1:15" ht="12.75">
      <c r="A1284" s="251"/>
      <c r="B1284" s="252"/>
      <c r="C1284" s="503" t="s">
        <v>1150</v>
      </c>
      <c r="D1284" s="503"/>
      <c r="E1284" s="253">
        <v>15.7</v>
      </c>
      <c r="F1284" s="254"/>
      <c r="G1284" s="255"/>
      <c r="H1284" s="256"/>
      <c r="I1284" s="257"/>
      <c r="J1284" s="258"/>
      <c r="K1284" s="257"/>
      <c r="M1284" s="259" t="s">
        <v>1150</v>
      </c>
      <c r="O1284" s="242"/>
    </row>
    <row r="1285" spans="1:15" ht="12.75">
      <c r="A1285" s="251"/>
      <c r="B1285" s="252"/>
      <c r="C1285" s="503" t="s">
        <v>1151</v>
      </c>
      <c r="D1285" s="503"/>
      <c r="E1285" s="253">
        <v>7.8</v>
      </c>
      <c r="F1285" s="254"/>
      <c r="G1285" s="255"/>
      <c r="H1285" s="256"/>
      <c r="I1285" s="257"/>
      <c r="J1285" s="258"/>
      <c r="K1285" s="257"/>
      <c r="M1285" s="259" t="s">
        <v>1151</v>
      </c>
      <c r="O1285" s="242"/>
    </row>
    <row r="1286" spans="1:15" ht="12.75">
      <c r="A1286" s="251"/>
      <c r="B1286" s="252"/>
      <c r="C1286" s="503" t="s">
        <v>1152</v>
      </c>
      <c r="D1286" s="503"/>
      <c r="E1286" s="253">
        <v>1.95</v>
      </c>
      <c r="F1286" s="254"/>
      <c r="G1286" s="255"/>
      <c r="H1286" s="256"/>
      <c r="I1286" s="257"/>
      <c r="J1286" s="258"/>
      <c r="K1286" s="257"/>
      <c r="M1286" s="259" t="s">
        <v>1152</v>
      </c>
      <c r="O1286" s="242"/>
    </row>
    <row r="1287" spans="1:57" ht="12.75">
      <c r="A1287" s="263"/>
      <c r="B1287" s="264" t="s">
        <v>177</v>
      </c>
      <c r="C1287" s="265" t="s">
        <v>1153</v>
      </c>
      <c r="D1287" s="266"/>
      <c r="E1287" s="267"/>
      <c r="F1287" s="268"/>
      <c r="G1287" s="269">
        <f>SUM(G902:G1286)</f>
        <v>0</v>
      </c>
      <c r="H1287" s="270"/>
      <c r="I1287" s="271">
        <f>SUM(I902:I1286)</f>
        <v>0.9331735820000002</v>
      </c>
      <c r="J1287" s="270"/>
      <c r="K1287" s="271">
        <f>SUM(K902:K1286)</f>
        <v>-114.74617085</v>
      </c>
      <c r="O1287" s="242">
        <v>4</v>
      </c>
      <c r="BA1287" s="272">
        <f>SUM(BA902:BA1286)</f>
        <v>0</v>
      </c>
      <c r="BB1287" s="272">
        <f>SUM(BB902:BB1286)</f>
        <v>0</v>
      </c>
      <c r="BC1287" s="272">
        <f>SUM(BC902:BC1286)</f>
        <v>0</v>
      </c>
      <c r="BD1287" s="272">
        <f>SUM(BD902:BD1286)</f>
        <v>0</v>
      </c>
      <c r="BE1287" s="272">
        <f>SUM(BE902:BE1286)</f>
        <v>0</v>
      </c>
    </row>
    <row r="1288" spans="1:15" ht="12.75">
      <c r="A1288" s="232" t="s">
        <v>118</v>
      </c>
      <c r="B1288" s="233" t="s">
        <v>1154</v>
      </c>
      <c r="C1288" s="234" t="s">
        <v>1155</v>
      </c>
      <c r="D1288" s="235"/>
      <c r="E1288" s="236"/>
      <c r="F1288" s="236"/>
      <c r="G1288" s="237"/>
      <c r="H1288" s="238"/>
      <c r="I1288" s="239"/>
      <c r="J1288" s="240"/>
      <c r="K1288" s="241"/>
      <c r="O1288" s="242">
        <v>1</v>
      </c>
    </row>
    <row r="1289" spans="1:80" ht="12.75">
      <c r="A1289" s="243">
        <v>104</v>
      </c>
      <c r="B1289" s="244" t="s">
        <v>1156</v>
      </c>
      <c r="C1289" s="245" t="s">
        <v>1157</v>
      </c>
      <c r="D1289" s="246" t="s">
        <v>205</v>
      </c>
      <c r="E1289" s="247">
        <v>136.32</v>
      </c>
      <c r="F1289" s="439"/>
      <c r="G1289" s="248">
        <f>E1289*F1289</f>
        <v>0</v>
      </c>
      <c r="H1289" s="249">
        <v>0</v>
      </c>
      <c r="I1289" s="250">
        <f>E1289*H1289</f>
        <v>0</v>
      </c>
      <c r="J1289" s="249">
        <v>-0.00127</v>
      </c>
      <c r="K1289" s="250">
        <f>E1289*J1289</f>
        <v>-0.1731264</v>
      </c>
      <c r="O1289" s="242">
        <v>2</v>
      </c>
      <c r="AA1289" s="215">
        <v>1</v>
      </c>
      <c r="AB1289" s="215">
        <v>1</v>
      </c>
      <c r="AC1289" s="215">
        <v>1</v>
      </c>
      <c r="AZ1289" s="215">
        <v>1</v>
      </c>
      <c r="BA1289" s="215">
        <f>IF(AZ1289=1,G1289,0)</f>
        <v>0</v>
      </c>
      <c r="BB1289" s="215">
        <f>IF(AZ1289=2,G1289,0)</f>
        <v>0</v>
      </c>
      <c r="BC1289" s="215">
        <f>IF(AZ1289=3,G1289,0)</f>
        <v>0</v>
      </c>
      <c r="BD1289" s="215">
        <f>IF(AZ1289=4,G1289,0)</f>
        <v>0</v>
      </c>
      <c r="BE1289" s="215">
        <f>IF(AZ1289=5,G1289,0)</f>
        <v>0</v>
      </c>
      <c r="CA1289" s="242">
        <v>1</v>
      </c>
      <c r="CB1289" s="242">
        <v>1</v>
      </c>
    </row>
    <row r="1290" spans="1:15" ht="12.75">
      <c r="A1290" s="251"/>
      <c r="B1290" s="252"/>
      <c r="C1290" s="503" t="s">
        <v>1158</v>
      </c>
      <c r="D1290" s="503"/>
      <c r="E1290" s="253">
        <v>0</v>
      </c>
      <c r="F1290" s="254"/>
      <c r="G1290" s="255"/>
      <c r="H1290" s="256"/>
      <c r="I1290" s="257"/>
      <c r="J1290" s="258"/>
      <c r="K1290" s="257"/>
      <c r="M1290" s="259" t="s">
        <v>1158</v>
      </c>
      <c r="O1290" s="242"/>
    </row>
    <row r="1291" spans="1:15" ht="12.75">
      <c r="A1291" s="251"/>
      <c r="B1291" s="252"/>
      <c r="C1291" s="505" t="s">
        <v>174</v>
      </c>
      <c r="D1291" s="505"/>
      <c r="E1291" s="262">
        <v>0</v>
      </c>
      <c r="F1291" s="254"/>
      <c r="G1291" s="255"/>
      <c r="H1291" s="256"/>
      <c r="I1291" s="257"/>
      <c r="J1291" s="258"/>
      <c r="K1291" s="257"/>
      <c r="M1291" s="259" t="s">
        <v>174</v>
      </c>
      <c r="O1291" s="242"/>
    </row>
    <row r="1292" spans="1:15" ht="22.5">
      <c r="A1292" s="251"/>
      <c r="B1292" s="252"/>
      <c r="C1292" s="505" t="s">
        <v>219</v>
      </c>
      <c r="D1292" s="505"/>
      <c r="E1292" s="262">
        <v>42.598</v>
      </c>
      <c r="F1292" s="254"/>
      <c r="G1292" s="255"/>
      <c r="H1292" s="256"/>
      <c r="I1292" s="257"/>
      <c r="J1292" s="258"/>
      <c r="K1292" s="257"/>
      <c r="M1292" s="259" t="s">
        <v>219</v>
      </c>
      <c r="O1292" s="242"/>
    </row>
    <row r="1293" spans="1:15" ht="12.75">
      <c r="A1293" s="251"/>
      <c r="B1293" s="252"/>
      <c r="C1293" s="505" t="s">
        <v>175</v>
      </c>
      <c r="D1293" s="505"/>
      <c r="E1293" s="262">
        <v>42.598</v>
      </c>
      <c r="F1293" s="254"/>
      <c r="G1293" s="255"/>
      <c r="H1293" s="256"/>
      <c r="I1293" s="257"/>
      <c r="J1293" s="258"/>
      <c r="K1293" s="257"/>
      <c r="M1293" s="259" t="s">
        <v>175</v>
      </c>
      <c r="O1293" s="242"/>
    </row>
    <row r="1294" spans="1:15" ht="12.75">
      <c r="A1294" s="251"/>
      <c r="B1294" s="252"/>
      <c r="C1294" s="503" t="s">
        <v>1159</v>
      </c>
      <c r="D1294" s="503"/>
      <c r="E1294" s="253">
        <v>136.32</v>
      </c>
      <c r="F1294" s="254"/>
      <c r="G1294" s="255"/>
      <c r="H1294" s="256"/>
      <c r="I1294" s="257"/>
      <c r="J1294" s="258"/>
      <c r="K1294" s="257"/>
      <c r="M1294" s="259" t="s">
        <v>1159</v>
      </c>
      <c r="O1294" s="242"/>
    </row>
    <row r="1295" spans="1:80" ht="12.75">
      <c r="A1295" s="243">
        <v>105</v>
      </c>
      <c r="B1295" s="244" t="s">
        <v>1160</v>
      </c>
      <c r="C1295" s="245" t="s">
        <v>1161</v>
      </c>
      <c r="D1295" s="246" t="s">
        <v>205</v>
      </c>
      <c r="E1295" s="247">
        <v>1.2</v>
      </c>
      <c r="F1295" s="439"/>
      <c r="G1295" s="248">
        <f>E1295*F1295</f>
        <v>0</v>
      </c>
      <c r="H1295" s="249">
        <v>0.00049</v>
      </c>
      <c r="I1295" s="250">
        <f>E1295*H1295</f>
        <v>0.000588</v>
      </c>
      <c r="J1295" s="249">
        <v>-0.04</v>
      </c>
      <c r="K1295" s="250">
        <f>E1295*J1295</f>
        <v>-0.048</v>
      </c>
      <c r="O1295" s="242">
        <v>2</v>
      </c>
      <c r="AA1295" s="215">
        <v>1</v>
      </c>
      <c r="AB1295" s="215">
        <v>1</v>
      </c>
      <c r="AC1295" s="215">
        <v>1</v>
      </c>
      <c r="AZ1295" s="215">
        <v>1</v>
      </c>
      <c r="BA1295" s="215">
        <f>IF(AZ1295=1,G1295,0)</f>
        <v>0</v>
      </c>
      <c r="BB1295" s="215">
        <f>IF(AZ1295=2,G1295,0)</f>
        <v>0</v>
      </c>
      <c r="BC1295" s="215">
        <f>IF(AZ1295=3,G1295,0)</f>
        <v>0</v>
      </c>
      <c r="BD1295" s="215">
        <f>IF(AZ1295=4,G1295,0)</f>
        <v>0</v>
      </c>
      <c r="BE1295" s="215">
        <f>IF(AZ1295=5,G1295,0)</f>
        <v>0</v>
      </c>
      <c r="CA1295" s="242">
        <v>1</v>
      </c>
      <c r="CB1295" s="242">
        <v>1</v>
      </c>
    </row>
    <row r="1296" spans="1:15" ht="12.75">
      <c r="A1296" s="251"/>
      <c r="B1296" s="252"/>
      <c r="C1296" s="503" t="s">
        <v>234</v>
      </c>
      <c r="D1296" s="503"/>
      <c r="E1296" s="253">
        <v>0</v>
      </c>
      <c r="F1296" s="254"/>
      <c r="G1296" s="255"/>
      <c r="H1296" s="256"/>
      <c r="I1296" s="257"/>
      <c r="J1296" s="258"/>
      <c r="K1296" s="257"/>
      <c r="M1296" s="259" t="s">
        <v>234</v>
      </c>
      <c r="O1296" s="242"/>
    </row>
    <row r="1297" spans="1:15" ht="12.75">
      <c r="A1297" s="251"/>
      <c r="B1297" s="252"/>
      <c r="C1297" s="503" t="s">
        <v>235</v>
      </c>
      <c r="D1297" s="503"/>
      <c r="E1297" s="253">
        <v>1.2</v>
      </c>
      <c r="F1297" s="254"/>
      <c r="G1297" s="255"/>
      <c r="H1297" s="256"/>
      <c r="I1297" s="257"/>
      <c r="J1297" s="258"/>
      <c r="K1297" s="257"/>
      <c r="M1297" s="259" t="s">
        <v>235</v>
      </c>
      <c r="O1297" s="242"/>
    </row>
    <row r="1298" spans="1:80" ht="12.75">
      <c r="A1298" s="243">
        <v>106</v>
      </c>
      <c r="B1298" s="244" t="s">
        <v>1162</v>
      </c>
      <c r="C1298" s="245" t="s">
        <v>1163</v>
      </c>
      <c r="D1298" s="246" t="s">
        <v>123</v>
      </c>
      <c r="E1298" s="247">
        <f>E1361+E1363+E1364+E1365+E1366+E1367+E1368+E1369+E1370+E1371+E1372+E1373+E1374</f>
        <v>384.74700000000007</v>
      </c>
      <c r="F1298" s="439"/>
      <c r="G1298" s="248">
        <f>E1298*F1298</f>
        <v>0</v>
      </c>
      <c r="H1298" s="249">
        <v>0</v>
      </c>
      <c r="I1298" s="250">
        <f>E1298*H1298</f>
        <v>0</v>
      </c>
      <c r="J1298" s="249">
        <v>-0.046</v>
      </c>
      <c r="K1298" s="250">
        <f>E1298*J1298</f>
        <v>-17.698362000000003</v>
      </c>
      <c r="O1298" s="242">
        <v>2</v>
      </c>
      <c r="AA1298" s="215">
        <v>1</v>
      </c>
      <c r="AB1298" s="215">
        <v>1</v>
      </c>
      <c r="AC1298" s="215">
        <v>1</v>
      </c>
      <c r="AZ1298" s="215">
        <v>1</v>
      </c>
      <c r="BA1298" s="215">
        <f>IF(AZ1298=1,G1298,0)</f>
        <v>0</v>
      </c>
      <c r="BB1298" s="215">
        <f>IF(AZ1298=2,G1298,0)</f>
        <v>0</v>
      </c>
      <c r="BC1298" s="215">
        <f>IF(AZ1298=3,G1298,0)</f>
        <v>0</v>
      </c>
      <c r="BD1298" s="215">
        <f>IF(AZ1298=4,G1298,0)</f>
        <v>0</v>
      </c>
      <c r="BE1298" s="215">
        <f>IF(AZ1298=5,G1298,0)</f>
        <v>0</v>
      </c>
      <c r="CA1298" s="242">
        <v>1</v>
      </c>
      <c r="CB1298" s="242">
        <v>1</v>
      </c>
    </row>
    <row r="1299" spans="1:15" ht="12.75">
      <c r="A1299" s="251"/>
      <c r="B1299" s="252"/>
      <c r="C1299" s="503" t="s">
        <v>340</v>
      </c>
      <c r="D1299" s="503"/>
      <c r="E1299" s="253">
        <v>0</v>
      </c>
      <c r="F1299" s="254"/>
      <c r="G1299" s="255"/>
      <c r="H1299" s="256"/>
      <c r="I1299" s="257"/>
      <c r="J1299" s="258"/>
      <c r="K1299" s="257"/>
      <c r="M1299" s="259" t="s">
        <v>340</v>
      </c>
      <c r="O1299" s="242"/>
    </row>
    <row r="1300" spans="1:15" ht="12.75">
      <c r="A1300" s="251"/>
      <c r="B1300" s="252"/>
      <c r="C1300" s="505" t="s">
        <v>174</v>
      </c>
      <c r="D1300" s="505"/>
      <c r="E1300" s="262">
        <v>0</v>
      </c>
      <c r="F1300" s="254"/>
      <c r="G1300" s="255"/>
      <c r="H1300" s="256"/>
      <c r="I1300" s="257"/>
      <c r="J1300" s="258"/>
      <c r="K1300" s="257"/>
      <c r="M1300" s="259" t="s">
        <v>174</v>
      </c>
      <c r="O1300" s="242"/>
    </row>
    <row r="1301" spans="1:15" ht="12.75">
      <c r="A1301" s="251"/>
      <c r="B1301" s="252"/>
      <c r="C1301" s="505" t="s">
        <v>341</v>
      </c>
      <c r="D1301" s="505"/>
      <c r="E1301" s="262">
        <v>12.6</v>
      </c>
      <c r="F1301" s="254"/>
      <c r="G1301" s="255"/>
      <c r="H1301" s="256"/>
      <c r="I1301" s="257"/>
      <c r="J1301" s="258"/>
      <c r="K1301" s="257"/>
      <c r="M1301" s="259" t="s">
        <v>341</v>
      </c>
      <c r="O1301" s="242"/>
    </row>
    <row r="1302" spans="1:15" ht="12.75">
      <c r="A1302" s="251"/>
      <c r="B1302" s="252"/>
      <c r="C1302" s="505" t="s">
        <v>342</v>
      </c>
      <c r="D1302" s="505"/>
      <c r="E1302" s="262">
        <v>12.6</v>
      </c>
      <c r="F1302" s="254"/>
      <c r="G1302" s="255"/>
      <c r="H1302" s="256"/>
      <c r="I1302" s="257"/>
      <c r="J1302" s="258"/>
      <c r="K1302" s="257"/>
      <c r="M1302" s="259" t="s">
        <v>342</v>
      </c>
      <c r="O1302" s="242"/>
    </row>
    <row r="1303" spans="1:15" ht="12.75">
      <c r="A1303" s="251"/>
      <c r="B1303" s="252"/>
      <c r="C1303" s="505" t="s">
        <v>343</v>
      </c>
      <c r="D1303" s="505"/>
      <c r="E1303" s="262">
        <v>16.2</v>
      </c>
      <c r="F1303" s="254"/>
      <c r="G1303" s="255"/>
      <c r="H1303" s="256"/>
      <c r="I1303" s="257"/>
      <c r="J1303" s="258"/>
      <c r="K1303" s="257"/>
      <c r="M1303" s="259" t="s">
        <v>343</v>
      </c>
      <c r="O1303" s="242"/>
    </row>
    <row r="1304" spans="1:15" ht="12.75">
      <c r="A1304" s="251"/>
      <c r="B1304" s="252"/>
      <c r="C1304" s="505" t="s">
        <v>344</v>
      </c>
      <c r="D1304" s="505"/>
      <c r="E1304" s="262">
        <v>3.3</v>
      </c>
      <c r="F1304" s="254"/>
      <c r="G1304" s="255"/>
      <c r="H1304" s="256"/>
      <c r="I1304" s="257"/>
      <c r="J1304" s="258"/>
      <c r="K1304" s="257"/>
      <c r="M1304" s="259" t="s">
        <v>344</v>
      </c>
      <c r="O1304" s="242"/>
    </row>
    <row r="1305" spans="1:15" ht="12.75">
      <c r="A1305" s="251"/>
      <c r="B1305" s="252"/>
      <c r="C1305" s="505" t="s">
        <v>345</v>
      </c>
      <c r="D1305" s="505"/>
      <c r="E1305" s="262">
        <v>3.38</v>
      </c>
      <c r="F1305" s="254"/>
      <c r="G1305" s="255"/>
      <c r="H1305" s="256"/>
      <c r="I1305" s="257"/>
      <c r="J1305" s="258"/>
      <c r="K1305" s="257"/>
      <c r="M1305" s="259" t="s">
        <v>345</v>
      </c>
      <c r="O1305" s="242"/>
    </row>
    <row r="1306" spans="1:15" ht="12.75">
      <c r="A1306" s="251"/>
      <c r="B1306" s="252"/>
      <c r="C1306" s="505" t="s">
        <v>346</v>
      </c>
      <c r="D1306" s="505"/>
      <c r="E1306" s="262">
        <v>3.3</v>
      </c>
      <c r="F1306" s="254"/>
      <c r="G1306" s="255"/>
      <c r="H1306" s="256"/>
      <c r="I1306" s="257"/>
      <c r="J1306" s="258"/>
      <c r="K1306" s="257"/>
      <c r="M1306" s="259" t="s">
        <v>346</v>
      </c>
      <c r="O1306" s="242"/>
    </row>
    <row r="1307" spans="1:15" ht="12.75">
      <c r="A1307" s="251"/>
      <c r="B1307" s="252"/>
      <c r="C1307" s="505" t="s">
        <v>347</v>
      </c>
      <c r="D1307" s="505"/>
      <c r="E1307" s="262">
        <v>7.8</v>
      </c>
      <c r="F1307" s="254"/>
      <c r="G1307" s="255"/>
      <c r="H1307" s="256"/>
      <c r="I1307" s="257"/>
      <c r="J1307" s="258"/>
      <c r="K1307" s="257"/>
      <c r="M1307" s="259" t="s">
        <v>347</v>
      </c>
      <c r="O1307" s="242"/>
    </row>
    <row r="1308" spans="1:15" ht="12.75">
      <c r="A1308" s="251"/>
      <c r="B1308" s="252"/>
      <c r="C1308" s="505" t="s">
        <v>348</v>
      </c>
      <c r="D1308" s="505"/>
      <c r="E1308" s="262">
        <v>6.48</v>
      </c>
      <c r="F1308" s="254"/>
      <c r="G1308" s="255"/>
      <c r="H1308" s="256"/>
      <c r="I1308" s="257"/>
      <c r="J1308" s="258"/>
      <c r="K1308" s="257"/>
      <c r="M1308" s="259" t="s">
        <v>348</v>
      </c>
      <c r="O1308" s="242"/>
    </row>
    <row r="1309" spans="1:15" ht="12.75">
      <c r="A1309" s="251"/>
      <c r="B1309" s="252"/>
      <c r="C1309" s="505" t="s">
        <v>349</v>
      </c>
      <c r="D1309" s="505"/>
      <c r="E1309" s="262">
        <v>18.4</v>
      </c>
      <c r="F1309" s="254"/>
      <c r="G1309" s="255"/>
      <c r="H1309" s="256"/>
      <c r="I1309" s="257"/>
      <c r="J1309" s="258"/>
      <c r="K1309" s="257"/>
      <c r="M1309" s="259" t="s">
        <v>349</v>
      </c>
      <c r="O1309" s="242"/>
    </row>
    <row r="1310" spans="1:15" ht="12.75">
      <c r="A1310" s="251"/>
      <c r="B1310" s="252"/>
      <c r="C1310" s="505" t="s">
        <v>350</v>
      </c>
      <c r="D1310" s="505"/>
      <c r="E1310" s="262">
        <v>18.4</v>
      </c>
      <c r="F1310" s="254"/>
      <c r="G1310" s="255"/>
      <c r="H1310" s="256"/>
      <c r="I1310" s="257"/>
      <c r="J1310" s="258"/>
      <c r="K1310" s="257"/>
      <c r="M1310" s="259" t="s">
        <v>350</v>
      </c>
      <c r="O1310" s="242"/>
    </row>
    <row r="1311" spans="1:15" ht="12.75">
      <c r="A1311" s="251"/>
      <c r="B1311" s="252"/>
      <c r="C1311" s="505" t="s">
        <v>351</v>
      </c>
      <c r="D1311" s="505"/>
      <c r="E1311" s="262">
        <v>5.23</v>
      </c>
      <c r="F1311" s="254"/>
      <c r="G1311" s="255"/>
      <c r="H1311" s="256"/>
      <c r="I1311" s="257"/>
      <c r="J1311" s="258"/>
      <c r="K1311" s="257"/>
      <c r="M1311" s="259" t="s">
        <v>351</v>
      </c>
      <c r="O1311" s="242"/>
    </row>
    <row r="1312" spans="1:15" ht="12.75">
      <c r="A1312" s="251"/>
      <c r="B1312" s="252"/>
      <c r="C1312" s="505" t="s">
        <v>352</v>
      </c>
      <c r="D1312" s="505"/>
      <c r="E1312" s="262">
        <v>11.46</v>
      </c>
      <c r="F1312" s="254"/>
      <c r="G1312" s="255"/>
      <c r="H1312" s="256"/>
      <c r="I1312" s="257"/>
      <c r="J1312" s="258"/>
      <c r="K1312" s="257"/>
      <c r="M1312" s="259" t="s">
        <v>352</v>
      </c>
      <c r="O1312" s="242"/>
    </row>
    <row r="1313" spans="1:15" ht="12.75">
      <c r="A1313" s="251"/>
      <c r="B1313" s="252"/>
      <c r="C1313" s="505" t="s">
        <v>353</v>
      </c>
      <c r="D1313" s="505"/>
      <c r="E1313" s="262">
        <v>10.43</v>
      </c>
      <c r="F1313" s="254"/>
      <c r="G1313" s="255"/>
      <c r="H1313" s="256"/>
      <c r="I1313" s="257"/>
      <c r="J1313" s="258"/>
      <c r="K1313" s="257"/>
      <c r="M1313" s="259" t="s">
        <v>353</v>
      </c>
      <c r="O1313" s="242"/>
    </row>
    <row r="1314" spans="1:15" ht="12.75">
      <c r="A1314" s="251"/>
      <c r="B1314" s="252"/>
      <c r="C1314" s="505" t="s">
        <v>354</v>
      </c>
      <c r="D1314" s="505"/>
      <c r="E1314" s="262">
        <v>2.84</v>
      </c>
      <c r="F1314" s="254"/>
      <c r="G1314" s="255"/>
      <c r="H1314" s="256"/>
      <c r="I1314" s="257"/>
      <c r="J1314" s="258"/>
      <c r="K1314" s="257"/>
      <c r="M1314" s="259" t="s">
        <v>354</v>
      </c>
      <c r="O1314" s="242"/>
    </row>
    <row r="1315" spans="1:15" ht="12.75">
      <c r="A1315" s="251"/>
      <c r="B1315" s="252"/>
      <c r="C1315" s="505" t="s">
        <v>355</v>
      </c>
      <c r="D1315" s="505"/>
      <c r="E1315" s="262">
        <v>6.28</v>
      </c>
      <c r="F1315" s="254"/>
      <c r="G1315" s="255"/>
      <c r="H1315" s="256"/>
      <c r="I1315" s="257"/>
      <c r="J1315" s="258"/>
      <c r="K1315" s="257"/>
      <c r="M1315" s="259" t="s">
        <v>355</v>
      </c>
      <c r="O1315" s="242"/>
    </row>
    <row r="1316" spans="1:15" ht="12.75">
      <c r="A1316" s="251"/>
      <c r="B1316" s="252"/>
      <c r="C1316" s="505" t="s">
        <v>356</v>
      </c>
      <c r="D1316" s="505"/>
      <c r="E1316" s="262">
        <v>2.16</v>
      </c>
      <c r="F1316" s="254"/>
      <c r="G1316" s="255"/>
      <c r="H1316" s="256"/>
      <c r="I1316" s="257"/>
      <c r="J1316" s="258"/>
      <c r="K1316" s="257"/>
      <c r="M1316" s="259" t="s">
        <v>356</v>
      </c>
      <c r="O1316" s="242"/>
    </row>
    <row r="1317" spans="1:15" ht="12.75">
      <c r="A1317" s="251"/>
      <c r="B1317" s="252"/>
      <c r="C1317" s="505" t="s">
        <v>357</v>
      </c>
      <c r="D1317" s="505"/>
      <c r="E1317" s="262">
        <v>4.4</v>
      </c>
      <c r="F1317" s="254"/>
      <c r="G1317" s="255"/>
      <c r="H1317" s="256"/>
      <c r="I1317" s="257"/>
      <c r="J1317" s="258"/>
      <c r="K1317" s="257"/>
      <c r="M1317" s="259" t="s">
        <v>357</v>
      </c>
      <c r="O1317" s="242"/>
    </row>
    <row r="1318" spans="1:15" ht="12.75">
      <c r="A1318" s="251"/>
      <c r="B1318" s="252"/>
      <c r="C1318" s="505" t="s">
        <v>358</v>
      </c>
      <c r="D1318" s="505"/>
      <c r="E1318" s="262">
        <v>2.7</v>
      </c>
      <c r="F1318" s="254"/>
      <c r="G1318" s="255"/>
      <c r="H1318" s="256"/>
      <c r="I1318" s="257"/>
      <c r="J1318" s="258"/>
      <c r="K1318" s="257"/>
      <c r="M1318" s="259" t="s">
        <v>358</v>
      </c>
      <c r="O1318" s="242"/>
    </row>
    <row r="1319" spans="1:15" ht="12.75">
      <c r="A1319" s="251"/>
      <c r="B1319" s="252"/>
      <c r="C1319" s="505" t="s">
        <v>359</v>
      </c>
      <c r="D1319" s="505"/>
      <c r="E1319" s="262">
        <v>1.9</v>
      </c>
      <c r="F1319" s="254"/>
      <c r="G1319" s="255"/>
      <c r="H1319" s="256"/>
      <c r="I1319" s="257"/>
      <c r="J1319" s="258"/>
      <c r="K1319" s="257"/>
      <c r="M1319" s="259" t="s">
        <v>359</v>
      </c>
      <c r="O1319" s="242"/>
    </row>
    <row r="1320" spans="1:15" ht="12.75">
      <c r="A1320" s="251"/>
      <c r="B1320" s="252"/>
      <c r="C1320" s="505" t="s">
        <v>360</v>
      </c>
      <c r="D1320" s="505"/>
      <c r="E1320" s="262">
        <v>7.11</v>
      </c>
      <c r="F1320" s="254"/>
      <c r="G1320" s="255"/>
      <c r="H1320" s="256"/>
      <c r="I1320" s="257"/>
      <c r="J1320" s="258"/>
      <c r="K1320" s="257"/>
      <c r="M1320" s="259" t="s">
        <v>360</v>
      </c>
      <c r="O1320" s="242"/>
    </row>
    <row r="1321" spans="1:15" ht="12.75">
      <c r="A1321" s="251"/>
      <c r="B1321" s="252"/>
      <c r="C1321" s="505" t="s">
        <v>361</v>
      </c>
      <c r="D1321" s="505"/>
      <c r="E1321" s="262">
        <v>68.4</v>
      </c>
      <c r="F1321" s="254"/>
      <c r="G1321" s="255"/>
      <c r="H1321" s="256"/>
      <c r="I1321" s="257"/>
      <c r="J1321" s="258"/>
      <c r="K1321" s="257"/>
      <c r="M1321" s="259" t="s">
        <v>361</v>
      </c>
      <c r="O1321" s="242"/>
    </row>
    <row r="1322" spans="1:15" ht="12.75">
      <c r="A1322" s="251"/>
      <c r="B1322" s="252"/>
      <c r="C1322" s="505" t="s">
        <v>362</v>
      </c>
      <c r="D1322" s="505"/>
      <c r="E1322" s="262">
        <v>5.85</v>
      </c>
      <c r="F1322" s="254"/>
      <c r="G1322" s="255"/>
      <c r="H1322" s="256"/>
      <c r="I1322" s="257"/>
      <c r="J1322" s="258"/>
      <c r="K1322" s="257"/>
      <c r="M1322" s="259" t="s">
        <v>362</v>
      </c>
      <c r="O1322" s="242"/>
    </row>
    <row r="1323" spans="1:15" ht="12.75">
      <c r="A1323" s="251"/>
      <c r="B1323" s="252"/>
      <c r="C1323" s="505" t="s">
        <v>363</v>
      </c>
      <c r="D1323" s="505"/>
      <c r="E1323" s="262">
        <v>59.16</v>
      </c>
      <c r="F1323" s="254"/>
      <c r="G1323" s="255"/>
      <c r="H1323" s="256"/>
      <c r="I1323" s="257"/>
      <c r="J1323" s="258"/>
      <c r="K1323" s="257"/>
      <c r="M1323" s="259" t="s">
        <v>363</v>
      </c>
      <c r="O1323" s="242"/>
    </row>
    <row r="1324" spans="1:15" ht="12.75">
      <c r="A1324" s="251"/>
      <c r="B1324" s="252"/>
      <c r="C1324" s="505" t="s">
        <v>364</v>
      </c>
      <c r="D1324" s="505"/>
      <c r="E1324" s="262">
        <v>27.84</v>
      </c>
      <c r="F1324" s="254"/>
      <c r="G1324" s="255"/>
      <c r="H1324" s="256"/>
      <c r="I1324" s="257"/>
      <c r="J1324" s="258"/>
      <c r="K1324" s="257"/>
      <c r="M1324" s="259" t="s">
        <v>364</v>
      </c>
      <c r="O1324" s="242"/>
    </row>
    <row r="1325" spans="1:15" ht="12.75">
      <c r="A1325" s="251"/>
      <c r="B1325" s="252"/>
      <c r="C1325" s="505" t="s">
        <v>365</v>
      </c>
      <c r="D1325" s="505"/>
      <c r="E1325" s="262">
        <v>44.8</v>
      </c>
      <c r="F1325" s="254"/>
      <c r="G1325" s="255"/>
      <c r="H1325" s="256"/>
      <c r="I1325" s="257"/>
      <c r="J1325" s="258"/>
      <c r="K1325" s="257"/>
      <c r="M1325" s="259" t="s">
        <v>365</v>
      </c>
      <c r="O1325" s="242"/>
    </row>
    <row r="1326" spans="1:15" ht="12.75">
      <c r="A1326" s="251"/>
      <c r="B1326" s="252"/>
      <c r="C1326" s="505" t="s">
        <v>366</v>
      </c>
      <c r="D1326" s="505"/>
      <c r="E1326" s="262">
        <v>6.4</v>
      </c>
      <c r="F1326" s="254"/>
      <c r="G1326" s="255"/>
      <c r="H1326" s="256"/>
      <c r="I1326" s="257"/>
      <c r="J1326" s="258"/>
      <c r="K1326" s="257"/>
      <c r="M1326" s="259" t="s">
        <v>366</v>
      </c>
      <c r="O1326" s="242"/>
    </row>
    <row r="1327" spans="1:15" ht="12.75">
      <c r="A1327" s="251"/>
      <c r="B1327" s="252"/>
      <c r="C1327" s="505" t="s">
        <v>367</v>
      </c>
      <c r="D1327" s="505"/>
      <c r="E1327" s="262">
        <v>5.48</v>
      </c>
      <c r="F1327" s="254"/>
      <c r="G1327" s="255"/>
      <c r="H1327" s="256"/>
      <c r="I1327" s="257"/>
      <c r="J1327" s="258"/>
      <c r="K1327" s="257"/>
      <c r="M1327" s="259" t="s">
        <v>367</v>
      </c>
      <c r="O1327" s="242"/>
    </row>
    <row r="1328" spans="1:15" ht="12.75">
      <c r="A1328" s="251"/>
      <c r="B1328" s="252"/>
      <c r="C1328" s="505" t="s">
        <v>368</v>
      </c>
      <c r="D1328" s="505"/>
      <c r="E1328" s="262">
        <v>5.4</v>
      </c>
      <c r="F1328" s="254"/>
      <c r="G1328" s="255"/>
      <c r="H1328" s="256"/>
      <c r="I1328" s="257"/>
      <c r="J1328" s="258"/>
      <c r="K1328" s="257"/>
      <c r="M1328" s="259" t="s">
        <v>368</v>
      </c>
      <c r="O1328" s="242"/>
    </row>
    <row r="1329" spans="1:15" ht="12.75">
      <c r="A1329" s="251"/>
      <c r="B1329" s="252"/>
      <c r="C1329" s="505" t="s">
        <v>3140</v>
      </c>
      <c r="D1329" s="505"/>
      <c r="E1329" s="262">
        <v>10.8</v>
      </c>
      <c r="F1329" s="254"/>
      <c r="G1329" s="255"/>
      <c r="H1329" s="256"/>
      <c r="I1329" s="257"/>
      <c r="J1329" s="258"/>
      <c r="K1329" s="257"/>
      <c r="M1329" s="259" t="s">
        <v>369</v>
      </c>
      <c r="O1329" s="242"/>
    </row>
    <row r="1330" spans="1:15" ht="12.75">
      <c r="A1330" s="251"/>
      <c r="B1330" s="252"/>
      <c r="C1330" s="505" t="s">
        <v>370</v>
      </c>
      <c r="D1330" s="505"/>
      <c r="E1330" s="262">
        <v>16.38</v>
      </c>
      <c r="F1330" s="254"/>
      <c r="G1330" s="255"/>
      <c r="H1330" s="256"/>
      <c r="I1330" s="257"/>
      <c r="J1330" s="258"/>
      <c r="K1330" s="257"/>
      <c r="M1330" s="259" t="s">
        <v>370</v>
      </c>
      <c r="O1330" s="242"/>
    </row>
    <row r="1331" spans="1:15" ht="12.75">
      <c r="A1331" s="251"/>
      <c r="B1331" s="252"/>
      <c r="C1331" s="505" t="s">
        <v>371</v>
      </c>
      <c r="D1331" s="505"/>
      <c r="E1331" s="262">
        <v>9.2</v>
      </c>
      <c r="F1331" s="254"/>
      <c r="G1331" s="255"/>
      <c r="H1331" s="256"/>
      <c r="I1331" s="257"/>
      <c r="J1331" s="258"/>
      <c r="K1331" s="257"/>
      <c r="M1331" s="259" t="s">
        <v>371</v>
      </c>
      <c r="O1331" s="242"/>
    </row>
    <row r="1332" spans="1:15" ht="12.75">
      <c r="A1332" s="251"/>
      <c r="B1332" s="252"/>
      <c r="C1332" s="505" t="s">
        <v>372</v>
      </c>
      <c r="D1332" s="505"/>
      <c r="E1332" s="262">
        <v>9.11</v>
      </c>
      <c r="F1332" s="254"/>
      <c r="G1332" s="255"/>
      <c r="H1332" s="256"/>
      <c r="I1332" s="257"/>
      <c r="J1332" s="258"/>
      <c r="K1332" s="257"/>
      <c r="M1332" s="259" t="s">
        <v>372</v>
      </c>
      <c r="O1332" s="242"/>
    </row>
    <row r="1333" spans="1:15" ht="12.75">
      <c r="A1333" s="251"/>
      <c r="B1333" s="252"/>
      <c r="C1333" s="505" t="s">
        <v>373</v>
      </c>
      <c r="D1333" s="505"/>
      <c r="E1333" s="262">
        <v>19.14</v>
      </c>
      <c r="F1333" s="254"/>
      <c r="G1333" s="255"/>
      <c r="H1333" s="256"/>
      <c r="I1333" s="257"/>
      <c r="J1333" s="258"/>
      <c r="K1333" s="257"/>
      <c r="M1333" s="259" t="s">
        <v>373</v>
      </c>
      <c r="O1333" s="242"/>
    </row>
    <row r="1334" spans="1:15" ht="12.75">
      <c r="A1334" s="251"/>
      <c r="B1334" s="252"/>
      <c r="C1334" s="505" t="s">
        <v>374</v>
      </c>
      <c r="D1334" s="505"/>
      <c r="E1334" s="262">
        <v>9.93</v>
      </c>
      <c r="F1334" s="254"/>
      <c r="G1334" s="255"/>
      <c r="H1334" s="256"/>
      <c r="I1334" s="257"/>
      <c r="J1334" s="258"/>
      <c r="K1334" s="257"/>
      <c r="M1334" s="259" t="s">
        <v>374</v>
      </c>
      <c r="O1334" s="242"/>
    </row>
    <row r="1335" spans="1:15" ht="12.75">
      <c r="A1335" s="251"/>
      <c r="B1335" s="252"/>
      <c r="C1335" s="505" t="s">
        <v>375</v>
      </c>
      <c r="D1335" s="505"/>
      <c r="E1335" s="262">
        <v>11.02</v>
      </c>
      <c r="F1335" s="254"/>
      <c r="G1335" s="255"/>
      <c r="H1335" s="256"/>
      <c r="I1335" s="257"/>
      <c r="J1335" s="258"/>
      <c r="K1335" s="257"/>
      <c r="M1335" s="259" t="s">
        <v>375</v>
      </c>
      <c r="O1335" s="242"/>
    </row>
    <row r="1336" spans="1:15" ht="12.75">
      <c r="A1336" s="251"/>
      <c r="B1336" s="252"/>
      <c r="C1336" s="505" t="s">
        <v>376</v>
      </c>
      <c r="D1336" s="505"/>
      <c r="E1336" s="262">
        <v>19.48</v>
      </c>
      <c r="F1336" s="254"/>
      <c r="G1336" s="255"/>
      <c r="H1336" s="256"/>
      <c r="I1336" s="257"/>
      <c r="J1336" s="258"/>
      <c r="K1336" s="257"/>
      <c r="M1336" s="259" t="s">
        <v>376</v>
      </c>
      <c r="O1336" s="242"/>
    </row>
    <row r="1337" spans="1:15" ht="12.75">
      <c r="A1337" s="251"/>
      <c r="B1337" s="252"/>
      <c r="C1337" s="505" t="s">
        <v>377</v>
      </c>
      <c r="D1337" s="505"/>
      <c r="E1337" s="262">
        <v>45.54</v>
      </c>
      <c r="F1337" s="254"/>
      <c r="G1337" s="255"/>
      <c r="H1337" s="256"/>
      <c r="I1337" s="257"/>
      <c r="J1337" s="258"/>
      <c r="K1337" s="257"/>
      <c r="M1337" s="259" t="s">
        <v>377</v>
      </c>
      <c r="O1337" s="242"/>
    </row>
    <row r="1338" spans="1:15" ht="12.75">
      <c r="A1338" s="251"/>
      <c r="B1338" s="252"/>
      <c r="C1338" s="505" t="s">
        <v>378</v>
      </c>
      <c r="D1338" s="505"/>
      <c r="E1338" s="262">
        <v>7.12</v>
      </c>
      <c r="F1338" s="254"/>
      <c r="G1338" s="255"/>
      <c r="H1338" s="256"/>
      <c r="I1338" s="257"/>
      <c r="J1338" s="258"/>
      <c r="K1338" s="257"/>
      <c r="M1338" s="259" t="s">
        <v>378</v>
      </c>
      <c r="O1338" s="242"/>
    </row>
    <row r="1339" spans="1:15" ht="12.75">
      <c r="A1339" s="251"/>
      <c r="B1339" s="252"/>
      <c r="C1339" s="505" t="s">
        <v>379</v>
      </c>
      <c r="D1339" s="505"/>
      <c r="E1339" s="262">
        <v>9.97</v>
      </c>
      <c r="F1339" s="254"/>
      <c r="G1339" s="255"/>
      <c r="H1339" s="256"/>
      <c r="I1339" s="257"/>
      <c r="J1339" s="258"/>
      <c r="K1339" s="257"/>
      <c r="M1339" s="259" t="s">
        <v>379</v>
      </c>
      <c r="O1339" s="242"/>
    </row>
    <row r="1340" spans="1:15" ht="12.75">
      <c r="A1340" s="251"/>
      <c r="B1340" s="252"/>
      <c r="C1340" s="505" t="s">
        <v>380</v>
      </c>
      <c r="D1340" s="505"/>
      <c r="E1340" s="262">
        <v>19.77</v>
      </c>
      <c r="F1340" s="254"/>
      <c r="G1340" s="255"/>
      <c r="H1340" s="256"/>
      <c r="I1340" s="257"/>
      <c r="J1340" s="258"/>
      <c r="K1340" s="257"/>
      <c r="M1340" s="259" t="s">
        <v>380</v>
      </c>
      <c r="O1340" s="242"/>
    </row>
    <row r="1341" spans="1:15" ht="12.75">
      <c r="A1341" s="251"/>
      <c r="B1341" s="252"/>
      <c r="C1341" s="505" t="s">
        <v>381</v>
      </c>
      <c r="D1341" s="505"/>
      <c r="E1341" s="262">
        <v>19.95</v>
      </c>
      <c r="F1341" s="254"/>
      <c r="G1341" s="255"/>
      <c r="H1341" s="256"/>
      <c r="I1341" s="257"/>
      <c r="J1341" s="258"/>
      <c r="K1341" s="257"/>
      <c r="M1341" s="259" t="s">
        <v>381</v>
      </c>
      <c r="O1341" s="242"/>
    </row>
    <row r="1342" spans="1:15" ht="12.75">
      <c r="A1342" s="251"/>
      <c r="B1342" s="252"/>
      <c r="C1342" s="505" t="s">
        <v>382</v>
      </c>
      <c r="D1342" s="505"/>
      <c r="E1342" s="262">
        <v>93.1</v>
      </c>
      <c r="F1342" s="254"/>
      <c r="G1342" s="255"/>
      <c r="H1342" s="256"/>
      <c r="I1342" s="257"/>
      <c r="J1342" s="258"/>
      <c r="K1342" s="257"/>
      <c r="M1342" s="259" t="s">
        <v>382</v>
      </c>
      <c r="O1342" s="242"/>
    </row>
    <row r="1343" spans="1:15" ht="12.75">
      <c r="A1343" s="251"/>
      <c r="B1343" s="252"/>
      <c r="C1343" s="505" t="s">
        <v>383</v>
      </c>
      <c r="D1343" s="505"/>
      <c r="E1343" s="262">
        <v>21.2</v>
      </c>
      <c r="F1343" s="254"/>
      <c r="G1343" s="255"/>
      <c r="H1343" s="256"/>
      <c r="I1343" s="257"/>
      <c r="J1343" s="258"/>
      <c r="K1343" s="257"/>
      <c r="M1343" s="259" t="s">
        <v>383</v>
      </c>
      <c r="O1343" s="242"/>
    </row>
    <row r="1344" spans="1:15" ht="12.75">
      <c r="A1344" s="251"/>
      <c r="B1344" s="252"/>
      <c r="C1344" s="505" t="s">
        <v>384</v>
      </c>
      <c r="D1344" s="505"/>
      <c r="E1344" s="262">
        <v>6.0024</v>
      </c>
      <c r="F1344" s="254"/>
      <c r="G1344" s="255"/>
      <c r="H1344" s="256"/>
      <c r="I1344" s="257"/>
      <c r="J1344" s="258"/>
      <c r="K1344" s="257"/>
      <c r="M1344" s="259" t="s">
        <v>384</v>
      </c>
      <c r="O1344" s="242"/>
    </row>
    <row r="1345" spans="1:15" ht="12.75">
      <c r="A1345" s="251"/>
      <c r="B1345" s="252"/>
      <c r="C1345" s="505" t="s">
        <v>385</v>
      </c>
      <c r="D1345" s="505"/>
      <c r="E1345" s="262">
        <v>77.76</v>
      </c>
      <c r="F1345" s="254"/>
      <c r="G1345" s="255"/>
      <c r="H1345" s="256"/>
      <c r="I1345" s="257"/>
      <c r="J1345" s="258"/>
      <c r="K1345" s="257"/>
      <c r="M1345" s="259" t="s">
        <v>385</v>
      </c>
      <c r="O1345" s="242"/>
    </row>
    <row r="1346" spans="1:15" ht="12.75">
      <c r="A1346" s="251"/>
      <c r="B1346" s="252"/>
      <c r="C1346" s="505" t="s">
        <v>386</v>
      </c>
      <c r="D1346" s="505"/>
      <c r="E1346" s="262">
        <v>62.1</v>
      </c>
      <c r="F1346" s="254"/>
      <c r="G1346" s="255"/>
      <c r="H1346" s="256"/>
      <c r="I1346" s="257"/>
      <c r="J1346" s="258"/>
      <c r="K1346" s="257"/>
      <c r="M1346" s="259" t="s">
        <v>386</v>
      </c>
      <c r="O1346" s="242"/>
    </row>
    <row r="1347" spans="1:15" ht="12.75">
      <c r="A1347" s="251"/>
      <c r="B1347" s="252"/>
      <c r="C1347" s="505" t="s">
        <v>387</v>
      </c>
      <c r="D1347" s="505"/>
      <c r="E1347" s="262">
        <v>19.796</v>
      </c>
      <c r="F1347" s="254"/>
      <c r="G1347" s="255"/>
      <c r="H1347" s="256"/>
      <c r="I1347" s="257"/>
      <c r="J1347" s="258"/>
      <c r="K1347" s="257"/>
      <c r="M1347" s="259" t="s">
        <v>387</v>
      </c>
      <c r="O1347" s="242"/>
    </row>
    <row r="1348" spans="1:15" ht="12.75">
      <c r="A1348" s="251"/>
      <c r="B1348" s="252"/>
      <c r="C1348" s="505" t="s">
        <v>388</v>
      </c>
      <c r="D1348" s="505"/>
      <c r="E1348" s="262">
        <v>85.68</v>
      </c>
      <c r="F1348" s="254"/>
      <c r="G1348" s="255"/>
      <c r="H1348" s="256"/>
      <c r="I1348" s="257"/>
      <c r="J1348" s="258"/>
      <c r="K1348" s="257"/>
      <c r="M1348" s="259" t="s">
        <v>388</v>
      </c>
      <c r="O1348" s="242"/>
    </row>
    <row r="1349" spans="1:15" ht="12.75">
      <c r="A1349" s="251"/>
      <c r="B1349" s="252"/>
      <c r="C1349" s="505" t="s">
        <v>389</v>
      </c>
      <c r="D1349" s="505"/>
      <c r="E1349" s="262">
        <v>20.22</v>
      </c>
      <c r="F1349" s="254"/>
      <c r="G1349" s="255"/>
      <c r="H1349" s="256"/>
      <c r="I1349" s="257"/>
      <c r="J1349" s="258"/>
      <c r="K1349" s="257"/>
      <c r="M1349" s="259" t="s">
        <v>389</v>
      </c>
      <c r="O1349" s="242"/>
    </row>
    <row r="1350" spans="1:15" ht="12.75">
      <c r="A1350" s="251"/>
      <c r="B1350" s="252"/>
      <c r="C1350" s="505" t="s">
        <v>390</v>
      </c>
      <c r="D1350" s="505"/>
      <c r="E1350" s="262">
        <v>285.95</v>
      </c>
      <c r="F1350" s="254"/>
      <c r="G1350" s="255"/>
      <c r="H1350" s="256"/>
      <c r="I1350" s="257"/>
      <c r="J1350" s="258"/>
      <c r="K1350" s="257"/>
      <c r="M1350" s="259" t="s">
        <v>390</v>
      </c>
      <c r="O1350" s="242"/>
    </row>
    <row r="1351" spans="1:15" ht="12.75">
      <c r="A1351" s="251"/>
      <c r="B1351" s="252"/>
      <c r="C1351" s="505" t="s">
        <v>391</v>
      </c>
      <c r="D1351" s="505"/>
      <c r="E1351" s="262">
        <v>16.4</v>
      </c>
      <c r="F1351" s="254"/>
      <c r="G1351" s="255"/>
      <c r="H1351" s="256"/>
      <c r="I1351" s="257"/>
      <c r="J1351" s="258"/>
      <c r="K1351" s="257"/>
      <c r="M1351" s="259" t="s">
        <v>391</v>
      </c>
      <c r="O1351" s="242"/>
    </row>
    <row r="1352" spans="1:15" ht="12.75">
      <c r="A1352" s="251"/>
      <c r="B1352" s="252"/>
      <c r="C1352" s="505" t="s">
        <v>392</v>
      </c>
      <c r="D1352" s="505"/>
      <c r="E1352" s="262">
        <v>243.36</v>
      </c>
      <c r="F1352" s="254"/>
      <c r="G1352" s="255"/>
      <c r="H1352" s="256"/>
      <c r="I1352" s="257"/>
      <c r="J1352" s="258"/>
      <c r="K1352" s="257"/>
      <c r="M1352" s="259" t="s">
        <v>392</v>
      </c>
      <c r="O1352" s="242"/>
    </row>
    <row r="1353" spans="1:15" ht="12.75">
      <c r="A1353" s="251"/>
      <c r="B1353" s="252"/>
      <c r="C1353" s="505" t="s">
        <v>393</v>
      </c>
      <c r="D1353" s="505"/>
      <c r="E1353" s="262">
        <v>38.58</v>
      </c>
      <c r="F1353" s="254"/>
      <c r="G1353" s="255"/>
      <c r="H1353" s="256"/>
      <c r="I1353" s="257"/>
      <c r="J1353" s="258"/>
      <c r="K1353" s="257"/>
      <c r="M1353" s="259" t="s">
        <v>393</v>
      </c>
      <c r="O1353" s="242"/>
    </row>
    <row r="1354" spans="1:15" ht="12.75">
      <c r="A1354" s="251"/>
      <c r="B1354" s="252"/>
      <c r="C1354" s="505" t="s">
        <v>394</v>
      </c>
      <c r="D1354" s="505"/>
      <c r="E1354" s="262">
        <v>83.52</v>
      </c>
      <c r="F1354" s="254"/>
      <c r="G1354" s="255"/>
      <c r="H1354" s="256"/>
      <c r="I1354" s="257"/>
      <c r="J1354" s="258"/>
      <c r="K1354" s="257"/>
      <c r="M1354" s="259" t="s">
        <v>394</v>
      </c>
      <c r="O1354" s="242"/>
    </row>
    <row r="1355" spans="1:15" ht="12.75">
      <c r="A1355" s="251"/>
      <c r="B1355" s="252"/>
      <c r="C1355" s="505" t="s">
        <v>395</v>
      </c>
      <c r="D1355" s="505"/>
      <c r="E1355" s="262">
        <v>166.4</v>
      </c>
      <c r="F1355" s="254"/>
      <c r="G1355" s="255"/>
      <c r="H1355" s="256"/>
      <c r="I1355" s="257"/>
      <c r="J1355" s="258"/>
      <c r="K1355" s="257"/>
      <c r="M1355" s="259" t="s">
        <v>395</v>
      </c>
      <c r="O1355" s="242"/>
    </row>
    <row r="1356" spans="1:15" ht="12.75">
      <c r="A1356" s="251"/>
      <c r="B1356" s="252"/>
      <c r="C1356" s="505" t="s">
        <v>396</v>
      </c>
      <c r="D1356" s="505"/>
      <c r="E1356" s="262">
        <v>7.4844</v>
      </c>
      <c r="F1356" s="254"/>
      <c r="G1356" s="255"/>
      <c r="H1356" s="256"/>
      <c r="I1356" s="257"/>
      <c r="J1356" s="258"/>
      <c r="K1356" s="257"/>
      <c r="M1356" s="259" t="s">
        <v>396</v>
      </c>
      <c r="O1356" s="242"/>
    </row>
    <row r="1357" spans="1:15" ht="12.75">
      <c r="A1357" s="251"/>
      <c r="B1357" s="252"/>
      <c r="C1357" s="505" t="s">
        <v>397</v>
      </c>
      <c r="D1357" s="505"/>
      <c r="E1357" s="262">
        <v>8.4</v>
      </c>
      <c r="F1357" s="254"/>
      <c r="G1357" s="255"/>
      <c r="H1357" s="256"/>
      <c r="I1357" s="257"/>
      <c r="J1357" s="258"/>
      <c r="K1357" s="257"/>
      <c r="M1357" s="259" t="s">
        <v>397</v>
      </c>
      <c r="O1357" s="242"/>
    </row>
    <row r="1358" spans="1:15" ht="12.75">
      <c r="A1358" s="251"/>
      <c r="B1358" s="252"/>
      <c r="C1358" s="505" t="s">
        <v>398</v>
      </c>
      <c r="D1358" s="505"/>
      <c r="E1358" s="262">
        <v>7.06</v>
      </c>
      <c r="F1358" s="254"/>
      <c r="G1358" s="255"/>
      <c r="H1358" s="256"/>
      <c r="I1358" s="257"/>
      <c r="J1358" s="258"/>
      <c r="K1358" s="257"/>
      <c r="M1358" s="259" t="s">
        <v>398</v>
      </c>
      <c r="O1358" s="242"/>
    </row>
    <row r="1359" spans="1:15" ht="12.75">
      <c r="A1359" s="251"/>
      <c r="B1359" s="252"/>
      <c r="C1359" s="505" t="s">
        <v>399</v>
      </c>
      <c r="D1359" s="505"/>
      <c r="E1359" s="262">
        <v>2</v>
      </c>
      <c r="F1359" s="254"/>
      <c r="G1359" s="255"/>
      <c r="H1359" s="256"/>
      <c r="I1359" s="257"/>
      <c r="J1359" s="258"/>
      <c r="K1359" s="257"/>
      <c r="M1359" s="259" t="s">
        <v>399</v>
      </c>
      <c r="O1359" s="242"/>
    </row>
    <row r="1360" spans="1:15" ht="12.75">
      <c r="A1360" s="251"/>
      <c r="B1360" s="252"/>
      <c r="C1360" s="505" t="s">
        <v>175</v>
      </c>
      <c r="D1360" s="505"/>
      <c r="E1360" s="262">
        <f>E1301+E1302+E1303+E1304+E1305+E1306+E1307+E1308+E1309+E1310+E1311+E1312+E1313+E1314+E1315+E1316+E1317+E1318+E1319+E1320+E1321+E1322+E1323+E1324+E1325+E1326+E1327+E1328+E1329+E1330+E1331+E1332+E1333+E1334+E1335+E1336+E1337+E1338+E1339+E1340+E1341+E1342+E1343+E1344+E1345+E1346+E1347+E1348+E1349+E1350+E1351+E1352+E1353+E1354+E1355+E1356+E1357+E1358+E1359</f>
        <v>1832.7228000000002</v>
      </c>
      <c r="F1360" s="254"/>
      <c r="G1360" s="255"/>
      <c r="H1360" s="256"/>
      <c r="I1360" s="257"/>
      <c r="J1360" s="258"/>
      <c r="K1360" s="257"/>
      <c r="M1360" s="259" t="s">
        <v>175</v>
      </c>
      <c r="O1360" s="242"/>
    </row>
    <row r="1361" spans="1:15" ht="12.75">
      <c r="A1361" s="251"/>
      <c r="B1361" s="252"/>
      <c r="C1361" s="503" t="s">
        <v>3141</v>
      </c>
      <c r="D1361" s="503"/>
      <c r="E1361" s="253">
        <v>366.544</v>
      </c>
      <c r="F1361" s="254"/>
      <c r="G1361" s="255"/>
      <c r="H1361" s="256"/>
      <c r="I1361" s="257"/>
      <c r="J1361" s="258"/>
      <c r="K1361" s="257"/>
      <c r="M1361" s="259" t="s">
        <v>400</v>
      </c>
      <c r="O1361" s="242"/>
    </row>
    <row r="1362" spans="1:15" ht="12.75">
      <c r="A1362" s="251"/>
      <c r="B1362" s="252"/>
      <c r="C1362" s="503" t="s">
        <v>401</v>
      </c>
      <c r="D1362" s="503"/>
      <c r="E1362" s="253">
        <v>0</v>
      </c>
      <c r="F1362" s="254"/>
      <c r="G1362" s="255"/>
      <c r="H1362" s="256"/>
      <c r="I1362" s="257"/>
      <c r="J1362" s="258"/>
      <c r="K1362" s="257"/>
      <c r="M1362" s="259" t="s">
        <v>401</v>
      </c>
      <c r="O1362" s="242"/>
    </row>
    <row r="1363" spans="1:15" ht="12.75">
      <c r="A1363" s="251"/>
      <c r="B1363" s="252"/>
      <c r="C1363" s="503" t="s">
        <v>402</v>
      </c>
      <c r="D1363" s="503"/>
      <c r="E1363" s="253">
        <v>2.31</v>
      </c>
      <c r="F1363" s="254"/>
      <c r="G1363" s="255"/>
      <c r="H1363" s="256"/>
      <c r="I1363" s="257"/>
      <c r="J1363" s="258"/>
      <c r="K1363" s="257"/>
      <c r="M1363" s="259" t="s">
        <v>402</v>
      </c>
      <c r="O1363" s="242"/>
    </row>
    <row r="1364" spans="1:15" ht="12.75">
      <c r="A1364" s="251"/>
      <c r="B1364" s="252"/>
      <c r="C1364" s="503" t="s">
        <v>403</v>
      </c>
      <c r="D1364" s="503"/>
      <c r="E1364" s="253">
        <v>2.31</v>
      </c>
      <c r="F1364" s="254"/>
      <c r="G1364" s="255"/>
      <c r="H1364" s="256"/>
      <c r="I1364" s="257"/>
      <c r="J1364" s="258"/>
      <c r="K1364" s="257"/>
      <c r="M1364" s="259" t="s">
        <v>403</v>
      </c>
      <c r="O1364" s="242"/>
    </row>
    <row r="1365" spans="1:15" ht="12.75">
      <c r="A1365" s="251"/>
      <c r="B1365" s="252"/>
      <c r="C1365" s="503" t="s">
        <v>404</v>
      </c>
      <c r="D1365" s="503"/>
      <c r="E1365" s="253">
        <v>4.125</v>
      </c>
      <c r="F1365" s="254"/>
      <c r="G1365" s="255"/>
      <c r="H1365" s="256"/>
      <c r="I1365" s="257"/>
      <c r="J1365" s="258"/>
      <c r="K1365" s="257"/>
      <c r="M1365" s="259" t="s">
        <v>404</v>
      </c>
      <c r="O1365" s="242"/>
    </row>
    <row r="1366" spans="1:15" ht="12.75">
      <c r="A1366" s="251"/>
      <c r="B1366" s="252"/>
      <c r="C1366" s="503" t="s">
        <v>405</v>
      </c>
      <c r="D1366" s="503"/>
      <c r="E1366" s="253">
        <v>1.56</v>
      </c>
      <c r="F1366" s="254"/>
      <c r="G1366" s="255"/>
      <c r="H1366" s="256"/>
      <c r="I1366" s="257"/>
      <c r="J1366" s="258"/>
      <c r="K1366" s="257"/>
      <c r="M1366" s="259" t="s">
        <v>405</v>
      </c>
      <c r="O1366" s="242"/>
    </row>
    <row r="1367" spans="1:15" ht="12.75">
      <c r="A1367" s="251"/>
      <c r="B1367" s="252"/>
      <c r="C1367" s="503" t="s">
        <v>406</v>
      </c>
      <c r="D1367" s="503"/>
      <c r="E1367" s="253">
        <v>1.56</v>
      </c>
      <c r="F1367" s="254"/>
      <c r="G1367" s="255"/>
      <c r="H1367" s="256"/>
      <c r="I1367" s="257"/>
      <c r="J1367" s="258"/>
      <c r="K1367" s="257"/>
      <c r="M1367" s="259" t="s">
        <v>406</v>
      </c>
      <c r="O1367" s="242"/>
    </row>
    <row r="1368" spans="1:15" ht="12.75">
      <c r="A1368" s="251"/>
      <c r="B1368" s="252"/>
      <c r="C1368" s="503" t="s">
        <v>407</v>
      </c>
      <c r="D1368" s="503"/>
      <c r="E1368" s="253">
        <v>2.368</v>
      </c>
      <c r="F1368" s="254"/>
      <c r="G1368" s="255"/>
      <c r="H1368" s="256"/>
      <c r="I1368" s="257"/>
      <c r="J1368" s="258"/>
      <c r="K1368" s="257"/>
      <c r="M1368" s="259" t="s">
        <v>407</v>
      </c>
      <c r="O1368" s="242"/>
    </row>
    <row r="1369" spans="1:15" ht="12.75">
      <c r="A1369" s="251"/>
      <c r="B1369" s="252"/>
      <c r="C1369" s="503" t="s">
        <v>408</v>
      </c>
      <c r="D1369" s="503"/>
      <c r="E1369" s="253">
        <v>0.564</v>
      </c>
      <c r="F1369" s="254"/>
      <c r="G1369" s="255"/>
      <c r="H1369" s="256"/>
      <c r="I1369" s="257"/>
      <c r="J1369" s="258"/>
      <c r="K1369" s="257"/>
      <c r="M1369" s="259" t="s">
        <v>408</v>
      </c>
      <c r="O1369" s="242"/>
    </row>
    <row r="1370" spans="1:15" ht="12.75">
      <c r="A1370" s="251"/>
      <c r="B1370" s="252"/>
      <c r="C1370" s="503" t="s">
        <v>409</v>
      </c>
      <c r="D1370" s="503"/>
      <c r="E1370" s="253">
        <v>1.41</v>
      </c>
      <c r="F1370" s="254"/>
      <c r="G1370" s="255"/>
      <c r="H1370" s="256"/>
      <c r="I1370" s="257"/>
      <c r="J1370" s="258"/>
      <c r="K1370" s="257"/>
      <c r="M1370" s="259" t="s">
        <v>409</v>
      </c>
      <c r="O1370" s="242"/>
    </row>
    <row r="1371" spans="1:15" ht="12.75">
      <c r="A1371" s="251"/>
      <c r="B1371" s="252"/>
      <c r="C1371" s="503" t="s">
        <v>410</v>
      </c>
      <c r="D1371" s="503"/>
      <c r="E1371" s="253">
        <v>0.144</v>
      </c>
      <c r="F1371" s="254"/>
      <c r="G1371" s="255"/>
      <c r="H1371" s="256"/>
      <c r="I1371" s="257"/>
      <c r="J1371" s="258"/>
      <c r="K1371" s="257"/>
      <c r="M1371" s="259" t="s">
        <v>410</v>
      </c>
      <c r="O1371" s="242"/>
    </row>
    <row r="1372" spans="1:15" ht="12.75">
      <c r="A1372" s="251"/>
      <c r="B1372" s="252"/>
      <c r="C1372" s="503" t="s">
        <v>411</v>
      </c>
      <c r="D1372" s="503"/>
      <c r="E1372" s="253">
        <v>1.312</v>
      </c>
      <c r="F1372" s="254"/>
      <c r="G1372" s="255"/>
      <c r="H1372" s="256"/>
      <c r="I1372" s="257"/>
      <c r="J1372" s="258"/>
      <c r="K1372" s="257"/>
      <c r="M1372" s="259" t="s">
        <v>411</v>
      </c>
      <c r="O1372" s="242"/>
    </row>
    <row r="1373" spans="1:15" ht="12.75">
      <c r="A1373" s="251"/>
      <c r="B1373" s="252"/>
      <c r="C1373" s="503" t="s">
        <v>412</v>
      </c>
      <c r="D1373" s="503"/>
      <c r="E1373" s="253">
        <v>0.3</v>
      </c>
      <c r="F1373" s="254"/>
      <c r="G1373" s="255"/>
      <c r="H1373" s="256"/>
      <c r="I1373" s="257"/>
      <c r="J1373" s="258"/>
      <c r="K1373" s="257"/>
      <c r="M1373" s="259" t="s">
        <v>412</v>
      </c>
      <c r="O1373" s="242"/>
    </row>
    <row r="1374" spans="1:15" ht="12.75">
      <c r="A1374" s="251"/>
      <c r="B1374" s="252"/>
      <c r="C1374" s="503" t="s">
        <v>413</v>
      </c>
      <c r="D1374" s="503"/>
      <c r="E1374" s="253">
        <v>0.24</v>
      </c>
      <c r="F1374" s="254"/>
      <c r="G1374" s="255"/>
      <c r="H1374" s="256"/>
      <c r="I1374" s="257"/>
      <c r="J1374" s="258"/>
      <c r="K1374" s="257"/>
      <c r="M1374" s="259" t="s">
        <v>413</v>
      </c>
      <c r="O1374" s="242"/>
    </row>
    <row r="1375" spans="1:80" ht="12.75">
      <c r="A1375" s="243">
        <v>107</v>
      </c>
      <c r="B1375" s="244" t="s">
        <v>1164</v>
      </c>
      <c r="C1375" s="245" t="s">
        <v>1165</v>
      </c>
      <c r="D1375" s="246" t="s">
        <v>123</v>
      </c>
      <c r="E1375" s="247">
        <v>25.36</v>
      </c>
      <c r="F1375" s="439"/>
      <c r="G1375" s="248">
        <f>E1375*F1375</f>
        <v>0</v>
      </c>
      <c r="H1375" s="249">
        <v>0</v>
      </c>
      <c r="I1375" s="250">
        <f>E1375*H1375</f>
        <v>0</v>
      </c>
      <c r="J1375" s="249">
        <v>-0.01</v>
      </c>
      <c r="K1375" s="250">
        <f>E1375*J1375</f>
        <v>-0.2536</v>
      </c>
      <c r="O1375" s="242">
        <v>2</v>
      </c>
      <c r="AA1375" s="215">
        <v>1</v>
      </c>
      <c r="AB1375" s="215">
        <v>1</v>
      </c>
      <c r="AC1375" s="215">
        <v>1</v>
      </c>
      <c r="AZ1375" s="215">
        <v>1</v>
      </c>
      <c r="BA1375" s="215">
        <f>IF(AZ1375=1,G1375,0)</f>
        <v>0</v>
      </c>
      <c r="BB1375" s="215">
        <f>IF(AZ1375=2,G1375,0)</f>
        <v>0</v>
      </c>
      <c r="BC1375" s="215">
        <f>IF(AZ1375=3,G1375,0)</f>
        <v>0</v>
      </c>
      <c r="BD1375" s="215">
        <f>IF(AZ1375=4,G1375,0)</f>
        <v>0</v>
      </c>
      <c r="BE1375" s="215">
        <f>IF(AZ1375=5,G1375,0)</f>
        <v>0</v>
      </c>
      <c r="CA1375" s="242">
        <v>1</v>
      </c>
      <c r="CB1375" s="242">
        <v>1</v>
      </c>
    </row>
    <row r="1376" spans="1:15" ht="12.75">
      <c r="A1376" s="251"/>
      <c r="B1376" s="252"/>
      <c r="C1376" s="503" t="s">
        <v>1166</v>
      </c>
      <c r="D1376" s="503"/>
      <c r="E1376" s="253">
        <v>12.4</v>
      </c>
      <c r="F1376" s="254"/>
      <c r="G1376" s="255"/>
      <c r="H1376" s="256"/>
      <c r="I1376" s="257"/>
      <c r="J1376" s="258"/>
      <c r="K1376" s="257"/>
      <c r="M1376" s="259" t="s">
        <v>1166</v>
      </c>
      <c r="O1376" s="242"/>
    </row>
    <row r="1377" spans="1:15" ht="12.75">
      <c r="A1377" s="251"/>
      <c r="B1377" s="252"/>
      <c r="C1377" s="503" t="s">
        <v>1167</v>
      </c>
      <c r="D1377" s="503"/>
      <c r="E1377" s="253">
        <v>12.96</v>
      </c>
      <c r="F1377" s="254"/>
      <c r="G1377" s="255"/>
      <c r="H1377" s="256"/>
      <c r="I1377" s="257"/>
      <c r="J1377" s="258"/>
      <c r="K1377" s="257"/>
      <c r="M1377" s="259" t="s">
        <v>1167</v>
      </c>
      <c r="O1377" s="242"/>
    </row>
    <row r="1378" spans="1:80" ht="12.75">
      <c r="A1378" s="243">
        <v>108</v>
      </c>
      <c r="B1378" s="244" t="s">
        <v>1168</v>
      </c>
      <c r="C1378" s="245" t="s">
        <v>1169</v>
      </c>
      <c r="D1378" s="246" t="s">
        <v>123</v>
      </c>
      <c r="E1378" s="247">
        <v>155.5775</v>
      </c>
      <c r="F1378" s="439"/>
      <c r="G1378" s="248">
        <f>E1378*F1378</f>
        <v>0</v>
      </c>
      <c r="H1378" s="249">
        <v>0</v>
      </c>
      <c r="I1378" s="250">
        <f>E1378*H1378</f>
        <v>0</v>
      </c>
      <c r="J1378" s="249">
        <v>-0.059</v>
      </c>
      <c r="K1378" s="250">
        <f>E1378*J1378</f>
        <v>-9.179072499999998</v>
      </c>
      <c r="O1378" s="242">
        <v>2</v>
      </c>
      <c r="AA1378" s="215">
        <v>1</v>
      </c>
      <c r="AB1378" s="215">
        <v>0</v>
      </c>
      <c r="AC1378" s="215">
        <v>0</v>
      </c>
      <c r="AZ1378" s="215">
        <v>1</v>
      </c>
      <c r="BA1378" s="215">
        <f>IF(AZ1378=1,G1378,0)</f>
        <v>0</v>
      </c>
      <c r="BB1378" s="215">
        <f>IF(AZ1378=2,G1378,0)</f>
        <v>0</v>
      </c>
      <c r="BC1378" s="215">
        <f>IF(AZ1378=3,G1378,0)</f>
        <v>0</v>
      </c>
      <c r="BD1378" s="215">
        <f>IF(AZ1378=4,G1378,0)</f>
        <v>0</v>
      </c>
      <c r="BE1378" s="215">
        <f>IF(AZ1378=5,G1378,0)</f>
        <v>0</v>
      </c>
      <c r="CA1378" s="242">
        <v>1</v>
      </c>
      <c r="CB1378" s="242">
        <v>0</v>
      </c>
    </row>
    <row r="1379" spans="1:15" ht="12.75">
      <c r="A1379" s="251"/>
      <c r="B1379" s="252"/>
      <c r="C1379" s="503" t="s">
        <v>144</v>
      </c>
      <c r="D1379" s="503"/>
      <c r="E1379" s="253">
        <v>0</v>
      </c>
      <c r="F1379" s="254"/>
      <c r="G1379" s="255"/>
      <c r="H1379" s="256"/>
      <c r="I1379" s="257"/>
      <c r="J1379" s="258"/>
      <c r="K1379" s="257"/>
      <c r="M1379" s="259" t="s">
        <v>144</v>
      </c>
      <c r="O1379" s="242"/>
    </row>
    <row r="1380" spans="1:15" ht="12.75">
      <c r="A1380" s="251"/>
      <c r="B1380" s="252"/>
      <c r="C1380" s="503" t="s">
        <v>197</v>
      </c>
      <c r="D1380" s="503"/>
      <c r="E1380" s="253">
        <v>77.2772</v>
      </c>
      <c r="F1380" s="254"/>
      <c r="G1380" s="255"/>
      <c r="H1380" s="256"/>
      <c r="I1380" s="257"/>
      <c r="J1380" s="258"/>
      <c r="K1380" s="257"/>
      <c r="M1380" s="259" t="s">
        <v>197</v>
      </c>
      <c r="O1380" s="242"/>
    </row>
    <row r="1381" spans="1:15" ht="12.75">
      <c r="A1381" s="251"/>
      <c r="B1381" s="252"/>
      <c r="C1381" s="503" t="s">
        <v>669</v>
      </c>
      <c r="D1381" s="503"/>
      <c r="E1381" s="253">
        <v>16.7453</v>
      </c>
      <c r="F1381" s="254"/>
      <c r="G1381" s="255"/>
      <c r="H1381" s="256"/>
      <c r="I1381" s="257"/>
      <c r="J1381" s="258"/>
      <c r="K1381" s="257"/>
      <c r="M1381" s="259" t="s">
        <v>669</v>
      </c>
      <c r="O1381" s="242"/>
    </row>
    <row r="1382" spans="1:15" ht="12.75">
      <c r="A1382" s="251"/>
      <c r="B1382" s="252"/>
      <c r="C1382" s="503" t="s">
        <v>552</v>
      </c>
      <c r="D1382" s="503"/>
      <c r="E1382" s="253">
        <v>0</v>
      </c>
      <c r="F1382" s="254"/>
      <c r="G1382" s="255"/>
      <c r="H1382" s="256"/>
      <c r="I1382" s="257"/>
      <c r="J1382" s="258"/>
      <c r="K1382" s="257"/>
      <c r="M1382" s="259" t="s">
        <v>552</v>
      </c>
      <c r="O1382" s="242"/>
    </row>
    <row r="1383" spans="1:15" ht="12.75">
      <c r="A1383" s="251"/>
      <c r="B1383" s="252"/>
      <c r="C1383" s="503" t="s">
        <v>1170</v>
      </c>
      <c r="D1383" s="503"/>
      <c r="E1383" s="253">
        <v>61.555</v>
      </c>
      <c r="F1383" s="254"/>
      <c r="G1383" s="255"/>
      <c r="H1383" s="256"/>
      <c r="I1383" s="257"/>
      <c r="J1383" s="258"/>
      <c r="K1383" s="257"/>
      <c r="M1383" s="259" t="s">
        <v>1170</v>
      </c>
      <c r="O1383" s="242"/>
    </row>
    <row r="1384" spans="1:80" ht="12.75">
      <c r="A1384" s="243">
        <v>109</v>
      </c>
      <c r="B1384" s="244" t="s">
        <v>1171</v>
      </c>
      <c r="C1384" s="245" t="s">
        <v>1172</v>
      </c>
      <c r="D1384" s="246" t="s">
        <v>123</v>
      </c>
      <c r="E1384" s="247">
        <v>630.7275</v>
      </c>
      <c r="F1384" s="439"/>
      <c r="G1384" s="248">
        <f>E1384*F1384</f>
        <v>0</v>
      </c>
      <c r="H1384" s="249">
        <v>0</v>
      </c>
      <c r="I1384" s="250">
        <f>E1384*H1384</f>
        <v>0</v>
      </c>
      <c r="J1384" s="249">
        <v>-0.014</v>
      </c>
      <c r="K1384" s="250">
        <f>E1384*J1384</f>
        <v>-8.830185</v>
      </c>
      <c r="O1384" s="242">
        <v>2</v>
      </c>
      <c r="AA1384" s="215">
        <v>1</v>
      </c>
      <c r="AB1384" s="215">
        <v>1</v>
      </c>
      <c r="AC1384" s="215">
        <v>1</v>
      </c>
      <c r="AZ1384" s="215">
        <v>1</v>
      </c>
      <c r="BA1384" s="215">
        <f>IF(AZ1384=1,G1384,0)</f>
        <v>0</v>
      </c>
      <c r="BB1384" s="215">
        <f>IF(AZ1384=2,G1384,0)</f>
        <v>0</v>
      </c>
      <c r="BC1384" s="215">
        <f>IF(AZ1384=3,G1384,0)</f>
        <v>0</v>
      </c>
      <c r="BD1384" s="215">
        <f>IF(AZ1384=4,G1384,0)</f>
        <v>0</v>
      </c>
      <c r="BE1384" s="215">
        <f>IF(AZ1384=5,G1384,0)</f>
        <v>0</v>
      </c>
      <c r="CA1384" s="242">
        <v>1</v>
      </c>
      <c r="CB1384" s="242">
        <v>1</v>
      </c>
    </row>
    <row r="1385" spans="1:15" ht="12.75">
      <c r="A1385" s="251"/>
      <c r="B1385" s="252"/>
      <c r="C1385" s="503" t="s">
        <v>144</v>
      </c>
      <c r="D1385" s="503"/>
      <c r="E1385" s="253">
        <v>0</v>
      </c>
      <c r="F1385" s="254"/>
      <c r="G1385" s="255"/>
      <c r="H1385" s="256"/>
      <c r="I1385" s="257"/>
      <c r="J1385" s="258"/>
      <c r="K1385" s="257"/>
      <c r="M1385" s="259" t="s">
        <v>144</v>
      </c>
      <c r="O1385" s="242"/>
    </row>
    <row r="1386" spans="1:15" ht="12.75">
      <c r="A1386" s="251"/>
      <c r="B1386" s="252"/>
      <c r="C1386" s="503" t="s">
        <v>197</v>
      </c>
      <c r="D1386" s="503"/>
      <c r="E1386" s="253">
        <v>77.2772</v>
      </c>
      <c r="F1386" s="254"/>
      <c r="G1386" s="255"/>
      <c r="H1386" s="256"/>
      <c r="I1386" s="257"/>
      <c r="J1386" s="258"/>
      <c r="K1386" s="257"/>
      <c r="M1386" s="259" t="s">
        <v>197</v>
      </c>
      <c r="O1386" s="242"/>
    </row>
    <row r="1387" spans="1:15" ht="12.75">
      <c r="A1387" s="251"/>
      <c r="B1387" s="252"/>
      <c r="C1387" s="503" t="s">
        <v>669</v>
      </c>
      <c r="D1387" s="503"/>
      <c r="E1387" s="253">
        <v>16.7453</v>
      </c>
      <c r="F1387" s="254"/>
      <c r="G1387" s="255"/>
      <c r="H1387" s="256"/>
      <c r="I1387" s="257"/>
      <c r="J1387" s="258"/>
      <c r="K1387" s="257"/>
      <c r="M1387" s="259" t="s">
        <v>669</v>
      </c>
      <c r="O1387" s="242"/>
    </row>
    <row r="1388" spans="1:15" ht="12.75">
      <c r="A1388" s="251"/>
      <c r="B1388" s="252"/>
      <c r="C1388" s="503" t="s">
        <v>552</v>
      </c>
      <c r="D1388" s="503"/>
      <c r="E1388" s="253">
        <v>0</v>
      </c>
      <c r="F1388" s="254"/>
      <c r="G1388" s="255"/>
      <c r="H1388" s="256"/>
      <c r="I1388" s="257"/>
      <c r="J1388" s="258"/>
      <c r="K1388" s="257"/>
      <c r="M1388" s="259" t="s">
        <v>552</v>
      </c>
      <c r="O1388" s="242"/>
    </row>
    <row r="1389" spans="1:15" ht="12.75">
      <c r="A1389" s="251"/>
      <c r="B1389" s="252"/>
      <c r="C1389" s="503" t="s">
        <v>1170</v>
      </c>
      <c r="D1389" s="503"/>
      <c r="E1389" s="253">
        <v>61.555</v>
      </c>
      <c r="F1389" s="254"/>
      <c r="G1389" s="255"/>
      <c r="H1389" s="256"/>
      <c r="I1389" s="257"/>
      <c r="J1389" s="258"/>
      <c r="K1389" s="257"/>
      <c r="M1389" s="259" t="s">
        <v>1170</v>
      </c>
      <c r="O1389" s="242"/>
    </row>
    <row r="1390" spans="1:15" ht="12.75">
      <c r="A1390" s="251"/>
      <c r="B1390" s="252"/>
      <c r="C1390" s="503" t="s">
        <v>1173</v>
      </c>
      <c r="D1390" s="503"/>
      <c r="E1390" s="253">
        <v>-30.75</v>
      </c>
      <c r="F1390" s="254"/>
      <c r="G1390" s="255"/>
      <c r="H1390" s="256"/>
      <c r="I1390" s="257"/>
      <c r="J1390" s="258"/>
      <c r="K1390" s="257"/>
      <c r="M1390" s="259" t="s">
        <v>1173</v>
      </c>
      <c r="O1390" s="242"/>
    </row>
    <row r="1391" spans="1:15" ht="12.75">
      <c r="A1391" s="251"/>
      <c r="B1391" s="252"/>
      <c r="C1391" s="503" t="s">
        <v>1174</v>
      </c>
      <c r="D1391" s="503"/>
      <c r="E1391" s="253">
        <v>505.9</v>
      </c>
      <c r="F1391" s="254"/>
      <c r="G1391" s="255"/>
      <c r="H1391" s="256"/>
      <c r="I1391" s="257"/>
      <c r="J1391" s="258"/>
      <c r="K1391" s="257"/>
      <c r="M1391" s="259" t="s">
        <v>1174</v>
      </c>
      <c r="O1391" s="242"/>
    </row>
    <row r="1392" spans="1:57" ht="12.75">
      <c r="A1392" s="263"/>
      <c r="B1392" s="264" t="s">
        <v>177</v>
      </c>
      <c r="C1392" s="265" t="s">
        <v>1175</v>
      </c>
      <c r="D1392" s="266"/>
      <c r="E1392" s="267"/>
      <c r="F1392" s="268"/>
      <c r="G1392" s="269">
        <f>SUM(G1288:G1391)</f>
        <v>0</v>
      </c>
      <c r="H1392" s="270"/>
      <c r="I1392" s="271">
        <f>SUM(I1288:I1391)</f>
        <v>0.000588</v>
      </c>
      <c r="J1392" s="270"/>
      <c r="K1392" s="271">
        <f>SUM(K1288:K1391)</f>
        <v>-36.1823459</v>
      </c>
      <c r="O1392" s="242">
        <v>4</v>
      </c>
      <c r="BA1392" s="272">
        <f>SUM(BA1288:BA1391)</f>
        <v>0</v>
      </c>
      <c r="BB1392" s="272">
        <f>SUM(BB1288:BB1391)</f>
        <v>0</v>
      </c>
      <c r="BC1392" s="272">
        <f>SUM(BC1288:BC1391)</f>
        <v>0</v>
      </c>
      <c r="BD1392" s="272">
        <f>SUM(BD1288:BD1391)</f>
        <v>0</v>
      </c>
      <c r="BE1392" s="272">
        <f>SUM(BE1288:BE1391)</f>
        <v>0</v>
      </c>
    </row>
    <row r="1393" spans="1:15" ht="12.75">
      <c r="A1393" s="232" t="s">
        <v>118</v>
      </c>
      <c r="B1393" s="233" t="s">
        <v>1176</v>
      </c>
      <c r="C1393" s="234" t="s">
        <v>1177</v>
      </c>
      <c r="D1393" s="235"/>
      <c r="E1393" s="236"/>
      <c r="F1393" s="236"/>
      <c r="G1393" s="237"/>
      <c r="H1393" s="238"/>
      <c r="I1393" s="239"/>
      <c r="J1393" s="240"/>
      <c r="K1393" s="241"/>
      <c r="O1393" s="242">
        <v>1</v>
      </c>
    </row>
    <row r="1394" spans="1:80" ht="12.75">
      <c r="A1394" s="243">
        <v>110</v>
      </c>
      <c r="B1394" s="244" t="s">
        <v>1178</v>
      </c>
      <c r="C1394" s="245" t="s">
        <v>1179</v>
      </c>
      <c r="D1394" s="246" t="s">
        <v>173</v>
      </c>
      <c r="E1394" s="247">
        <v>144.123246976</v>
      </c>
      <c r="F1394" s="439"/>
      <c r="G1394" s="248">
        <f>E1394*F1394</f>
        <v>0</v>
      </c>
      <c r="H1394" s="249">
        <v>0</v>
      </c>
      <c r="I1394" s="250">
        <f>E1394*H1394</f>
        <v>0</v>
      </c>
      <c r="J1394" s="249"/>
      <c r="K1394" s="250">
        <f>E1394*J1394</f>
        <v>0</v>
      </c>
      <c r="O1394" s="242">
        <v>2</v>
      </c>
      <c r="AA1394" s="215">
        <v>7</v>
      </c>
      <c r="AB1394" s="215">
        <v>1</v>
      </c>
      <c r="AC1394" s="215">
        <v>2</v>
      </c>
      <c r="AZ1394" s="215">
        <v>1</v>
      </c>
      <c r="BA1394" s="215">
        <f>IF(AZ1394=1,G1394,0)</f>
        <v>0</v>
      </c>
      <c r="BB1394" s="215">
        <f>IF(AZ1394=2,G1394,0)</f>
        <v>0</v>
      </c>
      <c r="BC1394" s="215">
        <f>IF(AZ1394=3,G1394,0)</f>
        <v>0</v>
      </c>
      <c r="BD1394" s="215">
        <f>IF(AZ1394=4,G1394,0)</f>
        <v>0</v>
      </c>
      <c r="BE1394" s="215">
        <f>IF(AZ1394=5,G1394,0)</f>
        <v>0</v>
      </c>
      <c r="CA1394" s="242">
        <v>7</v>
      </c>
      <c r="CB1394" s="242">
        <v>1</v>
      </c>
    </row>
    <row r="1395" spans="1:57" ht="12.75">
      <c r="A1395" s="263"/>
      <c r="B1395" s="264" t="s">
        <v>177</v>
      </c>
      <c r="C1395" s="265" t="s">
        <v>1180</v>
      </c>
      <c r="D1395" s="266"/>
      <c r="E1395" s="267"/>
      <c r="F1395" s="268"/>
      <c r="G1395" s="269">
        <f>SUM(G1393:G1394)</f>
        <v>0</v>
      </c>
      <c r="H1395" s="270"/>
      <c r="I1395" s="271">
        <f>SUM(I1393:I1394)</f>
        <v>0</v>
      </c>
      <c r="J1395" s="270"/>
      <c r="K1395" s="271">
        <f>SUM(K1393:K1394)</f>
        <v>0</v>
      </c>
      <c r="O1395" s="242">
        <v>4</v>
      </c>
      <c r="BA1395" s="272">
        <f>SUM(BA1393:BA1394)</f>
        <v>0</v>
      </c>
      <c r="BB1395" s="272">
        <f>SUM(BB1393:BB1394)</f>
        <v>0</v>
      </c>
      <c r="BC1395" s="272">
        <f>SUM(BC1393:BC1394)</f>
        <v>0</v>
      </c>
      <c r="BD1395" s="272">
        <f>SUM(BD1393:BD1394)</f>
        <v>0</v>
      </c>
      <c r="BE1395" s="272">
        <f>SUM(BE1393:BE1394)</f>
        <v>0</v>
      </c>
    </row>
    <row r="1396" spans="1:15" ht="12.75">
      <c r="A1396" s="232" t="s">
        <v>118</v>
      </c>
      <c r="B1396" s="233" t="s">
        <v>1181</v>
      </c>
      <c r="C1396" s="234" t="s">
        <v>1182</v>
      </c>
      <c r="D1396" s="235"/>
      <c r="E1396" s="236"/>
      <c r="F1396" s="236"/>
      <c r="G1396" s="237"/>
      <c r="H1396" s="238"/>
      <c r="I1396" s="239"/>
      <c r="J1396" s="240"/>
      <c r="K1396" s="241"/>
      <c r="O1396" s="242">
        <v>1</v>
      </c>
    </row>
    <row r="1397" spans="1:80" ht="22.5">
      <c r="A1397" s="243">
        <v>111</v>
      </c>
      <c r="B1397" s="244" t="s">
        <v>1183</v>
      </c>
      <c r="C1397" s="245" t="s">
        <v>1184</v>
      </c>
      <c r="D1397" s="246" t="s">
        <v>123</v>
      </c>
      <c r="E1397" s="247">
        <v>40.9955</v>
      </c>
      <c r="F1397" s="439"/>
      <c r="G1397" s="248">
        <f>E1397*F1397</f>
        <v>0</v>
      </c>
      <c r="H1397" s="249">
        <v>0.00033</v>
      </c>
      <c r="I1397" s="250">
        <f>E1397*H1397</f>
        <v>0.013528515</v>
      </c>
      <c r="J1397" s="249">
        <v>0</v>
      </c>
      <c r="K1397" s="250">
        <f>E1397*J1397</f>
        <v>0</v>
      </c>
      <c r="O1397" s="242">
        <v>2</v>
      </c>
      <c r="AA1397" s="215">
        <v>1</v>
      </c>
      <c r="AB1397" s="215">
        <v>7</v>
      </c>
      <c r="AC1397" s="215">
        <v>7</v>
      </c>
      <c r="AZ1397" s="215">
        <v>2</v>
      </c>
      <c r="BA1397" s="215">
        <f>IF(AZ1397=1,G1397,0)</f>
        <v>0</v>
      </c>
      <c r="BB1397" s="215">
        <f>IF(AZ1397=2,G1397,0)</f>
        <v>0</v>
      </c>
      <c r="BC1397" s="215">
        <f>IF(AZ1397=3,G1397,0)</f>
        <v>0</v>
      </c>
      <c r="BD1397" s="215">
        <f>IF(AZ1397=4,G1397,0)</f>
        <v>0</v>
      </c>
      <c r="BE1397" s="215">
        <f>IF(AZ1397=5,G1397,0)</f>
        <v>0</v>
      </c>
      <c r="CA1397" s="242">
        <v>1</v>
      </c>
      <c r="CB1397" s="242">
        <v>7</v>
      </c>
    </row>
    <row r="1398" spans="1:15" ht="12.75">
      <c r="A1398" s="251"/>
      <c r="B1398" s="252"/>
      <c r="C1398" s="503" t="s">
        <v>694</v>
      </c>
      <c r="D1398" s="503"/>
      <c r="E1398" s="253">
        <v>40.9955</v>
      </c>
      <c r="F1398" s="254"/>
      <c r="G1398" s="255"/>
      <c r="H1398" s="256"/>
      <c r="I1398" s="257"/>
      <c r="J1398" s="258"/>
      <c r="K1398" s="257"/>
      <c r="M1398" s="259" t="s">
        <v>694</v>
      </c>
      <c r="O1398" s="242"/>
    </row>
    <row r="1399" spans="1:80" ht="22.5">
      <c r="A1399" s="243">
        <v>112</v>
      </c>
      <c r="B1399" s="244" t="s">
        <v>1185</v>
      </c>
      <c r="C1399" s="245" t="s">
        <v>1186</v>
      </c>
      <c r="D1399" s="246" t="s">
        <v>123</v>
      </c>
      <c r="E1399" s="247">
        <v>1.5</v>
      </c>
      <c r="F1399" s="439"/>
      <c r="G1399" s="248">
        <f>E1399*F1399</f>
        <v>0</v>
      </c>
      <c r="H1399" s="249">
        <v>0.00948</v>
      </c>
      <c r="I1399" s="250">
        <f>E1399*H1399</f>
        <v>0.01422</v>
      </c>
      <c r="J1399" s="249">
        <v>0</v>
      </c>
      <c r="K1399" s="250">
        <f>E1399*J1399</f>
        <v>0</v>
      </c>
      <c r="O1399" s="242">
        <v>2</v>
      </c>
      <c r="AA1399" s="215">
        <v>1</v>
      </c>
      <c r="AB1399" s="215">
        <v>7</v>
      </c>
      <c r="AC1399" s="215">
        <v>7</v>
      </c>
      <c r="AZ1399" s="215">
        <v>2</v>
      </c>
      <c r="BA1399" s="215">
        <f>IF(AZ1399=1,G1399,0)</f>
        <v>0</v>
      </c>
      <c r="BB1399" s="215">
        <f>IF(AZ1399=2,G1399,0)</f>
        <v>0</v>
      </c>
      <c r="BC1399" s="215">
        <f>IF(AZ1399=3,G1399,0)</f>
        <v>0</v>
      </c>
      <c r="BD1399" s="215">
        <f>IF(AZ1399=4,G1399,0)</f>
        <v>0</v>
      </c>
      <c r="BE1399" s="215">
        <f>IF(AZ1399=5,G1399,0)</f>
        <v>0</v>
      </c>
      <c r="CA1399" s="242">
        <v>1</v>
      </c>
      <c r="CB1399" s="242">
        <v>7</v>
      </c>
    </row>
    <row r="1400" spans="1:15" ht="12.75">
      <c r="A1400" s="251"/>
      <c r="B1400" s="252"/>
      <c r="C1400" s="503" t="s">
        <v>1187</v>
      </c>
      <c r="D1400" s="503"/>
      <c r="E1400" s="253">
        <v>1.5</v>
      </c>
      <c r="F1400" s="254"/>
      <c r="G1400" s="255"/>
      <c r="H1400" s="256"/>
      <c r="I1400" s="257"/>
      <c r="J1400" s="258"/>
      <c r="K1400" s="257"/>
      <c r="M1400" s="259" t="s">
        <v>1187</v>
      </c>
      <c r="O1400" s="242"/>
    </row>
    <row r="1401" spans="1:80" ht="22.5">
      <c r="A1401" s="243">
        <v>113</v>
      </c>
      <c r="B1401" s="244" t="s">
        <v>1188</v>
      </c>
      <c r="C1401" s="245" t="s">
        <v>1189</v>
      </c>
      <c r="D1401" s="246" t="s">
        <v>123</v>
      </c>
      <c r="E1401" s="247">
        <v>40.9955</v>
      </c>
      <c r="F1401" s="439"/>
      <c r="G1401" s="248">
        <f>E1401*F1401</f>
        <v>0</v>
      </c>
      <c r="H1401" s="249">
        <v>0.00487</v>
      </c>
      <c r="I1401" s="250">
        <f>E1401*H1401</f>
        <v>0.199648085</v>
      </c>
      <c r="J1401" s="249">
        <v>0</v>
      </c>
      <c r="K1401" s="250">
        <f>E1401*J1401</f>
        <v>0</v>
      </c>
      <c r="O1401" s="242">
        <v>2</v>
      </c>
      <c r="AA1401" s="215">
        <v>1</v>
      </c>
      <c r="AB1401" s="215">
        <v>7</v>
      </c>
      <c r="AC1401" s="215">
        <v>7</v>
      </c>
      <c r="AZ1401" s="215">
        <v>2</v>
      </c>
      <c r="BA1401" s="215">
        <f>IF(AZ1401=1,G1401,0)</f>
        <v>0</v>
      </c>
      <c r="BB1401" s="215">
        <f>IF(AZ1401=2,G1401,0)</f>
        <v>0</v>
      </c>
      <c r="BC1401" s="215">
        <f>IF(AZ1401=3,G1401,0)</f>
        <v>0</v>
      </c>
      <c r="BD1401" s="215">
        <f>IF(AZ1401=4,G1401,0)</f>
        <v>0</v>
      </c>
      <c r="BE1401" s="215">
        <f>IF(AZ1401=5,G1401,0)</f>
        <v>0</v>
      </c>
      <c r="CA1401" s="242">
        <v>1</v>
      </c>
      <c r="CB1401" s="242">
        <v>7</v>
      </c>
    </row>
    <row r="1402" spans="1:15" ht="12.75">
      <c r="A1402" s="251"/>
      <c r="B1402" s="252"/>
      <c r="C1402" s="503" t="s">
        <v>694</v>
      </c>
      <c r="D1402" s="503"/>
      <c r="E1402" s="253">
        <v>40.9955</v>
      </c>
      <c r="F1402" s="254"/>
      <c r="G1402" s="255"/>
      <c r="H1402" s="256"/>
      <c r="I1402" s="257"/>
      <c r="J1402" s="258"/>
      <c r="K1402" s="257"/>
      <c r="M1402" s="259" t="s">
        <v>694</v>
      </c>
      <c r="O1402" s="242"/>
    </row>
    <row r="1403" spans="1:80" ht="22.5">
      <c r="A1403" s="243">
        <v>114</v>
      </c>
      <c r="B1403" s="244" t="s">
        <v>1190</v>
      </c>
      <c r="C1403" s="245" t="s">
        <v>1191</v>
      </c>
      <c r="D1403" s="246" t="s">
        <v>123</v>
      </c>
      <c r="E1403" s="247">
        <v>40.9955</v>
      </c>
      <c r="F1403" s="439"/>
      <c r="G1403" s="248">
        <f>E1403*F1403</f>
        <v>0</v>
      </c>
      <c r="H1403" s="249">
        <v>0.00403</v>
      </c>
      <c r="I1403" s="250">
        <f>E1403*H1403</f>
        <v>0.16521186499999999</v>
      </c>
      <c r="J1403" s="249">
        <v>0</v>
      </c>
      <c r="K1403" s="250">
        <f>E1403*J1403</f>
        <v>0</v>
      </c>
      <c r="O1403" s="242">
        <v>2</v>
      </c>
      <c r="AA1403" s="215">
        <v>1</v>
      </c>
      <c r="AB1403" s="215">
        <v>7</v>
      </c>
      <c r="AC1403" s="215">
        <v>7</v>
      </c>
      <c r="AZ1403" s="215">
        <v>2</v>
      </c>
      <c r="BA1403" s="215">
        <f>IF(AZ1403=1,G1403,0)</f>
        <v>0</v>
      </c>
      <c r="BB1403" s="215">
        <f>IF(AZ1403=2,G1403,0)</f>
        <v>0</v>
      </c>
      <c r="BC1403" s="215">
        <f>IF(AZ1403=3,G1403,0)</f>
        <v>0</v>
      </c>
      <c r="BD1403" s="215">
        <f>IF(AZ1403=4,G1403,0)</f>
        <v>0</v>
      </c>
      <c r="BE1403" s="215">
        <f>IF(AZ1403=5,G1403,0)</f>
        <v>0</v>
      </c>
      <c r="CA1403" s="242">
        <v>1</v>
      </c>
      <c r="CB1403" s="242">
        <v>7</v>
      </c>
    </row>
    <row r="1404" spans="1:15" ht="12.75">
      <c r="A1404" s="251"/>
      <c r="B1404" s="252"/>
      <c r="C1404" s="503" t="s">
        <v>694</v>
      </c>
      <c r="D1404" s="503"/>
      <c r="E1404" s="253">
        <v>40.9955</v>
      </c>
      <c r="F1404" s="254"/>
      <c r="G1404" s="255"/>
      <c r="H1404" s="256"/>
      <c r="I1404" s="257"/>
      <c r="J1404" s="258"/>
      <c r="K1404" s="257"/>
      <c r="M1404" s="259" t="s">
        <v>694</v>
      </c>
      <c r="O1404" s="242"/>
    </row>
    <row r="1405" spans="1:80" ht="12.75">
      <c r="A1405" s="243">
        <v>115</v>
      </c>
      <c r="B1405" s="244" t="s">
        <v>1192</v>
      </c>
      <c r="C1405" s="245" t="s">
        <v>1193</v>
      </c>
      <c r="D1405" s="246" t="s">
        <v>123</v>
      </c>
      <c r="E1405" s="247">
        <v>14.67</v>
      </c>
      <c r="F1405" s="439"/>
      <c r="G1405" s="248">
        <f>E1405*F1405</f>
        <v>0</v>
      </c>
      <c r="H1405" s="249">
        <v>0.00021</v>
      </c>
      <c r="I1405" s="250">
        <f>E1405*H1405</f>
        <v>0.0030807</v>
      </c>
      <c r="J1405" s="249">
        <v>0</v>
      </c>
      <c r="K1405" s="250">
        <f>E1405*J1405</f>
        <v>0</v>
      </c>
      <c r="O1405" s="242">
        <v>2</v>
      </c>
      <c r="AA1405" s="215">
        <v>1</v>
      </c>
      <c r="AB1405" s="215">
        <v>7</v>
      </c>
      <c r="AC1405" s="215">
        <v>7</v>
      </c>
      <c r="AZ1405" s="215">
        <v>2</v>
      </c>
      <c r="BA1405" s="215">
        <f>IF(AZ1405=1,G1405,0)</f>
        <v>0</v>
      </c>
      <c r="BB1405" s="215">
        <f>IF(AZ1405=2,G1405,0)</f>
        <v>0</v>
      </c>
      <c r="BC1405" s="215">
        <f>IF(AZ1405=3,G1405,0)</f>
        <v>0</v>
      </c>
      <c r="BD1405" s="215">
        <f>IF(AZ1405=4,G1405,0)</f>
        <v>0</v>
      </c>
      <c r="BE1405" s="215">
        <f>IF(AZ1405=5,G1405,0)</f>
        <v>0</v>
      </c>
      <c r="CA1405" s="242">
        <v>1</v>
      </c>
      <c r="CB1405" s="242">
        <v>7</v>
      </c>
    </row>
    <row r="1406" spans="1:15" ht="12.75">
      <c r="A1406" s="251"/>
      <c r="B1406" s="252"/>
      <c r="C1406" s="503" t="s">
        <v>1194</v>
      </c>
      <c r="D1406" s="503"/>
      <c r="E1406" s="253">
        <v>14.67</v>
      </c>
      <c r="F1406" s="254"/>
      <c r="G1406" s="255"/>
      <c r="H1406" s="256"/>
      <c r="I1406" s="257"/>
      <c r="J1406" s="258"/>
      <c r="K1406" s="257"/>
      <c r="M1406" s="259" t="s">
        <v>1194</v>
      </c>
      <c r="O1406" s="242"/>
    </row>
    <row r="1407" spans="1:80" ht="12.75">
      <c r="A1407" s="243">
        <v>116</v>
      </c>
      <c r="B1407" s="244" t="s">
        <v>1195</v>
      </c>
      <c r="C1407" s="245" t="s">
        <v>1196</v>
      </c>
      <c r="D1407" s="246" t="s">
        <v>123</v>
      </c>
      <c r="E1407" s="247">
        <v>14.67</v>
      </c>
      <c r="F1407" s="439"/>
      <c r="G1407" s="248">
        <f>E1407*F1407</f>
        <v>0</v>
      </c>
      <c r="H1407" s="249">
        <v>0.00315</v>
      </c>
      <c r="I1407" s="250">
        <f>E1407*H1407</f>
        <v>0.0462105</v>
      </c>
      <c r="J1407" s="249">
        <v>0</v>
      </c>
      <c r="K1407" s="250">
        <f>E1407*J1407</f>
        <v>0</v>
      </c>
      <c r="O1407" s="242">
        <v>2</v>
      </c>
      <c r="AA1407" s="215">
        <v>1</v>
      </c>
      <c r="AB1407" s="215">
        <v>7</v>
      </c>
      <c r="AC1407" s="215">
        <v>7</v>
      </c>
      <c r="AZ1407" s="215">
        <v>2</v>
      </c>
      <c r="BA1407" s="215">
        <f>IF(AZ1407=1,G1407,0)</f>
        <v>0</v>
      </c>
      <c r="BB1407" s="215">
        <f>IF(AZ1407=2,G1407,0)</f>
        <v>0</v>
      </c>
      <c r="BC1407" s="215">
        <f>IF(AZ1407=3,G1407,0)</f>
        <v>0</v>
      </c>
      <c r="BD1407" s="215">
        <f>IF(AZ1407=4,G1407,0)</f>
        <v>0</v>
      </c>
      <c r="BE1407" s="215">
        <f>IF(AZ1407=5,G1407,0)</f>
        <v>0</v>
      </c>
      <c r="CA1407" s="242">
        <v>1</v>
      </c>
      <c r="CB1407" s="242">
        <v>7</v>
      </c>
    </row>
    <row r="1408" spans="1:15" ht="12.75">
      <c r="A1408" s="251"/>
      <c r="B1408" s="252"/>
      <c r="C1408" s="503" t="s">
        <v>1194</v>
      </c>
      <c r="D1408" s="503"/>
      <c r="E1408" s="253">
        <v>14.67</v>
      </c>
      <c r="F1408" s="254"/>
      <c r="G1408" s="255"/>
      <c r="H1408" s="256"/>
      <c r="I1408" s="257"/>
      <c r="J1408" s="258"/>
      <c r="K1408" s="257"/>
      <c r="M1408" s="259" t="s">
        <v>1194</v>
      </c>
      <c r="O1408" s="242"/>
    </row>
    <row r="1409" spans="1:80" ht="12.75">
      <c r="A1409" s="243">
        <v>117</v>
      </c>
      <c r="B1409" s="244" t="s">
        <v>1197</v>
      </c>
      <c r="C1409" s="245" t="s">
        <v>1198</v>
      </c>
      <c r="D1409" s="246" t="s">
        <v>123</v>
      </c>
      <c r="E1409" s="247">
        <v>24.05</v>
      </c>
      <c r="F1409" s="439"/>
      <c r="G1409" s="248">
        <f>E1409*F1409</f>
        <v>0</v>
      </c>
      <c r="H1409" s="249">
        <v>0.00063</v>
      </c>
      <c r="I1409" s="250">
        <f>E1409*H1409</f>
        <v>0.015151500000000002</v>
      </c>
      <c r="J1409" s="249">
        <v>0</v>
      </c>
      <c r="K1409" s="250">
        <f>E1409*J1409</f>
        <v>0</v>
      </c>
      <c r="O1409" s="242">
        <v>2</v>
      </c>
      <c r="AA1409" s="215">
        <v>1</v>
      </c>
      <c r="AB1409" s="215">
        <v>7</v>
      </c>
      <c r="AC1409" s="215">
        <v>7</v>
      </c>
      <c r="AZ1409" s="215">
        <v>2</v>
      </c>
      <c r="BA1409" s="215">
        <f>IF(AZ1409=1,G1409,0)</f>
        <v>0</v>
      </c>
      <c r="BB1409" s="215">
        <f>IF(AZ1409=2,G1409,0)</f>
        <v>0</v>
      </c>
      <c r="BC1409" s="215">
        <f>IF(AZ1409=3,G1409,0)</f>
        <v>0</v>
      </c>
      <c r="BD1409" s="215">
        <f>IF(AZ1409=4,G1409,0)</f>
        <v>0</v>
      </c>
      <c r="BE1409" s="215">
        <f>IF(AZ1409=5,G1409,0)</f>
        <v>0</v>
      </c>
      <c r="CA1409" s="242">
        <v>1</v>
      </c>
      <c r="CB1409" s="242">
        <v>7</v>
      </c>
    </row>
    <row r="1410" spans="1:15" ht="12.75">
      <c r="A1410" s="251"/>
      <c r="B1410" s="252"/>
      <c r="C1410" s="503" t="s">
        <v>1199</v>
      </c>
      <c r="D1410" s="503"/>
      <c r="E1410" s="253">
        <v>0</v>
      </c>
      <c r="F1410" s="254"/>
      <c r="G1410" s="255"/>
      <c r="H1410" s="256"/>
      <c r="I1410" s="257"/>
      <c r="J1410" s="258"/>
      <c r="K1410" s="257"/>
      <c r="M1410" s="259" t="s">
        <v>1199</v>
      </c>
      <c r="O1410" s="242"/>
    </row>
    <row r="1411" spans="1:15" ht="12.75">
      <c r="A1411" s="251"/>
      <c r="B1411" s="252"/>
      <c r="C1411" s="503" t="s">
        <v>1200</v>
      </c>
      <c r="D1411" s="503"/>
      <c r="E1411" s="253">
        <v>24.05</v>
      </c>
      <c r="F1411" s="254"/>
      <c r="G1411" s="255"/>
      <c r="H1411" s="256"/>
      <c r="I1411" s="257"/>
      <c r="J1411" s="258"/>
      <c r="K1411" s="257"/>
      <c r="M1411" s="259" t="s">
        <v>1200</v>
      </c>
      <c r="O1411" s="242"/>
    </row>
    <row r="1412" spans="1:80" ht="12.75">
      <c r="A1412" s="243">
        <v>118</v>
      </c>
      <c r="B1412" s="244" t="s">
        <v>1201</v>
      </c>
      <c r="C1412" s="245" t="s">
        <v>1202</v>
      </c>
      <c r="D1412" s="246" t="s">
        <v>123</v>
      </c>
      <c r="E1412" s="247">
        <v>17.2794</v>
      </c>
      <c r="F1412" s="439"/>
      <c r="G1412" s="248">
        <f>E1412*F1412</f>
        <v>0</v>
      </c>
      <c r="H1412" s="249">
        <v>0.00017</v>
      </c>
      <c r="I1412" s="250">
        <f>E1412*H1412</f>
        <v>0.002937498</v>
      </c>
      <c r="J1412" s="249">
        <v>0</v>
      </c>
      <c r="K1412" s="250">
        <f>E1412*J1412</f>
        <v>0</v>
      </c>
      <c r="O1412" s="242">
        <v>2</v>
      </c>
      <c r="AA1412" s="215">
        <v>1</v>
      </c>
      <c r="AB1412" s="215">
        <v>7</v>
      </c>
      <c r="AC1412" s="215">
        <v>7</v>
      </c>
      <c r="AZ1412" s="215">
        <v>2</v>
      </c>
      <c r="BA1412" s="215">
        <f>IF(AZ1412=1,G1412,0)</f>
        <v>0</v>
      </c>
      <c r="BB1412" s="215">
        <f>IF(AZ1412=2,G1412,0)</f>
        <v>0</v>
      </c>
      <c r="BC1412" s="215">
        <f>IF(AZ1412=3,G1412,0)</f>
        <v>0</v>
      </c>
      <c r="BD1412" s="215">
        <f>IF(AZ1412=4,G1412,0)</f>
        <v>0</v>
      </c>
      <c r="BE1412" s="215">
        <f>IF(AZ1412=5,G1412,0)</f>
        <v>0</v>
      </c>
      <c r="CA1412" s="242">
        <v>1</v>
      </c>
      <c r="CB1412" s="242">
        <v>7</v>
      </c>
    </row>
    <row r="1413" spans="1:15" ht="12.75">
      <c r="A1413" s="251"/>
      <c r="B1413" s="252"/>
      <c r="C1413" s="503" t="s">
        <v>157</v>
      </c>
      <c r="D1413" s="503"/>
      <c r="E1413" s="253">
        <v>17.2794</v>
      </c>
      <c r="F1413" s="254"/>
      <c r="G1413" s="255"/>
      <c r="H1413" s="256"/>
      <c r="I1413" s="257"/>
      <c r="J1413" s="258"/>
      <c r="K1413" s="257"/>
      <c r="M1413" s="259" t="s">
        <v>157</v>
      </c>
      <c r="O1413" s="242"/>
    </row>
    <row r="1414" spans="1:80" ht="12.75">
      <c r="A1414" s="243">
        <v>119</v>
      </c>
      <c r="B1414" s="244" t="s">
        <v>1203</v>
      </c>
      <c r="C1414" s="245" t="s">
        <v>1204</v>
      </c>
      <c r="D1414" s="246" t="s">
        <v>15</v>
      </c>
      <c r="E1414" s="247">
        <f>SUM(G1397:G1412)/100</f>
        <v>0</v>
      </c>
      <c r="F1414" s="439"/>
      <c r="G1414" s="248">
        <f>E1414*F1414</f>
        <v>0</v>
      </c>
      <c r="H1414" s="249">
        <v>0</v>
      </c>
      <c r="I1414" s="250">
        <f>E1414*H1414</f>
        <v>0</v>
      </c>
      <c r="J1414" s="249"/>
      <c r="K1414" s="250">
        <f>E1414*J1414</f>
        <v>0</v>
      </c>
      <c r="O1414" s="242">
        <v>2</v>
      </c>
      <c r="AA1414" s="215">
        <v>7</v>
      </c>
      <c r="AB1414" s="215">
        <v>1002</v>
      </c>
      <c r="AC1414" s="215">
        <v>5</v>
      </c>
      <c r="AZ1414" s="215">
        <v>2</v>
      </c>
      <c r="BA1414" s="215">
        <f>IF(AZ1414=1,G1414,0)</f>
        <v>0</v>
      </c>
      <c r="BB1414" s="215">
        <f>IF(AZ1414=2,G1414,0)</f>
        <v>0</v>
      </c>
      <c r="BC1414" s="215">
        <f>IF(AZ1414=3,G1414,0)</f>
        <v>0</v>
      </c>
      <c r="BD1414" s="215">
        <f>IF(AZ1414=4,G1414,0)</f>
        <v>0</v>
      </c>
      <c r="BE1414" s="215">
        <f>IF(AZ1414=5,G1414,0)</f>
        <v>0</v>
      </c>
      <c r="CA1414" s="242">
        <v>7</v>
      </c>
      <c r="CB1414" s="242">
        <v>1002</v>
      </c>
    </row>
    <row r="1415" spans="1:57" ht="12.75">
      <c r="A1415" s="263"/>
      <c r="B1415" s="264" t="s">
        <v>177</v>
      </c>
      <c r="C1415" s="265" t="s">
        <v>1205</v>
      </c>
      <c r="D1415" s="266"/>
      <c r="E1415" s="267"/>
      <c r="F1415" s="268"/>
      <c r="G1415" s="269">
        <f>SUM(G1396:G1414)</f>
        <v>0</v>
      </c>
      <c r="H1415" s="270"/>
      <c r="I1415" s="271">
        <f>SUM(I1396:I1414)</f>
        <v>0.45998866299999996</v>
      </c>
      <c r="J1415" s="270"/>
      <c r="K1415" s="271">
        <f>SUM(K1396:K1414)</f>
        <v>0</v>
      </c>
      <c r="O1415" s="242">
        <v>4</v>
      </c>
      <c r="BA1415" s="272">
        <f>SUM(BA1396:BA1414)</f>
        <v>0</v>
      </c>
      <c r="BB1415" s="272">
        <f>SUM(BB1396:BB1414)</f>
        <v>0</v>
      </c>
      <c r="BC1415" s="272">
        <f>SUM(BC1396:BC1414)</f>
        <v>0</v>
      </c>
      <c r="BD1415" s="272">
        <f>SUM(BD1396:BD1414)</f>
        <v>0</v>
      </c>
      <c r="BE1415" s="272">
        <f>SUM(BE1396:BE1414)</f>
        <v>0</v>
      </c>
    </row>
    <row r="1416" spans="1:15" ht="12.75">
      <c r="A1416" s="232" t="s">
        <v>118</v>
      </c>
      <c r="B1416" s="233" t="s">
        <v>1206</v>
      </c>
      <c r="C1416" s="234" t="s">
        <v>1207</v>
      </c>
      <c r="D1416" s="235"/>
      <c r="E1416" s="236"/>
      <c r="F1416" s="236"/>
      <c r="G1416" s="237"/>
      <c r="H1416" s="238"/>
      <c r="I1416" s="239"/>
      <c r="J1416" s="240"/>
      <c r="K1416" s="241"/>
      <c r="O1416" s="242">
        <v>1</v>
      </c>
    </row>
    <row r="1417" spans="1:80" ht="22.5">
      <c r="A1417" s="243">
        <v>120</v>
      </c>
      <c r="B1417" s="244" t="s">
        <v>1208</v>
      </c>
      <c r="C1417" s="245" t="s">
        <v>1209</v>
      </c>
      <c r="D1417" s="246" t="s">
        <v>123</v>
      </c>
      <c r="E1417" s="247">
        <v>39.4732</v>
      </c>
      <c r="F1417" s="439"/>
      <c r="G1417" s="248">
        <f>E1417*F1417</f>
        <v>0</v>
      </c>
      <c r="H1417" s="249">
        <v>0</v>
      </c>
      <c r="I1417" s="250">
        <f>E1417*H1417</f>
        <v>0</v>
      </c>
      <c r="J1417" s="249">
        <v>-0.01</v>
      </c>
      <c r="K1417" s="250">
        <f>E1417*J1417</f>
        <v>-0.39473199999999997</v>
      </c>
      <c r="O1417" s="242">
        <v>2</v>
      </c>
      <c r="AA1417" s="215">
        <v>1</v>
      </c>
      <c r="AB1417" s="215">
        <v>7</v>
      </c>
      <c r="AC1417" s="215">
        <v>7</v>
      </c>
      <c r="AZ1417" s="215">
        <v>2</v>
      </c>
      <c r="BA1417" s="215">
        <f>IF(AZ1417=1,G1417,0)</f>
        <v>0</v>
      </c>
      <c r="BB1417" s="215">
        <f>IF(AZ1417=2,G1417,0)</f>
        <v>0</v>
      </c>
      <c r="BC1417" s="215">
        <f>IF(AZ1417=3,G1417,0)</f>
        <v>0</v>
      </c>
      <c r="BD1417" s="215">
        <f>IF(AZ1417=4,G1417,0)</f>
        <v>0</v>
      </c>
      <c r="BE1417" s="215">
        <f>IF(AZ1417=5,G1417,0)</f>
        <v>0</v>
      </c>
      <c r="CA1417" s="242">
        <v>1</v>
      </c>
      <c r="CB1417" s="242">
        <v>7</v>
      </c>
    </row>
    <row r="1418" spans="1:15" ht="12.75">
      <c r="A1418" s="251"/>
      <c r="B1418" s="252"/>
      <c r="C1418" s="503" t="s">
        <v>216</v>
      </c>
      <c r="D1418" s="503"/>
      <c r="E1418" s="253">
        <v>39.4732</v>
      </c>
      <c r="F1418" s="254"/>
      <c r="G1418" s="255"/>
      <c r="H1418" s="256"/>
      <c r="I1418" s="257"/>
      <c r="J1418" s="258"/>
      <c r="K1418" s="257"/>
      <c r="M1418" s="259" t="s">
        <v>216</v>
      </c>
      <c r="O1418" s="242"/>
    </row>
    <row r="1419" spans="1:80" ht="12.75">
      <c r="A1419" s="243">
        <v>121</v>
      </c>
      <c r="B1419" s="244" t="s">
        <v>1210</v>
      </c>
      <c r="C1419" s="245" t="s">
        <v>1211</v>
      </c>
      <c r="D1419" s="246" t="s">
        <v>123</v>
      </c>
      <c r="E1419" s="247">
        <v>78.9463</v>
      </c>
      <c r="F1419" s="439"/>
      <c r="G1419" s="248">
        <f>E1419*F1419</f>
        <v>0</v>
      </c>
      <c r="H1419" s="249">
        <v>0</v>
      </c>
      <c r="I1419" s="250">
        <f>E1419*H1419</f>
        <v>0</v>
      </c>
      <c r="J1419" s="249">
        <v>-0.006</v>
      </c>
      <c r="K1419" s="250">
        <f>E1419*J1419</f>
        <v>-0.4736778</v>
      </c>
      <c r="O1419" s="242">
        <v>2</v>
      </c>
      <c r="AA1419" s="215">
        <v>1</v>
      </c>
      <c r="AB1419" s="215">
        <v>7</v>
      </c>
      <c r="AC1419" s="215">
        <v>7</v>
      </c>
      <c r="AZ1419" s="215">
        <v>2</v>
      </c>
      <c r="BA1419" s="215">
        <f>IF(AZ1419=1,G1419,0)</f>
        <v>0</v>
      </c>
      <c r="BB1419" s="215">
        <f>IF(AZ1419=2,G1419,0)</f>
        <v>0</v>
      </c>
      <c r="BC1419" s="215">
        <f>IF(AZ1419=3,G1419,0)</f>
        <v>0</v>
      </c>
      <c r="BD1419" s="215">
        <f>IF(AZ1419=4,G1419,0)</f>
        <v>0</v>
      </c>
      <c r="BE1419" s="215">
        <f>IF(AZ1419=5,G1419,0)</f>
        <v>0</v>
      </c>
      <c r="CA1419" s="242">
        <v>1</v>
      </c>
      <c r="CB1419" s="242">
        <v>7</v>
      </c>
    </row>
    <row r="1420" spans="1:15" ht="12.75">
      <c r="A1420" s="251"/>
      <c r="B1420" s="252"/>
      <c r="C1420" s="503" t="s">
        <v>1212</v>
      </c>
      <c r="D1420" s="503"/>
      <c r="E1420" s="253">
        <v>78.9463</v>
      </c>
      <c r="F1420" s="254"/>
      <c r="G1420" s="255"/>
      <c r="H1420" s="256"/>
      <c r="I1420" s="257"/>
      <c r="J1420" s="258"/>
      <c r="K1420" s="257"/>
      <c r="M1420" s="259" t="s">
        <v>1212</v>
      </c>
      <c r="O1420" s="242"/>
    </row>
    <row r="1421" spans="1:80" ht="22.5">
      <c r="A1421" s="243">
        <v>122</v>
      </c>
      <c r="B1421" s="244" t="s">
        <v>1213</v>
      </c>
      <c r="C1421" s="245" t="s">
        <v>1214</v>
      </c>
      <c r="D1421" s="246" t="s">
        <v>123</v>
      </c>
      <c r="E1421" s="247">
        <v>40.9955</v>
      </c>
      <c r="F1421" s="439"/>
      <c r="G1421" s="248">
        <f>E1421*F1421</f>
        <v>0</v>
      </c>
      <c r="H1421" s="249">
        <v>0.0053</v>
      </c>
      <c r="I1421" s="250">
        <f>E1421*H1421</f>
        <v>0.21727615</v>
      </c>
      <c r="J1421" s="249">
        <v>0</v>
      </c>
      <c r="K1421" s="250">
        <f>E1421*J1421</f>
        <v>0</v>
      </c>
      <c r="O1421" s="242">
        <v>2</v>
      </c>
      <c r="AA1421" s="215">
        <v>1</v>
      </c>
      <c r="AB1421" s="215">
        <v>7</v>
      </c>
      <c r="AC1421" s="215">
        <v>7</v>
      </c>
      <c r="AZ1421" s="215">
        <v>2</v>
      </c>
      <c r="BA1421" s="215">
        <f>IF(AZ1421=1,G1421,0)</f>
        <v>0</v>
      </c>
      <c r="BB1421" s="215">
        <f>IF(AZ1421=2,G1421,0)</f>
        <v>0</v>
      </c>
      <c r="BC1421" s="215">
        <f>IF(AZ1421=3,G1421,0)</f>
        <v>0</v>
      </c>
      <c r="BD1421" s="215">
        <f>IF(AZ1421=4,G1421,0)</f>
        <v>0</v>
      </c>
      <c r="BE1421" s="215">
        <f>IF(AZ1421=5,G1421,0)</f>
        <v>0</v>
      </c>
      <c r="CA1421" s="242">
        <v>1</v>
      </c>
      <c r="CB1421" s="242">
        <v>7</v>
      </c>
    </row>
    <row r="1422" spans="1:15" ht="12.75">
      <c r="A1422" s="251"/>
      <c r="B1422" s="252"/>
      <c r="C1422" s="503" t="s">
        <v>694</v>
      </c>
      <c r="D1422" s="503"/>
      <c r="E1422" s="253">
        <v>40.9955</v>
      </c>
      <c r="F1422" s="254"/>
      <c r="G1422" s="255"/>
      <c r="H1422" s="256"/>
      <c r="I1422" s="257"/>
      <c r="J1422" s="258"/>
      <c r="K1422" s="257"/>
      <c r="M1422" s="259" t="s">
        <v>694</v>
      </c>
      <c r="O1422" s="242"/>
    </row>
    <row r="1423" spans="1:80" ht="12.75">
      <c r="A1423" s="243">
        <v>123</v>
      </c>
      <c r="B1423" s="244" t="s">
        <v>1215</v>
      </c>
      <c r="C1423" s="245" t="s">
        <v>1216</v>
      </c>
      <c r="D1423" s="246" t="s">
        <v>15</v>
      </c>
      <c r="E1423" s="247">
        <f>SUM(G1417:G1421)/100</f>
        <v>0</v>
      </c>
      <c r="F1423" s="439"/>
      <c r="G1423" s="248">
        <f>E1423*F1423</f>
        <v>0</v>
      </c>
      <c r="H1423" s="249">
        <v>0</v>
      </c>
      <c r="I1423" s="250">
        <f>E1423*H1423</f>
        <v>0</v>
      </c>
      <c r="J1423" s="249"/>
      <c r="K1423" s="250">
        <f>E1423*J1423</f>
        <v>0</v>
      </c>
      <c r="O1423" s="242">
        <v>2</v>
      </c>
      <c r="AA1423" s="215">
        <v>7</v>
      </c>
      <c r="AB1423" s="215">
        <v>1002</v>
      </c>
      <c r="AC1423" s="215">
        <v>5</v>
      </c>
      <c r="AZ1423" s="215">
        <v>2</v>
      </c>
      <c r="BA1423" s="215">
        <f>IF(AZ1423=1,G1423,0)</f>
        <v>0</v>
      </c>
      <c r="BB1423" s="215">
        <f>IF(AZ1423=2,G1423,0)</f>
        <v>0</v>
      </c>
      <c r="BC1423" s="215">
        <f>IF(AZ1423=3,G1423,0)</f>
        <v>0</v>
      </c>
      <c r="BD1423" s="215">
        <f>IF(AZ1423=4,G1423,0)</f>
        <v>0</v>
      </c>
      <c r="BE1423" s="215">
        <f>IF(AZ1423=5,G1423,0)</f>
        <v>0</v>
      </c>
      <c r="CA1423" s="242">
        <v>7</v>
      </c>
      <c r="CB1423" s="242">
        <v>1002</v>
      </c>
    </row>
    <row r="1424" spans="1:57" ht="12.75">
      <c r="A1424" s="263"/>
      <c r="B1424" s="264" t="s">
        <v>177</v>
      </c>
      <c r="C1424" s="265" t="s">
        <v>1217</v>
      </c>
      <c r="D1424" s="266"/>
      <c r="E1424" s="267"/>
      <c r="F1424" s="268"/>
      <c r="G1424" s="269">
        <f>SUM(G1416:G1423)</f>
        <v>0</v>
      </c>
      <c r="H1424" s="270"/>
      <c r="I1424" s="271">
        <f>SUM(I1416:I1423)</f>
        <v>0.21727615</v>
      </c>
      <c r="J1424" s="270"/>
      <c r="K1424" s="271">
        <f>SUM(K1416:K1423)</f>
        <v>-0.8684098</v>
      </c>
      <c r="O1424" s="242">
        <v>4</v>
      </c>
      <c r="BA1424" s="272">
        <f>SUM(BA1416:BA1423)</f>
        <v>0</v>
      </c>
      <c r="BB1424" s="272">
        <f>SUM(BB1416:BB1423)</f>
        <v>0</v>
      </c>
      <c r="BC1424" s="272">
        <f>SUM(BC1416:BC1423)</f>
        <v>0</v>
      </c>
      <c r="BD1424" s="272">
        <f>SUM(BD1416:BD1423)</f>
        <v>0</v>
      </c>
      <c r="BE1424" s="272">
        <f>SUM(BE1416:BE1423)</f>
        <v>0</v>
      </c>
    </row>
    <row r="1425" spans="1:15" ht="12.75">
      <c r="A1425" s="232" t="s">
        <v>118</v>
      </c>
      <c r="B1425" s="233" t="s">
        <v>1218</v>
      </c>
      <c r="C1425" s="234" t="s">
        <v>1219</v>
      </c>
      <c r="D1425" s="235"/>
      <c r="E1425" s="236"/>
      <c r="F1425" s="236"/>
      <c r="G1425" s="237"/>
      <c r="H1425" s="238"/>
      <c r="I1425" s="239"/>
      <c r="J1425" s="240"/>
      <c r="K1425" s="241"/>
      <c r="O1425" s="242">
        <v>1</v>
      </c>
    </row>
    <row r="1426" spans="1:80" ht="22.5">
      <c r="A1426" s="243">
        <v>124</v>
      </c>
      <c r="B1426" s="244" t="s">
        <v>1220</v>
      </c>
      <c r="C1426" s="245" t="s">
        <v>1221</v>
      </c>
      <c r="D1426" s="246" t="s">
        <v>123</v>
      </c>
      <c r="E1426" s="247">
        <v>1155.8212</v>
      </c>
      <c r="F1426" s="439"/>
      <c r="G1426" s="248">
        <f>E1426*F1426</f>
        <v>0</v>
      </c>
      <c r="H1426" s="249">
        <v>0.00018</v>
      </c>
      <c r="I1426" s="250">
        <f>E1426*H1426</f>
        <v>0.20804781600000002</v>
      </c>
      <c r="J1426" s="249">
        <v>0</v>
      </c>
      <c r="K1426" s="250">
        <f>E1426*J1426</f>
        <v>0</v>
      </c>
      <c r="O1426" s="242">
        <v>2</v>
      </c>
      <c r="AA1426" s="215">
        <v>1</v>
      </c>
      <c r="AB1426" s="215">
        <v>7</v>
      </c>
      <c r="AC1426" s="215">
        <v>7</v>
      </c>
      <c r="AZ1426" s="215">
        <v>2</v>
      </c>
      <c r="BA1426" s="215">
        <f>IF(AZ1426=1,G1426,0)</f>
        <v>0</v>
      </c>
      <c r="BB1426" s="215">
        <f>IF(AZ1426=2,G1426,0)</f>
        <v>0</v>
      </c>
      <c r="BC1426" s="215">
        <f>IF(AZ1426=3,G1426,0)</f>
        <v>0</v>
      </c>
      <c r="BD1426" s="215">
        <f>IF(AZ1426=4,G1426,0)</f>
        <v>0</v>
      </c>
      <c r="BE1426" s="215">
        <f>IF(AZ1426=5,G1426,0)</f>
        <v>0</v>
      </c>
      <c r="CA1426" s="242">
        <v>1</v>
      </c>
      <c r="CB1426" s="242">
        <v>7</v>
      </c>
    </row>
    <row r="1427" spans="1:15" ht="12.75">
      <c r="A1427" s="251"/>
      <c r="B1427" s="252"/>
      <c r="C1427" s="503" t="s">
        <v>1222</v>
      </c>
      <c r="D1427" s="503"/>
      <c r="E1427" s="253">
        <v>0</v>
      </c>
      <c r="F1427" s="254"/>
      <c r="G1427" s="255"/>
      <c r="H1427" s="256"/>
      <c r="I1427" s="257"/>
      <c r="J1427" s="258"/>
      <c r="K1427" s="257"/>
      <c r="M1427" s="259" t="s">
        <v>1222</v>
      </c>
      <c r="O1427" s="242"/>
    </row>
    <row r="1428" spans="1:15" ht="12.75">
      <c r="A1428" s="251"/>
      <c r="B1428" s="252"/>
      <c r="C1428" s="503" t="s">
        <v>1223</v>
      </c>
      <c r="D1428" s="503"/>
      <c r="E1428" s="253">
        <v>0</v>
      </c>
      <c r="F1428" s="254"/>
      <c r="G1428" s="255"/>
      <c r="H1428" s="256"/>
      <c r="I1428" s="257"/>
      <c r="J1428" s="258"/>
      <c r="K1428" s="257"/>
      <c r="M1428" s="259" t="s">
        <v>1223</v>
      </c>
      <c r="O1428" s="242"/>
    </row>
    <row r="1429" spans="1:15" ht="12.75">
      <c r="A1429" s="251"/>
      <c r="B1429" s="252"/>
      <c r="C1429" s="503" t="s">
        <v>1224</v>
      </c>
      <c r="D1429" s="503"/>
      <c r="E1429" s="253">
        <v>457.808</v>
      </c>
      <c r="F1429" s="254"/>
      <c r="G1429" s="255"/>
      <c r="H1429" s="256"/>
      <c r="I1429" s="257"/>
      <c r="J1429" s="258"/>
      <c r="K1429" s="257"/>
      <c r="M1429" s="259" t="s">
        <v>1224</v>
      </c>
      <c r="O1429" s="242"/>
    </row>
    <row r="1430" spans="1:15" ht="12.75">
      <c r="A1430" s="251"/>
      <c r="B1430" s="252"/>
      <c r="C1430" s="503" t="s">
        <v>1225</v>
      </c>
      <c r="D1430" s="503"/>
      <c r="E1430" s="253">
        <v>71.2608</v>
      </c>
      <c r="F1430" s="254"/>
      <c r="G1430" s="255"/>
      <c r="H1430" s="256"/>
      <c r="I1430" s="257"/>
      <c r="J1430" s="258"/>
      <c r="K1430" s="257"/>
      <c r="M1430" s="259" t="s">
        <v>1225</v>
      </c>
      <c r="O1430" s="242"/>
    </row>
    <row r="1431" spans="1:15" ht="12.75">
      <c r="A1431" s="251"/>
      <c r="B1431" s="252"/>
      <c r="C1431" s="503" t="s">
        <v>1226</v>
      </c>
      <c r="D1431" s="503"/>
      <c r="E1431" s="253">
        <v>120.2602</v>
      </c>
      <c r="F1431" s="254"/>
      <c r="G1431" s="255"/>
      <c r="H1431" s="256"/>
      <c r="I1431" s="257"/>
      <c r="J1431" s="258"/>
      <c r="K1431" s="257"/>
      <c r="M1431" s="259" t="s">
        <v>1226</v>
      </c>
      <c r="O1431" s="242"/>
    </row>
    <row r="1432" spans="1:15" ht="33.75">
      <c r="A1432" s="251"/>
      <c r="B1432" s="252"/>
      <c r="C1432" s="503" t="s">
        <v>1227</v>
      </c>
      <c r="D1432" s="503"/>
      <c r="E1432" s="253">
        <v>506.4922</v>
      </c>
      <c r="F1432" s="254"/>
      <c r="G1432" s="255"/>
      <c r="H1432" s="256"/>
      <c r="I1432" s="257"/>
      <c r="J1432" s="258"/>
      <c r="K1432" s="257"/>
      <c r="M1432" s="259" t="s">
        <v>1227</v>
      </c>
      <c r="O1432" s="242"/>
    </row>
    <row r="1433" spans="1:15" ht="12.75">
      <c r="A1433" s="251"/>
      <c r="B1433" s="252"/>
      <c r="C1433" s="503" t="s">
        <v>1228</v>
      </c>
      <c r="D1433" s="503"/>
      <c r="E1433" s="253">
        <v>0</v>
      </c>
      <c r="F1433" s="254"/>
      <c r="G1433" s="255"/>
      <c r="H1433" s="256"/>
      <c r="I1433" s="257"/>
      <c r="J1433" s="258"/>
      <c r="K1433" s="257"/>
      <c r="M1433" s="259" t="s">
        <v>1228</v>
      </c>
      <c r="O1433" s="242"/>
    </row>
    <row r="1434" spans="1:80" ht="22.5">
      <c r="A1434" s="243">
        <v>125</v>
      </c>
      <c r="B1434" s="244" t="s">
        <v>1229</v>
      </c>
      <c r="C1434" s="245" t="s">
        <v>1230</v>
      </c>
      <c r="D1434" s="246" t="s">
        <v>123</v>
      </c>
      <c r="E1434" s="247">
        <v>1155.8212</v>
      </c>
      <c r="F1434" s="439"/>
      <c r="G1434" s="248">
        <f>E1434*F1434</f>
        <v>0</v>
      </c>
      <c r="H1434" s="249">
        <v>0.0002</v>
      </c>
      <c r="I1434" s="250">
        <f>E1434*H1434</f>
        <v>0.23116424000000002</v>
      </c>
      <c r="J1434" s="249">
        <v>0</v>
      </c>
      <c r="K1434" s="250">
        <f>E1434*J1434</f>
        <v>0</v>
      </c>
      <c r="O1434" s="242">
        <v>2</v>
      </c>
      <c r="AA1434" s="215">
        <v>1</v>
      </c>
      <c r="AB1434" s="215">
        <v>0</v>
      </c>
      <c r="AC1434" s="215">
        <v>0</v>
      </c>
      <c r="AZ1434" s="215">
        <v>2</v>
      </c>
      <c r="BA1434" s="215">
        <f>IF(AZ1434=1,G1434,0)</f>
        <v>0</v>
      </c>
      <c r="BB1434" s="215">
        <f>IF(AZ1434=2,G1434,0)</f>
        <v>0</v>
      </c>
      <c r="BC1434" s="215">
        <f>IF(AZ1434=3,G1434,0)</f>
        <v>0</v>
      </c>
      <c r="BD1434" s="215">
        <f>IF(AZ1434=4,G1434,0)</f>
        <v>0</v>
      </c>
      <c r="BE1434" s="215">
        <f>IF(AZ1434=5,G1434,0)</f>
        <v>0</v>
      </c>
      <c r="CA1434" s="242">
        <v>1</v>
      </c>
      <c r="CB1434" s="242">
        <v>0</v>
      </c>
    </row>
    <row r="1435" spans="1:15" ht="12.75">
      <c r="A1435" s="251"/>
      <c r="B1435" s="260"/>
      <c r="C1435" s="504" t="s">
        <v>1231</v>
      </c>
      <c r="D1435" s="504"/>
      <c r="E1435" s="504"/>
      <c r="F1435" s="504"/>
      <c r="G1435" s="504"/>
      <c r="I1435" s="257"/>
      <c r="K1435" s="257"/>
      <c r="O1435" s="242">
        <v>3</v>
      </c>
    </row>
    <row r="1436" spans="1:15" ht="12.75">
      <c r="A1436" s="251"/>
      <c r="B1436" s="252"/>
      <c r="C1436" s="503" t="s">
        <v>1232</v>
      </c>
      <c r="D1436" s="503"/>
      <c r="E1436" s="253">
        <v>0</v>
      </c>
      <c r="F1436" s="254"/>
      <c r="G1436" s="255"/>
      <c r="H1436" s="256"/>
      <c r="I1436" s="257"/>
      <c r="J1436" s="258"/>
      <c r="K1436" s="257"/>
      <c r="M1436" s="259" t="s">
        <v>1232</v>
      </c>
      <c r="O1436" s="242"/>
    </row>
    <row r="1437" spans="1:15" ht="12.75">
      <c r="A1437" s="251"/>
      <c r="B1437" s="252"/>
      <c r="C1437" s="503" t="s">
        <v>1223</v>
      </c>
      <c r="D1437" s="503"/>
      <c r="E1437" s="253">
        <v>0</v>
      </c>
      <c r="F1437" s="254"/>
      <c r="G1437" s="255"/>
      <c r="H1437" s="256"/>
      <c r="I1437" s="257"/>
      <c r="J1437" s="258"/>
      <c r="K1437" s="257"/>
      <c r="M1437" s="259" t="s">
        <v>1223</v>
      </c>
      <c r="O1437" s="242"/>
    </row>
    <row r="1438" spans="1:15" ht="12.75">
      <c r="A1438" s="251"/>
      <c r="B1438" s="252"/>
      <c r="C1438" s="503" t="s">
        <v>1224</v>
      </c>
      <c r="D1438" s="503"/>
      <c r="E1438" s="253">
        <v>457.808</v>
      </c>
      <c r="F1438" s="254"/>
      <c r="G1438" s="255"/>
      <c r="H1438" s="256"/>
      <c r="I1438" s="257"/>
      <c r="J1438" s="258"/>
      <c r="K1438" s="257"/>
      <c r="M1438" s="259" t="s">
        <v>1224</v>
      </c>
      <c r="O1438" s="242"/>
    </row>
    <row r="1439" spans="1:15" ht="12.75">
      <c r="A1439" s="251"/>
      <c r="B1439" s="252"/>
      <c r="C1439" s="503" t="s">
        <v>1225</v>
      </c>
      <c r="D1439" s="503"/>
      <c r="E1439" s="253">
        <v>71.2608</v>
      </c>
      <c r="F1439" s="254"/>
      <c r="G1439" s="255"/>
      <c r="H1439" s="256"/>
      <c r="I1439" s="257"/>
      <c r="J1439" s="258"/>
      <c r="K1439" s="257"/>
      <c r="M1439" s="259" t="s">
        <v>1225</v>
      </c>
      <c r="O1439" s="242"/>
    </row>
    <row r="1440" spans="1:15" ht="12.75">
      <c r="A1440" s="251"/>
      <c r="B1440" s="252"/>
      <c r="C1440" s="503" t="s">
        <v>1226</v>
      </c>
      <c r="D1440" s="503"/>
      <c r="E1440" s="253">
        <v>120.2602</v>
      </c>
      <c r="F1440" s="254"/>
      <c r="G1440" s="255"/>
      <c r="H1440" s="256"/>
      <c r="I1440" s="257"/>
      <c r="J1440" s="258"/>
      <c r="K1440" s="257"/>
      <c r="M1440" s="259" t="s">
        <v>1226</v>
      </c>
      <c r="O1440" s="242"/>
    </row>
    <row r="1441" spans="1:15" ht="33.75">
      <c r="A1441" s="251"/>
      <c r="B1441" s="252"/>
      <c r="C1441" s="503" t="s">
        <v>1227</v>
      </c>
      <c r="D1441" s="503"/>
      <c r="E1441" s="253">
        <v>506.4922</v>
      </c>
      <c r="F1441" s="254"/>
      <c r="G1441" s="255"/>
      <c r="H1441" s="256"/>
      <c r="I1441" s="257"/>
      <c r="J1441" s="258"/>
      <c r="K1441" s="257"/>
      <c r="M1441" s="259" t="s">
        <v>1227</v>
      </c>
      <c r="O1441" s="242"/>
    </row>
    <row r="1442" spans="1:80" ht="12.75">
      <c r="A1442" s="243">
        <v>126</v>
      </c>
      <c r="B1442" s="244" t="s">
        <v>1233</v>
      </c>
      <c r="C1442" s="245" t="s">
        <v>1234</v>
      </c>
      <c r="D1442" s="246" t="s">
        <v>205</v>
      </c>
      <c r="E1442" s="247">
        <v>325.32</v>
      </c>
      <c r="F1442" s="439"/>
      <c r="G1442" s="248">
        <f>E1442*F1442</f>
        <v>0</v>
      </c>
      <c r="H1442" s="249">
        <v>0</v>
      </c>
      <c r="I1442" s="250">
        <f>E1442*H1442</f>
        <v>0</v>
      </c>
      <c r="J1442" s="249">
        <v>0</v>
      </c>
      <c r="K1442" s="250">
        <f>E1442*J1442</f>
        <v>0</v>
      </c>
      <c r="O1442" s="242">
        <v>2</v>
      </c>
      <c r="AA1442" s="215">
        <v>1</v>
      </c>
      <c r="AB1442" s="215">
        <v>7</v>
      </c>
      <c r="AC1442" s="215">
        <v>7</v>
      </c>
      <c r="AZ1442" s="215">
        <v>2</v>
      </c>
      <c r="BA1442" s="215">
        <f>IF(AZ1442=1,G1442,0)</f>
        <v>0</v>
      </c>
      <c r="BB1442" s="215">
        <f>IF(AZ1442=2,G1442,0)</f>
        <v>0</v>
      </c>
      <c r="BC1442" s="215">
        <f>IF(AZ1442=3,G1442,0)</f>
        <v>0</v>
      </c>
      <c r="BD1442" s="215">
        <f>IF(AZ1442=4,G1442,0)</f>
        <v>0</v>
      </c>
      <c r="BE1442" s="215">
        <f>IF(AZ1442=5,G1442,0)</f>
        <v>0</v>
      </c>
      <c r="CA1442" s="242">
        <v>1</v>
      </c>
      <c r="CB1442" s="242">
        <v>7</v>
      </c>
    </row>
    <row r="1443" spans="1:15" ht="12.75">
      <c r="A1443" s="251"/>
      <c r="B1443" s="252"/>
      <c r="C1443" s="503" t="s">
        <v>1235</v>
      </c>
      <c r="D1443" s="503"/>
      <c r="E1443" s="253">
        <v>0</v>
      </c>
      <c r="F1443" s="254"/>
      <c r="G1443" s="255"/>
      <c r="H1443" s="256"/>
      <c r="I1443" s="257"/>
      <c r="J1443" s="258"/>
      <c r="K1443" s="257"/>
      <c r="M1443" s="259" t="s">
        <v>1235</v>
      </c>
      <c r="O1443" s="242"/>
    </row>
    <row r="1444" spans="1:15" ht="12.75">
      <c r="A1444" s="251"/>
      <c r="B1444" s="252"/>
      <c r="C1444" s="503" t="s">
        <v>918</v>
      </c>
      <c r="D1444" s="503"/>
      <c r="E1444" s="253">
        <v>0</v>
      </c>
      <c r="F1444" s="254"/>
      <c r="G1444" s="255"/>
      <c r="H1444" s="256"/>
      <c r="I1444" s="257"/>
      <c r="J1444" s="258"/>
      <c r="K1444" s="257"/>
      <c r="M1444" s="259" t="s">
        <v>918</v>
      </c>
      <c r="O1444" s="242"/>
    </row>
    <row r="1445" spans="1:15" ht="12.75">
      <c r="A1445" s="251"/>
      <c r="B1445" s="252"/>
      <c r="C1445" s="505" t="s">
        <v>174</v>
      </c>
      <c r="D1445" s="505"/>
      <c r="E1445" s="262">
        <v>0</v>
      </c>
      <c r="F1445" s="254"/>
      <c r="G1445" s="255"/>
      <c r="H1445" s="256"/>
      <c r="I1445" s="257"/>
      <c r="J1445" s="258"/>
      <c r="K1445" s="257"/>
      <c r="M1445" s="259" t="s">
        <v>174</v>
      </c>
      <c r="O1445" s="242"/>
    </row>
    <row r="1446" spans="1:15" ht="12.75">
      <c r="A1446" s="251"/>
      <c r="B1446" s="252"/>
      <c r="C1446" s="505" t="s">
        <v>1236</v>
      </c>
      <c r="D1446" s="505"/>
      <c r="E1446" s="262">
        <v>7.69</v>
      </c>
      <c r="F1446" s="254"/>
      <c r="G1446" s="255"/>
      <c r="H1446" s="256"/>
      <c r="I1446" s="257"/>
      <c r="J1446" s="258"/>
      <c r="K1446" s="257"/>
      <c r="M1446" s="259" t="s">
        <v>1236</v>
      </c>
      <c r="O1446" s="242"/>
    </row>
    <row r="1447" spans="1:15" ht="12.75">
      <c r="A1447" s="251"/>
      <c r="B1447" s="252"/>
      <c r="C1447" s="505" t="s">
        <v>1237</v>
      </c>
      <c r="D1447" s="505"/>
      <c r="E1447" s="262">
        <v>12.032</v>
      </c>
      <c r="F1447" s="254"/>
      <c r="G1447" s="255"/>
      <c r="H1447" s="256"/>
      <c r="I1447" s="257"/>
      <c r="J1447" s="258"/>
      <c r="K1447" s="257"/>
      <c r="M1447" s="259" t="s">
        <v>1237</v>
      </c>
      <c r="O1447" s="242"/>
    </row>
    <row r="1448" spans="1:15" ht="12.75">
      <c r="A1448" s="251"/>
      <c r="B1448" s="252"/>
      <c r="C1448" s="505" t="s">
        <v>1238</v>
      </c>
      <c r="D1448" s="505"/>
      <c r="E1448" s="262">
        <v>32.515</v>
      </c>
      <c r="F1448" s="254"/>
      <c r="G1448" s="255"/>
      <c r="H1448" s="256"/>
      <c r="I1448" s="257"/>
      <c r="J1448" s="258"/>
      <c r="K1448" s="257"/>
      <c r="M1448" s="259" t="s">
        <v>1238</v>
      </c>
      <c r="O1448" s="242"/>
    </row>
    <row r="1449" spans="1:15" ht="12.75">
      <c r="A1449" s="251"/>
      <c r="B1449" s="252"/>
      <c r="C1449" s="505" t="s">
        <v>175</v>
      </c>
      <c r="D1449" s="505"/>
      <c r="E1449" s="262">
        <v>52.237</v>
      </c>
      <c r="F1449" s="254"/>
      <c r="G1449" s="255"/>
      <c r="H1449" s="256"/>
      <c r="I1449" s="257"/>
      <c r="J1449" s="258"/>
      <c r="K1449" s="257"/>
      <c r="M1449" s="259" t="s">
        <v>175</v>
      </c>
      <c r="O1449" s="242"/>
    </row>
    <row r="1450" spans="1:15" ht="12.75">
      <c r="A1450" s="251"/>
      <c r="B1450" s="252"/>
      <c r="C1450" s="503" t="s">
        <v>1239</v>
      </c>
      <c r="D1450" s="503"/>
      <c r="E1450" s="253">
        <v>104.474</v>
      </c>
      <c r="F1450" s="254"/>
      <c r="G1450" s="255"/>
      <c r="H1450" s="256"/>
      <c r="I1450" s="257"/>
      <c r="J1450" s="258"/>
      <c r="K1450" s="257"/>
      <c r="M1450" s="259" t="s">
        <v>1239</v>
      </c>
      <c r="O1450" s="242"/>
    </row>
    <row r="1451" spans="1:15" ht="12.75">
      <c r="A1451" s="251"/>
      <c r="B1451" s="252"/>
      <c r="C1451" s="503" t="s">
        <v>1240</v>
      </c>
      <c r="D1451" s="503"/>
      <c r="E1451" s="253">
        <v>37.04</v>
      </c>
      <c r="F1451" s="254"/>
      <c r="G1451" s="255"/>
      <c r="H1451" s="256"/>
      <c r="I1451" s="257"/>
      <c r="J1451" s="258"/>
      <c r="K1451" s="257"/>
      <c r="M1451" s="259" t="s">
        <v>1240</v>
      </c>
      <c r="O1451" s="242"/>
    </row>
    <row r="1452" spans="1:15" ht="12.75">
      <c r="A1452" s="251"/>
      <c r="B1452" s="252"/>
      <c r="C1452" s="503" t="s">
        <v>1241</v>
      </c>
      <c r="D1452" s="503"/>
      <c r="E1452" s="253">
        <v>10</v>
      </c>
      <c r="F1452" s="254"/>
      <c r="G1452" s="255"/>
      <c r="H1452" s="256"/>
      <c r="I1452" s="257"/>
      <c r="J1452" s="258"/>
      <c r="K1452" s="257"/>
      <c r="M1452" s="259" t="s">
        <v>1241</v>
      </c>
      <c r="O1452" s="242"/>
    </row>
    <row r="1453" spans="1:15" ht="12.75">
      <c r="A1453" s="251"/>
      <c r="B1453" s="252"/>
      <c r="C1453" s="503" t="s">
        <v>1242</v>
      </c>
      <c r="D1453" s="503"/>
      <c r="E1453" s="253">
        <v>0</v>
      </c>
      <c r="F1453" s="254"/>
      <c r="G1453" s="255"/>
      <c r="H1453" s="256"/>
      <c r="I1453" s="257"/>
      <c r="J1453" s="258"/>
      <c r="K1453" s="257"/>
      <c r="M1453" s="259" t="s">
        <v>1242</v>
      </c>
      <c r="O1453" s="242"/>
    </row>
    <row r="1454" spans="1:15" ht="12.75">
      <c r="A1454" s="251"/>
      <c r="B1454" s="252"/>
      <c r="C1454" s="503" t="s">
        <v>1243</v>
      </c>
      <c r="D1454" s="503"/>
      <c r="E1454" s="253">
        <v>18.8</v>
      </c>
      <c r="F1454" s="254"/>
      <c r="G1454" s="255"/>
      <c r="H1454" s="256"/>
      <c r="I1454" s="257"/>
      <c r="J1454" s="258"/>
      <c r="K1454" s="257"/>
      <c r="M1454" s="259" t="s">
        <v>1243</v>
      </c>
      <c r="O1454" s="242"/>
    </row>
    <row r="1455" spans="1:15" ht="12.75">
      <c r="A1455" s="251"/>
      <c r="B1455" s="252"/>
      <c r="C1455" s="503" t="s">
        <v>1244</v>
      </c>
      <c r="D1455" s="503"/>
      <c r="E1455" s="253">
        <v>8.02</v>
      </c>
      <c r="F1455" s="254"/>
      <c r="G1455" s="255"/>
      <c r="H1455" s="256"/>
      <c r="I1455" s="257"/>
      <c r="J1455" s="258"/>
      <c r="K1455" s="257"/>
      <c r="M1455" s="259" t="s">
        <v>1244</v>
      </c>
      <c r="O1455" s="242"/>
    </row>
    <row r="1456" spans="1:15" ht="12.75">
      <c r="A1456" s="251"/>
      <c r="B1456" s="252"/>
      <c r="C1456" s="503" t="s">
        <v>1245</v>
      </c>
      <c r="D1456" s="503"/>
      <c r="E1456" s="253">
        <v>6.16</v>
      </c>
      <c r="F1456" s="254"/>
      <c r="G1456" s="255"/>
      <c r="H1456" s="256"/>
      <c r="I1456" s="257"/>
      <c r="J1456" s="258"/>
      <c r="K1456" s="257"/>
      <c r="M1456" s="259" t="s">
        <v>1245</v>
      </c>
      <c r="O1456" s="242"/>
    </row>
    <row r="1457" spans="1:15" ht="12.75">
      <c r="A1457" s="251"/>
      <c r="B1457" s="252"/>
      <c r="C1457" s="503" t="s">
        <v>1246</v>
      </c>
      <c r="D1457" s="503"/>
      <c r="E1457" s="253">
        <v>11.6</v>
      </c>
      <c r="F1457" s="254"/>
      <c r="G1457" s="255"/>
      <c r="H1457" s="256"/>
      <c r="I1457" s="257"/>
      <c r="J1457" s="258"/>
      <c r="K1457" s="257"/>
      <c r="M1457" s="259" t="s">
        <v>1246</v>
      </c>
      <c r="O1457" s="242"/>
    </row>
    <row r="1458" spans="1:15" ht="12.75">
      <c r="A1458" s="251"/>
      <c r="B1458" s="252"/>
      <c r="C1458" s="503" t="s">
        <v>1247</v>
      </c>
      <c r="D1458" s="503"/>
      <c r="E1458" s="253">
        <v>14.48</v>
      </c>
      <c r="F1458" s="254"/>
      <c r="G1458" s="255"/>
      <c r="H1458" s="256"/>
      <c r="I1458" s="257"/>
      <c r="J1458" s="258"/>
      <c r="K1458" s="257"/>
      <c r="M1458" s="259" t="s">
        <v>1247</v>
      </c>
      <c r="O1458" s="242"/>
    </row>
    <row r="1459" spans="1:15" ht="33.75">
      <c r="A1459" s="251"/>
      <c r="B1459" s="252"/>
      <c r="C1459" s="503" t="s">
        <v>1248</v>
      </c>
      <c r="D1459" s="503"/>
      <c r="E1459" s="253">
        <v>114.746</v>
      </c>
      <c r="F1459" s="254"/>
      <c r="G1459" s="255"/>
      <c r="H1459" s="256"/>
      <c r="I1459" s="257"/>
      <c r="J1459" s="258"/>
      <c r="K1459" s="257"/>
      <c r="M1459" s="259" t="s">
        <v>1248</v>
      </c>
      <c r="O1459" s="242"/>
    </row>
    <row r="1460" spans="1:80" ht="12.75">
      <c r="A1460" s="243">
        <v>127</v>
      </c>
      <c r="B1460" s="244" t="s">
        <v>1249</v>
      </c>
      <c r="C1460" s="245" t="s">
        <v>1250</v>
      </c>
      <c r="D1460" s="246" t="s">
        <v>123</v>
      </c>
      <c r="E1460" s="247">
        <v>17.2794</v>
      </c>
      <c r="F1460" s="439"/>
      <c r="G1460" s="248">
        <f>E1460*F1460</f>
        <v>0</v>
      </c>
      <c r="H1460" s="249">
        <v>0</v>
      </c>
      <c r="I1460" s="250">
        <f>E1460*H1460</f>
        <v>0</v>
      </c>
      <c r="J1460" s="249">
        <v>0</v>
      </c>
      <c r="K1460" s="250">
        <f>E1460*J1460</f>
        <v>0</v>
      </c>
      <c r="O1460" s="242">
        <v>2</v>
      </c>
      <c r="AA1460" s="215">
        <v>1</v>
      </c>
      <c r="AB1460" s="215">
        <v>7</v>
      </c>
      <c r="AC1460" s="215">
        <v>7</v>
      </c>
      <c r="AZ1460" s="215">
        <v>2</v>
      </c>
      <c r="BA1460" s="215">
        <f>IF(AZ1460=1,G1460,0)</f>
        <v>0</v>
      </c>
      <c r="BB1460" s="215">
        <f>IF(AZ1460=2,G1460,0)</f>
        <v>0</v>
      </c>
      <c r="BC1460" s="215">
        <f>IF(AZ1460=3,G1460,0)</f>
        <v>0</v>
      </c>
      <c r="BD1460" s="215">
        <f>IF(AZ1460=4,G1460,0)</f>
        <v>0</v>
      </c>
      <c r="BE1460" s="215">
        <f>IF(AZ1460=5,G1460,0)</f>
        <v>0</v>
      </c>
      <c r="CA1460" s="242">
        <v>1</v>
      </c>
      <c r="CB1460" s="242">
        <v>7</v>
      </c>
    </row>
    <row r="1461" spans="1:15" ht="12.75">
      <c r="A1461" s="251"/>
      <c r="B1461" s="252"/>
      <c r="C1461" s="503" t="s">
        <v>157</v>
      </c>
      <c r="D1461" s="503"/>
      <c r="E1461" s="253">
        <v>17.2794</v>
      </c>
      <c r="F1461" s="254"/>
      <c r="G1461" s="255"/>
      <c r="H1461" s="256"/>
      <c r="I1461" s="257"/>
      <c r="J1461" s="258"/>
      <c r="K1461" s="257"/>
      <c r="M1461" s="259" t="s">
        <v>157</v>
      </c>
      <c r="O1461" s="242"/>
    </row>
    <row r="1462" spans="1:80" ht="22.5">
      <c r="A1462" s="243">
        <v>128</v>
      </c>
      <c r="B1462" s="244" t="s">
        <v>1251</v>
      </c>
      <c r="C1462" s="245" t="s">
        <v>1252</v>
      </c>
      <c r="D1462" s="246" t="s">
        <v>123</v>
      </c>
      <c r="E1462" s="247">
        <v>1155.8212</v>
      </c>
      <c r="F1462" s="439"/>
      <c r="G1462" s="248">
        <f>E1462*F1462</f>
        <v>0</v>
      </c>
      <c r="H1462" s="249">
        <v>0</v>
      </c>
      <c r="I1462" s="250">
        <f>E1462*H1462</f>
        <v>0</v>
      </c>
      <c r="J1462" s="249">
        <v>0</v>
      </c>
      <c r="K1462" s="250">
        <f>E1462*J1462</f>
        <v>0</v>
      </c>
      <c r="O1462" s="242">
        <v>2</v>
      </c>
      <c r="AA1462" s="215">
        <v>1</v>
      </c>
      <c r="AB1462" s="215">
        <v>7</v>
      </c>
      <c r="AC1462" s="215">
        <v>7</v>
      </c>
      <c r="AZ1462" s="215">
        <v>2</v>
      </c>
      <c r="BA1462" s="215">
        <f>IF(AZ1462=1,G1462,0)</f>
        <v>0</v>
      </c>
      <c r="BB1462" s="215">
        <f>IF(AZ1462=2,G1462,0)</f>
        <v>0</v>
      </c>
      <c r="BC1462" s="215">
        <f>IF(AZ1462=3,G1462,0)</f>
        <v>0</v>
      </c>
      <c r="BD1462" s="215">
        <f>IF(AZ1462=4,G1462,0)</f>
        <v>0</v>
      </c>
      <c r="BE1462" s="215">
        <f>IF(AZ1462=5,G1462,0)</f>
        <v>0</v>
      </c>
      <c r="CA1462" s="242">
        <v>1</v>
      </c>
      <c r="CB1462" s="242">
        <v>7</v>
      </c>
    </row>
    <row r="1463" spans="1:15" ht="12.75">
      <c r="A1463" s="251"/>
      <c r="B1463" s="252"/>
      <c r="C1463" s="503" t="s">
        <v>1232</v>
      </c>
      <c r="D1463" s="503"/>
      <c r="E1463" s="253">
        <v>0</v>
      </c>
      <c r="F1463" s="254"/>
      <c r="G1463" s="255"/>
      <c r="H1463" s="256"/>
      <c r="I1463" s="257"/>
      <c r="J1463" s="258"/>
      <c r="K1463" s="257"/>
      <c r="M1463" s="259" t="s">
        <v>1232</v>
      </c>
      <c r="O1463" s="242"/>
    </row>
    <row r="1464" spans="1:15" ht="12.75">
      <c r="A1464" s="251"/>
      <c r="B1464" s="252"/>
      <c r="C1464" s="503" t="s">
        <v>1223</v>
      </c>
      <c r="D1464" s="503"/>
      <c r="E1464" s="253">
        <v>0</v>
      </c>
      <c r="F1464" s="254"/>
      <c r="G1464" s="255"/>
      <c r="H1464" s="256"/>
      <c r="I1464" s="257"/>
      <c r="J1464" s="258"/>
      <c r="K1464" s="257"/>
      <c r="M1464" s="259" t="s">
        <v>1223</v>
      </c>
      <c r="O1464" s="242"/>
    </row>
    <row r="1465" spans="1:15" ht="12.75">
      <c r="A1465" s="251"/>
      <c r="B1465" s="252"/>
      <c r="C1465" s="503" t="s">
        <v>1224</v>
      </c>
      <c r="D1465" s="503"/>
      <c r="E1465" s="253">
        <v>457.808</v>
      </c>
      <c r="F1465" s="254"/>
      <c r="G1465" s="255"/>
      <c r="H1465" s="256"/>
      <c r="I1465" s="257"/>
      <c r="J1465" s="258"/>
      <c r="K1465" s="257"/>
      <c r="M1465" s="259" t="s">
        <v>1224</v>
      </c>
      <c r="O1465" s="242"/>
    </row>
    <row r="1466" spans="1:15" ht="12.75">
      <c r="A1466" s="251"/>
      <c r="B1466" s="252"/>
      <c r="C1466" s="503" t="s">
        <v>1225</v>
      </c>
      <c r="D1466" s="503"/>
      <c r="E1466" s="253">
        <v>71.2608</v>
      </c>
      <c r="F1466" s="254"/>
      <c r="G1466" s="255"/>
      <c r="H1466" s="256"/>
      <c r="I1466" s="257"/>
      <c r="J1466" s="258"/>
      <c r="K1466" s="257"/>
      <c r="M1466" s="259" t="s">
        <v>1225</v>
      </c>
      <c r="O1466" s="242"/>
    </row>
    <row r="1467" spans="1:15" ht="12.75">
      <c r="A1467" s="251"/>
      <c r="B1467" s="252"/>
      <c r="C1467" s="503" t="s">
        <v>1226</v>
      </c>
      <c r="D1467" s="503"/>
      <c r="E1467" s="253">
        <v>120.2602</v>
      </c>
      <c r="F1467" s="254"/>
      <c r="G1467" s="255"/>
      <c r="H1467" s="256"/>
      <c r="I1467" s="257"/>
      <c r="J1467" s="258"/>
      <c r="K1467" s="257"/>
      <c r="M1467" s="259" t="s">
        <v>1226</v>
      </c>
      <c r="O1467" s="242"/>
    </row>
    <row r="1468" spans="1:15" ht="33.75">
      <c r="A1468" s="251"/>
      <c r="B1468" s="252"/>
      <c r="C1468" s="503" t="s">
        <v>1227</v>
      </c>
      <c r="D1468" s="503"/>
      <c r="E1468" s="253">
        <v>506.4922</v>
      </c>
      <c r="F1468" s="254"/>
      <c r="G1468" s="255"/>
      <c r="H1468" s="256"/>
      <c r="I1468" s="257"/>
      <c r="J1468" s="258"/>
      <c r="K1468" s="257"/>
      <c r="M1468" s="259" t="s">
        <v>1227</v>
      </c>
      <c r="O1468" s="242"/>
    </row>
    <row r="1469" spans="1:80" ht="12.75">
      <c r="A1469" s="243">
        <v>129</v>
      </c>
      <c r="B1469" s="244" t="s">
        <v>1253</v>
      </c>
      <c r="C1469" s="245" t="s">
        <v>1254</v>
      </c>
      <c r="D1469" s="246" t="s">
        <v>123</v>
      </c>
      <c r="E1469" s="247">
        <v>312.0995</v>
      </c>
      <c r="F1469" s="439"/>
      <c r="G1469" s="248">
        <f>E1469*F1469</f>
        <v>0</v>
      </c>
      <c r="H1469" s="249">
        <v>0.003</v>
      </c>
      <c r="I1469" s="250">
        <f>E1469*H1469</f>
        <v>0.9362984999999999</v>
      </c>
      <c r="J1469" s="249">
        <v>0</v>
      </c>
      <c r="K1469" s="250">
        <f>E1469*J1469</f>
        <v>0</v>
      </c>
      <c r="O1469" s="242">
        <v>2</v>
      </c>
      <c r="AA1469" s="215">
        <v>1</v>
      </c>
      <c r="AB1469" s="215">
        <v>7</v>
      </c>
      <c r="AC1469" s="215">
        <v>7</v>
      </c>
      <c r="AZ1469" s="215">
        <v>2</v>
      </c>
      <c r="BA1469" s="215">
        <f>IF(AZ1469=1,G1469,0)</f>
        <v>0</v>
      </c>
      <c r="BB1469" s="215">
        <f>IF(AZ1469=2,G1469,0)</f>
        <v>0</v>
      </c>
      <c r="BC1469" s="215">
        <f>IF(AZ1469=3,G1469,0)</f>
        <v>0</v>
      </c>
      <c r="BD1469" s="215">
        <f>IF(AZ1469=4,G1469,0)</f>
        <v>0</v>
      </c>
      <c r="BE1469" s="215">
        <f>IF(AZ1469=5,G1469,0)</f>
        <v>0</v>
      </c>
      <c r="CA1469" s="242">
        <v>1</v>
      </c>
      <c r="CB1469" s="242">
        <v>7</v>
      </c>
    </row>
    <row r="1470" spans="1:15" ht="12.75">
      <c r="A1470" s="251"/>
      <c r="B1470" s="252"/>
      <c r="C1470" s="503" t="s">
        <v>1255</v>
      </c>
      <c r="D1470" s="503"/>
      <c r="E1470" s="253">
        <v>0</v>
      </c>
      <c r="F1470" s="254"/>
      <c r="G1470" s="255"/>
      <c r="H1470" s="256"/>
      <c r="I1470" s="257"/>
      <c r="J1470" s="258"/>
      <c r="K1470" s="257"/>
      <c r="M1470" s="259" t="s">
        <v>1255</v>
      </c>
      <c r="O1470" s="242"/>
    </row>
    <row r="1471" spans="1:15" ht="12.75">
      <c r="A1471" s="251"/>
      <c r="B1471" s="252"/>
      <c r="C1471" s="503" t="s">
        <v>1242</v>
      </c>
      <c r="D1471" s="503"/>
      <c r="E1471" s="253">
        <v>0</v>
      </c>
      <c r="F1471" s="254"/>
      <c r="G1471" s="255"/>
      <c r="H1471" s="256"/>
      <c r="I1471" s="257"/>
      <c r="J1471" s="258"/>
      <c r="K1471" s="257"/>
      <c r="M1471" s="259" t="s">
        <v>1242</v>
      </c>
      <c r="O1471" s="242"/>
    </row>
    <row r="1472" spans="1:15" ht="12.75">
      <c r="A1472" s="251"/>
      <c r="B1472" s="252"/>
      <c r="C1472" s="503" t="s">
        <v>1256</v>
      </c>
      <c r="D1472" s="503"/>
      <c r="E1472" s="253">
        <v>0</v>
      </c>
      <c r="F1472" s="254"/>
      <c r="G1472" s="255"/>
      <c r="H1472" s="256"/>
      <c r="I1472" s="257"/>
      <c r="J1472" s="258"/>
      <c r="K1472" s="257"/>
      <c r="M1472" s="259" t="s">
        <v>1256</v>
      </c>
      <c r="O1472" s="242"/>
    </row>
    <row r="1473" spans="1:15" ht="12.75">
      <c r="A1473" s="251"/>
      <c r="B1473" s="252"/>
      <c r="C1473" s="503" t="s">
        <v>1257</v>
      </c>
      <c r="D1473" s="503"/>
      <c r="E1473" s="253">
        <v>106.6307</v>
      </c>
      <c r="F1473" s="254"/>
      <c r="G1473" s="255"/>
      <c r="H1473" s="256"/>
      <c r="I1473" s="257"/>
      <c r="J1473" s="258"/>
      <c r="K1473" s="257"/>
      <c r="M1473" s="259" t="s">
        <v>1257</v>
      </c>
      <c r="O1473" s="242"/>
    </row>
    <row r="1474" spans="1:15" ht="12.75">
      <c r="A1474" s="251"/>
      <c r="B1474" s="252"/>
      <c r="C1474" s="503" t="s">
        <v>1258</v>
      </c>
      <c r="D1474" s="503"/>
      <c r="E1474" s="253">
        <v>79.5834</v>
      </c>
      <c r="F1474" s="254"/>
      <c r="G1474" s="255"/>
      <c r="H1474" s="256"/>
      <c r="I1474" s="257"/>
      <c r="J1474" s="258"/>
      <c r="K1474" s="257"/>
      <c r="M1474" s="259" t="s">
        <v>1258</v>
      </c>
      <c r="O1474" s="242"/>
    </row>
    <row r="1475" spans="1:15" ht="12.75">
      <c r="A1475" s="251"/>
      <c r="B1475" s="252"/>
      <c r="C1475" s="503" t="s">
        <v>1259</v>
      </c>
      <c r="D1475" s="503"/>
      <c r="E1475" s="253">
        <v>0</v>
      </c>
      <c r="F1475" s="254"/>
      <c r="G1475" s="255"/>
      <c r="H1475" s="256"/>
      <c r="I1475" s="257"/>
      <c r="J1475" s="258"/>
      <c r="K1475" s="257"/>
      <c r="M1475" s="259" t="s">
        <v>1259</v>
      </c>
      <c r="O1475" s="242"/>
    </row>
    <row r="1476" spans="1:15" ht="12.75">
      <c r="A1476" s="251"/>
      <c r="B1476" s="252"/>
      <c r="C1476" s="503" t="s">
        <v>1260</v>
      </c>
      <c r="D1476" s="503"/>
      <c r="E1476" s="253">
        <v>0</v>
      </c>
      <c r="F1476" s="254"/>
      <c r="G1476" s="255"/>
      <c r="H1476" s="256"/>
      <c r="I1476" s="257"/>
      <c r="J1476" s="258"/>
      <c r="K1476" s="257"/>
      <c r="M1476" s="259" t="s">
        <v>1260</v>
      </c>
      <c r="O1476" s="242"/>
    </row>
    <row r="1477" spans="1:15" ht="12.75">
      <c r="A1477" s="251"/>
      <c r="B1477" s="252"/>
      <c r="C1477" s="503" t="s">
        <v>1261</v>
      </c>
      <c r="D1477" s="503"/>
      <c r="E1477" s="253">
        <v>54.9846</v>
      </c>
      <c r="F1477" s="254"/>
      <c r="G1477" s="255"/>
      <c r="H1477" s="256"/>
      <c r="I1477" s="257"/>
      <c r="J1477" s="258"/>
      <c r="K1477" s="257"/>
      <c r="M1477" s="259" t="s">
        <v>1261</v>
      </c>
      <c r="O1477" s="242"/>
    </row>
    <row r="1478" spans="1:15" ht="12.75">
      <c r="A1478" s="251"/>
      <c r="B1478" s="252"/>
      <c r="C1478" s="503" t="s">
        <v>1262</v>
      </c>
      <c r="D1478" s="503"/>
      <c r="E1478" s="253">
        <v>70.9008</v>
      </c>
      <c r="F1478" s="254"/>
      <c r="G1478" s="255"/>
      <c r="H1478" s="256"/>
      <c r="I1478" s="257"/>
      <c r="J1478" s="258"/>
      <c r="K1478" s="257"/>
      <c r="M1478" s="259" t="s">
        <v>1262</v>
      </c>
      <c r="O1478" s="242"/>
    </row>
    <row r="1479" spans="1:80" ht="12.75">
      <c r="A1479" s="243">
        <v>130</v>
      </c>
      <c r="B1479" s="244" t="s">
        <v>1265</v>
      </c>
      <c r="C1479" s="245" t="s">
        <v>1266</v>
      </c>
      <c r="D1479" s="246" t="s">
        <v>123</v>
      </c>
      <c r="E1479" s="247">
        <v>3.3448</v>
      </c>
      <c r="F1479" s="439"/>
      <c r="G1479" s="248">
        <f>E1479*F1479</f>
        <v>0</v>
      </c>
      <c r="H1479" s="249">
        <v>0.002</v>
      </c>
      <c r="I1479" s="250">
        <f>E1479*H1479</f>
        <v>0.0066896</v>
      </c>
      <c r="J1479" s="249">
        <v>0</v>
      </c>
      <c r="K1479" s="250">
        <f>E1479*J1479</f>
        <v>0</v>
      </c>
      <c r="O1479" s="242">
        <v>2</v>
      </c>
      <c r="AA1479" s="215">
        <v>1</v>
      </c>
      <c r="AB1479" s="215">
        <v>7</v>
      </c>
      <c r="AC1479" s="215">
        <v>7</v>
      </c>
      <c r="AZ1479" s="215">
        <v>2</v>
      </c>
      <c r="BA1479" s="215">
        <f>IF(AZ1479=1,G1479,0)</f>
        <v>0</v>
      </c>
      <c r="BB1479" s="215">
        <f>IF(AZ1479=2,G1479,0)</f>
        <v>0</v>
      </c>
      <c r="BC1479" s="215">
        <f>IF(AZ1479=3,G1479,0)</f>
        <v>0</v>
      </c>
      <c r="BD1479" s="215">
        <f>IF(AZ1479=4,G1479,0)</f>
        <v>0</v>
      </c>
      <c r="BE1479" s="215">
        <f>IF(AZ1479=5,G1479,0)</f>
        <v>0</v>
      </c>
      <c r="CA1479" s="242">
        <v>1</v>
      </c>
      <c r="CB1479" s="242">
        <v>7</v>
      </c>
    </row>
    <row r="1480" spans="1:15" ht="12.75">
      <c r="A1480" s="251"/>
      <c r="B1480" s="252"/>
      <c r="C1480" s="503" t="s">
        <v>1267</v>
      </c>
      <c r="D1480" s="503"/>
      <c r="E1480" s="253">
        <v>3.3448</v>
      </c>
      <c r="F1480" s="254"/>
      <c r="G1480" s="255"/>
      <c r="H1480" s="256"/>
      <c r="I1480" s="257"/>
      <c r="J1480" s="258"/>
      <c r="K1480" s="257"/>
      <c r="M1480" s="259" t="s">
        <v>1267</v>
      </c>
      <c r="O1480" s="242"/>
    </row>
    <row r="1481" spans="1:80" ht="12.75">
      <c r="A1481" s="243">
        <v>131</v>
      </c>
      <c r="B1481" s="244" t="s">
        <v>1268</v>
      </c>
      <c r="C1481" s="245" t="s">
        <v>1269</v>
      </c>
      <c r="D1481" s="246" t="s">
        <v>123</v>
      </c>
      <c r="E1481" s="247">
        <v>40.9955</v>
      </c>
      <c r="F1481" s="439"/>
      <c r="G1481" s="248">
        <f>E1481*F1481</f>
        <v>0</v>
      </c>
      <c r="H1481" s="249">
        <v>0.00015</v>
      </c>
      <c r="I1481" s="250">
        <f>E1481*H1481</f>
        <v>0.006149325</v>
      </c>
      <c r="J1481" s="249">
        <v>0</v>
      </c>
      <c r="K1481" s="250">
        <f>E1481*J1481</f>
        <v>0</v>
      </c>
      <c r="O1481" s="242">
        <v>2</v>
      </c>
      <c r="AA1481" s="215">
        <v>1</v>
      </c>
      <c r="AB1481" s="215">
        <v>7</v>
      </c>
      <c r="AC1481" s="215">
        <v>7</v>
      </c>
      <c r="AZ1481" s="215">
        <v>2</v>
      </c>
      <c r="BA1481" s="215">
        <f>IF(AZ1481=1,G1481,0)</f>
        <v>0</v>
      </c>
      <c r="BB1481" s="215">
        <f>IF(AZ1481=2,G1481,0)</f>
        <v>0</v>
      </c>
      <c r="BC1481" s="215">
        <f>IF(AZ1481=3,G1481,0)</f>
        <v>0</v>
      </c>
      <c r="BD1481" s="215">
        <f>IF(AZ1481=4,G1481,0)</f>
        <v>0</v>
      </c>
      <c r="BE1481" s="215">
        <f>IF(AZ1481=5,G1481,0)</f>
        <v>0</v>
      </c>
      <c r="CA1481" s="242">
        <v>1</v>
      </c>
      <c r="CB1481" s="242">
        <v>7</v>
      </c>
    </row>
    <row r="1482" spans="1:15" ht="12.75">
      <c r="A1482" s="251"/>
      <c r="B1482" s="252"/>
      <c r="C1482" s="503" t="s">
        <v>694</v>
      </c>
      <c r="D1482" s="503"/>
      <c r="E1482" s="253">
        <v>40.9955</v>
      </c>
      <c r="F1482" s="254"/>
      <c r="G1482" s="255"/>
      <c r="H1482" s="256"/>
      <c r="I1482" s="257"/>
      <c r="J1482" s="258"/>
      <c r="K1482" s="257"/>
      <c r="M1482" s="259" t="s">
        <v>694</v>
      </c>
      <c r="O1482" s="242"/>
    </row>
    <row r="1483" spans="1:80" ht="12.75">
      <c r="A1483" s="243">
        <v>132</v>
      </c>
      <c r="B1483" s="244" t="s">
        <v>1270</v>
      </c>
      <c r="C1483" s="245" t="s">
        <v>1271</v>
      </c>
      <c r="D1483" s="246" t="s">
        <v>134</v>
      </c>
      <c r="E1483" s="247">
        <v>13.5285</v>
      </c>
      <c r="F1483" s="439"/>
      <c r="G1483" s="248">
        <f>E1483*F1483</f>
        <v>0</v>
      </c>
      <c r="H1483" s="249">
        <v>0.02</v>
      </c>
      <c r="I1483" s="250">
        <f>E1483*H1483</f>
        <v>0.27057</v>
      </c>
      <c r="J1483" s="249"/>
      <c r="K1483" s="250">
        <f>E1483*J1483</f>
        <v>0</v>
      </c>
      <c r="O1483" s="242">
        <v>2</v>
      </c>
      <c r="AA1483" s="215">
        <v>3</v>
      </c>
      <c r="AB1483" s="215">
        <v>7</v>
      </c>
      <c r="AC1483" s="215" t="s">
        <v>1270</v>
      </c>
      <c r="AZ1483" s="215">
        <v>2</v>
      </c>
      <c r="BA1483" s="215">
        <f>IF(AZ1483=1,G1483,0)</f>
        <v>0</v>
      </c>
      <c r="BB1483" s="215">
        <f>IF(AZ1483=2,G1483,0)</f>
        <v>0</v>
      </c>
      <c r="BC1483" s="215">
        <f>IF(AZ1483=3,G1483,0)</f>
        <v>0</v>
      </c>
      <c r="BD1483" s="215">
        <f>IF(AZ1483=4,G1483,0)</f>
        <v>0</v>
      </c>
      <c r="BE1483" s="215">
        <f>IF(AZ1483=5,G1483,0)</f>
        <v>0</v>
      </c>
      <c r="CA1483" s="242">
        <v>3</v>
      </c>
      <c r="CB1483" s="242">
        <v>7</v>
      </c>
    </row>
    <row r="1484" spans="1:15" ht="12.75">
      <c r="A1484" s="251"/>
      <c r="B1484" s="252"/>
      <c r="C1484" s="503" t="s">
        <v>1272</v>
      </c>
      <c r="D1484" s="503"/>
      <c r="E1484" s="253">
        <v>13.5285</v>
      </c>
      <c r="F1484" s="254"/>
      <c r="G1484" s="255"/>
      <c r="H1484" s="256"/>
      <c r="I1484" s="257"/>
      <c r="J1484" s="258"/>
      <c r="K1484" s="257"/>
      <c r="M1484" s="259" t="s">
        <v>1272</v>
      </c>
      <c r="O1484" s="242"/>
    </row>
    <row r="1485" spans="1:80" ht="12.75">
      <c r="A1485" s="243">
        <v>133</v>
      </c>
      <c r="B1485" s="244" t="s">
        <v>1270</v>
      </c>
      <c r="C1485" s="245" t="s">
        <v>1271</v>
      </c>
      <c r="D1485" s="246" t="s">
        <v>134</v>
      </c>
      <c r="E1485" s="247">
        <v>3.6792</v>
      </c>
      <c r="F1485" s="439"/>
      <c r="G1485" s="248">
        <f>E1485*F1485</f>
        <v>0</v>
      </c>
      <c r="H1485" s="249">
        <v>0.02</v>
      </c>
      <c r="I1485" s="250">
        <f>E1485*H1485</f>
        <v>0.073584</v>
      </c>
      <c r="J1485" s="249"/>
      <c r="K1485" s="250">
        <f>E1485*J1485</f>
        <v>0</v>
      </c>
      <c r="O1485" s="242">
        <v>2</v>
      </c>
      <c r="AA1485" s="215">
        <v>3</v>
      </c>
      <c r="AB1485" s="215">
        <v>7</v>
      </c>
      <c r="AC1485" s="215" t="s">
        <v>1270</v>
      </c>
      <c r="AZ1485" s="215">
        <v>2</v>
      </c>
      <c r="BA1485" s="215">
        <f>IF(AZ1485=1,G1485,0)</f>
        <v>0</v>
      </c>
      <c r="BB1485" s="215">
        <f>IF(AZ1485=2,G1485,0)</f>
        <v>0</v>
      </c>
      <c r="BC1485" s="215">
        <f>IF(AZ1485=3,G1485,0)</f>
        <v>0</v>
      </c>
      <c r="BD1485" s="215">
        <f>IF(AZ1485=4,G1485,0)</f>
        <v>0</v>
      </c>
      <c r="BE1485" s="215">
        <f>IF(AZ1485=5,G1485,0)</f>
        <v>0</v>
      </c>
      <c r="CA1485" s="242">
        <v>3</v>
      </c>
      <c r="CB1485" s="242">
        <v>7</v>
      </c>
    </row>
    <row r="1486" spans="1:15" ht="12.75">
      <c r="A1486" s="251"/>
      <c r="B1486" s="252"/>
      <c r="C1486" s="503" t="s">
        <v>1273</v>
      </c>
      <c r="D1486" s="503"/>
      <c r="E1486" s="253">
        <v>3.6792</v>
      </c>
      <c r="F1486" s="254"/>
      <c r="G1486" s="255"/>
      <c r="H1486" s="256"/>
      <c r="I1486" s="257"/>
      <c r="J1486" s="258"/>
      <c r="K1486" s="257"/>
      <c r="M1486" s="259" t="s">
        <v>1273</v>
      </c>
      <c r="O1486" s="242"/>
    </row>
    <row r="1487" spans="1:80" ht="12.75">
      <c r="A1487" s="243">
        <v>134</v>
      </c>
      <c r="B1487" s="244" t="s">
        <v>1274</v>
      </c>
      <c r="C1487" s="245" t="s">
        <v>1275</v>
      </c>
      <c r="D1487" s="246" t="s">
        <v>200</v>
      </c>
      <c r="E1487" s="247">
        <v>154</v>
      </c>
      <c r="F1487" s="439"/>
      <c r="G1487" s="248">
        <f>E1487*F1487</f>
        <v>0</v>
      </c>
      <c r="H1487" s="249">
        <v>0.00075</v>
      </c>
      <c r="I1487" s="250">
        <f>E1487*H1487</f>
        <v>0.1155</v>
      </c>
      <c r="J1487" s="249"/>
      <c r="K1487" s="250">
        <f>E1487*J1487</f>
        <v>0</v>
      </c>
      <c r="O1487" s="242">
        <v>2</v>
      </c>
      <c r="AA1487" s="215">
        <v>3</v>
      </c>
      <c r="AB1487" s="215">
        <v>7</v>
      </c>
      <c r="AC1487" s="215">
        <v>283765808</v>
      </c>
      <c r="AZ1487" s="215">
        <v>2</v>
      </c>
      <c r="BA1487" s="215">
        <f>IF(AZ1487=1,G1487,0)</f>
        <v>0</v>
      </c>
      <c r="BB1487" s="215">
        <f>IF(AZ1487=2,G1487,0)</f>
        <v>0</v>
      </c>
      <c r="BC1487" s="215">
        <f>IF(AZ1487=3,G1487,0)</f>
        <v>0</v>
      </c>
      <c r="BD1487" s="215">
        <f>IF(AZ1487=4,G1487,0)</f>
        <v>0</v>
      </c>
      <c r="BE1487" s="215">
        <f>IF(AZ1487=5,G1487,0)</f>
        <v>0</v>
      </c>
      <c r="CA1487" s="242">
        <v>3</v>
      </c>
      <c r="CB1487" s="242">
        <v>7</v>
      </c>
    </row>
    <row r="1488" spans="1:15" ht="12.75">
      <c r="A1488" s="251"/>
      <c r="B1488" s="252"/>
      <c r="C1488" s="503" t="s">
        <v>1235</v>
      </c>
      <c r="D1488" s="503"/>
      <c r="E1488" s="253">
        <v>0</v>
      </c>
      <c r="F1488" s="254"/>
      <c r="G1488" s="255"/>
      <c r="H1488" s="256"/>
      <c r="I1488" s="257"/>
      <c r="J1488" s="258"/>
      <c r="K1488" s="257"/>
      <c r="M1488" s="259" t="s">
        <v>1235</v>
      </c>
      <c r="O1488" s="242"/>
    </row>
    <row r="1489" spans="1:15" ht="12.75">
      <c r="A1489" s="251"/>
      <c r="B1489" s="252"/>
      <c r="C1489" s="503" t="s">
        <v>1276</v>
      </c>
      <c r="D1489" s="503"/>
      <c r="E1489" s="253">
        <v>68</v>
      </c>
      <c r="F1489" s="254"/>
      <c r="G1489" s="255"/>
      <c r="H1489" s="256"/>
      <c r="I1489" s="257"/>
      <c r="J1489" s="258"/>
      <c r="K1489" s="257"/>
      <c r="M1489" s="259" t="s">
        <v>1276</v>
      </c>
      <c r="O1489" s="242"/>
    </row>
    <row r="1490" spans="1:15" ht="12.75">
      <c r="A1490" s="251"/>
      <c r="B1490" s="252"/>
      <c r="C1490" s="503" t="s">
        <v>1277</v>
      </c>
      <c r="D1490" s="503"/>
      <c r="E1490" s="253">
        <v>60</v>
      </c>
      <c r="F1490" s="254"/>
      <c r="G1490" s="255"/>
      <c r="H1490" s="256"/>
      <c r="I1490" s="257"/>
      <c r="J1490" s="258"/>
      <c r="K1490" s="257"/>
      <c r="M1490" s="259" t="s">
        <v>1277</v>
      </c>
      <c r="O1490" s="242"/>
    </row>
    <row r="1491" spans="1:15" ht="12.75">
      <c r="A1491" s="251"/>
      <c r="B1491" s="252"/>
      <c r="C1491" s="503" t="s">
        <v>1278</v>
      </c>
      <c r="D1491" s="503"/>
      <c r="E1491" s="253">
        <v>8</v>
      </c>
      <c r="F1491" s="254"/>
      <c r="G1491" s="255"/>
      <c r="H1491" s="256"/>
      <c r="I1491" s="257"/>
      <c r="J1491" s="258"/>
      <c r="K1491" s="257"/>
      <c r="M1491" s="261">
        <v>20.96388888888889</v>
      </c>
      <c r="O1491" s="242"/>
    </row>
    <row r="1492" spans="1:15" ht="12.75">
      <c r="A1492" s="251"/>
      <c r="B1492" s="252"/>
      <c r="C1492" s="503" t="s">
        <v>1279</v>
      </c>
      <c r="D1492" s="503"/>
      <c r="E1492" s="253">
        <v>18</v>
      </c>
      <c r="F1492" s="254"/>
      <c r="G1492" s="255"/>
      <c r="H1492" s="256"/>
      <c r="I1492" s="257"/>
      <c r="J1492" s="258"/>
      <c r="K1492" s="257"/>
      <c r="M1492" s="261">
        <v>21.0125</v>
      </c>
      <c r="O1492" s="242"/>
    </row>
    <row r="1493" spans="1:80" ht="12.75">
      <c r="A1493" s="243">
        <v>135</v>
      </c>
      <c r="B1493" s="244" t="s">
        <v>1280</v>
      </c>
      <c r="C1493" s="245" t="s">
        <v>1281</v>
      </c>
      <c r="D1493" s="246" t="s">
        <v>205</v>
      </c>
      <c r="E1493" s="247">
        <v>341.586</v>
      </c>
      <c r="F1493" s="439"/>
      <c r="G1493" s="248">
        <f>E1493*F1493</f>
        <v>0</v>
      </c>
      <c r="H1493" s="249">
        <v>0.00075</v>
      </c>
      <c r="I1493" s="250">
        <f>E1493*H1493</f>
        <v>0.2561895</v>
      </c>
      <c r="J1493" s="249"/>
      <c r="K1493" s="250">
        <f>E1493*J1493</f>
        <v>0</v>
      </c>
      <c r="O1493" s="242">
        <v>2</v>
      </c>
      <c r="AA1493" s="215">
        <v>3</v>
      </c>
      <c r="AB1493" s="215">
        <v>7</v>
      </c>
      <c r="AC1493" s="215">
        <v>283765894</v>
      </c>
      <c r="AZ1493" s="215">
        <v>2</v>
      </c>
      <c r="BA1493" s="215">
        <f>IF(AZ1493=1,G1493,0)</f>
        <v>0</v>
      </c>
      <c r="BB1493" s="215">
        <f>IF(AZ1493=2,G1493,0)</f>
        <v>0</v>
      </c>
      <c r="BC1493" s="215">
        <f>IF(AZ1493=3,G1493,0)</f>
        <v>0</v>
      </c>
      <c r="BD1493" s="215">
        <f>IF(AZ1493=4,G1493,0)</f>
        <v>0</v>
      </c>
      <c r="BE1493" s="215">
        <f>IF(AZ1493=5,G1493,0)</f>
        <v>0</v>
      </c>
      <c r="CA1493" s="242">
        <v>3</v>
      </c>
      <c r="CB1493" s="242">
        <v>7</v>
      </c>
    </row>
    <row r="1494" spans="1:15" ht="12.75">
      <c r="A1494" s="251"/>
      <c r="B1494" s="252"/>
      <c r="C1494" s="503" t="s">
        <v>1235</v>
      </c>
      <c r="D1494" s="503"/>
      <c r="E1494" s="253">
        <v>0</v>
      </c>
      <c r="F1494" s="254"/>
      <c r="G1494" s="255"/>
      <c r="H1494" s="256"/>
      <c r="I1494" s="257"/>
      <c r="J1494" s="258"/>
      <c r="K1494" s="257"/>
      <c r="M1494" s="259" t="s">
        <v>1235</v>
      </c>
      <c r="O1494" s="242"/>
    </row>
    <row r="1495" spans="1:15" ht="12.75">
      <c r="A1495" s="251"/>
      <c r="B1495" s="252"/>
      <c r="C1495" s="505" t="s">
        <v>174</v>
      </c>
      <c r="D1495" s="505"/>
      <c r="E1495" s="262">
        <v>0</v>
      </c>
      <c r="F1495" s="254"/>
      <c r="G1495" s="255"/>
      <c r="H1495" s="256"/>
      <c r="I1495" s="257"/>
      <c r="J1495" s="258"/>
      <c r="K1495" s="257"/>
      <c r="M1495" s="259" t="s">
        <v>174</v>
      </c>
      <c r="O1495" s="242"/>
    </row>
    <row r="1496" spans="1:15" ht="12.75">
      <c r="A1496" s="251"/>
      <c r="B1496" s="252"/>
      <c r="C1496" s="505" t="s">
        <v>918</v>
      </c>
      <c r="D1496" s="505"/>
      <c r="E1496" s="262">
        <v>0</v>
      </c>
      <c r="F1496" s="254"/>
      <c r="G1496" s="255"/>
      <c r="H1496" s="256"/>
      <c r="I1496" s="257"/>
      <c r="J1496" s="258"/>
      <c r="K1496" s="257"/>
      <c r="M1496" s="259" t="s">
        <v>918</v>
      </c>
      <c r="O1496" s="242"/>
    </row>
    <row r="1497" spans="1:15" ht="12.75">
      <c r="A1497" s="251"/>
      <c r="B1497" s="252"/>
      <c r="C1497" s="505" t="s">
        <v>1282</v>
      </c>
      <c r="D1497" s="505"/>
      <c r="E1497" s="262">
        <v>15.38</v>
      </c>
      <c r="F1497" s="254"/>
      <c r="G1497" s="255"/>
      <c r="H1497" s="256"/>
      <c r="I1497" s="257"/>
      <c r="J1497" s="258"/>
      <c r="K1497" s="257"/>
      <c r="M1497" s="259" t="s">
        <v>1282</v>
      </c>
      <c r="O1497" s="242"/>
    </row>
    <row r="1498" spans="1:15" ht="12.75">
      <c r="A1498" s="251"/>
      <c r="B1498" s="252"/>
      <c r="C1498" s="505" t="s">
        <v>1283</v>
      </c>
      <c r="D1498" s="505"/>
      <c r="E1498" s="262">
        <v>24.064</v>
      </c>
      <c r="F1498" s="254"/>
      <c r="G1498" s="255"/>
      <c r="H1498" s="256"/>
      <c r="I1498" s="257"/>
      <c r="J1498" s="258"/>
      <c r="K1498" s="257"/>
      <c r="M1498" s="259" t="s">
        <v>1283</v>
      </c>
      <c r="O1498" s="242"/>
    </row>
    <row r="1499" spans="1:15" ht="12.75">
      <c r="A1499" s="251"/>
      <c r="B1499" s="252"/>
      <c r="C1499" s="505" t="s">
        <v>1284</v>
      </c>
      <c r="D1499" s="505"/>
      <c r="E1499" s="262">
        <v>65.03</v>
      </c>
      <c r="F1499" s="254"/>
      <c r="G1499" s="255"/>
      <c r="H1499" s="256"/>
      <c r="I1499" s="257"/>
      <c r="J1499" s="258"/>
      <c r="K1499" s="257"/>
      <c r="M1499" s="259" t="s">
        <v>1284</v>
      </c>
      <c r="O1499" s="242"/>
    </row>
    <row r="1500" spans="1:15" ht="12.75">
      <c r="A1500" s="251"/>
      <c r="B1500" s="252"/>
      <c r="C1500" s="505" t="s">
        <v>1240</v>
      </c>
      <c r="D1500" s="505"/>
      <c r="E1500" s="262">
        <v>37.04</v>
      </c>
      <c r="F1500" s="254"/>
      <c r="G1500" s="255"/>
      <c r="H1500" s="256"/>
      <c r="I1500" s="257"/>
      <c r="J1500" s="258"/>
      <c r="K1500" s="257"/>
      <c r="M1500" s="259" t="s">
        <v>1240</v>
      </c>
      <c r="O1500" s="242"/>
    </row>
    <row r="1501" spans="1:15" ht="12.75">
      <c r="A1501" s="251"/>
      <c r="B1501" s="252"/>
      <c r="C1501" s="505" t="s">
        <v>1241</v>
      </c>
      <c r="D1501" s="505"/>
      <c r="E1501" s="262">
        <v>10</v>
      </c>
      <c r="F1501" s="254"/>
      <c r="G1501" s="255"/>
      <c r="H1501" s="256"/>
      <c r="I1501" s="257"/>
      <c r="J1501" s="258"/>
      <c r="K1501" s="257"/>
      <c r="M1501" s="259" t="s">
        <v>1241</v>
      </c>
      <c r="O1501" s="242"/>
    </row>
    <row r="1502" spans="1:15" ht="12.75">
      <c r="A1502" s="251"/>
      <c r="B1502" s="252"/>
      <c r="C1502" s="505" t="s">
        <v>1242</v>
      </c>
      <c r="D1502" s="505"/>
      <c r="E1502" s="262">
        <v>0</v>
      </c>
      <c r="F1502" s="254"/>
      <c r="G1502" s="255"/>
      <c r="H1502" s="256"/>
      <c r="I1502" s="257"/>
      <c r="J1502" s="258"/>
      <c r="K1502" s="257"/>
      <c r="M1502" s="259" t="s">
        <v>1242</v>
      </c>
      <c r="O1502" s="242"/>
    </row>
    <row r="1503" spans="1:15" ht="12.75">
      <c r="A1503" s="251"/>
      <c r="B1503" s="252"/>
      <c r="C1503" s="505" t="s">
        <v>1243</v>
      </c>
      <c r="D1503" s="505"/>
      <c r="E1503" s="262">
        <v>18.8</v>
      </c>
      <c r="F1503" s="254"/>
      <c r="G1503" s="255"/>
      <c r="H1503" s="256"/>
      <c r="I1503" s="257"/>
      <c r="J1503" s="258"/>
      <c r="K1503" s="257"/>
      <c r="M1503" s="259" t="s">
        <v>1243</v>
      </c>
      <c r="O1503" s="242"/>
    </row>
    <row r="1504" spans="1:15" ht="12.75">
      <c r="A1504" s="251"/>
      <c r="B1504" s="252"/>
      <c r="C1504" s="505" t="s">
        <v>1244</v>
      </c>
      <c r="D1504" s="505"/>
      <c r="E1504" s="262">
        <v>8.02</v>
      </c>
      <c r="F1504" s="254"/>
      <c r="G1504" s="255"/>
      <c r="H1504" s="256"/>
      <c r="I1504" s="257"/>
      <c r="J1504" s="258"/>
      <c r="K1504" s="257"/>
      <c r="M1504" s="259" t="s">
        <v>1244</v>
      </c>
      <c r="O1504" s="242"/>
    </row>
    <row r="1505" spans="1:15" ht="12.75">
      <c r="A1505" s="251"/>
      <c r="B1505" s="252"/>
      <c r="C1505" s="505" t="s">
        <v>1245</v>
      </c>
      <c r="D1505" s="505"/>
      <c r="E1505" s="262">
        <v>6.16</v>
      </c>
      <c r="F1505" s="254"/>
      <c r="G1505" s="255"/>
      <c r="H1505" s="256"/>
      <c r="I1505" s="257"/>
      <c r="J1505" s="258"/>
      <c r="K1505" s="257"/>
      <c r="M1505" s="259" t="s">
        <v>1245</v>
      </c>
      <c r="O1505" s="242"/>
    </row>
    <row r="1506" spans="1:15" ht="12.75">
      <c r="A1506" s="251"/>
      <c r="B1506" s="252"/>
      <c r="C1506" s="505" t="s">
        <v>1246</v>
      </c>
      <c r="D1506" s="505"/>
      <c r="E1506" s="262">
        <v>11.6</v>
      </c>
      <c r="F1506" s="254"/>
      <c r="G1506" s="255"/>
      <c r="H1506" s="256"/>
      <c r="I1506" s="257"/>
      <c r="J1506" s="258"/>
      <c r="K1506" s="257"/>
      <c r="M1506" s="259" t="s">
        <v>1246</v>
      </c>
      <c r="O1506" s="242"/>
    </row>
    <row r="1507" spans="1:15" ht="12.75">
      <c r="A1507" s="251"/>
      <c r="B1507" s="252"/>
      <c r="C1507" s="505" t="s">
        <v>1247</v>
      </c>
      <c r="D1507" s="505"/>
      <c r="E1507" s="262">
        <v>14.48</v>
      </c>
      <c r="F1507" s="254"/>
      <c r="G1507" s="255"/>
      <c r="H1507" s="256"/>
      <c r="I1507" s="257"/>
      <c r="J1507" s="258"/>
      <c r="K1507" s="257"/>
      <c r="M1507" s="259" t="s">
        <v>1247</v>
      </c>
      <c r="O1507" s="242"/>
    </row>
    <row r="1508" spans="1:15" ht="33.75">
      <c r="A1508" s="251"/>
      <c r="B1508" s="252"/>
      <c r="C1508" s="505" t="s">
        <v>1248</v>
      </c>
      <c r="D1508" s="505"/>
      <c r="E1508" s="262">
        <v>114.746</v>
      </c>
      <c r="F1508" s="254"/>
      <c r="G1508" s="255"/>
      <c r="H1508" s="256"/>
      <c r="I1508" s="257"/>
      <c r="J1508" s="258"/>
      <c r="K1508" s="257"/>
      <c r="M1508" s="259" t="s">
        <v>1248</v>
      </c>
      <c r="O1508" s="242"/>
    </row>
    <row r="1509" spans="1:15" ht="12.75">
      <c r="A1509" s="251"/>
      <c r="B1509" s="252"/>
      <c r="C1509" s="505" t="s">
        <v>175</v>
      </c>
      <c r="D1509" s="505"/>
      <c r="E1509" s="262">
        <v>325.32</v>
      </c>
      <c r="F1509" s="254"/>
      <c r="G1509" s="255"/>
      <c r="H1509" s="256"/>
      <c r="I1509" s="257"/>
      <c r="J1509" s="258"/>
      <c r="K1509" s="257"/>
      <c r="M1509" s="259" t="s">
        <v>175</v>
      </c>
      <c r="O1509" s="242"/>
    </row>
    <row r="1510" spans="1:15" ht="12.75">
      <c r="A1510" s="251"/>
      <c r="B1510" s="252"/>
      <c r="C1510" s="503" t="s">
        <v>1285</v>
      </c>
      <c r="D1510" s="503"/>
      <c r="E1510" s="253">
        <v>341.586</v>
      </c>
      <c r="F1510" s="254"/>
      <c r="G1510" s="255"/>
      <c r="H1510" s="256"/>
      <c r="I1510" s="257"/>
      <c r="J1510" s="258"/>
      <c r="K1510" s="257"/>
      <c r="M1510" s="259" t="s">
        <v>1285</v>
      </c>
      <c r="O1510" s="242"/>
    </row>
    <row r="1511" spans="1:80" ht="12.75">
      <c r="A1511" s="243">
        <v>136</v>
      </c>
      <c r="B1511" s="244" t="s">
        <v>1286</v>
      </c>
      <c r="C1511" s="245" t="s">
        <v>1287</v>
      </c>
      <c r="D1511" s="246" t="s">
        <v>123</v>
      </c>
      <c r="E1511" s="247">
        <v>18.1434</v>
      </c>
      <c r="F1511" s="439"/>
      <c r="G1511" s="248">
        <f>E1511*F1511</f>
        <v>0</v>
      </c>
      <c r="H1511" s="249">
        <v>0.002</v>
      </c>
      <c r="I1511" s="250">
        <f>E1511*H1511</f>
        <v>0.0362868</v>
      </c>
      <c r="J1511" s="249"/>
      <c r="K1511" s="250">
        <f>E1511*J1511</f>
        <v>0</v>
      </c>
      <c r="O1511" s="242">
        <v>2</v>
      </c>
      <c r="AA1511" s="215">
        <v>3</v>
      </c>
      <c r="AB1511" s="215">
        <v>7</v>
      </c>
      <c r="AC1511" s="215">
        <v>631508275</v>
      </c>
      <c r="AZ1511" s="215">
        <v>2</v>
      </c>
      <c r="BA1511" s="215">
        <f>IF(AZ1511=1,G1511,0)</f>
        <v>0</v>
      </c>
      <c r="BB1511" s="215">
        <f>IF(AZ1511=2,G1511,0)</f>
        <v>0</v>
      </c>
      <c r="BC1511" s="215">
        <f>IF(AZ1511=3,G1511,0)</f>
        <v>0</v>
      </c>
      <c r="BD1511" s="215">
        <f>IF(AZ1511=4,G1511,0)</f>
        <v>0</v>
      </c>
      <c r="BE1511" s="215">
        <f>IF(AZ1511=5,G1511,0)</f>
        <v>0</v>
      </c>
      <c r="CA1511" s="242">
        <v>3</v>
      </c>
      <c r="CB1511" s="242">
        <v>7</v>
      </c>
    </row>
    <row r="1512" spans="1:15" ht="12.75">
      <c r="A1512" s="251"/>
      <c r="B1512" s="252"/>
      <c r="C1512" s="503" t="s">
        <v>1288</v>
      </c>
      <c r="D1512" s="503"/>
      <c r="E1512" s="253">
        <v>18.1434</v>
      </c>
      <c r="F1512" s="254"/>
      <c r="G1512" s="255"/>
      <c r="H1512" s="256"/>
      <c r="I1512" s="257"/>
      <c r="J1512" s="258"/>
      <c r="K1512" s="257"/>
      <c r="M1512" s="259" t="s">
        <v>1288</v>
      </c>
      <c r="O1512" s="242"/>
    </row>
    <row r="1513" spans="1:80" ht="12.75">
      <c r="A1513" s="243">
        <v>137</v>
      </c>
      <c r="B1513" s="244" t="s">
        <v>1289</v>
      </c>
      <c r="C1513" s="245" t="s">
        <v>1290</v>
      </c>
      <c r="D1513" s="246" t="s">
        <v>123</v>
      </c>
      <c r="E1513" s="247">
        <v>343.3095</v>
      </c>
      <c r="F1513" s="439"/>
      <c r="G1513" s="248">
        <f>E1513*F1513</f>
        <v>0</v>
      </c>
      <c r="H1513" s="249">
        <v>0.016</v>
      </c>
      <c r="I1513" s="250">
        <f>E1513*H1513</f>
        <v>5.492952000000001</v>
      </c>
      <c r="J1513" s="249"/>
      <c r="K1513" s="250">
        <f>E1513*J1513</f>
        <v>0</v>
      </c>
      <c r="O1513" s="242">
        <v>2</v>
      </c>
      <c r="AA1513" s="215">
        <v>3</v>
      </c>
      <c r="AB1513" s="215">
        <v>7</v>
      </c>
      <c r="AC1513" s="215">
        <v>63150883</v>
      </c>
      <c r="AZ1513" s="215">
        <v>2</v>
      </c>
      <c r="BA1513" s="215">
        <f>IF(AZ1513=1,G1513,0)</f>
        <v>0</v>
      </c>
      <c r="BB1513" s="215">
        <f>IF(AZ1513=2,G1513,0)</f>
        <v>0</v>
      </c>
      <c r="BC1513" s="215">
        <f>IF(AZ1513=3,G1513,0)</f>
        <v>0</v>
      </c>
      <c r="BD1513" s="215">
        <f>IF(AZ1513=4,G1513,0)</f>
        <v>0</v>
      </c>
      <c r="BE1513" s="215">
        <f>IF(AZ1513=5,G1513,0)</f>
        <v>0</v>
      </c>
      <c r="CA1513" s="242">
        <v>3</v>
      </c>
      <c r="CB1513" s="242">
        <v>7</v>
      </c>
    </row>
    <row r="1514" spans="1:15" ht="12.75">
      <c r="A1514" s="251"/>
      <c r="B1514" s="252"/>
      <c r="C1514" s="503" t="s">
        <v>1255</v>
      </c>
      <c r="D1514" s="503"/>
      <c r="E1514" s="253">
        <v>0</v>
      </c>
      <c r="F1514" s="254"/>
      <c r="G1514" s="255"/>
      <c r="H1514" s="256"/>
      <c r="I1514" s="257"/>
      <c r="J1514" s="258"/>
      <c r="K1514" s="257"/>
      <c r="M1514" s="259" t="s">
        <v>1255</v>
      </c>
      <c r="O1514" s="242"/>
    </row>
    <row r="1515" spans="1:15" ht="12.75">
      <c r="A1515" s="251"/>
      <c r="B1515" s="252"/>
      <c r="C1515" s="505" t="s">
        <v>174</v>
      </c>
      <c r="D1515" s="505"/>
      <c r="E1515" s="262">
        <v>0</v>
      </c>
      <c r="F1515" s="254"/>
      <c r="G1515" s="255"/>
      <c r="H1515" s="256"/>
      <c r="I1515" s="257"/>
      <c r="J1515" s="258"/>
      <c r="K1515" s="257"/>
      <c r="M1515" s="259" t="s">
        <v>174</v>
      </c>
      <c r="O1515" s="242"/>
    </row>
    <row r="1516" spans="1:15" ht="12.75">
      <c r="A1516" s="251"/>
      <c r="B1516" s="252"/>
      <c r="C1516" s="505" t="s">
        <v>1242</v>
      </c>
      <c r="D1516" s="505"/>
      <c r="E1516" s="262">
        <v>0</v>
      </c>
      <c r="F1516" s="254"/>
      <c r="G1516" s="255"/>
      <c r="H1516" s="256"/>
      <c r="I1516" s="257"/>
      <c r="J1516" s="258"/>
      <c r="K1516" s="257"/>
      <c r="M1516" s="259" t="s">
        <v>1242</v>
      </c>
      <c r="O1516" s="242"/>
    </row>
    <row r="1517" spans="1:15" ht="12.75">
      <c r="A1517" s="251"/>
      <c r="B1517" s="252"/>
      <c r="C1517" s="505" t="s">
        <v>1256</v>
      </c>
      <c r="D1517" s="505"/>
      <c r="E1517" s="262">
        <v>0</v>
      </c>
      <c r="F1517" s="254"/>
      <c r="G1517" s="255"/>
      <c r="H1517" s="256"/>
      <c r="I1517" s="257"/>
      <c r="J1517" s="258"/>
      <c r="K1517" s="257"/>
      <c r="M1517" s="259" t="s">
        <v>1256</v>
      </c>
      <c r="O1517" s="242"/>
    </row>
    <row r="1518" spans="1:15" ht="12.75">
      <c r="A1518" s="251"/>
      <c r="B1518" s="252"/>
      <c r="C1518" s="505" t="s">
        <v>1257</v>
      </c>
      <c r="D1518" s="505"/>
      <c r="E1518" s="262">
        <v>106.6307</v>
      </c>
      <c r="F1518" s="254"/>
      <c r="G1518" s="255"/>
      <c r="H1518" s="256"/>
      <c r="I1518" s="257"/>
      <c r="J1518" s="258"/>
      <c r="K1518" s="257"/>
      <c r="M1518" s="259" t="s">
        <v>1257</v>
      </c>
      <c r="O1518" s="242"/>
    </row>
    <row r="1519" spans="1:15" ht="12.75">
      <c r="A1519" s="251"/>
      <c r="B1519" s="252"/>
      <c r="C1519" s="505" t="s">
        <v>1258</v>
      </c>
      <c r="D1519" s="505"/>
      <c r="E1519" s="262">
        <v>79.5834</v>
      </c>
      <c r="F1519" s="254"/>
      <c r="G1519" s="255"/>
      <c r="H1519" s="256"/>
      <c r="I1519" s="257"/>
      <c r="J1519" s="258"/>
      <c r="K1519" s="257"/>
      <c r="M1519" s="259" t="s">
        <v>1258</v>
      </c>
      <c r="O1519" s="242"/>
    </row>
    <row r="1520" spans="1:15" ht="12.75">
      <c r="A1520" s="251"/>
      <c r="B1520" s="252"/>
      <c r="C1520" s="505" t="s">
        <v>1259</v>
      </c>
      <c r="D1520" s="505"/>
      <c r="E1520" s="262">
        <v>0</v>
      </c>
      <c r="F1520" s="254"/>
      <c r="G1520" s="255"/>
      <c r="H1520" s="256"/>
      <c r="I1520" s="257"/>
      <c r="J1520" s="258"/>
      <c r="K1520" s="257"/>
      <c r="M1520" s="259" t="s">
        <v>1259</v>
      </c>
      <c r="O1520" s="242"/>
    </row>
    <row r="1521" spans="1:15" ht="12.75">
      <c r="A1521" s="251"/>
      <c r="B1521" s="252"/>
      <c r="C1521" s="505" t="s">
        <v>1260</v>
      </c>
      <c r="D1521" s="505"/>
      <c r="E1521" s="262">
        <v>0</v>
      </c>
      <c r="F1521" s="254"/>
      <c r="G1521" s="255"/>
      <c r="H1521" s="256"/>
      <c r="I1521" s="257"/>
      <c r="J1521" s="258"/>
      <c r="K1521" s="257"/>
      <c r="M1521" s="259" t="s">
        <v>1260</v>
      </c>
      <c r="O1521" s="242"/>
    </row>
    <row r="1522" spans="1:15" ht="12.75">
      <c r="A1522" s="251"/>
      <c r="B1522" s="252"/>
      <c r="C1522" s="505" t="s">
        <v>1261</v>
      </c>
      <c r="D1522" s="505"/>
      <c r="E1522" s="262">
        <v>54.9846</v>
      </c>
      <c r="F1522" s="254"/>
      <c r="G1522" s="255"/>
      <c r="H1522" s="256"/>
      <c r="I1522" s="257"/>
      <c r="J1522" s="258"/>
      <c r="K1522" s="257"/>
      <c r="M1522" s="259" t="s">
        <v>1261</v>
      </c>
      <c r="O1522" s="242"/>
    </row>
    <row r="1523" spans="1:15" ht="12.75">
      <c r="A1523" s="251"/>
      <c r="B1523" s="252"/>
      <c r="C1523" s="505" t="s">
        <v>1262</v>
      </c>
      <c r="D1523" s="505"/>
      <c r="E1523" s="262">
        <v>70.9008</v>
      </c>
      <c r="F1523" s="254"/>
      <c r="G1523" s="255"/>
      <c r="H1523" s="256"/>
      <c r="I1523" s="257"/>
      <c r="J1523" s="258"/>
      <c r="K1523" s="257"/>
      <c r="M1523" s="259" t="s">
        <v>1262</v>
      </c>
      <c r="O1523" s="242"/>
    </row>
    <row r="1524" spans="1:15" ht="12.75">
      <c r="A1524" s="251"/>
      <c r="B1524" s="252"/>
      <c r="C1524" s="505" t="s">
        <v>175</v>
      </c>
      <c r="D1524" s="505"/>
      <c r="E1524" s="262">
        <v>312.09950000000003</v>
      </c>
      <c r="F1524" s="254"/>
      <c r="G1524" s="255"/>
      <c r="H1524" s="256"/>
      <c r="I1524" s="257"/>
      <c r="J1524" s="258"/>
      <c r="K1524" s="257"/>
      <c r="M1524" s="259" t="s">
        <v>175</v>
      </c>
      <c r="O1524" s="242"/>
    </row>
    <row r="1525" spans="1:15" ht="12.75">
      <c r="A1525" s="251"/>
      <c r="B1525" s="252"/>
      <c r="C1525" s="503" t="s">
        <v>1291</v>
      </c>
      <c r="D1525" s="503"/>
      <c r="E1525" s="253">
        <v>343.3095</v>
      </c>
      <c r="F1525" s="254"/>
      <c r="G1525" s="255"/>
      <c r="H1525" s="256"/>
      <c r="I1525" s="257"/>
      <c r="J1525" s="258"/>
      <c r="K1525" s="257"/>
      <c r="M1525" s="259" t="s">
        <v>1291</v>
      </c>
      <c r="O1525" s="242"/>
    </row>
    <row r="1526" spans="1:80" ht="12.75">
      <c r="A1526" s="243">
        <v>138</v>
      </c>
      <c r="B1526" s="244" t="s">
        <v>1292</v>
      </c>
      <c r="C1526" s="245" t="s">
        <v>1293</v>
      </c>
      <c r="D1526" s="246" t="s">
        <v>123</v>
      </c>
      <c r="E1526" s="247">
        <v>1271.4033</v>
      </c>
      <c r="F1526" s="439"/>
      <c r="G1526" s="248">
        <f>E1526*F1526</f>
        <v>0</v>
      </c>
      <c r="H1526" s="249">
        <v>0.0056</v>
      </c>
      <c r="I1526" s="250">
        <f>E1526*H1526</f>
        <v>7.1198584799999995</v>
      </c>
      <c r="J1526" s="249"/>
      <c r="K1526" s="250">
        <f>E1526*J1526</f>
        <v>0</v>
      </c>
      <c r="O1526" s="242">
        <v>2</v>
      </c>
      <c r="AA1526" s="215">
        <v>3</v>
      </c>
      <c r="AB1526" s="215">
        <v>7</v>
      </c>
      <c r="AC1526" s="215">
        <v>63151410</v>
      </c>
      <c r="AZ1526" s="215">
        <v>2</v>
      </c>
      <c r="BA1526" s="215">
        <f>IF(AZ1526=1,G1526,0)</f>
        <v>0</v>
      </c>
      <c r="BB1526" s="215">
        <f>IF(AZ1526=2,G1526,0)</f>
        <v>0</v>
      </c>
      <c r="BC1526" s="215">
        <f>IF(AZ1526=3,G1526,0)</f>
        <v>0</v>
      </c>
      <c r="BD1526" s="215">
        <f>IF(AZ1526=4,G1526,0)</f>
        <v>0</v>
      </c>
      <c r="BE1526" s="215">
        <f>IF(AZ1526=5,G1526,0)</f>
        <v>0</v>
      </c>
      <c r="CA1526" s="242">
        <v>3</v>
      </c>
      <c r="CB1526" s="242">
        <v>7</v>
      </c>
    </row>
    <row r="1527" spans="1:15" ht="12.75">
      <c r="A1527" s="251"/>
      <c r="B1527" s="252"/>
      <c r="C1527" s="503" t="s">
        <v>1232</v>
      </c>
      <c r="D1527" s="503"/>
      <c r="E1527" s="253">
        <v>0</v>
      </c>
      <c r="F1527" s="254"/>
      <c r="G1527" s="255"/>
      <c r="H1527" s="256"/>
      <c r="I1527" s="257"/>
      <c r="J1527" s="258"/>
      <c r="K1527" s="257"/>
      <c r="M1527" s="259" t="s">
        <v>1232</v>
      </c>
      <c r="O1527" s="242"/>
    </row>
    <row r="1528" spans="1:15" ht="12.75">
      <c r="A1528" s="251"/>
      <c r="B1528" s="252"/>
      <c r="C1528" s="505" t="s">
        <v>174</v>
      </c>
      <c r="D1528" s="505"/>
      <c r="E1528" s="262">
        <v>0</v>
      </c>
      <c r="F1528" s="254"/>
      <c r="G1528" s="255"/>
      <c r="H1528" s="256"/>
      <c r="I1528" s="257"/>
      <c r="J1528" s="258"/>
      <c r="K1528" s="257"/>
      <c r="M1528" s="259" t="s">
        <v>174</v>
      </c>
      <c r="O1528" s="242"/>
    </row>
    <row r="1529" spans="1:15" ht="12.75">
      <c r="A1529" s="251"/>
      <c r="B1529" s="252"/>
      <c r="C1529" s="505" t="s">
        <v>1223</v>
      </c>
      <c r="D1529" s="505"/>
      <c r="E1529" s="262">
        <v>0</v>
      </c>
      <c r="F1529" s="254"/>
      <c r="G1529" s="255"/>
      <c r="H1529" s="256"/>
      <c r="I1529" s="257"/>
      <c r="J1529" s="258"/>
      <c r="K1529" s="257"/>
      <c r="M1529" s="259" t="s">
        <v>1223</v>
      </c>
      <c r="O1529" s="242"/>
    </row>
    <row r="1530" spans="1:15" ht="12.75">
      <c r="A1530" s="251"/>
      <c r="B1530" s="252"/>
      <c r="C1530" s="505" t="s">
        <v>1224</v>
      </c>
      <c r="D1530" s="505"/>
      <c r="E1530" s="262">
        <v>457.808</v>
      </c>
      <c r="F1530" s="254"/>
      <c r="G1530" s="255"/>
      <c r="H1530" s="256"/>
      <c r="I1530" s="257"/>
      <c r="J1530" s="258"/>
      <c r="K1530" s="257"/>
      <c r="M1530" s="259" t="s">
        <v>1224</v>
      </c>
      <c r="O1530" s="242"/>
    </row>
    <row r="1531" spans="1:15" ht="12.75">
      <c r="A1531" s="251"/>
      <c r="B1531" s="252"/>
      <c r="C1531" s="505" t="s">
        <v>1225</v>
      </c>
      <c r="D1531" s="505"/>
      <c r="E1531" s="262">
        <v>71.2608</v>
      </c>
      <c r="F1531" s="254"/>
      <c r="G1531" s="255"/>
      <c r="H1531" s="256"/>
      <c r="I1531" s="257"/>
      <c r="J1531" s="258"/>
      <c r="K1531" s="257"/>
      <c r="M1531" s="259" t="s">
        <v>1225</v>
      </c>
      <c r="O1531" s="242"/>
    </row>
    <row r="1532" spans="1:15" ht="12.75">
      <c r="A1532" s="251"/>
      <c r="B1532" s="252"/>
      <c r="C1532" s="505" t="s">
        <v>1226</v>
      </c>
      <c r="D1532" s="505"/>
      <c r="E1532" s="262">
        <v>120.2602</v>
      </c>
      <c r="F1532" s="254"/>
      <c r="G1532" s="255"/>
      <c r="H1532" s="256"/>
      <c r="I1532" s="257"/>
      <c r="J1532" s="258"/>
      <c r="K1532" s="257"/>
      <c r="M1532" s="259" t="s">
        <v>1226</v>
      </c>
      <c r="O1532" s="242"/>
    </row>
    <row r="1533" spans="1:15" ht="33.75">
      <c r="A1533" s="251"/>
      <c r="B1533" s="252"/>
      <c r="C1533" s="505" t="s">
        <v>1227</v>
      </c>
      <c r="D1533" s="505"/>
      <c r="E1533" s="262">
        <v>506.4922</v>
      </c>
      <c r="F1533" s="254"/>
      <c r="G1533" s="255"/>
      <c r="H1533" s="256"/>
      <c r="I1533" s="257"/>
      <c r="J1533" s="258"/>
      <c r="K1533" s="257"/>
      <c r="M1533" s="259" t="s">
        <v>1227</v>
      </c>
      <c r="O1533" s="242"/>
    </row>
    <row r="1534" spans="1:15" ht="12.75">
      <c r="A1534" s="251"/>
      <c r="B1534" s="252"/>
      <c r="C1534" s="505" t="s">
        <v>175</v>
      </c>
      <c r="D1534" s="505"/>
      <c r="E1534" s="262">
        <v>1155.8211999999999</v>
      </c>
      <c r="F1534" s="254"/>
      <c r="G1534" s="255"/>
      <c r="H1534" s="256"/>
      <c r="I1534" s="257"/>
      <c r="J1534" s="258"/>
      <c r="K1534" s="257"/>
      <c r="M1534" s="259" t="s">
        <v>175</v>
      </c>
      <c r="O1534" s="242"/>
    </row>
    <row r="1535" spans="1:15" ht="12.75">
      <c r="A1535" s="251"/>
      <c r="B1535" s="252"/>
      <c r="C1535" s="503" t="s">
        <v>1294</v>
      </c>
      <c r="D1535" s="503"/>
      <c r="E1535" s="253">
        <v>1271.4033</v>
      </c>
      <c r="F1535" s="254"/>
      <c r="G1535" s="255"/>
      <c r="H1535" s="256"/>
      <c r="I1535" s="257"/>
      <c r="J1535" s="258"/>
      <c r="K1535" s="257"/>
      <c r="M1535" s="259" t="s">
        <v>1294</v>
      </c>
      <c r="O1535" s="242"/>
    </row>
    <row r="1536" spans="1:80" ht="12.75">
      <c r="A1536" s="243">
        <v>139</v>
      </c>
      <c r="B1536" s="244" t="s">
        <v>1295</v>
      </c>
      <c r="C1536" s="245" t="s">
        <v>1296</v>
      </c>
      <c r="D1536" s="246" t="s">
        <v>123</v>
      </c>
      <c r="E1536" s="247">
        <v>1271.4033</v>
      </c>
      <c r="F1536" s="439"/>
      <c r="G1536" s="248">
        <f>E1536*F1536</f>
        <v>0</v>
      </c>
      <c r="H1536" s="249">
        <v>0.0064</v>
      </c>
      <c r="I1536" s="250">
        <f>E1536*H1536</f>
        <v>8.13698112</v>
      </c>
      <c r="J1536" s="249"/>
      <c r="K1536" s="250">
        <f>E1536*J1536</f>
        <v>0</v>
      </c>
      <c r="O1536" s="242">
        <v>2</v>
      </c>
      <c r="AA1536" s="215">
        <v>3</v>
      </c>
      <c r="AB1536" s="215">
        <v>7</v>
      </c>
      <c r="AC1536" s="215">
        <v>63151412</v>
      </c>
      <c r="AZ1536" s="215">
        <v>2</v>
      </c>
      <c r="BA1536" s="215">
        <f>IF(AZ1536=1,G1536,0)</f>
        <v>0</v>
      </c>
      <c r="BB1536" s="215">
        <f>IF(AZ1536=2,G1536,0)</f>
        <v>0</v>
      </c>
      <c r="BC1536" s="215">
        <f>IF(AZ1536=3,G1536,0)</f>
        <v>0</v>
      </c>
      <c r="BD1536" s="215">
        <f>IF(AZ1536=4,G1536,0)</f>
        <v>0</v>
      </c>
      <c r="BE1536" s="215">
        <f>IF(AZ1536=5,G1536,0)</f>
        <v>0</v>
      </c>
      <c r="CA1536" s="242">
        <v>3</v>
      </c>
      <c r="CB1536" s="242">
        <v>7</v>
      </c>
    </row>
    <row r="1537" spans="1:15" ht="12.75">
      <c r="A1537" s="251"/>
      <c r="B1537" s="252"/>
      <c r="C1537" s="503" t="s">
        <v>1232</v>
      </c>
      <c r="D1537" s="503"/>
      <c r="E1537" s="253">
        <v>0</v>
      </c>
      <c r="F1537" s="254"/>
      <c r="G1537" s="255"/>
      <c r="H1537" s="256"/>
      <c r="I1537" s="257"/>
      <c r="J1537" s="258"/>
      <c r="K1537" s="257"/>
      <c r="M1537" s="259" t="s">
        <v>1232</v>
      </c>
      <c r="O1537" s="242"/>
    </row>
    <row r="1538" spans="1:15" ht="12.75">
      <c r="A1538" s="251"/>
      <c r="B1538" s="252"/>
      <c r="C1538" s="505" t="s">
        <v>174</v>
      </c>
      <c r="D1538" s="505"/>
      <c r="E1538" s="262">
        <v>0</v>
      </c>
      <c r="F1538" s="254"/>
      <c r="G1538" s="255"/>
      <c r="H1538" s="256"/>
      <c r="I1538" s="257"/>
      <c r="J1538" s="258"/>
      <c r="K1538" s="257"/>
      <c r="M1538" s="259" t="s">
        <v>174</v>
      </c>
      <c r="O1538" s="242"/>
    </row>
    <row r="1539" spans="1:15" ht="12.75">
      <c r="A1539" s="251"/>
      <c r="B1539" s="252"/>
      <c r="C1539" s="505" t="s">
        <v>1223</v>
      </c>
      <c r="D1539" s="505"/>
      <c r="E1539" s="262">
        <v>0</v>
      </c>
      <c r="F1539" s="254"/>
      <c r="G1539" s="255"/>
      <c r="H1539" s="256"/>
      <c r="I1539" s="257"/>
      <c r="J1539" s="258"/>
      <c r="K1539" s="257"/>
      <c r="M1539" s="259" t="s">
        <v>1223</v>
      </c>
      <c r="O1539" s="242"/>
    </row>
    <row r="1540" spans="1:15" ht="12.75">
      <c r="A1540" s="251"/>
      <c r="B1540" s="252"/>
      <c r="C1540" s="505" t="s">
        <v>1224</v>
      </c>
      <c r="D1540" s="505"/>
      <c r="E1540" s="262">
        <v>457.808</v>
      </c>
      <c r="F1540" s="254"/>
      <c r="G1540" s="255"/>
      <c r="H1540" s="256"/>
      <c r="I1540" s="257"/>
      <c r="J1540" s="258"/>
      <c r="K1540" s="257"/>
      <c r="M1540" s="259" t="s">
        <v>1224</v>
      </c>
      <c r="O1540" s="242"/>
    </row>
    <row r="1541" spans="1:15" ht="12.75">
      <c r="A1541" s="251"/>
      <c r="B1541" s="252"/>
      <c r="C1541" s="505" t="s">
        <v>1225</v>
      </c>
      <c r="D1541" s="505"/>
      <c r="E1541" s="262">
        <v>71.2608</v>
      </c>
      <c r="F1541" s="254"/>
      <c r="G1541" s="255"/>
      <c r="H1541" s="256"/>
      <c r="I1541" s="257"/>
      <c r="J1541" s="258"/>
      <c r="K1541" s="257"/>
      <c r="M1541" s="259" t="s">
        <v>1225</v>
      </c>
      <c r="O1541" s="242"/>
    </row>
    <row r="1542" spans="1:15" ht="12.75">
      <c r="A1542" s="251"/>
      <c r="B1542" s="252"/>
      <c r="C1542" s="505" t="s">
        <v>1226</v>
      </c>
      <c r="D1542" s="505"/>
      <c r="E1542" s="262">
        <v>120.2602</v>
      </c>
      <c r="F1542" s="254"/>
      <c r="G1542" s="255"/>
      <c r="H1542" s="256"/>
      <c r="I1542" s="257"/>
      <c r="J1542" s="258"/>
      <c r="K1542" s="257"/>
      <c r="M1542" s="259" t="s">
        <v>1226</v>
      </c>
      <c r="O1542" s="242"/>
    </row>
    <row r="1543" spans="1:15" ht="33.75">
      <c r="A1543" s="251"/>
      <c r="B1543" s="252"/>
      <c r="C1543" s="505" t="s">
        <v>1227</v>
      </c>
      <c r="D1543" s="505"/>
      <c r="E1543" s="262">
        <v>506.4922</v>
      </c>
      <c r="F1543" s="254"/>
      <c r="G1543" s="255"/>
      <c r="H1543" s="256"/>
      <c r="I1543" s="257"/>
      <c r="J1543" s="258"/>
      <c r="K1543" s="257"/>
      <c r="M1543" s="259" t="s">
        <v>1227</v>
      </c>
      <c r="O1543" s="242"/>
    </row>
    <row r="1544" spans="1:15" ht="12.75">
      <c r="A1544" s="251"/>
      <c r="B1544" s="252"/>
      <c r="C1544" s="505" t="s">
        <v>175</v>
      </c>
      <c r="D1544" s="505"/>
      <c r="E1544" s="262">
        <v>1155.8211999999999</v>
      </c>
      <c r="F1544" s="254"/>
      <c r="G1544" s="255"/>
      <c r="H1544" s="256"/>
      <c r="I1544" s="257"/>
      <c r="J1544" s="258"/>
      <c r="K1544" s="257"/>
      <c r="M1544" s="259" t="s">
        <v>175</v>
      </c>
      <c r="O1544" s="242"/>
    </row>
    <row r="1545" spans="1:15" ht="12.75">
      <c r="A1545" s="251"/>
      <c r="B1545" s="252"/>
      <c r="C1545" s="503" t="s">
        <v>1294</v>
      </c>
      <c r="D1545" s="503"/>
      <c r="E1545" s="253">
        <v>1271.4033</v>
      </c>
      <c r="F1545" s="254"/>
      <c r="G1545" s="255"/>
      <c r="H1545" s="256"/>
      <c r="I1545" s="257"/>
      <c r="J1545" s="258"/>
      <c r="K1545" s="257"/>
      <c r="M1545" s="259" t="s">
        <v>1294</v>
      </c>
      <c r="O1545" s="242"/>
    </row>
    <row r="1546" spans="1:80" ht="12.75">
      <c r="A1546" s="243">
        <v>140</v>
      </c>
      <c r="B1546" s="244" t="s">
        <v>1297</v>
      </c>
      <c r="C1546" s="245" t="s">
        <v>1298</v>
      </c>
      <c r="D1546" s="246" t="s">
        <v>15</v>
      </c>
      <c r="E1546" s="247">
        <f>SUM(G1426:G1545)/100</f>
        <v>0</v>
      </c>
      <c r="F1546" s="439"/>
      <c r="G1546" s="248">
        <f>E1546*F1546</f>
        <v>0</v>
      </c>
      <c r="H1546" s="249">
        <v>0</v>
      </c>
      <c r="I1546" s="250">
        <f>E1546*H1546</f>
        <v>0</v>
      </c>
      <c r="J1546" s="249"/>
      <c r="K1546" s="250">
        <f>E1546*J1546</f>
        <v>0</v>
      </c>
      <c r="O1546" s="242">
        <v>2</v>
      </c>
      <c r="AA1546" s="215">
        <v>7</v>
      </c>
      <c r="AB1546" s="215">
        <v>1002</v>
      </c>
      <c r="AC1546" s="215">
        <v>5</v>
      </c>
      <c r="AZ1546" s="215">
        <v>2</v>
      </c>
      <c r="BA1546" s="215">
        <f>IF(AZ1546=1,G1546,0)</f>
        <v>0</v>
      </c>
      <c r="BB1546" s="215">
        <f>IF(AZ1546=2,G1546,0)</f>
        <v>0</v>
      </c>
      <c r="BC1546" s="215">
        <f>IF(AZ1546=3,G1546,0)</f>
        <v>0</v>
      </c>
      <c r="BD1546" s="215">
        <f>IF(AZ1546=4,G1546,0)</f>
        <v>0</v>
      </c>
      <c r="BE1546" s="215">
        <f>IF(AZ1546=5,G1546,0)</f>
        <v>0</v>
      </c>
      <c r="CA1546" s="242">
        <v>7</v>
      </c>
      <c r="CB1546" s="242">
        <v>1002</v>
      </c>
    </row>
    <row r="1547" spans="1:57" ht="12.75">
      <c r="A1547" s="263"/>
      <c r="B1547" s="264" t="s">
        <v>177</v>
      </c>
      <c r="C1547" s="265" t="s">
        <v>1299</v>
      </c>
      <c r="D1547" s="266"/>
      <c r="E1547" s="267"/>
      <c r="F1547" s="268"/>
      <c r="G1547" s="269">
        <f>SUM(G1425:G1546)</f>
        <v>0</v>
      </c>
      <c r="H1547" s="270"/>
      <c r="I1547" s="271">
        <f>SUM(I1425:I1546)</f>
        <v>22.890271380999998</v>
      </c>
      <c r="J1547" s="270"/>
      <c r="K1547" s="271">
        <f>SUM(K1425:K1546)</f>
        <v>0</v>
      </c>
      <c r="O1547" s="242">
        <v>4</v>
      </c>
      <c r="BA1547" s="272">
        <f>SUM(BA1425:BA1546)</f>
        <v>0</v>
      </c>
      <c r="BB1547" s="272">
        <f>SUM(BB1425:BB1546)</f>
        <v>0</v>
      </c>
      <c r="BC1547" s="272">
        <f>SUM(BC1425:BC1546)</f>
        <v>0</v>
      </c>
      <c r="BD1547" s="272">
        <f>SUM(BD1425:BD1546)</f>
        <v>0</v>
      </c>
      <c r="BE1547" s="272">
        <f>SUM(BE1425:BE1546)</f>
        <v>0</v>
      </c>
    </row>
    <row r="1548" spans="1:15" ht="12.75">
      <c r="A1548" s="232" t="s">
        <v>118</v>
      </c>
      <c r="B1548" s="233" t="s">
        <v>1300</v>
      </c>
      <c r="C1548" s="234" t="s">
        <v>1301</v>
      </c>
      <c r="D1548" s="235"/>
      <c r="E1548" s="236"/>
      <c r="F1548" s="236"/>
      <c r="G1548" s="237"/>
      <c r="H1548" s="238"/>
      <c r="I1548" s="239"/>
      <c r="J1548" s="240"/>
      <c r="K1548" s="241"/>
      <c r="O1548" s="242">
        <v>1</v>
      </c>
    </row>
    <row r="1549" spans="1:80" ht="12.75">
      <c r="A1549" s="243">
        <v>141</v>
      </c>
      <c r="B1549" s="244" t="s">
        <v>1302</v>
      </c>
      <c r="C1549" s="245" t="s">
        <v>3194</v>
      </c>
      <c r="D1549" s="246" t="s">
        <v>183</v>
      </c>
      <c r="E1549" s="247">
        <v>1</v>
      </c>
      <c r="F1549" s="473">
        <f>Kanalizace!F23</f>
        <v>0</v>
      </c>
      <c r="G1549" s="248">
        <f>E1549*F1549</f>
        <v>0</v>
      </c>
      <c r="H1549" s="249">
        <v>0</v>
      </c>
      <c r="I1549" s="250">
        <f>E1549*H1549</f>
        <v>0</v>
      </c>
      <c r="J1549" s="249">
        <v>0</v>
      </c>
      <c r="K1549" s="250">
        <f>E1549*J1549</f>
        <v>0</v>
      </c>
      <c r="O1549" s="242">
        <v>2</v>
      </c>
      <c r="AA1549" s="215">
        <v>1</v>
      </c>
      <c r="AB1549" s="215">
        <v>7</v>
      </c>
      <c r="AC1549" s="215">
        <v>7</v>
      </c>
      <c r="AZ1549" s="215">
        <v>2</v>
      </c>
      <c r="BA1549" s="215">
        <f>IF(AZ1549=1,G1549,0)</f>
        <v>0</v>
      </c>
      <c r="BB1549" s="215">
        <f>IF(AZ1549=2,G1549,0)</f>
        <v>0</v>
      </c>
      <c r="BC1549" s="215">
        <f>IF(AZ1549=3,G1549,0)</f>
        <v>0</v>
      </c>
      <c r="BD1549" s="215">
        <f>IF(AZ1549=4,G1549,0)</f>
        <v>0</v>
      </c>
      <c r="BE1549" s="215">
        <f>IF(AZ1549=5,G1549,0)</f>
        <v>0</v>
      </c>
      <c r="CA1549" s="242">
        <v>1</v>
      </c>
      <c r="CB1549" s="242">
        <v>7</v>
      </c>
    </row>
    <row r="1550" spans="1:80" ht="12.75">
      <c r="A1550" s="243">
        <v>142</v>
      </c>
      <c r="B1550" s="244" t="s">
        <v>1303</v>
      </c>
      <c r="C1550" s="245" t="s">
        <v>1304</v>
      </c>
      <c r="D1550" s="246" t="s">
        <v>200</v>
      </c>
      <c r="E1550" s="247">
        <v>3</v>
      </c>
      <c r="F1550" s="439"/>
      <c r="G1550" s="248">
        <f>E1550*F1550</f>
        <v>0</v>
      </c>
      <c r="H1550" s="249">
        <v>0</v>
      </c>
      <c r="I1550" s="250">
        <f>E1550*H1550</f>
        <v>0</v>
      </c>
      <c r="J1550" s="249">
        <v>-0.02517</v>
      </c>
      <c r="K1550" s="250">
        <f>E1550*J1550</f>
        <v>-0.07551000000000001</v>
      </c>
      <c r="O1550" s="242">
        <v>2</v>
      </c>
      <c r="AA1550" s="215">
        <v>1</v>
      </c>
      <c r="AB1550" s="215">
        <v>7</v>
      </c>
      <c r="AC1550" s="215">
        <v>7</v>
      </c>
      <c r="AZ1550" s="215">
        <v>2</v>
      </c>
      <c r="BA1550" s="215">
        <f>IF(AZ1550=1,G1550,0)</f>
        <v>0</v>
      </c>
      <c r="BB1550" s="215">
        <f>IF(AZ1550=2,G1550,0)</f>
        <v>0</v>
      </c>
      <c r="BC1550" s="215">
        <f>IF(AZ1550=3,G1550,0)</f>
        <v>0</v>
      </c>
      <c r="BD1550" s="215">
        <f>IF(AZ1550=4,G1550,0)</f>
        <v>0</v>
      </c>
      <c r="BE1550" s="215">
        <f>IF(AZ1550=5,G1550,0)</f>
        <v>0</v>
      </c>
      <c r="CA1550" s="242">
        <v>1</v>
      </c>
      <c r="CB1550" s="242">
        <v>7</v>
      </c>
    </row>
    <row r="1551" spans="1:15" ht="12.75">
      <c r="A1551" s="251"/>
      <c r="B1551" s="252"/>
      <c r="C1551" s="503" t="s">
        <v>1305</v>
      </c>
      <c r="D1551" s="503"/>
      <c r="E1551" s="253">
        <v>3</v>
      </c>
      <c r="F1551" s="254"/>
      <c r="G1551" s="255"/>
      <c r="H1551" s="256"/>
      <c r="I1551" s="257"/>
      <c r="J1551" s="258"/>
      <c r="K1551" s="257"/>
      <c r="M1551" s="259" t="s">
        <v>1305</v>
      </c>
      <c r="O1551" s="242"/>
    </row>
    <row r="1552" spans="1:80" ht="12.75">
      <c r="A1552" s="243">
        <v>143</v>
      </c>
      <c r="B1552" s="244" t="s">
        <v>1306</v>
      </c>
      <c r="C1552" s="245" t="s">
        <v>1307</v>
      </c>
      <c r="D1552" s="246" t="s">
        <v>200</v>
      </c>
      <c r="E1552" s="247">
        <v>3</v>
      </c>
      <c r="F1552" s="439"/>
      <c r="G1552" s="248">
        <f>E1552*F1552</f>
        <v>0</v>
      </c>
      <c r="H1552" s="249">
        <v>0.00049</v>
      </c>
      <c r="I1552" s="250">
        <f>E1552*H1552</f>
        <v>0.00147</v>
      </c>
      <c r="J1552" s="249">
        <v>0</v>
      </c>
      <c r="K1552" s="250">
        <f>E1552*J1552</f>
        <v>0</v>
      </c>
      <c r="O1552" s="242">
        <v>2</v>
      </c>
      <c r="AA1552" s="215">
        <v>1</v>
      </c>
      <c r="AB1552" s="215">
        <v>7</v>
      </c>
      <c r="AC1552" s="215">
        <v>7</v>
      </c>
      <c r="AZ1552" s="215">
        <v>2</v>
      </c>
      <c r="BA1552" s="215">
        <f>IF(AZ1552=1,G1552,0)</f>
        <v>0</v>
      </c>
      <c r="BB1552" s="215">
        <f>IF(AZ1552=2,G1552,0)</f>
        <v>0</v>
      </c>
      <c r="BC1552" s="215">
        <f>IF(AZ1552=3,G1552,0)</f>
        <v>0</v>
      </c>
      <c r="BD1552" s="215">
        <f>IF(AZ1552=4,G1552,0)</f>
        <v>0</v>
      </c>
      <c r="BE1552" s="215">
        <f>IF(AZ1552=5,G1552,0)</f>
        <v>0</v>
      </c>
      <c r="CA1552" s="242">
        <v>1</v>
      </c>
      <c r="CB1552" s="242">
        <v>7</v>
      </c>
    </row>
    <row r="1553" spans="1:15" ht="12.75">
      <c r="A1553" s="251"/>
      <c r="B1553" s="252"/>
      <c r="C1553" s="503" t="s">
        <v>1308</v>
      </c>
      <c r="D1553" s="503"/>
      <c r="E1553" s="253">
        <v>2</v>
      </c>
      <c r="F1553" s="254"/>
      <c r="G1553" s="255"/>
      <c r="H1553" s="256"/>
      <c r="I1553" s="257"/>
      <c r="J1553" s="258"/>
      <c r="K1553" s="257"/>
      <c r="M1553" s="259" t="s">
        <v>1308</v>
      </c>
      <c r="O1553" s="242"/>
    </row>
    <row r="1554" spans="1:15" ht="12.75">
      <c r="A1554" s="251"/>
      <c r="B1554" s="252"/>
      <c r="C1554" s="503" t="s">
        <v>1309</v>
      </c>
      <c r="D1554" s="503"/>
      <c r="E1554" s="253">
        <v>1</v>
      </c>
      <c r="F1554" s="254"/>
      <c r="G1554" s="255"/>
      <c r="H1554" s="256"/>
      <c r="I1554" s="257"/>
      <c r="J1554" s="258"/>
      <c r="K1554" s="257"/>
      <c r="M1554" s="259" t="s">
        <v>1309</v>
      </c>
      <c r="O1554" s="242"/>
    </row>
    <row r="1555" spans="1:80" ht="12.75">
      <c r="A1555" s="243">
        <v>144</v>
      </c>
      <c r="B1555" s="244" t="s">
        <v>1310</v>
      </c>
      <c r="C1555" s="245" t="s">
        <v>1311</v>
      </c>
      <c r="D1555" s="246" t="s">
        <v>15</v>
      </c>
      <c r="E1555" s="247">
        <f>SUM(G1549:G1554)/100</f>
        <v>0</v>
      </c>
      <c r="F1555" s="439"/>
      <c r="G1555" s="248">
        <f>E1555*F1555</f>
        <v>0</v>
      </c>
      <c r="H1555" s="249">
        <v>0</v>
      </c>
      <c r="I1555" s="250">
        <f>E1555*H1555</f>
        <v>0</v>
      </c>
      <c r="J1555" s="249"/>
      <c r="K1555" s="250">
        <f>E1555*J1555</f>
        <v>0</v>
      </c>
      <c r="O1555" s="242">
        <v>2</v>
      </c>
      <c r="AA1555" s="215">
        <v>7</v>
      </c>
      <c r="AB1555" s="215">
        <v>1002</v>
      </c>
      <c r="AC1555" s="215">
        <v>5</v>
      </c>
      <c r="AZ1555" s="215">
        <v>2</v>
      </c>
      <c r="BA1555" s="215">
        <f>IF(AZ1555=1,G1555,0)</f>
        <v>0</v>
      </c>
      <c r="BB1555" s="215">
        <f>IF(AZ1555=2,G1555,0)</f>
        <v>0</v>
      </c>
      <c r="BC1555" s="215">
        <f>IF(AZ1555=3,G1555,0)</f>
        <v>0</v>
      </c>
      <c r="BD1555" s="215">
        <f>IF(AZ1555=4,G1555,0)</f>
        <v>0</v>
      </c>
      <c r="BE1555" s="215">
        <f>IF(AZ1555=5,G1555,0)</f>
        <v>0</v>
      </c>
      <c r="CA1555" s="242">
        <v>7</v>
      </c>
      <c r="CB1555" s="242">
        <v>1002</v>
      </c>
    </row>
    <row r="1556" spans="1:57" ht="12.75">
      <c r="A1556" s="263"/>
      <c r="B1556" s="264" t="s">
        <v>177</v>
      </c>
      <c r="C1556" s="265" t="s">
        <v>1312</v>
      </c>
      <c r="D1556" s="266"/>
      <c r="E1556" s="267"/>
      <c r="F1556" s="268"/>
      <c r="G1556" s="269">
        <f>SUM(G1548:G1555)</f>
        <v>0</v>
      </c>
      <c r="H1556" s="270"/>
      <c r="I1556" s="271">
        <f>SUM(I1548:I1555)</f>
        <v>0.00147</v>
      </c>
      <c r="J1556" s="270"/>
      <c r="K1556" s="271">
        <f>SUM(K1548:K1555)</f>
        <v>-0.07551000000000001</v>
      </c>
      <c r="O1556" s="242">
        <v>4</v>
      </c>
      <c r="BA1556" s="272">
        <f>SUM(BA1548:BA1555)</f>
        <v>0</v>
      </c>
      <c r="BB1556" s="272">
        <f>SUM(BB1548:BB1555)</f>
        <v>0</v>
      </c>
      <c r="BC1556" s="272">
        <f>SUM(BC1548:BC1555)</f>
        <v>0</v>
      </c>
      <c r="BD1556" s="272">
        <f>SUM(BD1548:BD1555)</f>
        <v>0</v>
      </c>
      <c r="BE1556" s="272">
        <f>SUM(BE1548:BE1555)</f>
        <v>0</v>
      </c>
    </row>
    <row r="1557" spans="1:15" ht="12.75">
      <c r="A1557" s="232" t="s">
        <v>118</v>
      </c>
      <c r="B1557" s="233" t="s">
        <v>1313</v>
      </c>
      <c r="C1557" s="234" t="s">
        <v>1314</v>
      </c>
      <c r="D1557" s="235"/>
      <c r="E1557" s="236"/>
      <c r="F1557" s="236"/>
      <c r="G1557" s="237"/>
      <c r="H1557" s="238"/>
      <c r="I1557" s="239"/>
      <c r="J1557" s="240"/>
      <c r="K1557" s="241"/>
      <c r="O1557" s="242">
        <v>1</v>
      </c>
    </row>
    <row r="1558" spans="1:80" ht="12.75">
      <c r="A1558" s="243">
        <v>145</v>
      </c>
      <c r="B1558" s="244" t="s">
        <v>1315</v>
      </c>
      <c r="C1558" s="245" t="s">
        <v>3195</v>
      </c>
      <c r="D1558" s="246" t="s">
        <v>183</v>
      </c>
      <c r="E1558" s="247">
        <v>1</v>
      </c>
      <c r="F1558" s="473">
        <f>Topení!F17</f>
        <v>0</v>
      </c>
      <c r="G1558" s="248">
        <f>E1558*F1558</f>
        <v>0</v>
      </c>
      <c r="H1558" s="249">
        <v>0</v>
      </c>
      <c r="I1558" s="250">
        <f>E1558*H1558</f>
        <v>0</v>
      </c>
      <c r="J1558" s="249">
        <v>0</v>
      </c>
      <c r="K1558" s="250">
        <f>E1558*J1558</f>
        <v>0</v>
      </c>
      <c r="O1558" s="242">
        <v>2</v>
      </c>
      <c r="AA1558" s="215">
        <v>1</v>
      </c>
      <c r="AB1558" s="215">
        <v>7</v>
      </c>
      <c r="AC1558" s="215">
        <v>7</v>
      </c>
      <c r="AZ1558" s="215">
        <v>2</v>
      </c>
      <c r="BA1558" s="215">
        <f>IF(AZ1558=1,G1558,0)</f>
        <v>0</v>
      </c>
      <c r="BB1558" s="215">
        <f>IF(AZ1558=2,G1558,0)</f>
        <v>0</v>
      </c>
      <c r="BC1558" s="215">
        <f>IF(AZ1558=3,G1558,0)</f>
        <v>0</v>
      </c>
      <c r="BD1558" s="215">
        <f>IF(AZ1558=4,G1558,0)</f>
        <v>0</v>
      </c>
      <c r="BE1558" s="215">
        <f>IF(AZ1558=5,G1558,0)</f>
        <v>0</v>
      </c>
      <c r="CA1558" s="242">
        <v>1</v>
      </c>
      <c r="CB1558" s="242">
        <v>7</v>
      </c>
    </row>
    <row r="1559" spans="1:57" ht="12.75">
      <c r="A1559" s="263"/>
      <c r="B1559" s="264" t="s">
        <v>177</v>
      </c>
      <c r="C1559" s="265" t="s">
        <v>1316</v>
      </c>
      <c r="D1559" s="266"/>
      <c r="E1559" s="267"/>
      <c r="F1559" s="268"/>
      <c r="G1559" s="269">
        <f>SUM(G1557:G1558)</f>
        <v>0</v>
      </c>
      <c r="H1559" s="270"/>
      <c r="I1559" s="271">
        <f>SUM(I1557:I1558)</f>
        <v>0</v>
      </c>
      <c r="J1559" s="270"/>
      <c r="K1559" s="271">
        <f>SUM(K1557:K1558)</f>
        <v>0</v>
      </c>
      <c r="O1559" s="242">
        <v>4</v>
      </c>
      <c r="BA1559" s="272">
        <f>SUM(BA1557:BA1558)</f>
        <v>0</v>
      </c>
      <c r="BB1559" s="272">
        <f>SUM(BB1557:BB1558)</f>
        <v>0</v>
      </c>
      <c r="BC1559" s="272">
        <f>SUM(BC1557:BC1558)</f>
        <v>0</v>
      </c>
      <c r="BD1559" s="272">
        <f>SUM(BD1557:BD1558)</f>
        <v>0</v>
      </c>
      <c r="BE1559" s="272">
        <f>SUM(BE1557:BE1558)</f>
        <v>0</v>
      </c>
    </row>
    <row r="1560" spans="1:15" ht="12.75">
      <c r="A1560" s="232" t="s">
        <v>118</v>
      </c>
      <c r="B1560" s="233" t="s">
        <v>1317</v>
      </c>
      <c r="C1560" s="234" t="s">
        <v>1318</v>
      </c>
      <c r="D1560" s="235"/>
      <c r="E1560" s="236"/>
      <c r="F1560" s="236"/>
      <c r="G1560" s="237"/>
      <c r="H1560" s="238"/>
      <c r="I1560" s="239"/>
      <c r="J1560" s="240"/>
      <c r="K1560" s="241"/>
      <c r="O1560" s="242">
        <v>1</v>
      </c>
    </row>
    <row r="1561" spans="1:80" ht="22.5">
      <c r="A1561" s="243">
        <v>146</v>
      </c>
      <c r="B1561" s="244" t="s">
        <v>1319</v>
      </c>
      <c r="C1561" s="245" t="s">
        <v>1320</v>
      </c>
      <c r="D1561" s="246" t="s">
        <v>205</v>
      </c>
      <c r="E1561" s="247">
        <v>8</v>
      </c>
      <c r="F1561" s="439"/>
      <c r="G1561" s="248">
        <f>E1561*F1561</f>
        <v>0</v>
      </c>
      <c r="H1561" s="249">
        <v>0.00625</v>
      </c>
      <c r="I1561" s="250">
        <f>E1561*H1561</f>
        <v>0.05</v>
      </c>
      <c r="J1561" s="249">
        <v>0</v>
      </c>
      <c r="K1561" s="250">
        <f>E1561*J1561</f>
        <v>0</v>
      </c>
      <c r="O1561" s="242">
        <v>2</v>
      </c>
      <c r="AA1561" s="215">
        <v>1</v>
      </c>
      <c r="AB1561" s="215">
        <v>7</v>
      </c>
      <c r="AC1561" s="215">
        <v>7</v>
      </c>
      <c r="AZ1561" s="215">
        <v>2</v>
      </c>
      <c r="BA1561" s="215">
        <f>IF(AZ1561=1,G1561,0)</f>
        <v>0</v>
      </c>
      <c r="BB1561" s="215">
        <f>IF(AZ1561=2,G1561,0)</f>
        <v>0</v>
      </c>
      <c r="BC1561" s="215">
        <f>IF(AZ1561=3,G1561,0)</f>
        <v>0</v>
      </c>
      <c r="BD1561" s="215">
        <f>IF(AZ1561=4,G1561,0)</f>
        <v>0</v>
      </c>
      <c r="BE1561" s="215">
        <f>IF(AZ1561=5,G1561,0)</f>
        <v>0</v>
      </c>
      <c r="CA1561" s="242">
        <v>1</v>
      </c>
      <c r="CB1561" s="242">
        <v>7</v>
      </c>
    </row>
    <row r="1562" spans="1:15" ht="12.75">
      <c r="A1562" s="251"/>
      <c r="B1562" s="252"/>
      <c r="C1562" s="503" t="s">
        <v>1321</v>
      </c>
      <c r="D1562" s="503"/>
      <c r="E1562" s="253">
        <v>8</v>
      </c>
      <c r="F1562" s="254"/>
      <c r="G1562" s="255"/>
      <c r="H1562" s="256"/>
      <c r="I1562" s="257"/>
      <c r="J1562" s="258"/>
      <c r="K1562" s="257"/>
      <c r="M1562" s="259" t="s">
        <v>1321</v>
      </c>
      <c r="O1562" s="242"/>
    </row>
    <row r="1563" spans="1:80" ht="22.5">
      <c r="A1563" s="243">
        <v>147</v>
      </c>
      <c r="B1563" s="244" t="s">
        <v>1322</v>
      </c>
      <c r="C1563" s="245" t="s">
        <v>1323</v>
      </c>
      <c r="D1563" s="246" t="s">
        <v>123</v>
      </c>
      <c r="E1563" s="247">
        <v>1.971</v>
      </c>
      <c r="F1563" s="439"/>
      <c r="G1563" s="248">
        <f>E1563*F1563</f>
        <v>0</v>
      </c>
      <c r="H1563" s="249">
        <v>0.01105</v>
      </c>
      <c r="I1563" s="250">
        <f>E1563*H1563</f>
        <v>0.02177955</v>
      </c>
      <c r="J1563" s="249">
        <v>0</v>
      </c>
      <c r="K1563" s="250">
        <f>E1563*J1563</f>
        <v>0</v>
      </c>
      <c r="O1563" s="242">
        <v>2</v>
      </c>
      <c r="AA1563" s="215">
        <v>1</v>
      </c>
      <c r="AB1563" s="215">
        <v>7</v>
      </c>
      <c r="AC1563" s="215">
        <v>7</v>
      </c>
      <c r="AZ1563" s="215">
        <v>2</v>
      </c>
      <c r="BA1563" s="215">
        <f>IF(AZ1563=1,G1563,0)</f>
        <v>0</v>
      </c>
      <c r="BB1563" s="215">
        <f>IF(AZ1563=2,G1563,0)</f>
        <v>0</v>
      </c>
      <c r="BC1563" s="215">
        <f>IF(AZ1563=3,G1563,0)</f>
        <v>0</v>
      </c>
      <c r="BD1563" s="215">
        <f>IF(AZ1563=4,G1563,0)</f>
        <v>0</v>
      </c>
      <c r="BE1563" s="215">
        <f>IF(AZ1563=5,G1563,0)</f>
        <v>0</v>
      </c>
      <c r="CA1563" s="242">
        <v>1</v>
      </c>
      <c r="CB1563" s="242">
        <v>7</v>
      </c>
    </row>
    <row r="1564" spans="1:15" ht="12.75">
      <c r="A1564" s="251"/>
      <c r="B1564" s="252"/>
      <c r="C1564" s="503" t="s">
        <v>1187</v>
      </c>
      <c r="D1564" s="503"/>
      <c r="E1564" s="253">
        <v>1.5</v>
      </c>
      <c r="F1564" s="254"/>
      <c r="G1564" s="255"/>
      <c r="H1564" s="256"/>
      <c r="I1564" s="257"/>
      <c r="J1564" s="258"/>
      <c r="K1564" s="257"/>
      <c r="M1564" s="259" t="s">
        <v>1187</v>
      </c>
      <c r="O1564" s="242"/>
    </row>
    <row r="1565" spans="1:15" ht="12.75">
      <c r="A1565" s="251"/>
      <c r="B1565" s="252"/>
      <c r="C1565" s="503" t="s">
        <v>1324</v>
      </c>
      <c r="D1565" s="503"/>
      <c r="E1565" s="253">
        <v>0.471</v>
      </c>
      <c r="F1565" s="254"/>
      <c r="G1565" s="255"/>
      <c r="H1565" s="256"/>
      <c r="I1565" s="257"/>
      <c r="J1565" s="258"/>
      <c r="K1565" s="257"/>
      <c r="M1565" s="259" t="s">
        <v>1324</v>
      </c>
      <c r="O1565" s="242"/>
    </row>
    <row r="1566" spans="1:80" ht="12.75">
      <c r="A1566" s="243">
        <v>148</v>
      </c>
      <c r="B1566" s="244" t="s">
        <v>1325</v>
      </c>
      <c r="C1566" s="245" t="s">
        <v>1326</v>
      </c>
      <c r="D1566" s="246" t="s">
        <v>123</v>
      </c>
      <c r="E1566" s="247">
        <v>142.7065</v>
      </c>
      <c r="F1566" s="439"/>
      <c r="G1566" s="248">
        <f>E1566*F1566</f>
        <v>0</v>
      </c>
      <c r="H1566" s="249">
        <v>0.01421</v>
      </c>
      <c r="I1566" s="250">
        <f>E1566*H1566</f>
        <v>2.0278593650000003</v>
      </c>
      <c r="J1566" s="249">
        <v>0</v>
      </c>
      <c r="K1566" s="250">
        <f>E1566*J1566</f>
        <v>0</v>
      </c>
      <c r="O1566" s="242">
        <v>2</v>
      </c>
      <c r="AA1566" s="215">
        <v>1</v>
      </c>
      <c r="AB1566" s="215">
        <v>7</v>
      </c>
      <c r="AC1566" s="215">
        <v>7</v>
      </c>
      <c r="AZ1566" s="215">
        <v>2</v>
      </c>
      <c r="BA1566" s="215">
        <f>IF(AZ1566=1,G1566,0)</f>
        <v>0</v>
      </c>
      <c r="BB1566" s="215">
        <f>IF(AZ1566=2,G1566,0)</f>
        <v>0</v>
      </c>
      <c r="BC1566" s="215">
        <f>IF(AZ1566=3,G1566,0)</f>
        <v>0</v>
      </c>
      <c r="BD1566" s="215">
        <f>IF(AZ1566=4,G1566,0)</f>
        <v>0</v>
      </c>
      <c r="BE1566" s="215">
        <f>IF(AZ1566=5,G1566,0)</f>
        <v>0</v>
      </c>
      <c r="CA1566" s="242">
        <v>1</v>
      </c>
      <c r="CB1566" s="242">
        <v>7</v>
      </c>
    </row>
    <row r="1567" spans="1:15" ht="12.75">
      <c r="A1567" s="251"/>
      <c r="B1567" s="252"/>
      <c r="C1567" s="503" t="s">
        <v>1327</v>
      </c>
      <c r="D1567" s="503"/>
      <c r="E1567" s="253">
        <v>142</v>
      </c>
      <c r="F1567" s="254"/>
      <c r="G1567" s="255"/>
      <c r="H1567" s="256"/>
      <c r="I1567" s="257"/>
      <c r="J1567" s="258"/>
      <c r="K1567" s="257"/>
      <c r="M1567" s="259" t="s">
        <v>1327</v>
      </c>
      <c r="O1567" s="242"/>
    </row>
    <row r="1568" spans="1:15" ht="12.75">
      <c r="A1568" s="251"/>
      <c r="B1568" s="252"/>
      <c r="C1568" s="503" t="s">
        <v>1328</v>
      </c>
      <c r="D1568" s="503"/>
      <c r="E1568" s="253">
        <v>0.7065</v>
      </c>
      <c r="F1568" s="254"/>
      <c r="G1568" s="255"/>
      <c r="H1568" s="256"/>
      <c r="I1568" s="257"/>
      <c r="J1568" s="258"/>
      <c r="K1568" s="257"/>
      <c r="M1568" s="259" t="s">
        <v>1328</v>
      </c>
      <c r="O1568" s="242"/>
    </row>
    <row r="1569" spans="1:80" ht="12.75">
      <c r="A1569" s="243">
        <v>149</v>
      </c>
      <c r="B1569" s="244" t="s">
        <v>1329</v>
      </c>
      <c r="C1569" s="245" t="s">
        <v>1330</v>
      </c>
      <c r="D1569" s="246" t="s">
        <v>123</v>
      </c>
      <c r="E1569" s="247">
        <v>102.905</v>
      </c>
      <c r="F1569" s="439"/>
      <c r="G1569" s="248">
        <f>E1569*F1569</f>
        <v>0</v>
      </c>
      <c r="H1569" s="249">
        <v>0</v>
      </c>
      <c r="I1569" s="250">
        <f>E1569*H1569</f>
        <v>0</v>
      </c>
      <c r="J1569" s="249">
        <v>0</v>
      </c>
      <c r="K1569" s="250">
        <f>E1569*J1569</f>
        <v>0</v>
      </c>
      <c r="O1569" s="242">
        <v>2</v>
      </c>
      <c r="AA1569" s="215">
        <v>1</v>
      </c>
      <c r="AB1569" s="215">
        <v>7</v>
      </c>
      <c r="AC1569" s="215">
        <v>7</v>
      </c>
      <c r="AZ1569" s="215">
        <v>2</v>
      </c>
      <c r="BA1569" s="215">
        <f>IF(AZ1569=1,G1569,0)</f>
        <v>0</v>
      </c>
      <c r="BB1569" s="215">
        <f>IF(AZ1569=2,G1569,0)</f>
        <v>0</v>
      </c>
      <c r="BC1569" s="215">
        <f>IF(AZ1569=3,G1569,0)</f>
        <v>0</v>
      </c>
      <c r="BD1569" s="215">
        <f>IF(AZ1569=4,G1569,0)</f>
        <v>0</v>
      </c>
      <c r="BE1569" s="215">
        <f>IF(AZ1569=5,G1569,0)</f>
        <v>0</v>
      </c>
      <c r="CA1569" s="242">
        <v>1</v>
      </c>
      <c r="CB1569" s="242">
        <v>7</v>
      </c>
    </row>
    <row r="1570" spans="1:15" ht="12.75">
      <c r="A1570" s="251"/>
      <c r="B1570" s="252"/>
      <c r="C1570" s="503" t="s">
        <v>1331</v>
      </c>
      <c r="D1570" s="503"/>
      <c r="E1570" s="253">
        <v>46.575</v>
      </c>
      <c r="F1570" s="254"/>
      <c r="G1570" s="255"/>
      <c r="H1570" s="256"/>
      <c r="I1570" s="257"/>
      <c r="J1570" s="258"/>
      <c r="K1570" s="257"/>
      <c r="M1570" s="259" t="s">
        <v>1331</v>
      </c>
      <c r="O1570" s="242"/>
    </row>
    <row r="1571" spans="1:15" ht="12.75">
      <c r="A1571" s="251"/>
      <c r="B1571" s="252"/>
      <c r="C1571" s="503" t="s">
        <v>1332</v>
      </c>
      <c r="D1571" s="503"/>
      <c r="E1571" s="253">
        <v>12.31</v>
      </c>
      <c r="F1571" s="254"/>
      <c r="G1571" s="255"/>
      <c r="H1571" s="256"/>
      <c r="I1571" s="257"/>
      <c r="J1571" s="258"/>
      <c r="K1571" s="257"/>
      <c r="M1571" s="259" t="s">
        <v>1332</v>
      </c>
      <c r="O1571" s="242"/>
    </row>
    <row r="1572" spans="1:15" ht="12.75">
      <c r="A1572" s="251"/>
      <c r="B1572" s="252"/>
      <c r="C1572" s="503" t="s">
        <v>1333</v>
      </c>
      <c r="D1572" s="503"/>
      <c r="E1572" s="253">
        <v>44.02</v>
      </c>
      <c r="F1572" s="254"/>
      <c r="G1572" s="255"/>
      <c r="H1572" s="256"/>
      <c r="I1572" s="257"/>
      <c r="J1572" s="258"/>
      <c r="K1572" s="257"/>
      <c r="M1572" s="259" t="s">
        <v>1333</v>
      </c>
      <c r="O1572" s="242"/>
    </row>
    <row r="1573" spans="1:80" ht="22.5">
      <c r="A1573" s="243">
        <v>150</v>
      </c>
      <c r="B1573" s="244" t="s">
        <v>1334</v>
      </c>
      <c r="C1573" s="245" t="s">
        <v>1335</v>
      </c>
      <c r="D1573" s="246" t="s">
        <v>123</v>
      </c>
      <c r="E1573" s="247">
        <v>102.906</v>
      </c>
      <c r="F1573" s="439"/>
      <c r="G1573" s="248">
        <f>E1573*F1573</f>
        <v>0</v>
      </c>
      <c r="H1573" s="249">
        <v>0</v>
      </c>
      <c r="I1573" s="250">
        <f>E1573*H1573</f>
        <v>0</v>
      </c>
      <c r="J1573" s="249">
        <v>-0.007</v>
      </c>
      <c r="K1573" s="250">
        <f>E1573*J1573</f>
        <v>-0.720342</v>
      </c>
      <c r="O1573" s="242">
        <v>2</v>
      </c>
      <c r="AA1573" s="215">
        <v>1</v>
      </c>
      <c r="AB1573" s="215">
        <v>7</v>
      </c>
      <c r="AC1573" s="215">
        <v>7</v>
      </c>
      <c r="AZ1573" s="215">
        <v>2</v>
      </c>
      <c r="BA1573" s="215">
        <f>IF(AZ1573=1,G1573,0)</f>
        <v>0</v>
      </c>
      <c r="BB1573" s="215">
        <f>IF(AZ1573=2,G1573,0)</f>
        <v>0</v>
      </c>
      <c r="BC1573" s="215">
        <f>IF(AZ1573=3,G1573,0)</f>
        <v>0</v>
      </c>
      <c r="BD1573" s="215">
        <f>IF(AZ1573=4,G1573,0)</f>
        <v>0</v>
      </c>
      <c r="BE1573" s="215">
        <f>IF(AZ1573=5,G1573,0)</f>
        <v>0</v>
      </c>
      <c r="CA1573" s="242">
        <v>1</v>
      </c>
      <c r="CB1573" s="242">
        <v>7</v>
      </c>
    </row>
    <row r="1574" spans="1:15" ht="12.75">
      <c r="A1574" s="251"/>
      <c r="B1574" s="252"/>
      <c r="C1574" s="503" t="s">
        <v>1331</v>
      </c>
      <c r="D1574" s="503"/>
      <c r="E1574" s="253">
        <v>46.575</v>
      </c>
      <c r="F1574" s="254"/>
      <c r="G1574" s="255"/>
      <c r="H1574" s="256"/>
      <c r="I1574" s="257"/>
      <c r="J1574" s="258"/>
      <c r="K1574" s="257"/>
      <c r="M1574" s="259" t="s">
        <v>1331</v>
      </c>
      <c r="O1574" s="242"/>
    </row>
    <row r="1575" spans="1:15" ht="12.75">
      <c r="A1575" s="251"/>
      <c r="B1575" s="252"/>
      <c r="C1575" s="503" t="s">
        <v>1336</v>
      </c>
      <c r="D1575" s="503"/>
      <c r="E1575" s="253">
        <v>12.311</v>
      </c>
      <c r="F1575" s="254"/>
      <c r="G1575" s="255"/>
      <c r="H1575" s="256"/>
      <c r="I1575" s="257"/>
      <c r="J1575" s="258"/>
      <c r="K1575" s="257"/>
      <c r="M1575" s="259" t="s">
        <v>1336</v>
      </c>
      <c r="O1575" s="242"/>
    </row>
    <row r="1576" spans="1:15" ht="12.75">
      <c r="A1576" s="251"/>
      <c r="B1576" s="252"/>
      <c r="C1576" s="503" t="s">
        <v>1337</v>
      </c>
      <c r="D1576" s="503"/>
      <c r="E1576" s="253">
        <v>44.02</v>
      </c>
      <c r="F1576" s="254"/>
      <c r="G1576" s="255"/>
      <c r="H1576" s="256"/>
      <c r="I1576" s="257"/>
      <c r="J1576" s="258"/>
      <c r="K1576" s="257"/>
      <c r="M1576" s="259" t="s">
        <v>1337</v>
      </c>
      <c r="O1576" s="242"/>
    </row>
    <row r="1577" spans="1:80" ht="22.5">
      <c r="A1577" s="243">
        <v>151</v>
      </c>
      <c r="B1577" s="244" t="s">
        <v>1338</v>
      </c>
      <c r="C1577" s="245" t="s">
        <v>1339</v>
      </c>
      <c r="D1577" s="246" t="s">
        <v>123</v>
      </c>
      <c r="E1577" s="247">
        <v>4.0137</v>
      </c>
      <c r="F1577" s="439"/>
      <c r="G1577" s="248">
        <f>E1577*F1577</f>
        <v>0</v>
      </c>
      <c r="H1577" s="249">
        <v>0.01179</v>
      </c>
      <c r="I1577" s="250">
        <f>E1577*H1577</f>
        <v>0.047321523000000004</v>
      </c>
      <c r="J1577" s="249">
        <v>0</v>
      </c>
      <c r="K1577" s="250">
        <f>E1577*J1577</f>
        <v>0</v>
      </c>
      <c r="O1577" s="242">
        <v>2</v>
      </c>
      <c r="AA1577" s="215">
        <v>1</v>
      </c>
      <c r="AB1577" s="215">
        <v>7</v>
      </c>
      <c r="AC1577" s="215">
        <v>7</v>
      </c>
      <c r="AZ1577" s="215">
        <v>2</v>
      </c>
      <c r="BA1577" s="215">
        <f>IF(AZ1577=1,G1577,0)</f>
        <v>0</v>
      </c>
      <c r="BB1577" s="215">
        <f>IF(AZ1577=2,G1577,0)</f>
        <v>0</v>
      </c>
      <c r="BC1577" s="215">
        <f>IF(AZ1577=3,G1577,0)</f>
        <v>0</v>
      </c>
      <c r="BD1577" s="215">
        <f>IF(AZ1577=4,G1577,0)</f>
        <v>0</v>
      </c>
      <c r="BE1577" s="215">
        <f>IF(AZ1577=5,G1577,0)</f>
        <v>0</v>
      </c>
      <c r="CA1577" s="242">
        <v>1</v>
      </c>
      <c r="CB1577" s="242">
        <v>7</v>
      </c>
    </row>
    <row r="1578" spans="1:15" ht="12.75">
      <c r="A1578" s="251"/>
      <c r="B1578" s="252"/>
      <c r="C1578" s="503" t="s">
        <v>1340</v>
      </c>
      <c r="D1578" s="503"/>
      <c r="E1578" s="253">
        <v>4.0137</v>
      </c>
      <c r="F1578" s="254"/>
      <c r="G1578" s="255"/>
      <c r="H1578" s="256"/>
      <c r="I1578" s="257"/>
      <c r="J1578" s="258"/>
      <c r="K1578" s="257"/>
      <c r="M1578" s="259" t="s">
        <v>1340</v>
      </c>
      <c r="O1578" s="242"/>
    </row>
    <row r="1579" spans="1:80" ht="22.5">
      <c r="A1579" s="243">
        <v>152</v>
      </c>
      <c r="B1579" s="244" t="s">
        <v>1341</v>
      </c>
      <c r="C1579" s="245" t="s">
        <v>1342</v>
      </c>
      <c r="D1579" s="246" t="s">
        <v>123</v>
      </c>
      <c r="E1579" s="247">
        <v>758.805</v>
      </c>
      <c r="F1579" s="439"/>
      <c r="G1579" s="248">
        <f>E1579*F1579</f>
        <v>0</v>
      </c>
      <c r="H1579" s="249">
        <v>0.00783</v>
      </c>
      <c r="I1579" s="250">
        <f>E1579*H1579</f>
        <v>5.94144315</v>
      </c>
      <c r="J1579" s="249">
        <v>0</v>
      </c>
      <c r="K1579" s="250">
        <f>E1579*J1579</f>
        <v>0</v>
      </c>
      <c r="O1579" s="242">
        <v>2</v>
      </c>
      <c r="AA1579" s="215">
        <v>1</v>
      </c>
      <c r="AB1579" s="215">
        <v>7</v>
      </c>
      <c r="AC1579" s="215">
        <v>7</v>
      </c>
      <c r="AZ1579" s="215">
        <v>2</v>
      </c>
      <c r="BA1579" s="215">
        <f>IF(AZ1579=1,G1579,0)</f>
        <v>0</v>
      </c>
      <c r="BB1579" s="215">
        <f>IF(AZ1579=2,G1579,0)</f>
        <v>0</v>
      </c>
      <c r="BC1579" s="215">
        <f>IF(AZ1579=3,G1579,0)</f>
        <v>0</v>
      </c>
      <c r="BD1579" s="215">
        <f>IF(AZ1579=4,G1579,0)</f>
        <v>0</v>
      </c>
      <c r="BE1579" s="215">
        <f>IF(AZ1579=5,G1579,0)</f>
        <v>0</v>
      </c>
      <c r="CA1579" s="242">
        <v>1</v>
      </c>
      <c r="CB1579" s="242">
        <v>7</v>
      </c>
    </row>
    <row r="1580" spans="1:15" ht="12.75">
      <c r="A1580" s="251"/>
      <c r="B1580" s="252"/>
      <c r="C1580" s="503" t="s">
        <v>775</v>
      </c>
      <c r="D1580" s="503"/>
      <c r="E1580" s="253">
        <v>400</v>
      </c>
      <c r="F1580" s="254"/>
      <c r="G1580" s="255"/>
      <c r="H1580" s="256"/>
      <c r="I1580" s="257"/>
      <c r="J1580" s="258"/>
      <c r="K1580" s="257"/>
      <c r="M1580" s="259" t="s">
        <v>775</v>
      </c>
      <c r="O1580" s="242"/>
    </row>
    <row r="1581" spans="1:15" ht="22.5">
      <c r="A1581" s="251"/>
      <c r="B1581" s="252"/>
      <c r="C1581" s="503" t="s">
        <v>776</v>
      </c>
      <c r="D1581" s="503"/>
      <c r="E1581" s="253">
        <v>358.805</v>
      </c>
      <c r="F1581" s="254"/>
      <c r="G1581" s="255"/>
      <c r="H1581" s="256"/>
      <c r="I1581" s="257"/>
      <c r="J1581" s="258"/>
      <c r="K1581" s="257"/>
      <c r="M1581" s="259" t="s">
        <v>776</v>
      </c>
      <c r="O1581" s="242"/>
    </row>
    <row r="1582" spans="1:80" ht="12.75">
      <c r="A1582" s="243">
        <v>153</v>
      </c>
      <c r="B1582" s="244" t="s">
        <v>1343</v>
      </c>
      <c r="C1582" s="245" t="s">
        <v>1344</v>
      </c>
      <c r="D1582" s="246" t="s">
        <v>123</v>
      </c>
      <c r="E1582" s="247">
        <v>40.357</v>
      </c>
      <c r="F1582" s="439"/>
      <c r="G1582" s="248">
        <f>E1582*F1582</f>
        <v>0</v>
      </c>
      <c r="H1582" s="249">
        <v>0</v>
      </c>
      <c r="I1582" s="250">
        <f>E1582*H1582</f>
        <v>0</v>
      </c>
      <c r="J1582" s="249">
        <v>0</v>
      </c>
      <c r="K1582" s="250">
        <f>E1582*J1582</f>
        <v>0</v>
      </c>
      <c r="O1582" s="242">
        <v>2</v>
      </c>
      <c r="AA1582" s="215">
        <v>1</v>
      </c>
      <c r="AB1582" s="215">
        <v>7</v>
      </c>
      <c r="AC1582" s="215">
        <v>7</v>
      </c>
      <c r="AZ1582" s="215">
        <v>2</v>
      </c>
      <c r="BA1582" s="215">
        <f>IF(AZ1582=1,G1582,0)</f>
        <v>0</v>
      </c>
      <c r="BB1582" s="215">
        <f>IF(AZ1582=2,G1582,0)</f>
        <v>0</v>
      </c>
      <c r="BC1582" s="215">
        <f>IF(AZ1582=3,G1582,0)</f>
        <v>0</v>
      </c>
      <c r="BD1582" s="215">
        <f>IF(AZ1582=4,G1582,0)</f>
        <v>0</v>
      </c>
      <c r="BE1582" s="215">
        <f>IF(AZ1582=5,G1582,0)</f>
        <v>0</v>
      </c>
      <c r="CA1582" s="242">
        <v>1</v>
      </c>
      <c r="CB1582" s="242">
        <v>7</v>
      </c>
    </row>
    <row r="1583" spans="1:15" ht="12.75">
      <c r="A1583" s="251"/>
      <c r="B1583" s="252"/>
      <c r="C1583" s="503" t="s">
        <v>1345</v>
      </c>
      <c r="D1583" s="503"/>
      <c r="E1583" s="253">
        <v>12.58</v>
      </c>
      <c r="F1583" s="254"/>
      <c r="G1583" s="255"/>
      <c r="H1583" s="256"/>
      <c r="I1583" s="257"/>
      <c r="J1583" s="258"/>
      <c r="K1583" s="257"/>
      <c r="M1583" s="259" t="s">
        <v>1345</v>
      </c>
      <c r="O1583" s="242"/>
    </row>
    <row r="1584" spans="1:15" ht="12.75">
      <c r="A1584" s="251"/>
      <c r="B1584" s="252"/>
      <c r="C1584" s="503" t="s">
        <v>1346</v>
      </c>
      <c r="D1584" s="503"/>
      <c r="E1584" s="253">
        <v>10.257</v>
      </c>
      <c r="F1584" s="254"/>
      <c r="G1584" s="255"/>
      <c r="H1584" s="256"/>
      <c r="I1584" s="257"/>
      <c r="J1584" s="258"/>
      <c r="K1584" s="257"/>
      <c r="M1584" s="259" t="s">
        <v>1346</v>
      </c>
      <c r="O1584" s="242"/>
    </row>
    <row r="1585" spans="1:15" ht="12.75">
      <c r="A1585" s="251"/>
      <c r="B1585" s="252"/>
      <c r="C1585" s="503" t="s">
        <v>1347</v>
      </c>
      <c r="D1585" s="503"/>
      <c r="E1585" s="253">
        <v>8.775</v>
      </c>
      <c r="F1585" s="254"/>
      <c r="G1585" s="255"/>
      <c r="H1585" s="256"/>
      <c r="I1585" s="257"/>
      <c r="J1585" s="258"/>
      <c r="K1585" s="257"/>
      <c r="M1585" s="259" t="s">
        <v>1347</v>
      </c>
      <c r="O1585" s="242"/>
    </row>
    <row r="1586" spans="1:15" ht="12.75">
      <c r="A1586" s="251"/>
      <c r="B1586" s="252"/>
      <c r="C1586" s="503" t="s">
        <v>1348</v>
      </c>
      <c r="D1586" s="503"/>
      <c r="E1586" s="253">
        <v>8.745</v>
      </c>
      <c r="F1586" s="254"/>
      <c r="G1586" s="255"/>
      <c r="H1586" s="256"/>
      <c r="I1586" s="257"/>
      <c r="J1586" s="258"/>
      <c r="K1586" s="257"/>
      <c r="M1586" s="259" t="s">
        <v>1348</v>
      </c>
      <c r="O1586" s="242"/>
    </row>
    <row r="1587" spans="1:80" ht="22.5">
      <c r="A1587" s="243">
        <v>154</v>
      </c>
      <c r="B1587" s="244" t="s">
        <v>1349</v>
      </c>
      <c r="C1587" s="245" t="s">
        <v>1350</v>
      </c>
      <c r="D1587" s="246" t="s">
        <v>205</v>
      </c>
      <c r="E1587" s="247">
        <v>5.66</v>
      </c>
      <c r="F1587" s="439"/>
      <c r="G1587" s="248">
        <f>E1587*F1587</f>
        <v>0</v>
      </c>
      <c r="H1587" s="249">
        <v>0.00754</v>
      </c>
      <c r="I1587" s="250">
        <f>E1587*H1587</f>
        <v>0.0426764</v>
      </c>
      <c r="J1587" s="249">
        <v>0</v>
      </c>
      <c r="K1587" s="250">
        <f>E1587*J1587</f>
        <v>0</v>
      </c>
      <c r="O1587" s="242">
        <v>2</v>
      </c>
      <c r="AA1587" s="215">
        <v>1</v>
      </c>
      <c r="AB1587" s="215">
        <v>7</v>
      </c>
      <c r="AC1587" s="215">
        <v>7</v>
      </c>
      <c r="AZ1587" s="215">
        <v>2</v>
      </c>
      <c r="BA1587" s="215">
        <f>IF(AZ1587=1,G1587,0)</f>
        <v>0</v>
      </c>
      <c r="BB1587" s="215">
        <f>IF(AZ1587=2,G1587,0)</f>
        <v>0</v>
      </c>
      <c r="BC1587" s="215">
        <f>IF(AZ1587=3,G1587,0)</f>
        <v>0</v>
      </c>
      <c r="BD1587" s="215">
        <f>IF(AZ1587=4,G1587,0)</f>
        <v>0</v>
      </c>
      <c r="BE1587" s="215">
        <f>IF(AZ1587=5,G1587,0)</f>
        <v>0</v>
      </c>
      <c r="CA1587" s="242">
        <v>1</v>
      </c>
      <c r="CB1587" s="242">
        <v>7</v>
      </c>
    </row>
    <row r="1588" spans="1:15" ht="12.75">
      <c r="A1588" s="251"/>
      <c r="B1588" s="252"/>
      <c r="C1588" s="503" t="s">
        <v>1351</v>
      </c>
      <c r="D1588" s="503"/>
      <c r="E1588" s="253">
        <v>0</v>
      </c>
      <c r="F1588" s="254"/>
      <c r="G1588" s="255"/>
      <c r="H1588" s="256"/>
      <c r="I1588" s="257"/>
      <c r="J1588" s="258"/>
      <c r="K1588" s="257"/>
      <c r="M1588" s="259" t="s">
        <v>1351</v>
      </c>
      <c r="O1588" s="242"/>
    </row>
    <row r="1589" spans="1:15" ht="12.75">
      <c r="A1589" s="251"/>
      <c r="B1589" s="252"/>
      <c r="C1589" s="503" t="s">
        <v>1352</v>
      </c>
      <c r="D1589" s="503"/>
      <c r="E1589" s="253">
        <v>1.8</v>
      </c>
      <c r="F1589" s="254"/>
      <c r="G1589" s="255"/>
      <c r="H1589" s="256"/>
      <c r="I1589" s="257"/>
      <c r="J1589" s="258"/>
      <c r="K1589" s="257"/>
      <c r="M1589" s="259" t="s">
        <v>1352</v>
      </c>
      <c r="O1589" s="242"/>
    </row>
    <row r="1590" spans="1:15" ht="12.75">
      <c r="A1590" s="251"/>
      <c r="B1590" s="252"/>
      <c r="C1590" s="503" t="s">
        <v>1353</v>
      </c>
      <c r="D1590" s="503"/>
      <c r="E1590" s="253">
        <v>0.86</v>
      </c>
      <c r="F1590" s="254"/>
      <c r="G1590" s="255"/>
      <c r="H1590" s="256"/>
      <c r="I1590" s="257"/>
      <c r="J1590" s="258"/>
      <c r="K1590" s="257"/>
      <c r="M1590" s="259" t="s">
        <v>1353</v>
      </c>
      <c r="O1590" s="242"/>
    </row>
    <row r="1591" spans="1:15" ht="12.75">
      <c r="A1591" s="251"/>
      <c r="B1591" s="252"/>
      <c r="C1591" s="503" t="s">
        <v>1354</v>
      </c>
      <c r="D1591" s="503"/>
      <c r="E1591" s="253">
        <v>3</v>
      </c>
      <c r="F1591" s="254"/>
      <c r="G1591" s="255"/>
      <c r="H1591" s="256"/>
      <c r="I1591" s="257"/>
      <c r="J1591" s="258"/>
      <c r="K1591" s="257"/>
      <c r="M1591" s="259" t="s">
        <v>1354</v>
      </c>
      <c r="O1591" s="242"/>
    </row>
    <row r="1592" spans="1:80" ht="22.5">
      <c r="A1592" s="243">
        <v>155</v>
      </c>
      <c r="B1592" s="244" t="s">
        <v>1355</v>
      </c>
      <c r="C1592" s="245" t="s">
        <v>1356</v>
      </c>
      <c r="D1592" s="246" t="s">
        <v>205</v>
      </c>
      <c r="E1592" s="247">
        <v>1.6</v>
      </c>
      <c r="F1592" s="439"/>
      <c r="G1592" s="248">
        <f>E1592*F1592</f>
        <v>0</v>
      </c>
      <c r="H1592" s="249">
        <v>0.00849</v>
      </c>
      <c r="I1592" s="250">
        <f>E1592*H1592</f>
        <v>0.013583999999999999</v>
      </c>
      <c r="J1592" s="249">
        <v>0</v>
      </c>
      <c r="K1592" s="250">
        <f>E1592*J1592</f>
        <v>0</v>
      </c>
      <c r="O1592" s="242">
        <v>2</v>
      </c>
      <c r="AA1592" s="215">
        <v>1</v>
      </c>
      <c r="AB1592" s="215">
        <v>7</v>
      </c>
      <c r="AC1592" s="215">
        <v>7</v>
      </c>
      <c r="AZ1592" s="215">
        <v>2</v>
      </c>
      <c r="BA1592" s="215">
        <f>IF(AZ1592=1,G1592,0)</f>
        <v>0</v>
      </c>
      <c r="BB1592" s="215">
        <f>IF(AZ1592=2,G1592,0)</f>
        <v>0</v>
      </c>
      <c r="BC1592" s="215">
        <f>IF(AZ1592=3,G1592,0)</f>
        <v>0</v>
      </c>
      <c r="BD1592" s="215">
        <f>IF(AZ1592=4,G1592,0)</f>
        <v>0</v>
      </c>
      <c r="BE1592" s="215">
        <f>IF(AZ1592=5,G1592,0)</f>
        <v>0</v>
      </c>
      <c r="CA1592" s="242">
        <v>1</v>
      </c>
      <c r="CB1592" s="242">
        <v>7</v>
      </c>
    </row>
    <row r="1593" spans="1:15" ht="12.75">
      <c r="A1593" s="251"/>
      <c r="B1593" s="252"/>
      <c r="C1593" s="503" t="s">
        <v>1351</v>
      </c>
      <c r="D1593" s="503"/>
      <c r="E1593" s="253">
        <v>0</v>
      </c>
      <c r="F1593" s="254"/>
      <c r="G1593" s="255"/>
      <c r="H1593" s="256"/>
      <c r="I1593" s="257"/>
      <c r="J1593" s="258"/>
      <c r="K1593" s="257"/>
      <c r="M1593" s="259" t="s">
        <v>1351</v>
      </c>
      <c r="O1593" s="242"/>
    </row>
    <row r="1594" spans="1:15" ht="12.75">
      <c r="A1594" s="251"/>
      <c r="B1594" s="252"/>
      <c r="C1594" s="503" t="s">
        <v>1357</v>
      </c>
      <c r="D1594" s="503"/>
      <c r="E1594" s="253">
        <v>1.6</v>
      </c>
      <c r="F1594" s="254"/>
      <c r="G1594" s="255"/>
      <c r="H1594" s="256"/>
      <c r="I1594" s="257"/>
      <c r="J1594" s="258"/>
      <c r="K1594" s="257"/>
      <c r="M1594" s="259" t="s">
        <v>1357</v>
      </c>
      <c r="O1594" s="242"/>
    </row>
    <row r="1595" spans="1:80" ht="12.75">
      <c r="A1595" s="243">
        <v>156</v>
      </c>
      <c r="B1595" s="244" t="s">
        <v>1358</v>
      </c>
      <c r="C1595" s="245" t="s">
        <v>1359</v>
      </c>
      <c r="D1595" s="246" t="s">
        <v>134</v>
      </c>
      <c r="E1595" s="247">
        <v>1.2349</v>
      </c>
      <c r="F1595" s="439"/>
      <c r="G1595" s="248">
        <f>E1595*F1595</f>
        <v>0</v>
      </c>
      <c r="H1595" s="249">
        <v>0.0291</v>
      </c>
      <c r="I1595" s="250">
        <f>E1595*H1595</f>
        <v>0.03593559</v>
      </c>
      <c r="J1595" s="249">
        <v>0</v>
      </c>
      <c r="K1595" s="250">
        <f>E1595*J1595</f>
        <v>0</v>
      </c>
      <c r="O1595" s="242">
        <v>2</v>
      </c>
      <c r="AA1595" s="215">
        <v>1</v>
      </c>
      <c r="AB1595" s="215">
        <v>7</v>
      </c>
      <c r="AC1595" s="215">
        <v>7</v>
      </c>
      <c r="AZ1595" s="215">
        <v>2</v>
      </c>
      <c r="BA1595" s="215">
        <f>IF(AZ1595=1,G1595,0)</f>
        <v>0</v>
      </c>
      <c r="BB1595" s="215">
        <f>IF(AZ1595=2,G1595,0)</f>
        <v>0</v>
      </c>
      <c r="BC1595" s="215">
        <f>IF(AZ1595=3,G1595,0)</f>
        <v>0</v>
      </c>
      <c r="BD1595" s="215">
        <f>IF(AZ1595=4,G1595,0)</f>
        <v>0</v>
      </c>
      <c r="BE1595" s="215">
        <f>IF(AZ1595=5,G1595,0)</f>
        <v>0</v>
      </c>
      <c r="CA1595" s="242">
        <v>1</v>
      </c>
      <c r="CB1595" s="242">
        <v>7</v>
      </c>
    </row>
    <row r="1596" spans="1:15" ht="12.75">
      <c r="A1596" s="251"/>
      <c r="B1596" s="252"/>
      <c r="C1596" s="505" t="s">
        <v>174</v>
      </c>
      <c r="D1596" s="505"/>
      <c r="E1596" s="262">
        <v>0</v>
      </c>
      <c r="F1596" s="254"/>
      <c r="G1596" s="255"/>
      <c r="H1596" s="256"/>
      <c r="I1596" s="257"/>
      <c r="J1596" s="258"/>
      <c r="K1596" s="257"/>
      <c r="M1596" s="259" t="s">
        <v>174</v>
      </c>
      <c r="O1596" s="242"/>
    </row>
    <row r="1597" spans="1:15" ht="12.75">
      <c r="A1597" s="251"/>
      <c r="B1597" s="252"/>
      <c r="C1597" s="505" t="s">
        <v>1360</v>
      </c>
      <c r="D1597" s="505"/>
      <c r="E1597" s="262">
        <v>232.875</v>
      </c>
      <c r="F1597" s="254"/>
      <c r="G1597" s="255"/>
      <c r="H1597" s="256"/>
      <c r="I1597" s="257"/>
      <c r="J1597" s="258"/>
      <c r="K1597" s="257"/>
      <c r="M1597" s="259" t="s">
        <v>1360</v>
      </c>
      <c r="O1597" s="242"/>
    </row>
    <row r="1598" spans="1:15" ht="12.75">
      <c r="A1598" s="251"/>
      <c r="B1598" s="252"/>
      <c r="C1598" s="505" t="s">
        <v>1361</v>
      </c>
      <c r="D1598" s="505"/>
      <c r="E1598" s="262">
        <v>61.555</v>
      </c>
      <c r="F1598" s="254"/>
      <c r="G1598" s="255"/>
      <c r="H1598" s="256"/>
      <c r="I1598" s="257"/>
      <c r="J1598" s="258"/>
      <c r="K1598" s="257"/>
      <c r="M1598" s="259" t="s">
        <v>1361</v>
      </c>
      <c r="O1598" s="242"/>
    </row>
    <row r="1599" spans="1:15" ht="12.75">
      <c r="A1599" s="251"/>
      <c r="B1599" s="252"/>
      <c r="C1599" s="505" t="s">
        <v>1362</v>
      </c>
      <c r="D1599" s="505"/>
      <c r="E1599" s="262">
        <v>220.1</v>
      </c>
      <c r="F1599" s="254"/>
      <c r="G1599" s="255"/>
      <c r="H1599" s="256"/>
      <c r="I1599" s="257"/>
      <c r="J1599" s="258"/>
      <c r="K1599" s="257"/>
      <c r="M1599" s="259" t="s">
        <v>1362</v>
      </c>
      <c r="O1599" s="242"/>
    </row>
    <row r="1600" spans="1:15" ht="12.75">
      <c r="A1600" s="251"/>
      <c r="B1600" s="252"/>
      <c r="C1600" s="505" t="s">
        <v>175</v>
      </c>
      <c r="D1600" s="505"/>
      <c r="E1600" s="262">
        <v>514.53</v>
      </c>
      <c r="F1600" s="254"/>
      <c r="G1600" s="255"/>
      <c r="H1600" s="256"/>
      <c r="I1600" s="257"/>
      <c r="J1600" s="258"/>
      <c r="K1600" s="257"/>
      <c r="M1600" s="259" t="s">
        <v>175</v>
      </c>
      <c r="O1600" s="242"/>
    </row>
    <row r="1601" spans="1:15" ht="12.75">
      <c r="A1601" s="251"/>
      <c r="B1601" s="252"/>
      <c r="C1601" s="503" t="s">
        <v>1363</v>
      </c>
      <c r="D1601" s="503"/>
      <c r="E1601" s="253">
        <v>1.2349</v>
      </c>
      <c r="F1601" s="254"/>
      <c r="G1601" s="255"/>
      <c r="H1601" s="256"/>
      <c r="I1601" s="257"/>
      <c r="J1601" s="258"/>
      <c r="K1601" s="257"/>
      <c r="M1601" s="259" t="s">
        <v>1363</v>
      </c>
      <c r="O1601" s="242"/>
    </row>
    <row r="1602" spans="1:80" ht="12.75">
      <c r="A1602" s="243">
        <v>157</v>
      </c>
      <c r="B1602" s="244" t="s">
        <v>1364</v>
      </c>
      <c r="C1602" s="245" t="s">
        <v>1365</v>
      </c>
      <c r="D1602" s="246" t="s">
        <v>123</v>
      </c>
      <c r="E1602" s="247">
        <v>20.5812</v>
      </c>
      <c r="F1602" s="439"/>
      <c r="G1602" s="248">
        <f>E1602*F1602</f>
        <v>0</v>
      </c>
      <c r="H1602" s="249">
        <v>4E-05</v>
      </c>
      <c r="I1602" s="250">
        <f>E1602*H1602</f>
        <v>0.0008232480000000001</v>
      </c>
      <c r="J1602" s="249">
        <v>0</v>
      </c>
      <c r="K1602" s="250">
        <f>E1602*J1602</f>
        <v>0</v>
      </c>
      <c r="O1602" s="242">
        <v>2</v>
      </c>
      <c r="AA1602" s="215">
        <v>1</v>
      </c>
      <c r="AB1602" s="215">
        <v>7</v>
      </c>
      <c r="AC1602" s="215">
        <v>7</v>
      </c>
      <c r="AZ1602" s="215">
        <v>2</v>
      </c>
      <c r="BA1602" s="215">
        <f>IF(AZ1602=1,G1602,0)</f>
        <v>0</v>
      </c>
      <c r="BB1602" s="215">
        <f>IF(AZ1602=2,G1602,0)</f>
        <v>0</v>
      </c>
      <c r="BC1602" s="215">
        <f>IF(AZ1602=3,G1602,0)</f>
        <v>0</v>
      </c>
      <c r="BD1602" s="215">
        <f>IF(AZ1602=4,G1602,0)</f>
        <v>0</v>
      </c>
      <c r="BE1602" s="215">
        <f>IF(AZ1602=5,G1602,0)</f>
        <v>0</v>
      </c>
      <c r="CA1602" s="242">
        <v>1</v>
      </c>
      <c r="CB1602" s="242">
        <v>7</v>
      </c>
    </row>
    <row r="1603" spans="1:15" ht="12.75">
      <c r="A1603" s="251"/>
      <c r="B1603" s="252"/>
      <c r="C1603" s="503" t="s">
        <v>918</v>
      </c>
      <c r="D1603" s="503"/>
      <c r="E1603" s="253">
        <v>0</v>
      </c>
      <c r="F1603" s="254"/>
      <c r="G1603" s="255"/>
      <c r="H1603" s="256"/>
      <c r="I1603" s="257"/>
      <c r="J1603" s="258"/>
      <c r="K1603" s="257"/>
      <c r="M1603" s="259" t="s">
        <v>918</v>
      </c>
      <c r="O1603" s="242"/>
    </row>
    <row r="1604" spans="1:15" ht="12.75">
      <c r="A1604" s="251"/>
      <c r="B1604" s="252"/>
      <c r="C1604" s="505" t="s">
        <v>174</v>
      </c>
      <c r="D1604" s="505"/>
      <c r="E1604" s="262">
        <v>0</v>
      </c>
      <c r="F1604" s="254"/>
      <c r="G1604" s="255"/>
      <c r="H1604" s="256"/>
      <c r="I1604" s="257"/>
      <c r="J1604" s="258"/>
      <c r="K1604" s="257"/>
      <c r="M1604" s="259" t="s">
        <v>174</v>
      </c>
      <c r="O1604" s="242"/>
    </row>
    <row r="1605" spans="1:15" ht="12.75">
      <c r="A1605" s="251"/>
      <c r="B1605" s="252"/>
      <c r="C1605" s="505" t="s">
        <v>1366</v>
      </c>
      <c r="D1605" s="505"/>
      <c r="E1605" s="262">
        <v>46.575</v>
      </c>
      <c r="F1605" s="254"/>
      <c r="G1605" s="255"/>
      <c r="H1605" s="256"/>
      <c r="I1605" s="257"/>
      <c r="J1605" s="258"/>
      <c r="K1605" s="257"/>
      <c r="M1605" s="259" t="s">
        <v>1366</v>
      </c>
      <c r="O1605" s="242"/>
    </row>
    <row r="1606" spans="1:15" ht="12.75">
      <c r="A1606" s="251"/>
      <c r="B1606" s="252"/>
      <c r="C1606" s="505" t="s">
        <v>1367</v>
      </c>
      <c r="D1606" s="505"/>
      <c r="E1606" s="262">
        <v>12.311</v>
      </c>
      <c r="F1606" s="254"/>
      <c r="G1606" s="255"/>
      <c r="H1606" s="256"/>
      <c r="I1606" s="257"/>
      <c r="J1606" s="258"/>
      <c r="K1606" s="257"/>
      <c r="M1606" s="259" t="s">
        <v>1367</v>
      </c>
      <c r="O1606" s="242"/>
    </row>
    <row r="1607" spans="1:15" ht="12.75">
      <c r="A1607" s="251"/>
      <c r="B1607" s="252"/>
      <c r="C1607" s="505" t="s">
        <v>1368</v>
      </c>
      <c r="D1607" s="505"/>
      <c r="E1607" s="262">
        <v>44.02</v>
      </c>
      <c r="F1607" s="254"/>
      <c r="G1607" s="255"/>
      <c r="H1607" s="256"/>
      <c r="I1607" s="257"/>
      <c r="J1607" s="258"/>
      <c r="K1607" s="257"/>
      <c r="M1607" s="259" t="s">
        <v>1368</v>
      </c>
      <c r="O1607" s="242"/>
    </row>
    <row r="1608" spans="1:15" ht="12.75">
      <c r="A1608" s="251"/>
      <c r="B1608" s="252"/>
      <c r="C1608" s="505" t="s">
        <v>175</v>
      </c>
      <c r="D1608" s="505"/>
      <c r="E1608" s="262">
        <v>102.906</v>
      </c>
      <c r="F1608" s="254"/>
      <c r="G1608" s="255"/>
      <c r="H1608" s="256"/>
      <c r="I1608" s="257"/>
      <c r="J1608" s="258"/>
      <c r="K1608" s="257"/>
      <c r="M1608" s="259" t="s">
        <v>175</v>
      </c>
      <c r="O1608" s="242"/>
    </row>
    <row r="1609" spans="1:15" ht="12.75">
      <c r="A1609" s="251"/>
      <c r="B1609" s="252"/>
      <c r="C1609" s="503" t="s">
        <v>1369</v>
      </c>
      <c r="D1609" s="503"/>
      <c r="E1609" s="253">
        <v>20.5812</v>
      </c>
      <c r="F1609" s="254"/>
      <c r="G1609" s="255"/>
      <c r="H1609" s="256"/>
      <c r="I1609" s="257"/>
      <c r="J1609" s="258"/>
      <c r="K1609" s="257"/>
      <c r="M1609" s="259" t="s">
        <v>1369</v>
      </c>
      <c r="O1609" s="242"/>
    </row>
    <row r="1610" spans="1:80" ht="12.75">
      <c r="A1610" s="243">
        <v>158</v>
      </c>
      <c r="B1610" s="244" t="s">
        <v>1370</v>
      </c>
      <c r="C1610" s="245" t="s">
        <v>1371</v>
      </c>
      <c r="D1610" s="246" t="s">
        <v>205</v>
      </c>
      <c r="E1610" s="247">
        <v>52</v>
      </c>
      <c r="F1610" s="439"/>
      <c r="G1610" s="248">
        <f>E1610*F1610</f>
        <v>0</v>
      </c>
      <c r="H1610" s="249">
        <v>0</v>
      </c>
      <c r="I1610" s="250">
        <f>E1610*H1610</f>
        <v>0</v>
      </c>
      <c r="J1610" s="249">
        <v>0</v>
      </c>
      <c r="K1610" s="250">
        <f>E1610*J1610</f>
        <v>0</v>
      </c>
      <c r="O1610" s="242">
        <v>2</v>
      </c>
      <c r="AA1610" s="215">
        <v>1</v>
      </c>
      <c r="AB1610" s="215">
        <v>7</v>
      </c>
      <c r="AC1610" s="215">
        <v>7</v>
      </c>
      <c r="AZ1610" s="215">
        <v>2</v>
      </c>
      <c r="BA1610" s="215">
        <f>IF(AZ1610=1,G1610,0)</f>
        <v>0</v>
      </c>
      <c r="BB1610" s="215">
        <f>IF(AZ1610=2,G1610,0)</f>
        <v>0</v>
      </c>
      <c r="BC1610" s="215">
        <f>IF(AZ1610=3,G1610,0)</f>
        <v>0</v>
      </c>
      <c r="BD1610" s="215">
        <f>IF(AZ1610=4,G1610,0)</f>
        <v>0</v>
      </c>
      <c r="BE1610" s="215">
        <f>IF(AZ1610=5,G1610,0)</f>
        <v>0</v>
      </c>
      <c r="CA1610" s="242">
        <v>1</v>
      </c>
      <c r="CB1610" s="242">
        <v>7</v>
      </c>
    </row>
    <row r="1611" spans="1:15" ht="12.75">
      <c r="A1611" s="251"/>
      <c r="B1611" s="252"/>
      <c r="C1611" s="503" t="s">
        <v>1372</v>
      </c>
      <c r="D1611" s="503"/>
      <c r="E1611" s="253">
        <v>52</v>
      </c>
      <c r="F1611" s="254"/>
      <c r="G1611" s="255"/>
      <c r="H1611" s="256"/>
      <c r="I1611" s="257"/>
      <c r="J1611" s="258"/>
      <c r="K1611" s="257"/>
      <c r="M1611" s="259" t="s">
        <v>1372</v>
      </c>
      <c r="O1611" s="242"/>
    </row>
    <row r="1612" spans="1:80" ht="12.75">
      <c r="A1612" s="243">
        <v>159</v>
      </c>
      <c r="B1612" s="244" t="s">
        <v>1373</v>
      </c>
      <c r="C1612" s="245" t="s">
        <v>1374</v>
      </c>
      <c r="D1612" s="246" t="s">
        <v>1375</v>
      </c>
      <c r="E1612" s="247">
        <v>120</v>
      </c>
      <c r="F1612" s="439"/>
      <c r="G1612" s="248">
        <f>E1612*F1612</f>
        <v>0</v>
      </c>
      <c r="H1612" s="249">
        <v>0</v>
      </c>
      <c r="I1612" s="250">
        <f>E1612*H1612</f>
        <v>0</v>
      </c>
      <c r="J1612" s="249">
        <v>0</v>
      </c>
      <c r="K1612" s="250">
        <f>E1612*J1612</f>
        <v>0</v>
      </c>
      <c r="O1612" s="242">
        <v>2</v>
      </c>
      <c r="AA1612" s="215">
        <v>1</v>
      </c>
      <c r="AB1612" s="215">
        <v>7</v>
      </c>
      <c r="AC1612" s="215">
        <v>7</v>
      </c>
      <c r="AZ1612" s="215">
        <v>2</v>
      </c>
      <c r="BA1612" s="215">
        <f>IF(AZ1612=1,G1612,0)</f>
        <v>0</v>
      </c>
      <c r="BB1612" s="215">
        <f>IF(AZ1612=2,G1612,0)</f>
        <v>0</v>
      </c>
      <c r="BC1612" s="215">
        <f>IF(AZ1612=3,G1612,0)</f>
        <v>0</v>
      </c>
      <c r="BD1612" s="215">
        <f>IF(AZ1612=4,G1612,0)</f>
        <v>0</v>
      </c>
      <c r="BE1612" s="215">
        <f>IF(AZ1612=5,G1612,0)</f>
        <v>0</v>
      </c>
      <c r="CA1612" s="242">
        <v>1</v>
      </c>
      <c r="CB1612" s="242">
        <v>7</v>
      </c>
    </row>
    <row r="1613" spans="1:80" ht="22.5">
      <c r="A1613" s="243">
        <v>160</v>
      </c>
      <c r="B1613" s="244" t="s">
        <v>1376</v>
      </c>
      <c r="C1613" s="245" t="s">
        <v>1377</v>
      </c>
      <c r="D1613" s="246" t="s">
        <v>123</v>
      </c>
      <c r="E1613" s="247">
        <v>13.957</v>
      </c>
      <c r="F1613" s="439"/>
      <c r="G1613" s="248">
        <f>E1613*F1613</f>
        <v>0</v>
      </c>
      <c r="H1613" s="249">
        <v>0.267</v>
      </c>
      <c r="I1613" s="250">
        <f>E1613*H1613</f>
        <v>3.7265190000000006</v>
      </c>
      <c r="J1613" s="249"/>
      <c r="K1613" s="250">
        <f>E1613*J1613</f>
        <v>0</v>
      </c>
      <c r="O1613" s="242">
        <v>2</v>
      </c>
      <c r="AA1613" s="215">
        <v>3</v>
      </c>
      <c r="AB1613" s="215">
        <v>7</v>
      </c>
      <c r="AC1613" s="215">
        <v>55341561</v>
      </c>
      <c r="AZ1613" s="215">
        <v>2</v>
      </c>
      <c r="BA1613" s="215">
        <f>IF(AZ1613=1,G1613,0)</f>
        <v>0</v>
      </c>
      <c r="BB1613" s="215">
        <f>IF(AZ1613=2,G1613,0)</f>
        <v>0</v>
      </c>
      <c r="BC1613" s="215">
        <f>IF(AZ1613=3,G1613,0)</f>
        <v>0</v>
      </c>
      <c r="BD1613" s="215">
        <f>IF(AZ1613=4,G1613,0)</f>
        <v>0</v>
      </c>
      <c r="BE1613" s="215">
        <f>IF(AZ1613=5,G1613,0)</f>
        <v>0</v>
      </c>
      <c r="CA1613" s="242">
        <v>3</v>
      </c>
      <c r="CB1613" s="242">
        <v>7</v>
      </c>
    </row>
    <row r="1614" spans="1:15" ht="12.75">
      <c r="A1614" s="251"/>
      <c r="B1614" s="260"/>
      <c r="C1614" s="504" t="s">
        <v>1378</v>
      </c>
      <c r="D1614" s="504"/>
      <c r="E1614" s="504"/>
      <c r="F1614" s="504"/>
      <c r="G1614" s="504"/>
      <c r="I1614" s="257"/>
      <c r="K1614" s="257"/>
      <c r="O1614" s="242">
        <v>3</v>
      </c>
    </row>
    <row r="1615" spans="1:15" ht="12.75">
      <c r="A1615" s="251"/>
      <c r="B1615" s="260"/>
      <c r="C1615" s="504" t="s">
        <v>1379</v>
      </c>
      <c r="D1615" s="504"/>
      <c r="E1615" s="504"/>
      <c r="F1615" s="504"/>
      <c r="G1615" s="504"/>
      <c r="I1615" s="257"/>
      <c r="K1615" s="257"/>
      <c r="O1615" s="242">
        <v>3</v>
      </c>
    </row>
    <row r="1616" spans="1:15" ht="12.75">
      <c r="A1616" s="251"/>
      <c r="B1616" s="260"/>
      <c r="C1616" s="504" t="s">
        <v>1380</v>
      </c>
      <c r="D1616" s="504"/>
      <c r="E1616" s="504"/>
      <c r="F1616" s="504"/>
      <c r="G1616" s="504"/>
      <c r="I1616" s="257"/>
      <c r="K1616" s="257"/>
      <c r="O1616" s="242">
        <v>3</v>
      </c>
    </row>
    <row r="1617" spans="1:15" ht="12.75">
      <c r="A1617" s="251"/>
      <c r="B1617" s="260"/>
      <c r="C1617" s="504" t="s">
        <v>1381</v>
      </c>
      <c r="D1617" s="504"/>
      <c r="E1617" s="504"/>
      <c r="F1617" s="504"/>
      <c r="G1617" s="504"/>
      <c r="I1617" s="257"/>
      <c r="K1617" s="257"/>
      <c r="O1617" s="242">
        <v>3</v>
      </c>
    </row>
    <row r="1618" spans="1:15" ht="12.75">
      <c r="A1618" s="251"/>
      <c r="B1618" s="252"/>
      <c r="C1618" s="503" t="s">
        <v>1382</v>
      </c>
      <c r="D1618" s="503"/>
      <c r="E1618" s="253">
        <v>3.7</v>
      </c>
      <c r="F1618" s="254"/>
      <c r="G1618" s="255"/>
      <c r="H1618" s="256"/>
      <c r="I1618" s="257"/>
      <c r="J1618" s="258"/>
      <c r="K1618" s="257"/>
      <c r="M1618" s="259" t="s">
        <v>1382</v>
      </c>
      <c r="O1618" s="242"/>
    </row>
    <row r="1619" spans="1:15" ht="12.75">
      <c r="A1619" s="251"/>
      <c r="B1619" s="252"/>
      <c r="C1619" s="503" t="s">
        <v>1383</v>
      </c>
      <c r="D1619" s="503"/>
      <c r="E1619" s="253">
        <v>10.257</v>
      </c>
      <c r="F1619" s="254"/>
      <c r="G1619" s="255"/>
      <c r="H1619" s="256"/>
      <c r="I1619" s="257"/>
      <c r="J1619" s="258"/>
      <c r="K1619" s="257"/>
      <c r="M1619" s="259" t="s">
        <v>1383</v>
      </c>
      <c r="O1619" s="242"/>
    </row>
    <row r="1620" spans="1:80" ht="12.75">
      <c r="A1620" s="243">
        <v>161</v>
      </c>
      <c r="B1620" s="244" t="s">
        <v>1390</v>
      </c>
      <c r="C1620" s="245" t="s">
        <v>1391</v>
      </c>
      <c r="D1620" s="246" t="s">
        <v>205</v>
      </c>
      <c r="E1620" s="247">
        <v>102.906</v>
      </c>
      <c r="F1620" s="439"/>
      <c r="G1620" s="248">
        <f>E1620*F1620</f>
        <v>0</v>
      </c>
      <c r="H1620" s="249">
        <v>0.00132</v>
      </c>
      <c r="I1620" s="250">
        <f>E1620*H1620</f>
        <v>0.13583592</v>
      </c>
      <c r="J1620" s="249"/>
      <c r="K1620" s="250">
        <f>E1620*J1620</f>
        <v>0</v>
      </c>
      <c r="O1620" s="242">
        <v>2</v>
      </c>
      <c r="AA1620" s="215">
        <v>3</v>
      </c>
      <c r="AB1620" s="215">
        <v>7</v>
      </c>
      <c r="AC1620" s="215">
        <v>60510011</v>
      </c>
      <c r="AZ1620" s="215">
        <v>2</v>
      </c>
      <c r="BA1620" s="215">
        <f>IF(AZ1620=1,G1620,0)</f>
        <v>0</v>
      </c>
      <c r="BB1620" s="215">
        <f>IF(AZ1620=2,G1620,0)</f>
        <v>0</v>
      </c>
      <c r="BC1620" s="215">
        <f>IF(AZ1620=3,G1620,0)</f>
        <v>0</v>
      </c>
      <c r="BD1620" s="215">
        <f>IF(AZ1620=4,G1620,0)</f>
        <v>0</v>
      </c>
      <c r="BE1620" s="215">
        <f>IF(AZ1620=5,G1620,0)</f>
        <v>0</v>
      </c>
      <c r="CA1620" s="242">
        <v>3</v>
      </c>
      <c r="CB1620" s="242">
        <v>7</v>
      </c>
    </row>
    <row r="1621" spans="1:15" ht="22.5">
      <c r="A1621" s="251"/>
      <c r="B1621" s="252"/>
      <c r="C1621" s="503" t="s">
        <v>1392</v>
      </c>
      <c r="D1621" s="503"/>
      <c r="E1621" s="253">
        <v>0</v>
      </c>
      <c r="F1621" s="254"/>
      <c r="G1621" s="255"/>
      <c r="H1621" s="256"/>
      <c r="I1621" s="257"/>
      <c r="J1621" s="258"/>
      <c r="K1621" s="257"/>
      <c r="M1621" s="259" t="s">
        <v>1392</v>
      </c>
      <c r="O1621" s="242"/>
    </row>
    <row r="1622" spans="1:15" ht="12.75">
      <c r="A1622" s="251"/>
      <c r="B1622" s="252"/>
      <c r="C1622" s="503" t="s">
        <v>1393</v>
      </c>
      <c r="D1622" s="503"/>
      <c r="E1622" s="253">
        <v>46.575</v>
      </c>
      <c r="F1622" s="254"/>
      <c r="G1622" s="255"/>
      <c r="H1622" s="256"/>
      <c r="I1622" s="257"/>
      <c r="J1622" s="258"/>
      <c r="K1622" s="257"/>
      <c r="M1622" s="259" t="s">
        <v>1393</v>
      </c>
      <c r="O1622" s="242"/>
    </row>
    <row r="1623" spans="1:15" ht="12.75">
      <c r="A1623" s="251"/>
      <c r="B1623" s="252"/>
      <c r="C1623" s="503" t="s">
        <v>1394</v>
      </c>
      <c r="D1623" s="503"/>
      <c r="E1623" s="253">
        <v>12.311</v>
      </c>
      <c r="F1623" s="254"/>
      <c r="G1623" s="255"/>
      <c r="H1623" s="256"/>
      <c r="I1623" s="257"/>
      <c r="J1623" s="258"/>
      <c r="K1623" s="257"/>
      <c r="M1623" s="259" t="s">
        <v>1394</v>
      </c>
      <c r="O1623" s="242"/>
    </row>
    <row r="1624" spans="1:15" ht="12.75">
      <c r="A1624" s="251"/>
      <c r="B1624" s="252"/>
      <c r="C1624" s="503" t="s">
        <v>1395</v>
      </c>
      <c r="D1624" s="503"/>
      <c r="E1624" s="253">
        <v>44.02</v>
      </c>
      <c r="F1624" s="254"/>
      <c r="G1624" s="255"/>
      <c r="H1624" s="256"/>
      <c r="I1624" s="257"/>
      <c r="J1624" s="258"/>
      <c r="K1624" s="257"/>
      <c r="M1624" s="259" t="s">
        <v>1395</v>
      </c>
      <c r="O1624" s="242"/>
    </row>
    <row r="1625" spans="1:80" ht="12.75">
      <c r="A1625" s="243">
        <v>162</v>
      </c>
      <c r="B1625" s="244" t="s">
        <v>1396</v>
      </c>
      <c r="C1625" s="245" t="s">
        <v>1397</v>
      </c>
      <c r="D1625" s="246" t="s">
        <v>15</v>
      </c>
      <c r="E1625" s="247">
        <f>SUM(G1561:G1624)/100</f>
        <v>0</v>
      </c>
      <c r="F1625" s="439"/>
      <c r="G1625" s="248">
        <f>E1625*F1625</f>
        <v>0</v>
      </c>
      <c r="H1625" s="249">
        <v>0</v>
      </c>
      <c r="I1625" s="250">
        <f>E1625*H1625</f>
        <v>0</v>
      </c>
      <c r="J1625" s="249"/>
      <c r="K1625" s="250">
        <f>E1625*J1625</f>
        <v>0</v>
      </c>
      <c r="O1625" s="242">
        <v>2</v>
      </c>
      <c r="AA1625" s="215">
        <v>7</v>
      </c>
      <c r="AB1625" s="215">
        <v>1002</v>
      </c>
      <c r="AC1625" s="215">
        <v>5</v>
      </c>
      <c r="AZ1625" s="215">
        <v>2</v>
      </c>
      <c r="BA1625" s="215">
        <f>IF(AZ1625=1,G1625,0)</f>
        <v>0</v>
      </c>
      <c r="BB1625" s="215">
        <f>IF(AZ1625=2,G1625,0)</f>
        <v>0</v>
      </c>
      <c r="BC1625" s="215">
        <f>IF(AZ1625=3,G1625,0)</f>
        <v>0</v>
      </c>
      <c r="BD1625" s="215">
        <f>IF(AZ1625=4,G1625,0)</f>
        <v>0</v>
      </c>
      <c r="BE1625" s="215">
        <f>IF(AZ1625=5,G1625,0)</f>
        <v>0</v>
      </c>
      <c r="CA1625" s="242">
        <v>7</v>
      </c>
      <c r="CB1625" s="242">
        <v>1002</v>
      </c>
    </row>
    <row r="1626" spans="1:57" ht="12.75">
      <c r="A1626" s="263"/>
      <c r="B1626" s="264" t="s">
        <v>177</v>
      </c>
      <c r="C1626" s="265" t="s">
        <v>1398</v>
      </c>
      <c r="D1626" s="266"/>
      <c r="E1626" s="267"/>
      <c r="F1626" s="268"/>
      <c r="G1626" s="269">
        <f>SUM(G1560:G1625)</f>
        <v>0</v>
      </c>
      <c r="H1626" s="270"/>
      <c r="I1626" s="271">
        <f>SUM(I1560:I1625)</f>
        <v>12.043777745999998</v>
      </c>
      <c r="J1626" s="270"/>
      <c r="K1626" s="271">
        <f>SUM(K1560:K1625)</f>
        <v>-0.720342</v>
      </c>
      <c r="O1626" s="242">
        <v>4</v>
      </c>
      <c r="BA1626" s="272">
        <f>SUM(BA1560:BA1625)</f>
        <v>0</v>
      </c>
      <c r="BB1626" s="272">
        <f>SUM(BB1560:BB1625)</f>
        <v>0</v>
      </c>
      <c r="BC1626" s="272">
        <f>SUM(BC1560:BC1625)</f>
        <v>0</v>
      </c>
      <c r="BD1626" s="272">
        <f>SUM(BD1560:BD1625)</f>
        <v>0</v>
      </c>
      <c r="BE1626" s="272">
        <f>SUM(BE1560:BE1625)</f>
        <v>0</v>
      </c>
    </row>
    <row r="1627" spans="1:15" ht="12.75">
      <c r="A1627" s="232" t="s">
        <v>118</v>
      </c>
      <c r="B1627" s="233" t="s">
        <v>1399</v>
      </c>
      <c r="C1627" s="234" t="s">
        <v>1400</v>
      </c>
      <c r="D1627" s="235"/>
      <c r="E1627" s="236"/>
      <c r="F1627" s="236"/>
      <c r="G1627" s="237"/>
      <c r="H1627" s="238"/>
      <c r="I1627" s="239"/>
      <c r="J1627" s="240"/>
      <c r="K1627" s="241"/>
      <c r="O1627" s="242">
        <v>1</v>
      </c>
    </row>
    <row r="1628" spans="1:80" ht="12.75">
      <c r="A1628" s="243">
        <v>163</v>
      </c>
      <c r="B1628" s="244" t="s">
        <v>1401</v>
      </c>
      <c r="C1628" s="245" t="s">
        <v>1402</v>
      </c>
      <c r="D1628" s="246" t="s">
        <v>123</v>
      </c>
      <c r="E1628" s="247">
        <v>2.6775</v>
      </c>
      <c r="F1628" s="439"/>
      <c r="G1628" s="248">
        <f>E1628*F1628</f>
        <v>0</v>
      </c>
      <c r="H1628" s="249">
        <v>0.01941</v>
      </c>
      <c r="I1628" s="250">
        <f>E1628*H1628</f>
        <v>0.051970275</v>
      </c>
      <c r="J1628" s="249">
        <v>0</v>
      </c>
      <c r="K1628" s="250">
        <f>E1628*J1628</f>
        <v>0</v>
      </c>
      <c r="O1628" s="242">
        <v>2</v>
      </c>
      <c r="AA1628" s="215">
        <v>1</v>
      </c>
      <c r="AB1628" s="215">
        <v>7</v>
      </c>
      <c r="AC1628" s="215">
        <v>7</v>
      </c>
      <c r="AZ1628" s="215">
        <v>2</v>
      </c>
      <c r="BA1628" s="215">
        <f>IF(AZ1628=1,G1628,0)</f>
        <v>0</v>
      </c>
      <c r="BB1628" s="215">
        <f>IF(AZ1628=2,G1628,0)</f>
        <v>0</v>
      </c>
      <c r="BC1628" s="215">
        <f>IF(AZ1628=3,G1628,0)</f>
        <v>0</v>
      </c>
      <c r="BD1628" s="215">
        <f>IF(AZ1628=4,G1628,0)</f>
        <v>0</v>
      </c>
      <c r="BE1628" s="215">
        <f>IF(AZ1628=5,G1628,0)</f>
        <v>0</v>
      </c>
      <c r="CA1628" s="242">
        <v>1</v>
      </c>
      <c r="CB1628" s="242">
        <v>7</v>
      </c>
    </row>
    <row r="1629" spans="1:15" ht="12.75">
      <c r="A1629" s="251"/>
      <c r="B1629" s="252"/>
      <c r="C1629" s="503" t="s">
        <v>1187</v>
      </c>
      <c r="D1629" s="503"/>
      <c r="E1629" s="253">
        <v>1.5</v>
      </c>
      <c r="F1629" s="254"/>
      <c r="G1629" s="255"/>
      <c r="H1629" s="256"/>
      <c r="I1629" s="257"/>
      <c r="J1629" s="258"/>
      <c r="K1629" s="257"/>
      <c r="M1629" s="259" t="s">
        <v>1187</v>
      </c>
      <c r="O1629" s="242"/>
    </row>
    <row r="1630" spans="1:15" ht="12.75">
      <c r="A1630" s="251"/>
      <c r="B1630" s="252"/>
      <c r="C1630" s="503" t="s">
        <v>1403</v>
      </c>
      <c r="D1630" s="503"/>
      <c r="E1630" s="253">
        <v>1.1775</v>
      </c>
      <c r="F1630" s="254"/>
      <c r="G1630" s="255"/>
      <c r="H1630" s="256"/>
      <c r="I1630" s="257"/>
      <c r="J1630" s="258"/>
      <c r="K1630" s="257"/>
      <c r="M1630" s="259" t="s">
        <v>1403</v>
      </c>
      <c r="O1630" s="242"/>
    </row>
    <row r="1631" spans="1:80" ht="22.5">
      <c r="A1631" s="243">
        <v>164</v>
      </c>
      <c r="B1631" s="244" t="s">
        <v>1404</v>
      </c>
      <c r="C1631" s="245" t="s">
        <v>1405</v>
      </c>
      <c r="D1631" s="246" t="s">
        <v>123</v>
      </c>
      <c r="E1631" s="247">
        <v>12.48</v>
      </c>
      <c r="F1631" s="439"/>
      <c r="G1631" s="248">
        <f>E1631*F1631</f>
        <v>0</v>
      </c>
      <c r="H1631" s="249">
        <v>0.01941</v>
      </c>
      <c r="I1631" s="250">
        <f>E1631*H1631</f>
        <v>0.2422368</v>
      </c>
      <c r="J1631" s="249">
        <v>0</v>
      </c>
      <c r="K1631" s="250">
        <f>E1631*J1631</f>
        <v>0</v>
      </c>
      <c r="O1631" s="242">
        <v>2</v>
      </c>
      <c r="AA1631" s="215">
        <v>1</v>
      </c>
      <c r="AB1631" s="215">
        <v>7</v>
      </c>
      <c r="AC1631" s="215">
        <v>7</v>
      </c>
      <c r="AZ1631" s="215">
        <v>2</v>
      </c>
      <c r="BA1631" s="215">
        <f>IF(AZ1631=1,G1631,0)</f>
        <v>0</v>
      </c>
      <c r="BB1631" s="215">
        <f>IF(AZ1631=2,G1631,0)</f>
        <v>0</v>
      </c>
      <c r="BC1631" s="215">
        <f>IF(AZ1631=3,G1631,0)</f>
        <v>0</v>
      </c>
      <c r="BD1631" s="215">
        <f>IF(AZ1631=4,G1631,0)</f>
        <v>0</v>
      </c>
      <c r="BE1631" s="215">
        <f>IF(AZ1631=5,G1631,0)</f>
        <v>0</v>
      </c>
      <c r="CA1631" s="242">
        <v>1</v>
      </c>
      <c r="CB1631" s="242">
        <v>7</v>
      </c>
    </row>
    <row r="1632" spans="1:15" ht="12.75">
      <c r="A1632" s="251"/>
      <c r="B1632" s="260"/>
      <c r="C1632" s="504" t="s">
        <v>1406</v>
      </c>
      <c r="D1632" s="504"/>
      <c r="E1632" s="504"/>
      <c r="F1632" s="504"/>
      <c r="G1632" s="504"/>
      <c r="I1632" s="257"/>
      <c r="K1632" s="257"/>
      <c r="O1632" s="242">
        <v>3</v>
      </c>
    </row>
    <row r="1633" spans="1:15" ht="12.75">
      <c r="A1633" s="251"/>
      <c r="B1633" s="260"/>
      <c r="C1633" s="504" t="s">
        <v>1407</v>
      </c>
      <c r="D1633" s="504"/>
      <c r="E1633" s="504"/>
      <c r="F1633" s="504"/>
      <c r="G1633" s="504"/>
      <c r="I1633" s="257"/>
      <c r="K1633" s="257"/>
      <c r="O1633" s="242">
        <v>3</v>
      </c>
    </row>
    <row r="1634" spans="1:15" ht="12.75">
      <c r="A1634" s="251"/>
      <c r="B1634" s="252"/>
      <c r="C1634" s="503" t="s">
        <v>1408</v>
      </c>
      <c r="D1634" s="503"/>
      <c r="E1634" s="253">
        <v>12.48</v>
      </c>
      <c r="F1634" s="254"/>
      <c r="G1634" s="255"/>
      <c r="H1634" s="256"/>
      <c r="I1634" s="257"/>
      <c r="J1634" s="258"/>
      <c r="K1634" s="257"/>
      <c r="M1634" s="259" t="s">
        <v>1408</v>
      </c>
      <c r="O1634" s="242"/>
    </row>
    <row r="1635" spans="1:80" ht="12.75">
      <c r="A1635" s="243">
        <v>165</v>
      </c>
      <c r="B1635" s="244" t="s">
        <v>1409</v>
      </c>
      <c r="C1635" s="245" t="s">
        <v>1410</v>
      </c>
      <c r="D1635" s="246" t="s">
        <v>205</v>
      </c>
      <c r="E1635" s="247">
        <v>25.5</v>
      </c>
      <c r="F1635" s="439"/>
      <c r="G1635" s="248">
        <f>E1635*F1635</f>
        <v>0</v>
      </c>
      <c r="H1635" s="249">
        <v>0.0021</v>
      </c>
      <c r="I1635" s="250">
        <f>E1635*H1635</f>
        <v>0.05354999999999999</v>
      </c>
      <c r="J1635" s="249">
        <v>0</v>
      </c>
      <c r="K1635" s="250">
        <f>E1635*J1635</f>
        <v>0</v>
      </c>
      <c r="O1635" s="242">
        <v>2</v>
      </c>
      <c r="AA1635" s="215">
        <v>1</v>
      </c>
      <c r="AB1635" s="215">
        <v>7</v>
      </c>
      <c r="AC1635" s="215">
        <v>7</v>
      </c>
      <c r="AZ1635" s="215">
        <v>2</v>
      </c>
      <c r="BA1635" s="215">
        <f>IF(AZ1635=1,G1635,0)</f>
        <v>0</v>
      </c>
      <c r="BB1635" s="215">
        <f>IF(AZ1635=2,G1635,0)</f>
        <v>0</v>
      </c>
      <c r="BC1635" s="215">
        <f>IF(AZ1635=3,G1635,0)</f>
        <v>0</v>
      </c>
      <c r="BD1635" s="215">
        <f>IF(AZ1635=4,G1635,0)</f>
        <v>0</v>
      </c>
      <c r="BE1635" s="215">
        <f>IF(AZ1635=5,G1635,0)</f>
        <v>0</v>
      </c>
      <c r="CA1635" s="242">
        <v>1</v>
      </c>
      <c r="CB1635" s="242">
        <v>7</v>
      </c>
    </row>
    <row r="1636" spans="1:15" ht="12.75">
      <c r="A1636" s="251"/>
      <c r="B1636" s="252"/>
      <c r="C1636" s="503" t="s">
        <v>1411</v>
      </c>
      <c r="D1636" s="503"/>
      <c r="E1636" s="253">
        <v>14.8</v>
      </c>
      <c r="F1636" s="254"/>
      <c r="G1636" s="255"/>
      <c r="H1636" s="256"/>
      <c r="I1636" s="257"/>
      <c r="J1636" s="258"/>
      <c r="K1636" s="257"/>
      <c r="M1636" s="259" t="s">
        <v>1411</v>
      </c>
      <c r="O1636" s="242"/>
    </row>
    <row r="1637" spans="1:15" ht="12.75">
      <c r="A1637" s="251"/>
      <c r="B1637" s="252"/>
      <c r="C1637" s="503" t="s">
        <v>1412</v>
      </c>
      <c r="D1637" s="503"/>
      <c r="E1637" s="253">
        <v>10.7</v>
      </c>
      <c r="F1637" s="254"/>
      <c r="G1637" s="255"/>
      <c r="H1637" s="256"/>
      <c r="I1637" s="257"/>
      <c r="J1637" s="258"/>
      <c r="K1637" s="257"/>
      <c r="M1637" s="259" t="s">
        <v>1412</v>
      </c>
      <c r="O1637" s="242"/>
    </row>
    <row r="1638" spans="1:80" ht="12.75">
      <c r="A1638" s="243">
        <v>166</v>
      </c>
      <c r="B1638" s="244" t="s">
        <v>1413</v>
      </c>
      <c r="C1638" s="245" t="s">
        <v>1414</v>
      </c>
      <c r="D1638" s="246" t="s">
        <v>205</v>
      </c>
      <c r="E1638" s="247">
        <v>7.7</v>
      </c>
      <c r="F1638" s="439"/>
      <c r="G1638" s="248">
        <f>E1638*F1638</f>
        <v>0</v>
      </c>
      <c r="H1638" s="249">
        <v>0.00312</v>
      </c>
      <c r="I1638" s="250">
        <f>E1638*H1638</f>
        <v>0.024024</v>
      </c>
      <c r="J1638" s="249">
        <v>0</v>
      </c>
      <c r="K1638" s="250">
        <f>E1638*J1638</f>
        <v>0</v>
      </c>
      <c r="O1638" s="242">
        <v>2</v>
      </c>
      <c r="AA1638" s="215">
        <v>1</v>
      </c>
      <c r="AB1638" s="215">
        <v>7</v>
      </c>
      <c r="AC1638" s="215">
        <v>7</v>
      </c>
      <c r="AZ1638" s="215">
        <v>2</v>
      </c>
      <c r="BA1638" s="215">
        <f>IF(AZ1638=1,G1638,0)</f>
        <v>0</v>
      </c>
      <c r="BB1638" s="215">
        <f>IF(AZ1638=2,G1638,0)</f>
        <v>0</v>
      </c>
      <c r="BC1638" s="215">
        <f>IF(AZ1638=3,G1638,0)</f>
        <v>0</v>
      </c>
      <c r="BD1638" s="215">
        <f>IF(AZ1638=4,G1638,0)</f>
        <v>0</v>
      </c>
      <c r="BE1638" s="215">
        <f>IF(AZ1638=5,G1638,0)</f>
        <v>0</v>
      </c>
      <c r="CA1638" s="242">
        <v>1</v>
      </c>
      <c r="CB1638" s="242">
        <v>7</v>
      </c>
    </row>
    <row r="1639" spans="1:15" ht="12.75">
      <c r="A1639" s="251"/>
      <c r="B1639" s="252"/>
      <c r="C1639" s="503" t="s">
        <v>1415</v>
      </c>
      <c r="D1639" s="503"/>
      <c r="E1639" s="253">
        <v>7.7</v>
      </c>
      <c r="F1639" s="254"/>
      <c r="G1639" s="255"/>
      <c r="H1639" s="256"/>
      <c r="I1639" s="257"/>
      <c r="J1639" s="258"/>
      <c r="K1639" s="257"/>
      <c r="M1639" s="259" t="s">
        <v>1415</v>
      </c>
      <c r="O1639" s="242"/>
    </row>
    <row r="1640" spans="1:80" ht="12.75">
      <c r="A1640" s="243">
        <v>167</v>
      </c>
      <c r="B1640" s="244" t="s">
        <v>1416</v>
      </c>
      <c r="C1640" s="245" t="s">
        <v>1417</v>
      </c>
      <c r="D1640" s="246" t="s">
        <v>205</v>
      </c>
      <c r="E1640" s="247">
        <v>90.595</v>
      </c>
      <c r="F1640" s="439"/>
      <c r="G1640" s="248">
        <f>E1640*F1640</f>
        <v>0</v>
      </c>
      <c r="H1640" s="249">
        <v>0.00012</v>
      </c>
      <c r="I1640" s="250">
        <f>E1640*H1640</f>
        <v>0.0108714</v>
      </c>
      <c r="J1640" s="249">
        <v>0</v>
      </c>
      <c r="K1640" s="250">
        <f>E1640*J1640</f>
        <v>0</v>
      </c>
      <c r="O1640" s="242">
        <v>2</v>
      </c>
      <c r="AA1640" s="215">
        <v>1</v>
      </c>
      <c r="AB1640" s="215">
        <v>7</v>
      </c>
      <c r="AC1640" s="215">
        <v>7</v>
      </c>
      <c r="AZ1640" s="215">
        <v>2</v>
      </c>
      <c r="BA1640" s="215">
        <f>IF(AZ1640=1,G1640,0)</f>
        <v>0</v>
      </c>
      <c r="BB1640" s="215">
        <f>IF(AZ1640=2,G1640,0)</f>
        <v>0</v>
      </c>
      <c r="BC1640" s="215">
        <f>IF(AZ1640=3,G1640,0)</f>
        <v>0</v>
      </c>
      <c r="BD1640" s="215">
        <f>IF(AZ1640=4,G1640,0)</f>
        <v>0</v>
      </c>
      <c r="BE1640" s="215">
        <f>IF(AZ1640=5,G1640,0)</f>
        <v>0</v>
      </c>
      <c r="CA1640" s="242">
        <v>1</v>
      </c>
      <c r="CB1640" s="242">
        <v>7</v>
      </c>
    </row>
    <row r="1641" spans="1:15" ht="12.75">
      <c r="A1641" s="251"/>
      <c r="B1641" s="252"/>
      <c r="C1641" s="503" t="s">
        <v>1418</v>
      </c>
      <c r="D1641" s="503"/>
      <c r="E1641" s="253">
        <v>46.575</v>
      </c>
      <c r="F1641" s="254"/>
      <c r="G1641" s="255"/>
      <c r="H1641" s="256"/>
      <c r="I1641" s="257"/>
      <c r="J1641" s="258"/>
      <c r="K1641" s="257"/>
      <c r="M1641" s="259" t="s">
        <v>1418</v>
      </c>
      <c r="O1641" s="242"/>
    </row>
    <row r="1642" spans="1:15" ht="12.75">
      <c r="A1642" s="251"/>
      <c r="B1642" s="252"/>
      <c r="C1642" s="503" t="s">
        <v>1419</v>
      </c>
      <c r="D1642" s="503"/>
      <c r="E1642" s="253">
        <v>44.02</v>
      </c>
      <c r="F1642" s="254"/>
      <c r="G1642" s="255"/>
      <c r="H1642" s="256"/>
      <c r="I1642" s="257"/>
      <c r="J1642" s="258"/>
      <c r="K1642" s="257"/>
      <c r="M1642" s="259" t="s">
        <v>1419</v>
      </c>
      <c r="O1642" s="242"/>
    </row>
    <row r="1643" spans="1:80" ht="12.75">
      <c r="A1643" s="243">
        <v>168</v>
      </c>
      <c r="B1643" s="244" t="s">
        <v>1420</v>
      </c>
      <c r="C1643" s="245" t="s">
        <v>1421</v>
      </c>
      <c r="D1643" s="246" t="s">
        <v>205</v>
      </c>
      <c r="E1643" s="247">
        <v>10.37</v>
      </c>
      <c r="F1643" s="439"/>
      <c r="G1643" s="248">
        <f>E1643*F1643</f>
        <v>0</v>
      </c>
      <c r="H1643" s="249">
        <v>0.0028</v>
      </c>
      <c r="I1643" s="250">
        <f>E1643*H1643</f>
        <v>0.029035999999999996</v>
      </c>
      <c r="J1643" s="249">
        <v>0</v>
      </c>
      <c r="K1643" s="250">
        <f>E1643*J1643</f>
        <v>0</v>
      </c>
      <c r="O1643" s="242">
        <v>2</v>
      </c>
      <c r="AA1643" s="215">
        <v>1</v>
      </c>
      <c r="AB1643" s="215">
        <v>7</v>
      </c>
      <c r="AC1643" s="215">
        <v>7</v>
      </c>
      <c r="AZ1643" s="215">
        <v>2</v>
      </c>
      <c r="BA1643" s="215">
        <f>IF(AZ1643=1,G1643,0)</f>
        <v>0</v>
      </c>
      <c r="BB1643" s="215">
        <f>IF(AZ1643=2,G1643,0)</f>
        <v>0</v>
      </c>
      <c r="BC1643" s="215">
        <f>IF(AZ1643=3,G1643,0)</f>
        <v>0</v>
      </c>
      <c r="BD1643" s="215">
        <f>IF(AZ1643=4,G1643,0)</f>
        <v>0</v>
      </c>
      <c r="BE1643" s="215">
        <f>IF(AZ1643=5,G1643,0)</f>
        <v>0</v>
      </c>
      <c r="CA1643" s="242">
        <v>1</v>
      </c>
      <c r="CB1643" s="242">
        <v>7</v>
      </c>
    </row>
    <row r="1644" spans="1:15" ht="12.75">
      <c r="A1644" s="251"/>
      <c r="B1644" s="252"/>
      <c r="C1644" s="503" t="s">
        <v>1422</v>
      </c>
      <c r="D1644" s="503"/>
      <c r="E1644" s="253">
        <v>10.37</v>
      </c>
      <c r="F1644" s="254"/>
      <c r="G1644" s="255"/>
      <c r="H1644" s="256"/>
      <c r="I1644" s="257"/>
      <c r="J1644" s="258"/>
      <c r="K1644" s="257"/>
      <c r="M1644" s="259" t="s">
        <v>1422</v>
      </c>
      <c r="O1644" s="242"/>
    </row>
    <row r="1645" spans="1:80" ht="12.75">
      <c r="A1645" s="243">
        <v>169</v>
      </c>
      <c r="B1645" s="244" t="s">
        <v>1423</v>
      </c>
      <c r="C1645" s="245" t="s">
        <v>1424</v>
      </c>
      <c r="D1645" s="246" t="s">
        <v>1386</v>
      </c>
      <c r="E1645" s="247">
        <v>1</v>
      </c>
      <c r="F1645" s="439"/>
      <c r="G1645" s="248">
        <f>E1645*F1645</f>
        <v>0</v>
      </c>
      <c r="H1645" s="249">
        <v>0.0015</v>
      </c>
      <c r="I1645" s="250">
        <f>E1645*H1645</f>
        <v>0.0015</v>
      </c>
      <c r="J1645" s="249">
        <v>0</v>
      </c>
      <c r="K1645" s="250">
        <f>E1645*J1645</f>
        <v>0</v>
      </c>
      <c r="O1645" s="242">
        <v>2</v>
      </c>
      <c r="AA1645" s="215">
        <v>1</v>
      </c>
      <c r="AB1645" s="215">
        <v>7</v>
      </c>
      <c r="AC1645" s="215">
        <v>7</v>
      </c>
      <c r="AZ1645" s="215">
        <v>2</v>
      </c>
      <c r="BA1645" s="215">
        <f>IF(AZ1645=1,G1645,0)</f>
        <v>0</v>
      </c>
      <c r="BB1645" s="215">
        <f>IF(AZ1645=2,G1645,0)</f>
        <v>0</v>
      </c>
      <c r="BC1645" s="215">
        <f>IF(AZ1645=3,G1645,0)</f>
        <v>0</v>
      </c>
      <c r="BD1645" s="215">
        <f>IF(AZ1645=4,G1645,0)</f>
        <v>0</v>
      </c>
      <c r="BE1645" s="215">
        <f>IF(AZ1645=5,G1645,0)</f>
        <v>0</v>
      </c>
      <c r="CA1645" s="242">
        <v>1</v>
      </c>
      <c r="CB1645" s="242">
        <v>7</v>
      </c>
    </row>
    <row r="1646" spans="1:15" ht="12.75">
      <c r="A1646" s="251"/>
      <c r="B1646" s="252"/>
      <c r="C1646" s="503" t="s">
        <v>1425</v>
      </c>
      <c r="D1646" s="503"/>
      <c r="E1646" s="253">
        <v>1</v>
      </c>
      <c r="F1646" s="254"/>
      <c r="G1646" s="255"/>
      <c r="H1646" s="256"/>
      <c r="I1646" s="257"/>
      <c r="J1646" s="258"/>
      <c r="K1646" s="257"/>
      <c r="M1646" s="259" t="s">
        <v>1425</v>
      </c>
      <c r="O1646" s="242"/>
    </row>
    <row r="1647" spans="1:80" ht="12.75">
      <c r="A1647" s="243">
        <v>170</v>
      </c>
      <c r="B1647" s="244" t="s">
        <v>1426</v>
      </c>
      <c r="C1647" s="245" t="s">
        <v>1427</v>
      </c>
      <c r="D1647" s="246" t="s">
        <v>205</v>
      </c>
      <c r="E1647" s="247">
        <v>5.1</v>
      </c>
      <c r="F1647" s="439"/>
      <c r="G1647" s="248">
        <f>E1647*F1647</f>
        <v>0</v>
      </c>
      <c r="H1647" s="249">
        <v>0.00263</v>
      </c>
      <c r="I1647" s="250">
        <f>E1647*H1647</f>
        <v>0.013413</v>
      </c>
      <c r="J1647" s="249">
        <v>0</v>
      </c>
      <c r="K1647" s="250">
        <f>E1647*J1647</f>
        <v>0</v>
      </c>
      <c r="O1647" s="242">
        <v>2</v>
      </c>
      <c r="AA1647" s="215">
        <v>1</v>
      </c>
      <c r="AB1647" s="215">
        <v>7</v>
      </c>
      <c r="AC1647" s="215">
        <v>7</v>
      </c>
      <c r="AZ1647" s="215">
        <v>2</v>
      </c>
      <c r="BA1647" s="215">
        <f>IF(AZ1647=1,G1647,0)</f>
        <v>0</v>
      </c>
      <c r="BB1647" s="215">
        <f>IF(AZ1647=2,G1647,0)</f>
        <v>0</v>
      </c>
      <c r="BC1647" s="215">
        <f>IF(AZ1647=3,G1647,0)</f>
        <v>0</v>
      </c>
      <c r="BD1647" s="215">
        <f>IF(AZ1647=4,G1647,0)</f>
        <v>0</v>
      </c>
      <c r="BE1647" s="215">
        <f>IF(AZ1647=5,G1647,0)</f>
        <v>0</v>
      </c>
      <c r="CA1647" s="242">
        <v>1</v>
      </c>
      <c r="CB1647" s="242">
        <v>7</v>
      </c>
    </row>
    <row r="1648" spans="1:15" ht="12.75">
      <c r="A1648" s="251"/>
      <c r="B1648" s="252"/>
      <c r="C1648" s="503" t="s">
        <v>1428</v>
      </c>
      <c r="D1648" s="503"/>
      <c r="E1648" s="253">
        <v>5.1</v>
      </c>
      <c r="F1648" s="254"/>
      <c r="G1648" s="255"/>
      <c r="H1648" s="256"/>
      <c r="I1648" s="257"/>
      <c r="J1648" s="258"/>
      <c r="K1648" s="257"/>
      <c r="M1648" s="259" t="s">
        <v>1428</v>
      </c>
      <c r="O1648" s="242"/>
    </row>
    <row r="1649" spans="1:80" ht="12.75">
      <c r="A1649" s="243">
        <v>171</v>
      </c>
      <c r="B1649" s="244" t="s">
        <v>1429</v>
      </c>
      <c r="C1649" s="245" t="s">
        <v>1430</v>
      </c>
      <c r="D1649" s="246" t="s">
        <v>123</v>
      </c>
      <c r="E1649" s="247">
        <v>39.4732</v>
      </c>
      <c r="F1649" s="439"/>
      <c r="G1649" s="248">
        <f>E1649*F1649</f>
        <v>0</v>
      </c>
      <c r="H1649" s="249">
        <v>0</v>
      </c>
      <c r="I1649" s="250">
        <f>E1649*H1649</f>
        <v>0</v>
      </c>
      <c r="J1649" s="249">
        <v>-0.00732</v>
      </c>
      <c r="K1649" s="250">
        <f>E1649*J1649</f>
        <v>-0.288943824</v>
      </c>
      <c r="O1649" s="242">
        <v>2</v>
      </c>
      <c r="AA1649" s="215">
        <v>1</v>
      </c>
      <c r="AB1649" s="215">
        <v>7</v>
      </c>
      <c r="AC1649" s="215">
        <v>7</v>
      </c>
      <c r="AZ1649" s="215">
        <v>2</v>
      </c>
      <c r="BA1649" s="215">
        <f>IF(AZ1649=1,G1649,0)</f>
        <v>0</v>
      </c>
      <c r="BB1649" s="215">
        <f>IF(AZ1649=2,G1649,0)</f>
        <v>0</v>
      </c>
      <c r="BC1649" s="215">
        <f>IF(AZ1649=3,G1649,0)</f>
        <v>0</v>
      </c>
      <c r="BD1649" s="215">
        <f>IF(AZ1649=4,G1649,0)</f>
        <v>0</v>
      </c>
      <c r="BE1649" s="215">
        <f>IF(AZ1649=5,G1649,0)</f>
        <v>0</v>
      </c>
      <c r="CA1649" s="242">
        <v>1</v>
      </c>
      <c r="CB1649" s="242">
        <v>7</v>
      </c>
    </row>
    <row r="1650" spans="1:15" ht="12.75">
      <c r="A1650" s="251"/>
      <c r="B1650" s="252"/>
      <c r="C1650" s="503" t="s">
        <v>216</v>
      </c>
      <c r="D1650" s="503"/>
      <c r="E1650" s="253">
        <v>39.4732</v>
      </c>
      <c r="F1650" s="254"/>
      <c r="G1650" s="255"/>
      <c r="H1650" s="256"/>
      <c r="I1650" s="257"/>
      <c r="J1650" s="258"/>
      <c r="K1650" s="257"/>
      <c r="M1650" s="259" t="s">
        <v>216</v>
      </c>
      <c r="O1650" s="242"/>
    </row>
    <row r="1651" spans="1:80" ht="12.75">
      <c r="A1651" s="243">
        <v>172</v>
      </c>
      <c r="B1651" s="244" t="s">
        <v>1431</v>
      </c>
      <c r="C1651" s="245" t="s">
        <v>1432</v>
      </c>
      <c r="D1651" s="246" t="s">
        <v>205</v>
      </c>
      <c r="E1651" s="247">
        <v>111.535</v>
      </c>
      <c r="F1651" s="439"/>
      <c r="G1651" s="248">
        <f>E1651*F1651</f>
        <v>0</v>
      </c>
      <c r="H1651" s="249">
        <v>0</v>
      </c>
      <c r="I1651" s="250">
        <f>E1651*H1651</f>
        <v>0</v>
      </c>
      <c r="J1651" s="249">
        <v>-0.00205</v>
      </c>
      <c r="K1651" s="250">
        <f>E1651*J1651</f>
        <v>-0.22864675</v>
      </c>
      <c r="O1651" s="242">
        <v>2</v>
      </c>
      <c r="AA1651" s="215">
        <v>1</v>
      </c>
      <c r="AB1651" s="215">
        <v>7</v>
      </c>
      <c r="AC1651" s="215">
        <v>7</v>
      </c>
      <c r="AZ1651" s="215">
        <v>2</v>
      </c>
      <c r="BA1651" s="215">
        <f>IF(AZ1651=1,G1651,0)</f>
        <v>0</v>
      </c>
      <c r="BB1651" s="215">
        <f>IF(AZ1651=2,G1651,0)</f>
        <v>0</v>
      </c>
      <c r="BC1651" s="215">
        <f>IF(AZ1651=3,G1651,0)</f>
        <v>0</v>
      </c>
      <c r="BD1651" s="215">
        <f>IF(AZ1651=4,G1651,0)</f>
        <v>0</v>
      </c>
      <c r="BE1651" s="215">
        <f>IF(AZ1651=5,G1651,0)</f>
        <v>0</v>
      </c>
      <c r="CA1651" s="242">
        <v>1</v>
      </c>
      <c r="CB1651" s="242">
        <v>7</v>
      </c>
    </row>
    <row r="1652" spans="1:15" ht="12.75">
      <c r="A1652" s="251"/>
      <c r="B1652" s="252"/>
      <c r="C1652" s="503" t="s">
        <v>1418</v>
      </c>
      <c r="D1652" s="503"/>
      <c r="E1652" s="253">
        <v>46.575</v>
      </c>
      <c r="F1652" s="254"/>
      <c r="G1652" s="255"/>
      <c r="H1652" s="256"/>
      <c r="I1652" s="257"/>
      <c r="J1652" s="258"/>
      <c r="K1652" s="257"/>
      <c r="M1652" s="259" t="s">
        <v>1418</v>
      </c>
      <c r="O1652" s="242"/>
    </row>
    <row r="1653" spans="1:15" ht="12.75">
      <c r="A1653" s="251"/>
      <c r="B1653" s="252"/>
      <c r="C1653" s="503" t="s">
        <v>1433</v>
      </c>
      <c r="D1653" s="503"/>
      <c r="E1653" s="253">
        <v>12.31</v>
      </c>
      <c r="F1653" s="254"/>
      <c r="G1653" s="255"/>
      <c r="H1653" s="256"/>
      <c r="I1653" s="257"/>
      <c r="J1653" s="258"/>
      <c r="K1653" s="257"/>
      <c r="M1653" s="259" t="s">
        <v>1433</v>
      </c>
      <c r="O1653" s="242"/>
    </row>
    <row r="1654" spans="1:15" ht="12.75">
      <c r="A1654" s="251"/>
      <c r="B1654" s="252"/>
      <c r="C1654" s="503" t="s">
        <v>1419</v>
      </c>
      <c r="D1654" s="503"/>
      <c r="E1654" s="253">
        <v>44.02</v>
      </c>
      <c r="F1654" s="254"/>
      <c r="G1654" s="255"/>
      <c r="H1654" s="256"/>
      <c r="I1654" s="257"/>
      <c r="J1654" s="258"/>
      <c r="K1654" s="257"/>
      <c r="M1654" s="259" t="s">
        <v>1419</v>
      </c>
      <c r="O1654" s="242"/>
    </row>
    <row r="1655" spans="1:15" ht="12.75">
      <c r="A1655" s="251"/>
      <c r="B1655" s="252"/>
      <c r="C1655" s="503" t="s">
        <v>1434</v>
      </c>
      <c r="D1655" s="503"/>
      <c r="E1655" s="253">
        <v>8.63</v>
      </c>
      <c r="F1655" s="254"/>
      <c r="G1655" s="255"/>
      <c r="H1655" s="256"/>
      <c r="I1655" s="257"/>
      <c r="J1655" s="258"/>
      <c r="K1655" s="257"/>
      <c r="M1655" s="259" t="s">
        <v>1434</v>
      </c>
      <c r="O1655" s="242"/>
    </row>
    <row r="1656" spans="1:80" ht="12.75">
      <c r="A1656" s="243">
        <v>173</v>
      </c>
      <c r="B1656" s="244" t="s">
        <v>1435</v>
      </c>
      <c r="C1656" s="245" t="s">
        <v>1436</v>
      </c>
      <c r="D1656" s="246" t="s">
        <v>205</v>
      </c>
      <c r="E1656" s="247">
        <v>90.595</v>
      </c>
      <c r="F1656" s="439"/>
      <c r="G1656" s="248">
        <f>E1656*F1656</f>
        <v>0</v>
      </c>
      <c r="H1656" s="249">
        <v>4E-05</v>
      </c>
      <c r="I1656" s="250">
        <f>E1656*H1656</f>
        <v>0.0036238000000000004</v>
      </c>
      <c r="J1656" s="249">
        <v>0</v>
      </c>
      <c r="K1656" s="250">
        <f>E1656*J1656</f>
        <v>0</v>
      </c>
      <c r="O1656" s="242">
        <v>2</v>
      </c>
      <c r="AA1656" s="215">
        <v>1</v>
      </c>
      <c r="AB1656" s="215">
        <v>7</v>
      </c>
      <c r="AC1656" s="215">
        <v>7</v>
      </c>
      <c r="AZ1656" s="215">
        <v>2</v>
      </c>
      <c r="BA1656" s="215">
        <f>IF(AZ1656=1,G1656,0)</f>
        <v>0</v>
      </c>
      <c r="BB1656" s="215">
        <f>IF(AZ1656=2,G1656,0)</f>
        <v>0</v>
      </c>
      <c r="BC1656" s="215">
        <f>IF(AZ1656=3,G1656,0)</f>
        <v>0</v>
      </c>
      <c r="BD1656" s="215">
        <f>IF(AZ1656=4,G1656,0)</f>
        <v>0</v>
      </c>
      <c r="BE1656" s="215">
        <f>IF(AZ1656=5,G1656,0)</f>
        <v>0</v>
      </c>
      <c r="CA1656" s="242">
        <v>1</v>
      </c>
      <c r="CB1656" s="242">
        <v>7</v>
      </c>
    </row>
    <row r="1657" spans="1:15" ht="12.75">
      <c r="A1657" s="251"/>
      <c r="B1657" s="252"/>
      <c r="C1657" s="503" t="s">
        <v>1418</v>
      </c>
      <c r="D1657" s="503"/>
      <c r="E1657" s="253">
        <v>46.575</v>
      </c>
      <c r="F1657" s="254"/>
      <c r="G1657" s="255"/>
      <c r="H1657" s="256"/>
      <c r="I1657" s="257"/>
      <c r="J1657" s="258"/>
      <c r="K1657" s="257"/>
      <c r="M1657" s="259" t="s">
        <v>1418</v>
      </c>
      <c r="O1657" s="242"/>
    </row>
    <row r="1658" spans="1:15" ht="12.75">
      <c r="A1658" s="251"/>
      <c r="B1658" s="252"/>
      <c r="C1658" s="503" t="s">
        <v>1437</v>
      </c>
      <c r="D1658" s="503"/>
      <c r="E1658" s="253">
        <v>44.02</v>
      </c>
      <c r="F1658" s="254"/>
      <c r="G1658" s="255"/>
      <c r="H1658" s="256"/>
      <c r="I1658" s="257"/>
      <c r="J1658" s="258"/>
      <c r="K1658" s="257"/>
      <c r="M1658" s="259" t="s">
        <v>1437</v>
      </c>
      <c r="O1658" s="242"/>
    </row>
    <row r="1659" spans="1:80" ht="22.5">
      <c r="A1659" s="243">
        <v>174</v>
      </c>
      <c r="B1659" s="244" t="s">
        <v>1438</v>
      </c>
      <c r="C1659" s="245" t="s">
        <v>1439</v>
      </c>
      <c r="D1659" s="246" t="s">
        <v>205</v>
      </c>
      <c r="E1659" s="247">
        <v>99.225</v>
      </c>
      <c r="F1659" s="439"/>
      <c r="G1659" s="248">
        <f>E1659*F1659</f>
        <v>0</v>
      </c>
      <c r="H1659" s="249">
        <v>0</v>
      </c>
      <c r="I1659" s="250">
        <f>E1659*H1659</f>
        <v>0</v>
      </c>
      <c r="J1659" s="249">
        <v>-0.00347</v>
      </c>
      <c r="K1659" s="250">
        <f>E1659*J1659</f>
        <v>-0.34431075</v>
      </c>
      <c r="O1659" s="242">
        <v>2</v>
      </c>
      <c r="AA1659" s="215">
        <v>1</v>
      </c>
      <c r="AB1659" s="215">
        <v>7</v>
      </c>
      <c r="AC1659" s="215">
        <v>7</v>
      </c>
      <c r="AZ1659" s="215">
        <v>2</v>
      </c>
      <c r="BA1659" s="215">
        <f>IF(AZ1659=1,G1659,0)</f>
        <v>0</v>
      </c>
      <c r="BB1659" s="215">
        <f>IF(AZ1659=2,G1659,0)</f>
        <v>0</v>
      </c>
      <c r="BC1659" s="215">
        <f>IF(AZ1659=3,G1659,0)</f>
        <v>0</v>
      </c>
      <c r="BD1659" s="215">
        <f>IF(AZ1659=4,G1659,0)</f>
        <v>0</v>
      </c>
      <c r="BE1659" s="215">
        <f>IF(AZ1659=5,G1659,0)</f>
        <v>0</v>
      </c>
      <c r="CA1659" s="242">
        <v>1</v>
      </c>
      <c r="CB1659" s="242">
        <v>7</v>
      </c>
    </row>
    <row r="1660" spans="1:15" ht="12.75">
      <c r="A1660" s="251"/>
      <c r="B1660" s="252"/>
      <c r="C1660" s="503" t="s">
        <v>1418</v>
      </c>
      <c r="D1660" s="503"/>
      <c r="E1660" s="253">
        <v>46.575</v>
      </c>
      <c r="F1660" s="254"/>
      <c r="G1660" s="255"/>
      <c r="H1660" s="256"/>
      <c r="I1660" s="257"/>
      <c r="J1660" s="258"/>
      <c r="K1660" s="257"/>
      <c r="M1660" s="259" t="s">
        <v>1418</v>
      </c>
      <c r="O1660" s="242"/>
    </row>
    <row r="1661" spans="1:15" ht="12.75">
      <c r="A1661" s="251"/>
      <c r="B1661" s="252"/>
      <c r="C1661" s="503" t="s">
        <v>1440</v>
      </c>
      <c r="D1661" s="503"/>
      <c r="E1661" s="253">
        <v>44.02</v>
      </c>
      <c r="F1661" s="254"/>
      <c r="G1661" s="255"/>
      <c r="H1661" s="256"/>
      <c r="I1661" s="257"/>
      <c r="J1661" s="258"/>
      <c r="K1661" s="257"/>
      <c r="M1661" s="259" t="s">
        <v>1440</v>
      </c>
      <c r="O1661" s="242"/>
    </row>
    <row r="1662" spans="1:15" ht="12.75">
      <c r="A1662" s="251"/>
      <c r="B1662" s="252"/>
      <c r="C1662" s="503" t="s">
        <v>1441</v>
      </c>
      <c r="D1662" s="503"/>
      <c r="E1662" s="253">
        <v>8.63</v>
      </c>
      <c r="F1662" s="254"/>
      <c r="G1662" s="255"/>
      <c r="H1662" s="256"/>
      <c r="I1662" s="257"/>
      <c r="J1662" s="258"/>
      <c r="K1662" s="257"/>
      <c r="M1662" s="259" t="s">
        <v>1441</v>
      </c>
      <c r="O1662" s="242"/>
    </row>
    <row r="1663" spans="1:80" ht="12.75">
      <c r="A1663" s="243">
        <v>175</v>
      </c>
      <c r="B1663" s="244" t="s">
        <v>1442</v>
      </c>
      <c r="C1663" s="245" t="s">
        <v>1443</v>
      </c>
      <c r="D1663" s="246" t="s">
        <v>205</v>
      </c>
      <c r="E1663" s="247">
        <v>106.24</v>
      </c>
      <c r="F1663" s="439"/>
      <c r="G1663" s="248">
        <f>E1663*F1663</f>
        <v>0</v>
      </c>
      <c r="H1663" s="249">
        <v>0</v>
      </c>
      <c r="I1663" s="250">
        <f>E1663*H1663</f>
        <v>0</v>
      </c>
      <c r="J1663" s="249">
        <v>-0.00135</v>
      </c>
      <c r="K1663" s="250">
        <f>E1663*J1663</f>
        <v>-0.143424</v>
      </c>
      <c r="O1663" s="242">
        <v>2</v>
      </c>
      <c r="AA1663" s="215">
        <v>1</v>
      </c>
      <c r="AB1663" s="215">
        <v>7</v>
      </c>
      <c r="AC1663" s="215">
        <v>7</v>
      </c>
      <c r="AZ1663" s="215">
        <v>2</v>
      </c>
      <c r="BA1663" s="215">
        <f>IF(AZ1663=1,G1663,0)</f>
        <v>0</v>
      </c>
      <c r="BB1663" s="215">
        <f>IF(AZ1663=2,G1663,0)</f>
        <v>0</v>
      </c>
      <c r="BC1663" s="215">
        <f>IF(AZ1663=3,G1663,0)</f>
        <v>0</v>
      </c>
      <c r="BD1663" s="215">
        <f>IF(AZ1663=4,G1663,0)</f>
        <v>0</v>
      </c>
      <c r="BE1663" s="215">
        <f>IF(AZ1663=5,G1663,0)</f>
        <v>0</v>
      </c>
      <c r="CA1663" s="242">
        <v>1</v>
      </c>
      <c r="CB1663" s="242">
        <v>7</v>
      </c>
    </row>
    <row r="1664" spans="1:15" ht="12.75">
      <c r="A1664" s="251"/>
      <c r="B1664" s="252"/>
      <c r="C1664" s="503" t="s">
        <v>144</v>
      </c>
      <c r="D1664" s="503"/>
      <c r="E1664" s="253">
        <v>0</v>
      </c>
      <c r="F1664" s="254"/>
      <c r="G1664" s="255"/>
      <c r="H1664" s="256"/>
      <c r="I1664" s="257"/>
      <c r="J1664" s="258"/>
      <c r="K1664" s="257"/>
      <c r="M1664" s="259" t="s">
        <v>144</v>
      </c>
      <c r="O1664" s="242"/>
    </row>
    <row r="1665" spans="1:15" ht="12.75">
      <c r="A1665" s="251"/>
      <c r="B1665" s="252"/>
      <c r="C1665" s="503" t="s">
        <v>1444</v>
      </c>
      <c r="D1665" s="503"/>
      <c r="E1665" s="253">
        <v>0</v>
      </c>
      <c r="F1665" s="254"/>
      <c r="G1665" s="255"/>
      <c r="H1665" s="256"/>
      <c r="I1665" s="257"/>
      <c r="J1665" s="258"/>
      <c r="K1665" s="257"/>
      <c r="M1665" s="259" t="s">
        <v>1444</v>
      </c>
      <c r="O1665" s="242"/>
    </row>
    <row r="1666" spans="1:15" ht="12.75">
      <c r="A1666" s="251"/>
      <c r="B1666" s="252"/>
      <c r="C1666" s="503" t="s">
        <v>1445</v>
      </c>
      <c r="D1666" s="503"/>
      <c r="E1666" s="253">
        <v>4.48</v>
      </c>
      <c r="F1666" s="254"/>
      <c r="G1666" s="255"/>
      <c r="H1666" s="256"/>
      <c r="I1666" s="257"/>
      <c r="J1666" s="258"/>
      <c r="K1666" s="257"/>
      <c r="M1666" s="259" t="s">
        <v>1445</v>
      </c>
      <c r="O1666" s="242"/>
    </row>
    <row r="1667" spans="1:15" ht="12.75">
      <c r="A1667" s="251"/>
      <c r="B1667" s="252"/>
      <c r="C1667" s="503" t="s">
        <v>1446</v>
      </c>
      <c r="D1667" s="503"/>
      <c r="E1667" s="253">
        <v>0.64</v>
      </c>
      <c r="F1667" s="254"/>
      <c r="G1667" s="255"/>
      <c r="H1667" s="256"/>
      <c r="I1667" s="257"/>
      <c r="J1667" s="258"/>
      <c r="K1667" s="257"/>
      <c r="M1667" s="259" t="s">
        <v>1446</v>
      </c>
      <c r="O1667" s="242"/>
    </row>
    <row r="1668" spans="1:15" ht="12.75">
      <c r="A1668" s="251"/>
      <c r="B1668" s="252"/>
      <c r="C1668" s="503" t="s">
        <v>1447</v>
      </c>
      <c r="D1668" s="503"/>
      <c r="E1668" s="253">
        <v>9</v>
      </c>
      <c r="F1668" s="254"/>
      <c r="G1668" s="255"/>
      <c r="H1668" s="256"/>
      <c r="I1668" s="257"/>
      <c r="J1668" s="258"/>
      <c r="K1668" s="257"/>
      <c r="M1668" s="259" t="s">
        <v>1447</v>
      </c>
      <c r="O1668" s="242"/>
    </row>
    <row r="1669" spans="1:15" ht="12.75">
      <c r="A1669" s="251"/>
      <c r="B1669" s="252"/>
      <c r="C1669" s="503" t="s">
        <v>1448</v>
      </c>
      <c r="D1669" s="503"/>
      <c r="E1669" s="253">
        <v>3</v>
      </c>
      <c r="F1669" s="254"/>
      <c r="G1669" s="255"/>
      <c r="H1669" s="256"/>
      <c r="I1669" s="257"/>
      <c r="J1669" s="258"/>
      <c r="K1669" s="257"/>
      <c r="M1669" s="259" t="s">
        <v>1448</v>
      </c>
      <c r="O1669" s="242"/>
    </row>
    <row r="1670" spans="1:15" ht="12.75">
      <c r="A1670" s="251"/>
      <c r="B1670" s="252"/>
      <c r="C1670" s="503" t="s">
        <v>1449</v>
      </c>
      <c r="D1670" s="503"/>
      <c r="E1670" s="253">
        <v>1.5</v>
      </c>
      <c r="F1670" s="254"/>
      <c r="G1670" s="255"/>
      <c r="H1670" s="256"/>
      <c r="I1670" s="257"/>
      <c r="J1670" s="258"/>
      <c r="K1670" s="257"/>
      <c r="M1670" s="259" t="s">
        <v>1449</v>
      </c>
      <c r="O1670" s="242"/>
    </row>
    <row r="1671" spans="1:15" ht="12.75">
      <c r="A1671" s="251"/>
      <c r="B1671" s="252"/>
      <c r="C1671" s="503" t="s">
        <v>1089</v>
      </c>
      <c r="D1671" s="503"/>
      <c r="E1671" s="253">
        <v>1.5</v>
      </c>
      <c r="F1671" s="254"/>
      <c r="G1671" s="255"/>
      <c r="H1671" s="256"/>
      <c r="I1671" s="257"/>
      <c r="J1671" s="258"/>
      <c r="K1671" s="257"/>
      <c r="M1671" s="259" t="s">
        <v>1089</v>
      </c>
      <c r="O1671" s="242"/>
    </row>
    <row r="1672" spans="1:15" ht="12.75">
      <c r="A1672" s="251"/>
      <c r="B1672" s="252"/>
      <c r="C1672" s="503" t="s">
        <v>1450</v>
      </c>
      <c r="D1672" s="503"/>
      <c r="E1672" s="253">
        <v>1.5</v>
      </c>
      <c r="F1672" s="254"/>
      <c r="G1672" s="255"/>
      <c r="H1672" s="256"/>
      <c r="I1672" s="257"/>
      <c r="J1672" s="258"/>
      <c r="K1672" s="257"/>
      <c r="M1672" s="259" t="s">
        <v>1450</v>
      </c>
      <c r="O1672" s="242"/>
    </row>
    <row r="1673" spans="1:15" ht="12.75">
      <c r="A1673" s="251"/>
      <c r="B1673" s="252"/>
      <c r="C1673" s="503" t="s">
        <v>1451</v>
      </c>
      <c r="D1673" s="503"/>
      <c r="E1673" s="253">
        <v>0</v>
      </c>
      <c r="F1673" s="254"/>
      <c r="G1673" s="255"/>
      <c r="H1673" s="256"/>
      <c r="I1673" s="257"/>
      <c r="J1673" s="258"/>
      <c r="K1673" s="257"/>
      <c r="M1673" s="259" t="s">
        <v>1451</v>
      </c>
      <c r="O1673" s="242"/>
    </row>
    <row r="1674" spans="1:15" ht="12.75">
      <c r="A1674" s="251"/>
      <c r="B1674" s="252"/>
      <c r="C1674" s="503" t="s">
        <v>1452</v>
      </c>
      <c r="D1674" s="503"/>
      <c r="E1674" s="253">
        <v>3</v>
      </c>
      <c r="F1674" s="254"/>
      <c r="G1674" s="255"/>
      <c r="H1674" s="256"/>
      <c r="I1674" s="257"/>
      <c r="J1674" s="258"/>
      <c r="K1674" s="257"/>
      <c r="M1674" s="259" t="s">
        <v>1452</v>
      </c>
      <c r="O1674" s="242"/>
    </row>
    <row r="1675" spans="1:15" ht="12.75">
      <c r="A1675" s="251"/>
      <c r="B1675" s="252"/>
      <c r="C1675" s="503" t="s">
        <v>1453</v>
      </c>
      <c r="D1675" s="503"/>
      <c r="E1675" s="253">
        <v>4.48</v>
      </c>
      <c r="F1675" s="254"/>
      <c r="G1675" s="255"/>
      <c r="H1675" s="256"/>
      <c r="I1675" s="257"/>
      <c r="J1675" s="258"/>
      <c r="K1675" s="257"/>
      <c r="M1675" s="259" t="s">
        <v>1453</v>
      </c>
      <c r="O1675" s="242"/>
    </row>
    <row r="1676" spans="1:15" ht="12.75">
      <c r="A1676" s="251"/>
      <c r="B1676" s="252"/>
      <c r="C1676" s="503" t="s">
        <v>1454</v>
      </c>
      <c r="D1676" s="503"/>
      <c r="E1676" s="253">
        <v>0.64</v>
      </c>
      <c r="F1676" s="254"/>
      <c r="G1676" s="255"/>
      <c r="H1676" s="256"/>
      <c r="I1676" s="257"/>
      <c r="J1676" s="258"/>
      <c r="K1676" s="257"/>
      <c r="M1676" s="259" t="s">
        <v>1454</v>
      </c>
      <c r="O1676" s="242"/>
    </row>
    <row r="1677" spans="1:15" ht="12.75">
      <c r="A1677" s="251"/>
      <c r="B1677" s="252"/>
      <c r="C1677" s="503" t="s">
        <v>896</v>
      </c>
      <c r="D1677" s="503"/>
      <c r="E1677" s="253">
        <v>0</v>
      </c>
      <c r="F1677" s="254"/>
      <c r="G1677" s="255"/>
      <c r="H1677" s="256"/>
      <c r="I1677" s="257"/>
      <c r="J1677" s="258"/>
      <c r="K1677" s="257"/>
      <c r="M1677" s="259" t="s">
        <v>896</v>
      </c>
      <c r="O1677" s="242"/>
    </row>
    <row r="1678" spans="1:15" ht="12.75">
      <c r="A1678" s="251"/>
      <c r="B1678" s="252"/>
      <c r="C1678" s="503" t="s">
        <v>1455</v>
      </c>
      <c r="D1678" s="503"/>
      <c r="E1678" s="253">
        <v>3.2</v>
      </c>
      <c r="F1678" s="254"/>
      <c r="G1678" s="255"/>
      <c r="H1678" s="256"/>
      <c r="I1678" s="257"/>
      <c r="J1678" s="258"/>
      <c r="K1678" s="257"/>
      <c r="M1678" s="259" t="s">
        <v>1455</v>
      </c>
      <c r="O1678" s="242"/>
    </row>
    <row r="1679" spans="1:15" ht="12.75">
      <c r="A1679" s="251"/>
      <c r="B1679" s="252"/>
      <c r="C1679" s="503" t="s">
        <v>1456</v>
      </c>
      <c r="D1679" s="503"/>
      <c r="E1679" s="253">
        <v>1.92</v>
      </c>
      <c r="F1679" s="254"/>
      <c r="G1679" s="255"/>
      <c r="H1679" s="256"/>
      <c r="I1679" s="257"/>
      <c r="J1679" s="258"/>
      <c r="K1679" s="257"/>
      <c r="M1679" s="259" t="s">
        <v>1456</v>
      </c>
      <c r="O1679" s="242"/>
    </row>
    <row r="1680" spans="1:15" ht="12.75">
      <c r="A1680" s="251"/>
      <c r="B1680" s="252"/>
      <c r="C1680" s="503" t="s">
        <v>1139</v>
      </c>
      <c r="D1680" s="503"/>
      <c r="E1680" s="253">
        <v>3</v>
      </c>
      <c r="F1680" s="254"/>
      <c r="G1680" s="255"/>
      <c r="H1680" s="256"/>
      <c r="I1680" s="257"/>
      <c r="J1680" s="258"/>
      <c r="K1680" s="257"/>
      <c r="M1680" s="259" t="s">
        <v>1139</v>
      </c>
      <c r="O1680" s="242"/>
    </row>
    <row r="1681" spans="1:15" ht="12.75">
      <c r="A1681" s="251"/>
      <c r="B1681" s="252"/>
      <c r="C1681" s="503" t="s">
        <v>1146</v>
      </c>
      <c r="D1681" s="503"/>
      <c r="E1681" s="253">
        <v>5.85</v>
      </c>
      <c r="F1681" s="254"/>
      <c r="G1681" s="255"/>
      <c r="H1681" s="256"/>
      <c r="I1681" s="257"/>
      <c r="J1681" s="258"/>
      <c r="K1681" s="257"/>
      <c r="M1681" s="259" t="s">
        <v>1146</v>
      </c>
      <c r="O1681" s="242"/>
    </row>
    <row r="1682" spans="1:15" ht="12.75">
      <c r="A1682" s="251"/>
      <c r="B1682" s="252"/>
      <c r="C1682" s="503" t="s">
        <v>1147</v>
      </c>
      <c r="D1682" s="503"/>
      <c r="E1682" s="253">
        <v>3.9</v>
      </c>
      <c r="F1682" s="254"/>
      <c r="G1682" s="255"/>
      <c r="H1682" s="256"/>
      <c r="I1682" s="257"/>
      <c r="J1682" s="258"/>
      <c r="K1682" s="257"/>
      <c r="M1682" s="259" t="s">
        <v>1147</v>
      </c>
      <c r="O1682" s="242"/>
    </row>
    <row r="1683" spans="1:15" ht="12.75">
      <c r="A1683" s="251"/>
      <c r="B1683" s="252"/>
      <c r="C1683" s="503" t="s">
        <v>918</v>
      </c>
      <c r="D1683" s="503"/>
      <c r="E1683" s="253">
        <v>0</v>
      </c>
      <c r="F1683" s="254"/>
      <c r="G1683" s="255"/>
      <c r="H1683" s="256"/>
      <c r="I1683" s="257"/>
      <c r="J1683" s="258"/>
      <c r="K1683" s="257"/>
      <c r="M1683" s="259" t="s">
        <v>918</v>
      </c>
      <c r="O1683" s="242"/>
    </row>
    <row r="1684" spans="1:15" ht="12.75">
      <c r="A1684" s="251"/>
      <c r="B1684" s="252"/>
      <c r="C1684" s="503" t="s">
        <v>1457</v>
      </c>
      <c r="D1684" s="503"/>
      <c r="E1684" s="253">
        <v>5.12</v>
      </c>
      <c r="F1684" s="254"/>
      <c r="G1684" s="255"/>
      <c r="H1684" s="256"/>
      <c r="I1684" s="257"/>
      <c r="J1684" s="258"/>
      <c r="K1684" s="257"/>
      <c r="M1684" s="259" t="s">
        <v>1457</v>
      </c>
      <c r="O1684" s="242"/>
    </row>
    <row r="1685" spans="1:15" ht="12.75">
      <c r="A1685" s="251"/>
      <c r="B1685" s="252"/>
      <c r="C1685" s="503" t="s">
        <v>1458</v>
      </c>
      <c r="D1685" s="503"/>
      <c r="E1685" s="253">
        <v>2.8</v>
      </c>
      <c r="F1685" s="254"/>
      <c r="G1685" s="255"/>
      <c r="H1685" s="256"/>
      <c r="I1685" s="257"/>
      <c r="J1685" s="258"/>
      <c r="K1685" s="257"/>
      <c r="M1685" s="259" t="s">
        <v>1458</v>
      </c>
      <c r="O1685" s="242"/>
    </row>
    <row r="1686" spans="1:15" ht="12.75">
      <c r="A1686" s="251"/>
      <c r="B1686" s="252"/>
      <c r="C1686" s="503" t="s">
        <v>1459</v>
      </c>
      <c r="D1686" s="503"/>
      <c r="E1686" s="253">
        <v>21.36</v>
      </c>
      <c r="F1686" s="254"/>
      <c r="G1686" s="255"/>
      <c r="H1686" s="256"/>
      <c r="I1686" s="257"/>
      <c r="J1686" s="258"/>
      <c r="K1686" s="257"/>
      <c r="M1686" s="259" t="s">
        <v>1459</v>
      </c>
      <c r="O1686" s="242"/>
    </row>
    <row r="1687" spans="1:15" ht="12.75">
      <c r="A1687" s="251"/>
      <c r="B1687" s="252"/>
      <c r="C1687" s="503" t="s">
        <v>1460</v>
      </c>
      <c r="D1687" s="503"/>
      <c r="E1687" s="253">
        <v>3.9</v>
      </c>
      <c r="F1687" s="254"/>
      <c r="G1687" s="255"/>
      <c r="H1687" s="256"/>
      <c r="I1687" s="257"/>
      <c r="J1687" s="258"/>
      <c r="K1687" s="257"/>
      <c r="M1687" s="259" t="s">
        <v>1460</v>
      </c>
      <c r="O1687" s="242"/>
    </row>
    <row r="1688" spans="1:15" ht="12.75">
      <c r="A1688" s="251"/>
      <c r="B1688" s="252"/>
      <c r="C1688" s="503" t="s">
        <v>1461</v>
      </c>
      <c r="D1688" s="503"/>
      <c r="E1688" s="253">
        <v>15.7</v>
      </c>
      <c r="F1688" s="254"/>
      <c r="G1688" s="255"/>
      <c r="H1688" s="256"/>
      <c r="I1688" s="257"/>
      <c r="J1688" s="258"/>
      <c r="K1688" s="257"/>
      <c r="M1688" s="259" t="s">
        <v>1461</v>
      </c>
      <c r="O1688" s="242"/>
    </row>
    <row r="1689" spans="1:15" ht="12.75">
      <c r="A1689" s="251"/>
      <c r="B1689" s="252"/>
      <c r="C1689" s="503" t="s">
        <v>1462</v>
      </c>
      <c r="D1689" s="503"/>
      <c r="E1689" s="253">
        <v>7.8</v>
      </c>
      <c r="F1689" s="254"/>
      <c r="G1689" s="255"/>
      <c r="H1689" s="256"/>
      <c r="I1689" s="257"/>
      <c r="J1689" s="258"/>
      <c r="K1689" s="257"/>
      <c r="M1689" s="259" t="s">
        <v>1462</v>
      </c>
      <c r="O1689" s="242"/>
    </row>
    <row r="1690" spans="1:15" ht="12.75">
      <c r="A1690" s="251"/>
      <c r="B1690" s="252"/>
      <c r="C1690" s="503" t="s">
        <v>1463</v>
      </c>
      <c r="D1690" s="503"/>
      <c r="E1690" s="253">
        <v>1.95</v>
      </c>
      <c r="F1690" s="254"/>
      <c r="G1690" s="255"/>
      <c r="H1690" s="256"/>
      <c r="I1690" s="257"/>
      <c r="J1690" s="258"/>
      <c r="K1690" s="257"/>
      <c r="M1690" s="259" t="s">
        <v>1463</v>
      </c>
      <c r="O1690" s="242"/>
    </row>
    <row r="1691" spans="1:80" ht="12.75">
      <c r="A1691" s="243">
        <v>176</v>
      </c>
      <c r="B1691" s="244" t="s">
        <v>1464</v>
      </c>
      <c r="C1691" s="245" t="s">
        <v>1465</v>
      </c>
      <c r="D1691" s="246" t="s">
        <v>205</v>
      </c>
      <c r="E1691" s="247">
        <v>1200.734</v>
      </c>
      <c r="F1691" s="439"/>
      <c r="G1691" s="248">
        <f>E1691*F1691</f>
        <v>0</v>
      </c>
      <c r="H1691" s="249">
        <v>0</v>
      </c>
      <c r="I1691" s="250">
        <f>E1691*H1691</f>
        <v>0</v>
      </c>
      <c r="J1691" s="249">
        <v>-0.00094</v>
      </c>
      <c r="K1691" s="250">
        <f>E1691*J1691</f>
        <v>-1.12868996</v>
      </c>
      <c r="O1691" s="242">
        <v>2</v>
      </c>
      <c r="AA1691" s="215">
        <v>1</v>
      </c>
      <c r="AB1691" s="215">
        <v>7</v>
      </c>
      <c r="AC1691" s="215">
        <v>7</v>
      </c>
      <c r="AZ1691" s="215">
        <v>2</v>
      </c>
      <c r="BA1691" s="215">
        <f>IF(AZ1691=1,G1691,0)</f>
        <v>0</v>
      </c>
      <c r="BB1691" s="215">
        <f>IF(AZ1691=2,G1691,0)</f>
        <v>0</v>
      </c>
      <c r="BC1691" s="215">
        <f>IF(AZ1691=3,G1691,0)</f>
        <v>0</v>
      </c>
      <c r="BD1691" s="215">
        <f>IF(AZ1691=4,G1691,0)</f>
        <v>0</v>
      </c>
      <c r="BE1691" s="215">
        <f>IF(AZ1691=5,G1691,0)</f>
        <v>0</v>
      </c>
      <c r="CA1691" s="242">
        <v>1</v>
      </c>
      <c r="CB1691" s="242">
        <v>7</v>
      </c>
    </row>
    <row r="1692" spans="1:15" ht="12.75">
      <c r="A1692" s="251"/>
      <c r="B1692" s="252"/>
      <c r="C1692" s="503" t="s">
        <v>819</v>
      </c>
      <c r="D1692" s="503"/>
      <c r="E1692" s="253">
        <v>0</v>
      </c>
      <c r="F1692" s="254"/>
      <c r="G1692" s="255"/>
      <c r="H1692" s="256"/>
      <c r="I1692" s="257"/>
      <c r="J1692" s="258"/>
      <c r="K1692" s="257"/>
      <c r="M1692" s="259" t="s">
        <v>819</v>
      </c>
      <c r="O1692" s="242"/>
    </row>
    <row r="1693" spans="1:15" ht="12.75">
      <c r="A1693" s="251"/>
      <c r="B1693" s="252"/>
      <c r="C1693" s="503" t="s">
        <v>1466</v>
      </c>
      <c r="D1693" s="503"/>
      <c r="E1693" s="253">
        <v>155.282</v>
      </c>
      <c r="F1693" s="254"/>
      <c r="G1693" s="255"/>
      <c r="H1693" s="256"/>
      <c r="I1693" s="257"/>
      <c r="J1693" s="258"/>
      <c r="K1693" s="257"/>
      <c r="M1693" s="259" t="s">
        <v>1466</v>
      </c>
      <c r="O1693" s="242"/>
    </row>
    <row r="1694" spans="1:15" ht="12.75">
      <c r="A1694" s="251"/>
      <c r="B1694" s="252"/>
      <c r="C1694" s="503" t="s">
        <v>821</v>
      </c>
      <c r="D1694" s="503"/>
      <c r="E1694" s="253">
        <v>155.414</v>
      </c>
      <c r="F1694" s="254"/>
      <c r="G1694" s="255"/>
      <c r="H1694" s="256"/>
      <c r="I1694" s="257"/>
      <c r="J1694" s="258"/>
      <c r="K1694" s="257"/>
      <c r="M1694" s="259" t="s">
        <v>821</v>
      </c>
      <c r="O1694" s="242"/>
    </row>
    <row r="1695" spans="1:15" ht="12.75">
      <c r="A1695" s="251"/>
      <c r="B1695" s="252"/>
      <c r="C1695" s="503" t="s">
        <v>822</v>
      </c>
      <c r="D1695" s="503"/>
      <c r="E1695" s="253">
        <v>70.76</v>
      </c>
      <c r="F1695" s="254"/>
      <c r="G1695" s="255"/>
      <c r="H1695" s="256"/>
      <c r="I1695" s="257"/>
      <c r="J1695" s="258"/>
      <c r="K1695" s="257"/>
      <c r="M1695" s="259" t="s">
        <v>822</v>
      </c>
      <c r="O1695" s="242"/>
    </row>
    <row r="1696" spans="1:15" ht="12.75">
      <c r="A1696" s="251"/>
      <c r="B1696" s="252"/>
      <c r="C1696" s="503" t="s">
        <v>1467</v>
      </c>
      <c r="D1696" s="503"/>
      <c r="E1696" s="253">
        <v>0</v>
      </c>
      <c r="F1696" s="254"/>
      <c r="G1696" s="255"/>
      <c r="H1696" s="256"/>
      <c r="I1696" s="257"/>
      <c r="J1696" s="258"/>
      <c r="K1696" s="257"/>
      <c r="M1696" s="259" t="s">
        <v>1467</v>
      </c>
      <c r="O1696" s="242"/>
    </row>
    <row r="1697" spans="1:15" ht="12.75">
      <c r="A1697" s="251"/>
      <c r="B1697" s="252"/>
      <c r="C1697" s="503" t="s">
        <v>1468</v>
      </c>
      <c r="D1697" s="503"/>
      <c r="E1697" s="253">
        <v>288.346</v>
      </c>
      <c r="F1697" s="254"/>
      <c r="G1697" s="255"/>
      <c r="H1697" s="256"/>
      <c r="I1697" s="257"/>
      <c r="J1697" s="258"/>
      <c r="K1697" s="257"/>
      <c r="M1697" s="259" t="s">
        <v>1468</v>
      </c>
      <c r="O1697" s="242"/>
    </row>
    <row r="1698" spans="1:15" ht="12.75">
      <c r="A1698" s="251"/>
      <c r="B1698" s="252"/>
      <c r="C1698" s="503" t="s">
        <v>1469</v>
      </c>
      <c r="D1698" s="503"/>
      <c r="E1698" s="253">
        <v>262.226</v>
      </c>
      <c r="F1698" s="254"/>
      <c r="G1698" s="255"/>
      <c r="H1698" s="256"/>
      <c r="I1698" s="257"/>
      <c r="J1698" s="258"/>
      <c r="K1698" s="257"/>
      <c r="M1698" s="259" t="s">
        <v>1469</v>
      </c>
      <c r="O1698" s="242"/>
    </row>
    <row r="1699" spans="1:15" ht="12.75">
      <c r="A1699" s="251"/>
      <c r="B1699" s="252"/>
      <c r="C1699" s="503" t="s">
        <v>1470</v>
      </c>
      <c r="D1699" s="503"/>
      <c r="E1699" s="253">
        <v>207.906</v>
      </c>
      <c r="F1699" s="254"/>
      <c r="G1699" s="255"/>
      <c r="H1699" s="256"/>
      <c r="I1699" s="257"/>
      <c r="J1699" s="258"/>
      <c r="K1699" s="257"/>
      <c r="M1699" s="259" t="s">
        <v>1470</v>
      </c>
      <c r="O1699" s="242"/>
    </row>
    <row r="1700" spans="1:15" ht="12.75">
      <c r="A1700" s="251"/>
      <c r="B1700" s="252"/>
      <c r="C1700" s="503" t="s">
        <v>1471</v>
      </c>
      <c r="D1700" s="503"/>
      <c r="E1700" s="253">
        <v>60.8</v>
      </c>
      <c r="F1700" s="254"/>
      <c r="G1700" s="255"/>
      <c r="H1700" s="256"/>
      <c r="I1700" s="257"/>
      <c r="J1700" s="258"/>
      <c r="K1700" s="257"/>
      <c r="M1700" s="259" t="s">
        <v>1471</v>
      </c>
      <c r="O1700" s="242"/>
    </row>
    <row r="1701" spans="1:80" ht="12.75">
      <c r="A1701" s="243">
        <v>177</v>
      </c>
      <c r="B1701" s="244" t="s">
        <v>1472</v>
      </c>
      <c r="C1701" s="245" t="s">
        <v>1473</v>
      </c>
      <c r="D1701" s="246" t="s">
        <v>205</v>
      </c>
      <c r="E1701" s="247">
        <v>4.962</v>
      </c>
      <c r="F1701" s="439"/>
      <c r="G1701" s="248">
        <f>E1701*F1701</f>
        <v>0</v>
      </c>
      <c r="H1701" s="249">
        <v>0</v>
      </c>
      <c r="I1701" s="250">
        <f>E1701*H1701</f>
        <v>0</v>
      </c>
      <c r="J1701" s="249">
        <v>-0.0023</v>
      </c>
      <c r="K1701" s="250">
        <f>E1701*J1701</f>
        <v>-0.011412599999999998</v>
      </c>
      <c r="O1701" s="242">
        <v>2</v>
      </c>
      <c r="AA1701" s="215">
        <v>1</v>
      </c>
      <c r="AB1701" s="215">
        <v>7</v>
      </c>
      <c r="AC1701" s="215">
        <v>7</v>
      </c>
      <c r="AZ1701" s="215">
        <v>2</v>
      </c>
      <c r="BA1701" s="215">
        <f>IF(AZ1701=1,G1701,0)</f>
        <v>0</v>
      </c>
      <c r="BB1701" s="215">
        <f>IF(AZ1701=2,G1701,0)</f>
        <v>0</v>
      </c>
      <c r="BC1701" s="215">
        <f>IF(AZ1701=3,G1701,0)</f>
        <v>0</v>
      </c>
      <c r="BD1701" s="215">
        <f>IF(AZ1701=4,G1701,0)</f>
        <v>0</v>
      </c>
      <c r="BE1701" s="215">
        <f>IF(AZ1701=5,G1701,0)</f>
        <v>0</v>
      </c>
      <c r="CA1701" s="242">
        <v>1</v>
      </c>
      <c r="CB1701" s="242">
        <v>7</v>
      </c>
    </row>
    <row r="1702" spans="1:15" ht="12.75">
      <c r="A1702" s="251"/>
      <c r="B1702" s="252"/>
      <c r="C1702" s="503" t="s">
        <v>1474</v>
      </c>
      <c r="D1702" s="503"/>
      <c r="E1702" s="253">
        <v>4.962</v>
      </c>
      <c r="F1702" s="254"/>
      <c r="G1702" s="255"/>
      <c r="H1702" s="256"/>
      <c r="I1702" s="257"/>
      <c r="J1702" s="258"/>
      <c r="K1702" s="257"/>
      <c r="M1702" s="259" t="s">
        <v>1474</v>
      </c>
      <c r="O1702" s="242"/>
    </row>
    <row r="1703" spans="1:80" ht="12.75">
      <c r="A1703" s="243">
        <v>178</v>
      </c>
      <c r="B1703" s="244" t="s">
        <v>1475</v>
      </c>
      <c r="C1703" s="245" t="s">
        <v>1476</v>
      </c>
      <c r="D1703" s="246" t="s">
        <v>205</v>
      </c>
      <c r="E1703" s="247">
        <v>93.7</v>
      </c>
      <c r="F1703" s="439"/>
      <c r="G1703" s="248">
        <f>E1703*F1703</f>
        <v>0</v>
      </c>
      <c r="H1703" s="249">
        <v>0</v>
      </c>
      <c r="I1703" s="250">
        <f>E1703*H1703</f>
        <v>0</v>
      </c>
      <c r="J1703" s="249">
        <v>-0.00418</v>
      </c>
      <c r="K1703" s="250">
        <f>E1703*J1703</f>
        <v>-0.39166599999999996</v>
      </c>
      <c r="O1703" s="242">
        <v>2</v>
      </c>
      <c r="AA1703" s="215">
        <v>1</v>
      </c>
      <c r="AB1703" s="215">
        <v>7</v>
      </c>
      <c r="AC1703" s="215">
        <v>7</v>
      </c>
      <c r="AZ1703" s="215">
        <v>2</v>
      </c>
      <c r="BA1703" s="215">
        <f>IF(AZ1703=1,G1703,0)</f>
        <v>0</v>
      </c>
      <c r="BB1703" s="215">
        <f>IF(AZ1703=2,G1703,0)</f>
        <v>0</v>
      </c>
      <c r="BC1703" s="215">
        <f>IF(AZ1703=3,G1703,0)</f>
        <v>0</v>
      </c>
      <c r="BD1703" s="215">
        <f>IF(AZ1703=4,G1703,0)</f>
        <v>0</v>
      </c>
      <c r="BE1703" s="215">
        <f>IF(AZ1703=5,G1703,0)</f>
        <v>0</v>
      </c>
      <c r="CA1703" s="242">
        <v>1</v>
      </c>
      <c r="CB1703" s="242">
        <v>7</v>
      </c>
    </row>
    <row r="1704" spans="1:80" ht="12.75">
      <c r="A1704" s="243">
        <v>179</v>
      </c>
      <c r="B1704" s="244" t="s">
        <v>1477</v>
      </c>
      <c r="C1704" s="245" t="s">
        <v>1478</v>
      </c>
      <c r="D1704" s="246" t="s">
        <v>205</v>
      </c>
      <c r="E1704" s="247">
        <v>225.01</v>
      </c>
      <c r="F1704" s="439"/>
      <c r="G1704" s="248">
        <f>E1704*F1704</f>
        <v>0</v>
      </c>
      <c r="H1704" s="249">
        <v>0.00282</v>
      </c>
      <c r="I1704" s="250">
        <f>E1704*H1704</f>
        <v>0.6345282</v>
      </c>
      <c r="J1704" s="249">
        <v>0</v>
      </c>
      <c r="K1704" s="250">
        <f>E1704*J1704</f>
        <v>0</v>
      </c>
      <c r="O1704" s="242">
        <v>2</v>
      </c>
      <c r="AA1704" s="215">
        <v>1</v>
      </c>
      <c r="AB1704" s="215">
        <v>7</v>
      </c>
      <c r="AC1704" s="215">
        <v>7</v>
      </c>
      <c r="AZ1704" s="215">
        <v>2</v>
      </c>
      <c r="BA1704" s="215">
        <f>IF(AZ1704=1,G1704,0)</f>
        <v>0</v>
      </c>
      <c r="BB1704" s="215">
        <f>IF(AZ1704=2,G1704,0)</f>
        <v>0</v>
      </c>
      <c r="BC1704" s="215">
        <f>IF(AZ1704=3,G1704,0)</f>
        <v>0</v>
      </c>
      <c r="BD1704" s="215">
        <f>IF(AZ1704=4,G1704,0)</f>
        <v>0</v>
      </c>
      <c r="BE1704" s="215">
        <f>IF(AZ1704=5,G1704,0)</f>
        <v>0</v>
      </c>
      <c r="CA1704" s="242">
        <v>1</v>
      </c>
      <c r="CB1704" s="242">
        <v>7</v>
      </c>
    </row>
    <row r="1705" spans="1:15" ht="12.75">
      <c r="A1705" s="251"/>
      <c r="B1705" s="252"/>
      <c r="C1705" s="503" t="s">
        <v>1479</v>
      </c>
      <c r="D1705" s="503"/>
      <c r="E1705" s="253">
        <v>20.8</v>
      </c>
      <c r="F1705" s="254"/>
      <c r="G1705" s="255"/>
      <c r="H1705" s="256"/>
      <c r="I1705" s="257"/>
      <c r="J1705" s="258"/>
      <c r="K1705" s="257"/>
      <c r="M1705" s="259" t="s">
        <v>1479</v>
      </c>
      <c r="O1705" s="242"/>
    </row>
    <row r="1706" spans="1:15" ht="12.75">
      <c r="A1706" s="251"/>
      <c r="B1706" s="252"/>
      <c r="C1706" s="503" t="s">
        <v>1480</v>
      </c>
      <c r="D1706" s="503"/>
      <c r="E1706" s="253">
        <v>57.6</v>
      </c>
      <c r="F1706" s="254"/>
      <c r="G1706" s="255"/>
      <c r="H1706" s="256"/>
      <c r="I1706" s="257"/>
      <c r="J1706" s="258"/>
      <c r="K1706" s="257"/>
      <c r="M1706" s="259" t="s">
        <v>1480</v>
      </c>
      <c r="O1706" s="242"/>
    </row>
    <row r="1707" spans="1:15" ht="12.75">
      <c r="A1707" s="251"/>
      <c r="B1707" s="252"/>
      <c r="C1707" s="503" t="s">
        <v>1481</v>
      </c>
      <c r="D1707" s="503"/>
      <c r="E1707" s="253">
        <v>12.96</v>
      </c>
      <c r="F1707" s="254"/>
      <c r="G1707" s="255"/>
      <c r="H1707" s="256"/>
      <c r="I1707" s="257"/>
      <c r="J1707" s="258"/>
      <c r="K1707" s="257"/>
      <c r="M1707" s="259" t="s">
        <v>1481</v>
      </c>
      <c r="O1707" s="242"/>
    </row>
    <row r="1708" spans="1:15" ht="12.75">
      <c r="A1708" s="251"/>
      <c r="B1708" s="252"/>
      <c r="C1708" s="503" t="s">
        <v>1482</v>
      </c>
      <c r="D1708" s="503"/>
      <c r="E1708" s="253">
        <v>3.75</v>
      </c>
      <c r="F1708" s="254"/>
      <c r="G1708" s="255"/>
      <c r="H1708" s="256"/>
      <c r="I1708" s="257"/>
      <c r="J1708" s="258"/>
      <c r="K1708" s="257"/>
      <c r="M1708" s="259" t="s">
        <v>1482</v>
      </c>
      <c r="O1708" s="242"/>
    </row>
    <row r="1709" spans="1:15" ht="12.75">
      <c r="A1709" s="251"/>
      <c r="B1709" s="252"/>
      <c r="C1709" s="503" t="s">
        <v>1483</v>
      </c>
      <c r="D1709" s="503"/>
      <c r="E1709" s="253">
        <v>106.5</v>
      </c>
      <c r="F1709" s="254"/>
      <c r="G1709" s="255"/>
      <c r="H1709" s="256"/>
      <c r="I1709" s="257"/>
      <c r="J1709" s="258"/>
      <c r="K1709" s="257"/>
      <c r="M1709" s="259" t="s">
        <v>1483</v>
      </c>
      <c r="O1709" s="242"/>
    </row>
    <row r="1710" spans="1:15" ht="12.75">
      <c r="A1710" s="251"/>
      <c r="B1710" s="252"/>
      <c r="C1710" s="503" t="s">
        <v>1484</v>
      </c>
      <c r="D1710" s="503"/>
      <c r="E1710" s="253">
        <v>23.4</v>
      </c>
      <c r="F1710" s="254"/>
      <c r="G1710" s="255"/>
      <c r="H1710" s="256"/>
      <c r="I1710" s="257"/>
      <c r="J1710" s="258"/>
      <c r="K1710" s="257"/>
      <c r="M1710" s="259" t="s">
        <v>1484</v>
      </c>
      <c r="O1710" s="242"/>
    </row>
    <row r="1711" spans="1:80" ht="22.5">
      <c r="A1711" s="243">
        <v>180</v>
      </c>
      <c r="B1711" s="244" t="s">
        <v>1485</v>
      </c>
      <c r="C1711" s="245" t="s">
        <v>1486</v>
      </c>
      <c r="D1711" s="246" t="s">
        <v>205</v>
      </c>
      <c r="E1711" s="247">
        <v>37.38</v>
      </c>
      <c r="F1711" s="439"/>
      <c r="G1711" s="248">
        <f>E1711*F1711</f>
        <v>0</v>
      </c>
      <c r="H1711" s="249">
        <v>0.00303</v>
      </c>
      <c r="I1711" s="250">
        <f>E1711*H1711</f>
        <v>0.11326140000000001</v>
      </c>
      <c r="J1711" s="249">
        <v>0</v>
      </c>
      <c r="K1711" s="250">
        <f>E1711*J1711</f>
        <v>0</v>
      </c>
      <c r="O1711" s="242">
        <v>2</v>
      </c>
      <c r="AA1711" s="215">
        <v>1</v>
      </c>
      <c r="AB1711" s="215">
        <v>7</v>
      </c>
      <c r="AC1711" s="215">
        <v>7</v>
      </c>
      <c r="AZ1711" s="215">
        <v>2</v>
      </c>
      <c r="BA1711" s="215">
        <f>IF(AZ1711=1,G1711,0)</f>
        <v>0</v>
      </c>
      <c r="BB1711" s="215">
        <f>IF(AZ1711=2,G1711,0)</f>
        <v>0</v>
      </c>
      <c r="BC1711" s="215">
        <f>IF(AZ1711=3,G1711,0)</f>
        <v>0</v>
      </c>
      <c r="BD1711" s="215">
        <f>IF(AZ1711=4,G1711,0)</f>
        <v>0</v>
      </c>
      <c r="BE1711" s="215">
        <f>IF(AZ1711=5,G1711,0)</f>
        <v>0</v>
      </c>
      <c r="CA1711" s="242">
        <v>1</v>
      </c>
      <c r="CB1711" s="242">
        <v>7</v>
      </c>
    </row>
    <row r="1712" spans="1:15" ht="12.75">
      <c r="A1712" s="251"/>
      <c r="B1712" s="252"/>
      <c r="C1712" s="503" t="s">
        <v>1487</v>
      </c>
      <c r="D1712" s="503"/>
      <c r="E1712" s="253">
        <v>5.12</v>
      </c>
      <c r="F1712" s="254"/>
      <c r="G1712" s="255"/>
      <c r="H1712" s="256"/>
      <c r="I1712" s="257"/>
      <c r="J1712" s="258"/>
      <c r="K1712" s="257"/>
      <c r="M1712" s="259" t="s">
        <v>1487</v>
      </c>
      <c r="O1712" s="242"/>
    </row>
    <row r="1713" spans="1:15" ht="12.75">
      <c r="A1713" s="251"/>
      <c r="B1713" s="252"/>
      <c r="C1713" s="503" t="s">
        <v>1488</v>
      </c>
      <c r="D1713" s="503"/>
      <c r="E1713" s="253">
        <v>8.76</v>
      </c>
      <c r="F1713" s="254"/>
      <c r="G1713" s="255"/>
      <c r="H1713" s="256"/>
      <c r="I1713" s="257"/>
      <c r="J1713" s="258"/>
      <c r="K1713" s="257"/>
      <c r="M1713" s="259" t="s">
        <v>1488</v>
      </c>
      <c r="O1713" s="242"/>
    </row>
    <row r="1714" spans="1:15" ht="12.75">
      <c r="A1714" s="251"/>
      <c r="B1714" s="252"/>
      <c r="C1714" s="503" t="s">
        <v>1489</v>
      </c>
      <c r="D1714" s="503"/>
      <c r="E1714" s="253">
        <v>9.12</v>
      </c>
      <c r="F1714" s="254"/>
      <c r="G1714" s="255"/>
      <c r="H1714" s="256"/>
      <c r="I1714" s="257"/>
      <c r="J1714" s="258"/>
      <c r="K1714" s="257"/>
      <c r="M1714" s="259" t="s">
        <v>1489</v>
      </c>
      <c r="O1714" s="242"/>
    </row>
    <row r="1715" spans="1:15" ht="12.75">
      <c r="A1715" s="251"/>
      <c r="B1715" s="252"/>
      <c r="C1715" s="503" t="s">
        <v>1490</v>
      </c>
      <c r="D1715" s="503"/>
      <c r="E1715" s="253">
        <v>13.86</v>
      </c>
      <c r="F1715" s="254"/>
      <c r="G1715" s="255"/>
      <c r="H1715" s="256"/>
      <c r="I1715" s="257"/>
      <c r="J1715" s="258"/>
      <c r="K1715" s="257"/>
      <c r="M1715" s="259" t="s">
        <v>1490</v>
      </c>
      <c r="O1715" s="242"/>
    </row>
    <row r="1716" spans="1:15" ht="12.75">
      <c r="A1716" s="251"/>
      <c r="B1716" s="252"/>
      <c r="C1716" s="503" t="s">
        <v>1491</v>
      </c>
      <c r="D1716" s="503"/>
      <c r="E1716" s="253">
        <v>0.52</v>
      </c>
      <c r="F1716" s="254"/>
      <c r="G1716" s="255"/>
      <c r="H1716" s="256"/>
      <c r="I1716" s="257"/>
      <c r="J1716" s="258"/>
      <c r="K1716" s="257"/>
      <c r="M1716" s="259" t="s">
        <v>1491</v>
      </c>
      <c r="O1716" s="242"/>
    </row>
    <row r="1717" spans="1:80" ht="22.5">
      <c r="A1717" s="243">
        <v>181</v>
      </c>
      <c r="B1717" s="244" t="s">
        <v>1492</v>
      </c>
      <c r="C1717" s="245" t="s">
        <v>1493</v>
      </c>
      <c r="D1717" s="246" t="s">
        <v>205</v>
      </c>
      <c r="E1717" s="247">
        <v>108.76</v>
      </c>
      <c r="F1717" s="439"/>
      <c r="G1717" s="248">
        <f>E1717*F1717</f>
        <v>0</v>
      </c>
      <c r="H1717" s="249">
        <v>0.00369</v>
      </c>
      <c r="I1717" s="250">
        <f>E1717*H1717</f>
        <v>0.4013244</v>
      </c>
      <c r="J1717" s="249">
        <v>0</v>
      </c>
      <c r="K1717" s="250">
        <f>E1717*J1717</f>
        <v>0</v>
      </c>
      <c r="O1717" s="242">
        <v>2</v>
      </c>
      <c r="AA1717" s="215">
        <v>1</v>
      </c>
      <c r="AB1717" s="215">
        <v>7</v>
      </c>
      <c r="AC1717" s="215">
        <v>7</v>
      </c>
      <c r="AZ1717" s="215">
        <v>2</v>
      </c>
      <c r="BA1717" s="215">
        <f>IF(AZ1717=1,G1717,0)</f>
        <v>0</v>
      </c>
      <c r="BB1717" s="215">
        <f>IF(AZ1717=2,G1717,0)</f>
        <v>0</v>
      </c>
      <c r="BC1717" s="215">
        <f>IF(AZ1717=3,G1717,0)</f>
        <v>0</v>
      </c>
      <c r="BD1717" s="215">
        <f>IF(AZ1717=4,G1717,0)</f>
        <v>0</v>
      </c>
      <c r="BE1717" s="215">
        <f>IF(AZ1717=5,G1717,0)</f>
        <v>0</v>
      </c>
      <c r="CA1717" s="242">
        <v>1</v>
      </c>
      <c r="CB1717" s="242">
        <v>7</v>
      </c>
    </row>
    <row r="1718" spans="1:15" ht="12.75">
      <c r="A1718" s="251"/>
      <c r="B1718" s="252"/>
      <c r="C1718" s="503" t="s">
        <v>1494</v>
      </c>
      <c r="D1718" s="503"/>
      <c r="E1718" s="253">
        <v>64.8</v>
      </c>
      <c r="F1718" s="254"/>
      <c r="G1718" s="255"/>
      <c r="H1718" s="256"/>
      <c r="I1718" s="257"/>
      <c r="J1718" s="258"/>
      <c r="K1718" s="257"/>
      <c r="M1718" s="259" t="s">
        <v>1494</v>
      </c>
      <c r="O1718" s="242"/>
    </row>
    <row r="1719" spans="1:15" ht="12.75">
      <c r="A1719" s="251"/>
      <c r="B1719" s="252"/>
      <c r="C1719" s="503" t="s">
        <v>1495</v>
      </c>
      <c r="D1719" s="503"/>
      <c r="E1719" s="253">
        <v>2.92</v>
      </c>
      <c r="F1719" s="254"/>
      <c r="G1719" s="255"/>
      <c r="H1719" s="256"/>
      <c r="I1719" s="257"/>
      <c r="J1719" s="258"/>
      <c r="K1719" s="257"/>
      <c r="M1719" s="259" t="s">
        <v>1495</v>
      </c>
      <c r="O1719" s="242"/>
    </row>
    <row r="1720" spans="1:15" ht="12.75">
      <c r="A1720" s="251"/>
      <c r="B1720" s="252"/>
      <c r="C1720" s="503" t="s">
        <v>1496</v>
      </c>
      <c r="D1720" s="503"/>
      <c r="E1720" s="253">
        <v>41.04</v>
      </c>
      <c r="F1720" s="254"/>
      <c r="G1720" s="255"/>
      <c r="H1720" s="256"/>
      <c r="I1720" s="257"/>
      <c r="J1720" s="258"/>
      <c r="K1720" s="257"/>
      <c r="M1720" s="259" t="s">
        <v>1496</v>
      </c>
      <c r="O1720" s="242"/>
    </row>
    <row r="1721" spans="1:80" ht="22.5">
      <c r="A1721" s="243">
        <v>182</v>
      </c>
      <c r="B1721" s="244" t="s">
        <v>1497</v>
      </c>
      <c r="C1721" s="245" t="s">
        <v>1498</v>
      </c>
      <c r="D1721" s="246" t="s">
        <v>205</v>
      </c>
      <c r="E1721" s="247">
        <v>30.56</v>
      </c>
      <c r="F1721" s="439"/>
      <c r="G1721" s="248">
        <f>E1721*F1721</f>
        <v>0</v>
      </c>
      <c r="H1721" s="249">
        <v>0.00463</v>
      </c>
      <c r="I1721" s="250">
        <f>E1721*H1721</f>
        <v>0.14149279999999997</v>
      </c>
      <c r="J1721" s="249">
        <v>0</v>
      </c>
      <c r="K1721" s="250">
        <f>E1721*J1721</f>
        <v>0</v>
      </c>
      <c r="O1721" s="242">
        <v>2</v>
      </c>
      <c r="AA1721" s="215">
        <v>1</v>
      </c>
      <c r="AB1721" s="215">
        <v>7</v>
      </c>
      <c r="AC1721" s="215">
        <v>7</v>
      </c>
      <c r="AZ1721" s="215">
        <v>2</v>
      </c>
      <c r="BA1721" s="215">
        <f>IF(AZ1721=1,G1721,0)</f>
        <v>0</v>
      </c>
      <c r="BB1721" s="215">
        <f>IF(AZ1721=2,G1721,0)</f>
        <v>0</v>
      </c>
      <c r="BC1721" s="215">
        <f>IF(AZ1721=3,G1721,0)</f>
        <v>0</v>
      </c>
      <c r="BD1721" s="215">
        <f>IF(AZ1721=4,G1721,0)</f>
        <v>0</v>
      </c>
      <c r="BE1721" s="215">
        <f>IF(AZ1721=5,G1721,0)</f>
        <v>0</v>
      </c>
      <c r="CA1721" s="242">
        <v>1</v>
      </c>
      <c r="CB1721" s="242">
        <v>7</v>
      </c>
    </row>
    <row r="1722" spans="1:15" ht="12.75">
      <c r="A1722" s="251"/>
      <c r="B1722" s="252"/>
      <c r="C1722" s="503" t="s">
        <v>1499</v>
      </c>
      <c r="D1722" s="503"/>
      <c r="E1722" s="253">
        <v>20.88</v>
      </c>
      <c r="F1722" s="254"/>
      <c r="G1722" s="255"/>
      <c r="H1722" s="256"/>
      <c r="I1722" s="257"/>
      <c r="J1722" s="258"/>
      <c r="K1722" s="257"/>
      <c r="M1722" s="259" t="s">
        <v>1499</v>
      </c>
      <c r="O1722" s="242"/>
    </row>
    <row r="1723" spans="1:15" ht="12.75">
      <c r="A1723" s="251"/>
      <c r="B1723" s="252"/>
      <c r="C1723" s="503" t="s">
        <v>1500</v>
      </c>
      <c r="D1723" s="503"/>
      <c r="E1723" s="253">
        <v>1.46</v>
      </c>
      <c r="F1723" s="254"/>
      <c r="G1723" s="255"/>
      <c r="H1723" s="256"/>
      <c r="I1723" s="257"/>
      <c r="J1723" s="258"/>
      <c r="K1723" s="257"/>
      <c r="M1723" s="259" t="s">
        <v>1500</v>
      </c>
      <c r="O1723" s="242"/>
    </row>
    <row r="1724" spans="1:15" ht="12.75">
      <c r="A1724" s="251"/>
      <c r="B1724" s="252"/>
      <c r="C1724" s="503" t="s">
        <v>1501</v>
      </c>
      <c r="D1724" s="503"/>
      <c r="E1724" s="253">
        <v>2.4</v>
      </c>
      <c r="F1724" s="254"/>
      <c r="G1724" s="255"/>
      <c r="H1724" s="256"/>
      <c r="I1724" s="257"/>
      <c r="J1724" s="258"/>
      <c r="K1724" s="257"/>
      <c r="M1724" s="259" t="s">
        <v>1501</v>
      </c>
      <c r="O1724" s="242"/>
    </row>
    <row r="1725" spans="1:15" ht="12.75">
      <c r="A1725" s="251"/>
      <c r="B1725" s="252"/>
      <c r="C1725" s="503" t="s">
        <v>1502</v>
      </c>
      <c r="D1725" s="503"/>
      <c r="E1725" s="253">
        <v>4.52</v>
      </c>
      <c r="F1725" s="254"/>
      <c r="G1725" s="255"/>
      <c r="H1725" s="256"/>
      <c r="I1725" s="257"/>
      <c r="J1725" s="258"/>
      <c r="K1725" s="257"/>
      <c r="M1725" s="259" t="s">
        <v>1502</v>
      </c>
      <c r="O1725" s="242"/>
    </row>
    <row r="1726" spans="1:15" ht="12.75">
      <c r="A1726" s="251"/>
      <c r="B1726" s="252"/>
      <c r="C1726" s="503" t="s">
        <v>1503</v>
      </c>
      <c r="D1726" s="503"/>
      <c r="E1726" s="253">
        <v>1.3</v>
      </c>
      <c r="F1726" s="254"/>
      <c r="G1726" s="255"/>
      <c r="H1726" s="256"/>
      <c r="I1726" s="257"/>
      <c r="J1726" s="258"/>
      <c r="K1726" s="257"/>
      <c r="M1726" s="259" t="s">
        <v>1503</v>
      </c>
      <c r="O1726" s="242"/>
    </row>
    <row r="1727" spans="1:80" ht="22.5">
      <c r="A1727" s="243">
        <v>183</v>
      </c>
      <c r="B1727" s="244" t="s">
        <v>1504</v>
      </c>
      <c r="C1727" s="245" t="s">
        <v>1505</v>
      </c>
      <c r="D1727" s="246" t="s">
        <v>205</v>
      </c>
      <c r="E1727" s="247">
        <v>2.3</v>
      </c>
      <c r="F1727" s="439"/>
      <c r="G1727" s="248">
        <f>E1727*F1727</f>
        <v>0</v>
      </c>
      <c r="H1727" s="249">
        <v>0.00557</v>
      </c>
      <c r="I1727" s="250">
        <f>E1727*H1727</f>
        <v>0.012811</v>
      </c>
      <c r="J1727" s="249">
        <v>0</v>
      </c>
      <c r="K1727" s="250">
        <f>E1727*J1727</f>
        <v>0</v>
      </c>
      <c r="O1727" s="242">
        <v>2</v>
      </c>
      <c r="AA1727" s="215">
        <v>1</v>
      </c>
      <c r="AB1727" s="215">
        <v>7</v>
      </c>
      <c r="AC1727" s="215">
        <v>7</v>
      </c>
      <c r="AZ1727" s="215">
        <v>2</v>
      </c>
      <c r="BA1727" s="215">
        <f>IF(AZ1727=1,G1727,0)</f>
        <v>0</v>
      </c>
      <c r="BB1727" s="215">
        <f>IF(AZ1727=2,G1727,0)</f>
        <v>0</v>
      </c>
      <c r="BC1727" s="215">
        <f>IF(AZ1727=3,G1727,0)</f>
        <v>0</v>
      </c>
      <c r="BD1727" s="215">
        <f>IF(AZ1727=4,G1727,0)</f>
        <v>0</v>
      </c>
      <c r="BE1727" s="215">
        <f>IF(AZ1727=5,G1727,0)</f>
        <v>0</v>
      </c>
      <c r="CA1727" s="242">
        <v>1</v>
      </c>
      <c r="CB1727" s="242">
        <v>7</v>
      </c>
    </row>
    <row r="1728" spans="1:15" ht="12.75">
      <c r="A1728" s="251"/>
      <c r="B1728" s="252"/>
      <c r="C1728" s="503" t="s">
        <v>1506</v>
      </c>
      <c r="D1728" s="503"/>
      <c r="E1728" s="253">
        <v>2.3</v>
      </c>
      <c r="F1728" s="254"/>
      <c r="G1728" s="255"/>
      <c r="H1728" s="256"/>
      <c r="I1728" s="257"/>
      <c r="J1728" s="258"/>
      <c r="K1728" s="257"/>
      <c r="M1728" s="259" t="s">
        <v>1506</v>
      </c>
      <c r="O1728" s="242"/>
    </row>
    <row r="1729" spans="1:80" ht="22.5">
      <c r="A1729" s="243">
        <v>184</v>
      </c>
      <c r="B1729" s="244" t="s">
        <v>1507</v>
      </c>
      <c r="C1729" s="245" t="s">
        <v>1508</v>
      </c>
      <c r="D1729" s="246" t="s">
        <v>205</v>
      </c>
      <c r="E1729" s="247">
        <v>31.28</v>
      </c>
      <c r="F1729" s="439"/>
      <c r="G1729" s="248">
        <f>E1729*F1729</f>
        <v>0</v>
      </c>
      <c r="H1729" s="249">
        <v>0.00171</v>
      </c>
      <c r="I1729" s="250">
        <f>E1729*H1729</f>
        <v>0.0534888</v>
      </c>
      <c r="J1729" s="249">
        <v>0</v>
      </c>
      <c r="K1729" s="250">
        <f>E1729*J1729</f>
        <v>0</v>
      </c>
      <c r="O1729" s="242">
        <v>2</v>
      </c>
      <c r="AA1729" s="215">
        <v>1</v>
      </c>
      <c r="AB1729" s="215">
        <v>7</v>
      </c>
      <c r="AC1729" s="215">
        <v>7</v>
      </c>
      <c r="AZ1729" s="215">
        <v>2</v>
      </c>
      <c r="BA1729" s="215">
        <f>IF(AZ1729=1,G1729,0)</f>
        <v>0</v>
      </c>
      <c r="BB1729" s="215">
        <f>IF(AZ1729=2,G1729,0)</f>
        <v>0</v>
      </c>
      <c r="BC1729" s="215">
        <f>IF(AZ1729=3,G1729,0)</f>
        <v>0</v>
      </c>
      <c r="BD1729" s="215">
        <f>IF(AZ1729=4,G1729,0)</f>
        <v>0</v>
      </c>
      <c r="BE1729" s="215">
        <f>IF(AZ1729=5,G1729,0)</f>
        <v>0</v>
      </c>
      <c r="CA1729" s="242">
        <v>1</v>
      </c>
      <c r="CB1729" s="242">
        <v>7</v>
      </c>
    </row>
    <row r="1730" spans="1:15" ht="12.75">
      <c r="A1730" s="251"/>
      <c r="B1730" s="252"/>
      <c r="C1730" s="503" t="s">
        <v>1509</v>
      </c>
      <c r="D1730" s="503"/>
      <c r="E1730" s="253">
        <v>10.09</v>
      </c>
      <c r="F1730" s="254"/>
      <c r="G1730" s="255"/>
      <c r="H1730" s="256"/>
      <c r="I1730" s="257"/>
      <c r="J1730" s="258"/>
      <c r="K1730" s="257"/>
      <c r="M1730" s="259" t="s">
        <v>1509</v>
      </c>
      <c r="O1730" s="242"/>
    </row>
    <row r="1731" spans="1:15" ht="12.75">
      <c r="A1731" s="251"/>
      <c r="B1731" s="252"/>
      <c r="C1731" s="503" t="s">
        <v>1510</v>
      </c>
      <c r="D1731" s="503"/>
      <c r="E1731" s="253">
        <v>17.83</v>
      </c>
      <c r="F1731" s="254"/>
      <c r="G1731" s="255"/>
      <c r="H1731" s="256"/>
      <c r="I1731" s="257"/>
      <c r="J1731" s="258"/>
      <c r="K1731" s="257"/>
      <c r="M1731" s="259" t="s">
        <v>1510</v>
      </c>
      <c r="O1731" s="242"/>
    </row>
    <row r="1732" spans="1:15" ht="12.75">
      <c r="A1732" s="251"/>
      <c r="B1732" s="252"/>
      <c r="C1732" s="503" t="s">
        <v>1511</v>
      </c>
      <c r="D1732" s="503"/>
      <c r="E1732" s="253">
        <v>3.36</v>
      </c>
      <c r="F1732" s="254"/>
      <c r="G1732" s="255"/>
      <c r="H1732" s="256"/>
      <c r="I1732" s="257"/>
      <c r="J1732" s="258"/>
      <c r="K1732" s="257"/>
      <c r="M1732" s="259" t="s">
        <v>1511</v>
      </c>
      <c r="O1732" s="242"/>
    </row>
    <row r="1733" spans="1:80" ht="22.5">
      <c r="A1733" s="243">
        <v>185</v>
      </c>
      <c r="B1733" s="244" t="s">
        <v>1512</v>
      </c>
      <c r="C1733" s="245" t="s">
        <v>1513</v>
      </c>
      <c r="D1733" s="246" t="s">
        <v>205</v>
      </c>
      <c r="E1733" s="247">
        <v>346.13</v>
      </c>
      <c r="F1733" s="439"/>
      <c r="G1733" s="248">
        <f>E1733*F1733</f>
        <v>0</v>
      </c>
      <c r="H1733" s="249">
        <v>0.00218</v>
      </c>
      <c r="I1733" s="250">
        <f>E1733*H1733</f>
        <v>0.7545634</v>
      </c>
      <c r="J1733" s="249">
        <v>0</v>
      </c>
      <c r="K1733" s="250">
        <f>E1733*J1733</f>
        <v>0</v>
      </c>
      <c r="O1733" s="242">
        <v>2</v>
      </c>
      <c r="AA1733" s="215">
        <v>1</v>
      </c>
      <c r="AB1733" s="215">
        <v>7</v>
      </c>
      <c r="AC1733" s="215">
        <v>7</v>
      </c>
      <c r="AZ1733" s="215">
        <v>2</v>
      </c>
      <c r="BA1733" s="215">
        <f>IF(AZ1733=1,G1733,0)</f>
        <v>0</v>
      </c>
      <c r="BB1733" s="215">
        <f>IF(AZ1733=2,G1733,0)</f>
        <v>0</v>
      </c>
      <c r="BC1733" s="215">
        <f>IF(AZ1733=3,G1733,0)</f>
        <v>0</v>
      </c>
      <c r="BD1733" s="215">
        <f>IF(AZ1733=4,G1733,0)</f>
        <v>0</v>
      </c>
      <c r="BE1733" s="215">
        <f>IF(AZ1733=5,G1733,0)</f>
        <v>0</v>
      </c>
      <c r="CA1733" s="242">
        <v>1</v>
      </c>
      <c r="CB1733" s="242">
        <v>7</v>
      </c>
    </row>
    <row r="1734" spans="1:15" ht="12.75">
      <c r="A1734" s="251"/>
      <c r="B1734" s="252"/>
      <c r="C1734" s="503" t="s">
        <v>1514</v>
      </c>
      <c r="D1734" s="503"/>
      <c r="E1734" s="253">
        <v>4.95</v>
      </c>
      <c r="F1734" s="254"/>
      <c r="G1734" s="255"/>
      <c r="H1734" s="256"/>
      <c r="I1734" s="257"/>
      <c r="J1734" s="258"/>
      <c r="K1734" s="257"/>
      <c r="M1734" s="259" t="s">
        <v>1514</v>
      </c>
      <c r="O1734" s="242"/>
    </row>
    <row r="1735" spans="1:15" ht="12.75">
      <c r="A1735" s="251"/>
      <c r="B1735" s="252"/>
      <c r="C1735" s="503" t="s">
        <v>1515</v>
      </c>
      <c r="D1735" s="503"/>
      <c r="E1735" s="253">
        <v>40.26</v>
      </c>
      <c r="F1735" s="254"/>
      <c r="G1735" s="255"/>
      <c r="H1735" s="256"/>
      <c r="I1735" s="257"/>
      <c r="J1735" s="258"/>
      <c r="K1735" s="257"/>
      <c r="M1735" s="259" t="s">
        <v>1515</v>
      </c>
      <c r="O1735" s="242"/>
    </row>
    <row r="1736" spans="1:15" ht="12.75">
      <c r="A1736" s="251"/>
      <c r="B1736" s="252"/>
      <c r="C1736" s="503" t="s">
        <v>1516</v>
      </c>
      <c r="D1736" s="503"/>
      <c r="E1736" s="253">
        <v>0.5</v>
      </c>
      <c r="F1736" s="254"/>
      <c r="G1736" s="255"/>
      <c r="H1736" s="256"/>
      <c r="I1736" s="257"/>
      <c r="J1736" s="258"/>
      <c r="K1736" s="257"/>
      <c r="M1736" s="259" t="s">
        <v>1516</v>
      </c>
      <c r="O1736" s="242"/>
    </row>
    <row r="1737" spans="1:15" ht="12.75">
      <c r="A1737" s="251"/>
      <c r="B1737" s="252"/>
      <c r="C1737" s="503" t="s">
        <v>1517</v>
      </c>
      <c r="D1737" s="503"/>
      <c r="E1737" s="253">
        <v>177</v>
      </c>
      <c r="F1737" s="254"/>
      <c r="G1737" s="255"/>
      <c r="H1737" s="256"/>
      <c r="I1737" s="257"/>
      <c r="J1737" s="258"/>
      <c r="K1737" s="257"/>
      <c r="M1737" s="259" t="s">
        <v>1517</v>
      </c>
      <c r="O1737" s="242"/>
    </row>
    <row r="1738" spans="1:15" ht="12.75">
      <c r="A1738" s="251"/>
      <c r="B1738" s="252"/>
      <c r="C1738" s="503" t="s">
        <v>1518</v>
      </c>
      <c r="D1738" s="503"/>
      <c r="E1738" s="253">
        <v>80.8</v>
      </c>
      <c r="F1738" s="254"/>
      <c r="G1738" s="255"/>
      <c r="H1738" s="256"/>
      <c r="I1738" s="257"/>
      <c r="J1738" s="258"/>
      <c r="K1738" s="257"/>
      <c r="M1738" s="259" t="s">
        <v>1518</v>
      </c>
      <c r="O1738" s="242"/>
    </row>
    <row r="1739" spans="1:15" ht="12.75">
      <c r="A1739" s="251"/>
      <c r="B1739" s="252"/>
      <c r="C1739" s="503" t="s">
        <v>1519</v>
      </c>
      <c r="D1739" s="503"/>
      <c r="E1739" s="253">
        <v>36.82</v>
      </c>
      <c r="F1739" s="254"/>
      <c r="G1739" s="255"/>
      <c r="H1739" s="256"/>
      <c r="I1739" s="257"/>
      <c r="J1739" s="258"/>
      <c r="K1739" s="257"/>
      <c r="M1739" s="259" t="s">
        <v>1519</v>
      </c>
      <c r="O1739" s="242"/>
    </row>
    <row r="1740" spans="1:15" ht="12.75">
      <c r="A1740" s="251"/>
      <c r="B1740" s="252"/>
      <c r="C1740" s="503" t="s">
        <v>1520</v>
      </c>
      <c r="D1740" s="503"/>
      <c r="E1740" s="253">
        <v>5.8</v>
      </c>
      <c r="F1740" s="254"/>
      <c r="G1740" s="255"/>
      <c r="H1740" s="256"/>
      <c r="I1740" s="257"/>
      <c r="J1740" s="258"/>
      <c r="K1740" s="257"/>
      <c r="M1740" s="259" t="s">
        <v>1520</v>
      </c>
      <c r="O1740" s="242"/>
    </row>
    <row r="1741" spans="1:80" ht="22.5">
      <c r="A1741" s="243">
        <v>186</v>
      </c>
      <c r="B1741" s="244" t="s">
        <v>1521</v>
      </c>
      <c r="C1741" s="245" t="s">
        <v>1522</v>
      </c>
      <c r="D1741" s="246" t="s">
        <v>205</v>
      </c>
      <c r="E1741" s="247">
        <v>14.52</v>
      </c>
      <c r="F1741" s="439"/>
      <c r="G1741" s="248">
        <f>E1741*F1741</f>
        <v>0</v>
      </c>
      <c r="H1741" s="249">
        <v>0.00293</v>
      </c>
      <c r="I1741" s="250">
        <f>E1741*H1741</f>
        <v>0.042543599999999994</v>
      </c>
      <c r="J1741" s="249">
        <v>0</v>
      </c>
      <c r="K1741" s="250">
        <f>E1741*J1741</f>
        <v>0</v>
      </c>
      <c r="O1741" s="242">
        <v>2</v>
      </c>
      <c r="AA1741" s="215">
        <v>1</v>
      </c>
      <c r="AB1741" s="215">
        <v>7</v>
      </c>
      <c r="AC1741" s="215">
        <v>7</v>
      </c>
      <c r="AZ1741" s="215">
        <v>2</v>
      </c>
      <c r="BA1741" s="215">
        <f>IF(AZ1741=1,G1741,0)</f>
        <v>0</v>
      </c>
      <c r="BB1741" s="215">
        <f>IF(AZ1741=2,G1741,0)</f>
        <v>0</v>
      </c>
      <c r="BC1741" s="215">
        <f>IF(AZ1741=3,G1741,0)</f>
        <v>0</v>
      </c>
      <c r="BD1741" s="215">
        <f>IF(AZ1741=4,G1741,0)</f>
        <v>0</v>
      </c>
      <c r="BE1741" s="215">
        <f>IF(AZ1741=5,G1741,0)</f>
        <v>0</v>
      </c>
      <c r="CA1741" s="242">
        <v>1</v>
      </c>
      <c r="CB1741" s="242">
        <v>7</v>
      </c>
    </row>
    <row r="1742" spans="1:15" ht="12.75">
      <c r="A1742" s="251"/>
      <c r="B1742" s="252"/>
      <c r="C1742" s="503" t="s">
        <v>1523</v>
      </c>
      <c r="D1742" s="503"/>
      <c r="E1742" s="253">
        <v>14.52</v>
      </c>
      <c r="F1742" s="254"/>
      <c r="G1742" s="255"/>
      <c r="H1742" s="256"/>
      <c r="I1742" s="257"/>
      <c r="J1742" s="258"/>
      <c r="K1742" s="257"/>
      <c r="M1742" s="259" t="s">
        <v>1523</v>
      </c>
      <c r="O1742" s="242"/>
    </row>
    <row r="1743" spans="1:80" ht="22.5">
      <c r="A1743" s="243">
        <v>187</v>
      </c>
      <c r="B1743" s="244" t="s">
        <v>1524</v>
      </c>
      <c r="C1743" s="245" t="s">
        <v>1525</v>
      </c>
      <c r="D1743" s="246" t="s">
        <v>205</v>
      </c>
      <c r="E1743" s="247">
        <v>10.37</v>
      </c>
      <c r="F1743" s="439"/>
      <c r="G1743" s="248">
        <f>E1743*F1743</f>
        <v>0</v>
      </c>
      <c r="H1743" s="249">
        <v>0.00218</v>
      </c>
      <c r="I1743" s="250">
        <f>E1743*H1743</f>
        <v>0.022606599999999998</v>
      </c>
      <c r="J1743" s="249">
        <v>0</v>
      </c>
      <c r="K1743" s="250">
        <f>E1743*J1743</f>
        <v>0</v>
      </c>
      <c r="O1743" s="242">
        <v>2</v>
      </c>
      <c r="AA1743" s="215">
        <v>1</v>
      </c>
      <c r="AB1743" s="215">
        <v>7</v>
      </c>
      <c r="AC1743" s="215">
        <v>7</v>
      </c>
      <c r="AZ1743" s="215">
        <v>2</v>
      </c>
      <c r="BA1743" s="215">
        <f>IF(AZ1743=1,G1743,0)</f>
        <v>0</v>
      </c>
      <c r="BB1743" s="215">
        <f>IF(AZ1743=2,G1743,0)</f>
        <v>0</v>
      </c>
      <c r="BC1743" s="215">
        <f>IF(AZ1743=3,G1743,0)</f>
        <v>0</v>
      </c>
      <c r="BD1743" s="215">
        <f>IF(AZ1743=4,G1743,0)</f>
        <v>0</v>
      </c>
      <c r="BE1743" s="215">
        <f>IF(AZ1743=5,G1743,0)</f>
        <v>0</v>
      </c>
      <c r="CA1743" s="242">
        <v>1</v>
      </c>
      <c r="CB1743" s="242">
        <v>7</v>
      </c>
    </row>
    <row r="1744" spans="1:15" ht="12.75">
      <c r="A1744" s="251"/>
      <c r="B1744" s="252"/>
      <c r="C1744" s="503" t="s">
        <v>1526</v>
      </c>
      <c r="D1744" s="503"/>
      <c r="E1744" s="253">
        <v>10.37</v>
      </c>
      <c r="F1744" s="254"/>
      <c r="G1744" s="255"/>
      <c r="H1744" s="256"/>
      <c r="I1744" s="257"/>
      <c r="J1744" s="258"/>
      <c r="K1744" s="257"/>
      <c r="M1744" s="259" t="s">
        <v>1526</v>
      </c>
      <c r="O1744" s="242"/>
    </row>
    <row r="1745" spans="1:80" ht="22.5">
      <c r="A1745" s="243">
        <v>188</v>
      </c>
      <c r="B1745" s="244" t="s">
        <v>1527</v>
      </c>
      <c r="C1745" s="245" t="s">
        <v>1528</v>
      </c>
      <c r="D1745" s="246" t="s">
        <v>205</v>
      </c>
      <c r="E1745" s="247">
        <v>13.2</v>
      </c>
      <c r="F1745" s="439"/>
      <c r="G1745" s="248">
        <f>E1745*F1745</f>
        <v>0</v>
      </c>
      <c r="H1745" s="249">
        <v>0.00689</v>
      </c>
      <c r="I1745" s="250">
        <f>E1745*H1745</f>
        <v>0.090948</v>
      </c>
      <c r="J1745" s="249">
        <v>0</v>
      </c>
      <c r="K1745" s="250">
        <f>E1745*J1745</f>
        <v>0</v>
      </c>
      <c r="O1745" s="242">
        <v>2</v>
      </c>
      <c r="AA1745" s="215">
        <v>1</v>
      </c>
      <c r="AB1745" s="215">
        <v>7</v>
      </c>
      <c r="AC1745" s="215">
        <v>7</v>
      </c>
      <c r="AZ1745" s="215">
        <v>2</v>
      </c>
      <c r="BA1745" s="215">
        <f>IF(AZ1745=1,G1745,0)</f>
        <v>0</v>
      </c>
      <c r="BB1745" s="215">
        <f>IF(AZ1745=2,G1745,0)</f>
        <v>0</v>
      </c>
      <c r="BC1745" s="215">
        <f>IF(AZ1745=3,G1745,0)</f>
        <v>0</v>
      </c>
      <c r="BD1745" s="215">
        <f>IF(AZ1745=4,G1745,0)</f>
        <v>0</v>
      </c>
      <c r="BE1745" s="215">
        <f>IF(AZ1745=5,G1745,0)</f>
        <v>0</v>
      </c>
      <c r="CA1745" s="242">
        <v>1</v>
      </c>
      <c r="CB1745" s="242">
        <v>7</v>
      </c>
    </row>
    <row r="1746" spans="1:15" ht="12.75">
      <c r="A1746" s="251"/>
      <c r="B1746" s="252"/>
      <c r="C1746" s="503" t="s">
        <v>1529</v>
      </c>
      <c r="D1746" s="503"/>
      <c r="E1746" s="253">
        <v>13.2</v>
      </c>
      <c r="F1746" s="254"/>
      <c r="G1746" s="255"/>
      <c r="H1746" s="256"/>
      <c r="I1746" s="257"/>
      <c r="J1746" s="258"/>
      <c r="K1746" s="257"/>
      <c r="M1746" s="259" t="s">
        <v>1529</v>
      </c>
      <c r="O1746" s="242"/>
    </row>
    <row r="1747" spans="1:80" ht="12.75">
      <c r="A1747" s="243">
        <v>189</v>
      </c>
      <c r="B1747" s="244" t="s">
        <v>1530</v>
      </c>
      <c r="C1747" s="245" t="s">
        <v>1531</v>
      </c>
      <c r="D1747" s="246" t="s">
        <v>205</v>
      </c>
      <c r="E1747" s="247">
        <v>93.7</v>
      </c>
      <c r="F1747" s="439"/>
      <c r="G1747" s="248">
        <f>E1747*F1747</f>
        <v>0</v>
      </c>
      <c r="H1747" s="249">
        <v>0.00532</v>
      </c>
      <c r="I1747" s="250">
        <f>E1747*H1747</f>
        <v>0.49848400000000004</v>
      </c>
      <c r="J1747" s="249">
        <v>0</v>
      </c>
      <c r="K1747" s="250">
        <f>E1747*J1747</f>
        <v>0</v>
      </c>
      <c r="O1747" s="242">
        <v>2</v>
      </c>
      <c r="AA1747" s="215">
        <v>1</v>
      </c>
      <c r="AB1747" s="215">
        <v>7</v>
      </c>
      <c r="AC1747" s="215">
        <v>7</v>
      </c>
      <c r="AZ1747" s="215">
        <v>2</v>
      </c>
      <c r="BA1747" s="215">
        <f>IF(AZ1747=1,G1747,0)</f>
        <v>0</v>
      </c>
      <c r="BB1747" s="215">
        <f>IF(AZ1747=2,G1747,0)</f>
        <v>0</v>
      </c>
      <c r="BC1747" s="215">
        <f>IF(AZ1747=3,G1747,0)</f>
        <v>0</v>
      </c>
      <c r="BD1747" s="215">
        <f>IF(AZ1747=4,G1747,0)</f>
        <v>0</v>
      </c>
      <c r="BE1747" s="215">
        <f>IF(AZ1747=5,G1747,0)</f>
        <v>0</v>
      </c>
      <c r="CA1747" s="242">
        <v>1</v>
      </c>
      <c r="CB1747" s="242">
        <v>7</v>
      </c>
    </row>
    <row r="1748" spans="1:15" ht="12.75">
      <c r="A1748" s="251"/>
      <c r="B1748" s="252"/>
      <c r="C1748" s="503" t="s">
        <v>1532</v>
      </c>
      <c r="D1748" s="503"/>
      <c r="E1748" s="253">
        <v>15.6</v>
      </c>
      <c r="F1748" s="254"/>
      <c r="G1748" s="255"/>
      <c r="H1748" s="256"/>
      <c r="I1748" s="257"/>
      <c r="J1748" s="258"/>
      <c r="K1748" s="257"/>
      <c r="M1748" s="259" t="s">
        <v>1532</v>
      </c>
      <c r="O1748" s="242"/>
    </row>
    <row r="1749" spans="1:15" ht="12.75">
      <c r="A1749" s="251"/>
      <c r="B1749" s="252"/>
      <c r="C1749" s="503" t="s">
        <v>1533</v>
      </c>
      <c r="D1749" s="503"/>
      <c r="E1749" s="253">
        <v>8.8</v>
      </c>
      <c r="F1749" s="254"/>
      <c r="G1749" s="255"/>
      <c r="H1749" s="256"/>
      <c r="I1749" s="257"/>
      <c r="J1749" s="258"/>
      <c r="K1749" s="257"/>
      <c r="M1749" s="259" t="s">
        <v>1533</v>
      </c>
      <c r="O1749" s="242"/>
    </row>
    <row r="1750" spans="1:15" ht="12.75">
      <c r="A1750" s="251"/>
      <c r="B1750" s="252"/>
      <c r="C1750" s="503" t="s">
        <v>1534</v>
      </c>
      <c r="D1750" s="503"/>
      <c r="E1750" s="253">
        <v>14.2</v>
      </c>
      <c r="F1750" s="254"/>
      <c r="G1750" s="255"/>
      <c r="H1750" s="256"/>
      <c r="I1750" s="257"/>
      <c r="J1750" s="258"/>
      <c r="K1750" s="257"/>
      <c r="M1750" s="259" t="s">
        <v>1534</v>
      </c>
      <c r="O1750" s="242"/>
    </row>
    <row r="1751" spans="1:15" ht="12.75">
      <c r="A1751" s="251"/>
      <c r="B1751" s="252"/>
      <c r="C1751" s="503" t="s">
        <v>1535</v>
      </c>
      <c r="D1751" s="503"/>
      <c r="E1751" s="253">
        <v>17.9</v>
      </c>
      <c r="F1751" s="254"/>
      <c r="G1751" s="255"/>
      <c r="H1751" s="256"/>
      <c r="I1751" s="257"/>
      <c r="J1751" s="258"/>
      <c r="K1751" s="257"/>
      <c r="M1751" s="259" t="s">
        <v>1535</v>
      </c>
      <c r="O1751" s="242"/>
    </row>
    <row r="1752" spans="1:15" ht="12.75">
      <c r="A1752" s="251"/>
      <c r="B1752" s="252"/>
      <c r="C1752" s="503" t="s">
        <v>1536</v>
      </c>
      <c r="D1752" s="503"/>
      <c r="E1752" s="253">
        <v>18.2</v>
      </c>
      <c r="F1752" s="254"/>
      <c r="G1752" s="255"/>
      <c r="H1752" s="256"/>
      <c r="I1752" s="257"/>
      <c r="J1752" s="258"/>
      <c r="K1752" s="257"/>
      <c r="M1752" s="259" t="s">
        <v>1536</v>
      </c>
      <c r="O1752" s="242"/>
    </row>
    <row r="1753" spans="1:15" ht="12.75">
      <c r="A1753" s="251"/>
      <c r="B1753" s="252"/>
      <c r="C1753" s="503" t="s">
        <v>1537</v>
      </c>
      <c r="D1753" s="503"/>
      <c r="E1753" s="253">
        <v>19</v>
      </c>
      <c r="F1753" s="254"/>
      <c r="G1753" s="255"/>
      <c r="H1753" s="256"/>
      <c r="I1753" s="257"/>
      <c r="J1753" s="258"/>
      <c r="K1753" s="257"/>
      <c r="M1753" s="259" t="s">
        <v>1537</v>
      </c>
      <c r="O1753" s="242"/>
    </row>
    <row r="1754" spans="1:80" ht="12.75">
      <c r="A1754" s="243">
        <v>190</v>
      </c>
      <c r="B1754" s="244" t="s">
        <v>1538</v>
      </c>
      <c r="C1754" s="245" t="s">
        <v>1539</v>
      </c>
      <c r="D1754" s="246" t="s">
        <v>15</v>
      </c>
      <c r="E1754" s="247">
        <f>SUM(G1628:G1753)/100</f>
        <v>0</v>
      </c>
      <c r="F1754" s="439"/>
      <c r="G1754" s="248">
        <f>E1754*F1754</f>
        <v>0</v>
      </c>
      <c r="H1754" s="249">
        <v>0</v>
      </c>
      <c r="I1754" s="250">
        <f>E1754*H1754</f>
        <v>0</v>
      </c>
      <c r="J1754" s="249"/>
      <c r="K1754" s="250">
        <f>E1754*J1754</f>
        <v>0</v>
      </c>
      <c r="O1754" s="242">
        <v>2</v>
      </c>
      <c r="AA1754" s="215">
        <v>7</v>
      </c>
      <c r="AB1754" s="215">
        <v>1002</v>
      </c>
      <c r="AC1754" s="215">
        <v>5</v>
      </c>
      <c r="AZ1754" s="215">
        <v>2</v>
      </c>
      <c r="BA1754" s="215">
        <f>IF(AZ1754=1,G1754,0)</f>
        <v>0</v>
      </c>
      <c r="BB1754" s="215">
        <f>IF(AZ1754=2,G1754,0)</f>
        <v>0</v>
      </c>
      <c r="BC1754" s="215">
        <f>IF(AZ1754=3,G1754,0)</f>
        <v>0</v>
      </c>
      <c r="BD1754" s="215">
        <f>IF(AZ1754=4,G1754,0)</f>
        <v>0</v>
      </c>
      <c r="BE1754" s="215">
        <f>IF(AZ1754=5,G1754,0)</f>
        <v>0</v>
      </c>
      <c r="CA1754" s="242">
        <v>7</v>
      </c>
      <c r="CB1754" s="242">
        <v>1002</v>
      </c>
    </row>
    <row r="1755" spans="1:57" ht="12.75">
      <c r="A1755" s="263"/>
      <c r="B1755" s="264" t="s">
        <v>177</v>
      </c>
      <c r="C1755" s="265" t="s">
        <v>1540</v>
      </c>
      <c r="D1755" s="266"/>
      <c r="E1755" s="267"/>
      <c r="F1755" s="268"/>
      <c r="G1755" s="269">
        <f>SUM(G1627:G1754)</f>
        <v>0</v>
      </c>
      <c r="H1755" s="270"/>
      <c r="I1755" s="271">
        <f>SUM(I1627:I1754)</f>
        <v>3.196277475</v>
      </c>
      <c r="J1755" s="270"/>
      <c r="K1755" s="271">
        <f>SUM(K1627:K1754)</f>
        <v>-2.537093884</v>
      </c>
      <c r="O1755" s="242">
        <v>4</v>
      </c>
      <c r="BA1755" s="272">
        <f>SUM(BA1627:BA1754)</f>
        <v>0</v>
      </c>
      <c r="BB1755" s="272">
        <f>SUM(BB1627:BB1754)</f>
        <v>0</v>
      </c>
      <c r="BC1755" s="272">
        <f>SUM(BC1627:BC1754)</f>
        <v>0</v>
      </c>
      <c r="BD1755" s="272">
        <f>SUM(BD1627:BD1754)</f>
        <v>0</v>
      </c>
      <c r="BE1755" s="272">
        <f>SUM(BE1627:BE1754)</f>
        <v>0</v>
      </c>
    </row>
    <row r="1756" spans="1:15" ht="12.75">
      <c r="A1756" s="232" t="s">
        <v>118</v>
      </c>
      <c r="B1756" s="233" t="s">
        <v>1541</v>
      </c>
      <c r="C1756" s="234" t="s">
        <v>1542</v>
      </c>
      <c r="D1756" s="235"/>
      <c r="E1756" s="236"/>
      <c r="F1756" s="236"/>
      <c r="G1756" s="237"/>
      <c r="H1756" s="238"/>
      <c r="I1756" s="239"/>
      <c r="J1756" s="240"/>
      <c r="K1756" s="241"/>
      <c r="O1756" s="242">
        <v>1</v>
      </c>
    </row>
    <row r="1757" spans="1:80" ht="12.75">
      <c r="A1757" s="243">
        <v>191</v>
      </c>
      <c r="B1757" s="244" t="s">
        <v>1543</v>
      </c>
      <c r="C1757" s="245" t="s">
        <v>1544</v>
      </c>
      <c r="D1757" s="246" t="s">
        <v>123</v>
      </c>
      <c r="E1757" s="247">
        <v>111.906</v>
      </c>
      <c r="F1757" s="439"/>
      <c r="G1757" s="248">
        <f>E1757*F1757</f>
        <v>0</v>
      </c>
      <c r="H1757" s="249">
        <v>0</v>
      </c>
      <c r="I1757" s="250">
        <f>E1757*H1757</f>
        <v>0</v>
      </c>
      <c r="J1757" s="249">
        <v>-0.034</v>
      </c>
      <c r="K1757" s="250">
        <f>E1757*J1757</f>
        <v>-3.8048040000000003</v>
      </c>
      <c r="O1757" s="242">
        <v>2</v>
      </c>
      <c r="AA1757" s="215">
        <v>1</v>
      </c>
      <c r="AB1757" s="215">
        <v>7</v>
      </c>
      <c r="AC1757" s="215">
        <v>7</v>
      </c>
      <c r="AZ1757" s="215">
        <v>2</v>
      </c>
      <c r="BA1757" s="215">
        <f>IF(AZ1757=1,G1757,0)</f>
        <v>0</v>
      </c>
      <c r="BB1757" s="215">
        <f>IF(AZ1757=2,G1757,0)</f>
        <v>0</v>
      </c>
      <c r="BC1757" s="215">
        <f>IF(AZ1757=3,G1757,0)</f>
        <v>0</v>
      </c>
      <c r="BD1757" s="215">
        <f>IF(AZ1757=4,G1757,0)</f>
        <v>0</v>
      </c>
      <c r="BE1757" s="215">
        <f>IF(AZ1757=5,G1757,0)</f>
        <v>0</v>
      </c>
      <c r="CA1757" s="242">
        <v>1</v>
      </c>
      <c r="CB1757" s="242">
        <v>7</v>
      </c>
    </row>
    <row r="1758" spans="1:15" ht="12.75">
      <c r="A1758" s="251"/>
      <c r="B1758" s="252"/>
      <c r="C1758" s="503" t="s">
        <v>1331</v>
      </c>
      <c r="D1758" s="503"/>
      <c r="E1758" s="253">
        <v>46.575</v>
      </c>
      <c r="F1758" s="254"/>
      <c r="G1758" s="255"/>
      <c r="H1758" s="256"/>
      <c r="I1758" s="257"/>
      <c r="J1758" s="258"/>
      <c r="K1758" s="257"/>
      <c r="M1758" s="259" t="s">
        <v>1331</v>
      </c>
      <c r="O1758" s="242"/>
    </row>
    <row r="1759" spans="1:15" ht="12.75">
      <c r="A1759" s="251"/>
      <c r="B1759" s="252"/>
      <c r="C1759" s="503" t="s">
        <v>1545</v>
      </c>
      <c r="D1759" s="503"/>
      <c r="E1759" s="253">
        <v>21.311</v>
      </c>
      <c r="F1759" s="254"/>
      <c r="G1759" s="255"/>
      <c r="H1759" s="256"/>
      <c r="I1759" s="257"/>
      <c r="J1759" s="258"/>
      <c r="K1759" s="257"/>
      <c r="M1759" s="259" t="s">
        <v>1545</v>
      </c>
      <c r="O1759" s="242"/>
    </row>
    <row r="1760" spans="1:15" ht="12.75">
      <c r="A1760" s="251"/>
      <c r="B1760" s="252"/>
      <c r="C1760" s="503" t="s">
        <v>1546</v>
      </c>
      <c r="D1760" s="503"/>
      <c r="E1760" s="253">
        <v>44.02</v>
      </c>
      <c r="F1760" s="254"/>
      <c r="G1760" s="255"/>
      <c r="H1760" s="256"/>
      <c r="I1760" s="257"/>
      <c r="J1760" s="258"/>
      <c r="K1760" s="257"/>
      <c r="M1760" s="259" t="s">
        <v>1546</v>
      </c>
      <c r="O1760" s="242"/>
    </row>
    <row r="1761" spans="1:80" ht="12.75">
      <c r="A1761" s="243">
        <v>192</v>
      </c>
      <c r="B1761" s="244" t="s">
        <v>1547</v>
      </c>
      <c r="C1761" s="245" t="s">
        <v>1548</v>
      </c>
      <c r="D1761" s="246" t="s">
        <v>123</v>
      </c>
      <c r="E1761" s="247">
        <v>102.906</v>
      </c>
      <c r="F1761" s="439"/>
      <c r="G1761" s="248">
        <f>E1761*F1761</f>
        <v>0</v>
      </c>
      <c r="H1761" s="249">
        <v>0</v>
      </c>
      <c r="I1761" s="250">
        <f>E1761*H1761</f>
        <v>0</v>
      </c>
      <c r="J1761" s="249">
        <v>0</v>
      </c>
      <c r="K1761" s="250">
        <f>E1761*J1761</f>
        <v>0</v>
      </c>
      <c r="O1761" s="242">
        <v>2</v>
      </c>
      <c r="AA1761" s="215">
        <v>1</v>
      </c>
      <c r="AB1761" s="215">
        <v>7</v>
      </c>
      <c r="AC1761" s="215">
        <v>7</v>
      </c>
      <c r="AZ1761" s="215">
        <v>2</v>
      </c>
      <c r="BA1761" s="215">
        <f>IF(AZ1761=1,G1761,0)</f>
        <v>0</v>
      </c>
      <c r="BB1761" s="215">
        <f>IF(AZ1761=2,G1761,0)</f>
        <v>0</v>
      </c>
      <c r="BC1761" s="215">
        <f>IF(AZ1761=3,G1761,0)</f>
        <v>0</v>
      </c>
      <c r="BD1761" s="215">
        <f>IF(AZ1761=4,G1761,0)</f>
        <v>0</v>
      </c>
      <c r="BE1761" s="215">
        <f>IF(AZ1761=5,G1761,0)</f>
        <v>0</v>
      </c>
      <c r="CA1761" s="242">
        <v>1</v>
      </c>
      <c r="CB1761" s="242">
        <v>7</v>
      </c>
    </row>
    <row r="1762" spans="1:15" ht="12.75">
      <c r="A1762" s="251"/>
      <c r="B1762" s="252"/>
      <c r="C1762" s="503" t="s">
        <v>1331</v>
      </c>
      <c r="D1762" s="503"/>
      <c r="E1762" s="253">
        <v>46.575</v>
      </c>
      <c r="F1762" s="254"/>
      <c r="G1762" s="255"/>
      <c r="H1762" s="256"/>
      <c r="I1762" s="257"/>
      <c r="J1762" s="258"/>
      <c r="K1762" s="257"/>
      <c r="M1762" s="259" t="s">
        <v>1331</v>
      </c>
      <c r="O1762" s="242"/>
    </row>
    <row r="1763" spans="1:15" ht="12.75">
      <c r="A1763" s="251"/>
      <c r="B1763" s="252"/>
      <c r="C1763" s="503" t="s">
        <v>1336</v>
      </c>
      <c r="D1763" s="503"/>
      <c r="E1763" s="253">
        <v>12.311</v>
      </c>
      <c r="F1763" s="254"/>
      <c r="G1763" s="255"/>
      <c r="H1763" s="256"/>
      <c r="I1763" s="257"/>
      <c r="J1763" s="258"/>
      <c r="K1763" s="257"/>
      <c r="M1763" s="259" t="s">
        <v>1336</v>
      </c>
      <c r="O1763" s="242"/>
    </row>
    <row r="1764" spans="1:15" ht="12.75">
      <c r="A1764" s="251"/>
      <c r="B1764" s="252"/>
      <c r="C1764" s="503" t="s">
        <v>1337</v>
      </c>
      <c r="D1764" s="503"/>
      <c r="E1764" s="253">
        <v>44.02</v>
      </c>
      <c r="F1764" s="254"/>
      <c r="G1764" s="255"/>
      <c r="H1764" s="256"/>
      <c r="I1764" s="257"/>
      <c r="J1764" s="258"/>
      <c r="K1764" s="257"/>
      <c r="M1764" s="259" t="s">
        <v>1337</v>
      </c>
      <c r="O1764" s="242"/>
    </row>
    <row r="1765" spans="1:80" ht="12.75">
      <c r="A1765" s="243">
        <v>193</v>
      </c>
      <c r="B1765" s="244" t="s">
        <v>1549</v>
      </c>
      <c r="C1765" s="245" t="s">
        <v>1550</v>
      </c>
      <c r="D1765" s="246" t="s">
        <v>123</v>
      </c>
      <c r="E1765" s="247">
        <v>111.906</v>
      </c>
      <c r="F1765" s="439"/>
      <c r="G1765" s="248">
        <f>E1765*F1765</f>
        <v>0</v>
      </c>
      <c r="H1765" s="249">
        <v>0</v>
      </c>
      <c r="I1765" s="250">
        <f>E1765*H1765</f>
        <v>0</v>
      </c>
      <c r="J1765" s="249">
        <v>-0.00018</v>
      </c>
      <c r="K1765" s="250">
        <f>E1765*J1765</f>
        <v>-0.02014308</v>
      </c>
      <c r="O1765" s="242">
        <v>2</v>
      </c>
      <c r="AA1765" s="215">
        <v>1</v>
      </c>
      <c r="AB1765" s="215">
        <v>7</v>
      </c>
      <c r="AC1765" s="215">
        <v>7</v>
      </c>
      <c r="AZ1765" s="215">
        <v>2</v>
      </c>
      <c r="BA1765" s="215">
        <f>IF(AZ1765=1,G1765,0)</f>
        <v>0</v>
      </c>
      <c r="BB1765" s="215">
        <f>IF(AZ1765=2,G1765,0)</f>
        <v>0</v>
      </c>
      <c r="BC1765" s="215">
        <f>IF(AZ1765=3,G1765,0)</f>
        <v>0</v>
      </c>
      <c r="BD1765" s="215">
        <f>IF(AZ1765=4,G1765,0)</f>
        <v>0</v>
      </c>
      <c r="BE1765" s="215">
        <f>IF(AZ1765=5,G1765,0)</f>
        <v>0</v>
      </c>
      <c r="CA1765" s="242">
        <v>1</v>
      </c>
      <c r="CB1765" s="242">
        <v>7</v>
      </c>
    </row>
    <row r="1766" spans="1:15" ht="12.75">
      <c r="A1766" s="251"/>
      <c r="B1766" s="252"/>
      <c r="C1766" s="503" t="s">
        <v>1331</v>
      </c>
      <c r="D1766" s="503"/>
      <c r="E1766" s="253">
        <v>46.575</v>
      </c>
      <c r="F1766" s="254"/>
      <c r="G1766" s="255"/>
      <c r="H1766" s="256"/>
      <c r="I1766" s="257"/>
      <c r="J1766" s="258"/>
      <c r="K1766" s="257"/>
      <c r="M1766" s="259" t="s">
        <v>1331</v>
      </c>
      <c r="O1766" s="242"/>
    </row>
    <row r="1767" spans="1:15" ht="12.75">
      <c r="A1767" s="251"/>
      <c r="B1767" s="252"/>
      <c r="C1767" s="503" t="s">
        <v>1545</v>
      </c>
      <c r="D1767" s="503"/>
      <c r="E1767" s="253">
        <v>21.311</v>
      </c>
      <c r="F1767" s="254"/>
      <c r="G1767" s="255"/>
      <c r="H1767" s="256"/>
      <c r="I1767" s="257"/>
      <c r="J1767" s="258"/>
      <c r="K1767" s="257"/>
      <c r="M1767" s="259" t="s">
        <v>1545</v>
      </c>
      <c r="O1767" s="242"/>
    </row>
    <row r="1768" spans="1:15" ht="12.75">
      <c r="A1768" s="251"/>
      <c r="B1768" s="252"/>
      <c r="C1768" s="503" t="s">
        <v>1546</v>
      </c>
      <c r="D1768" s="503"/>
      <c r="E1768" s="253">
        <v>44.02</v>
      </c>
      <c r="F1768" s="254"/>
      <c r="G1768" s="255"/>
      <c r="H1768" s="256"/>
      <c r="I1768" s="257"/>
      <c r="J1768" s="258"/>
      <c r="K1768" s="257"/>
      <c r="M1768" s="259" t="s">
        <v>1546</v>
      </c>
      <c r="O1768" s="242"/>
    </row>
    <row r="1769" spans="1:80" ht="12.75">
      <c r="A1769" s="243">
        <v>194</v>
      </c>
      <c r="B1769" s="244" t="s">
        <v>1551</v>
      </c>
      <c r="C1769" s="245" t="s">
        <v>1552</v>
      </c>
      <c r="D1769" s="246" t="s">
        <v>123</v>
      </c>
      <c r="E1769" s="247">
        <v>111.906</v>
      </c>
      <c r="F1769" s="439"/>
      <c r="G1769" s="248">
        <f>E1769*F1769</f>
        <v>0</v>
      </c>
      <c r="H1769" s="249">
        <v>0</v>
      </c>
      <c r="I1769" s="250">
        <f>E1769*H1769</f>
        <v>0</v>
      </c>
      <c r="J1769" s="249">
        <v>0</v>
      </c>
      <c r="K1769" s="250">
        <f>E1769*J1769</f>
        <v>0</v>
      </c>
      <c r="O1769" s="242">
        <v>2</v>
      </c>
      <c r="AA1769" s="215">
        <v>1</v>
      </c>
      <c r="AB1769" s="215">
        <v>7</v>
      </c>
      <c r="AC1769" s="215">
        <v>7</v>
      </c>
      <c r="AZ1769" s="215">
        <v>2</v>
      </c>
      <c r="BA1769" s="215">
        <f>IF(AZ1769=1,G1769,0)</f>
        <v>0</v>
      </c>
      <c r="BB1769" s="215">
        <f>IF(AZ1769=2,G1769,0)</f>
        <v>0</v>
      </c>
      <c r="BC1769" s="215">
        <f>IF(AZ1769=3,G1769,0)</f>
        <v>0</v>
      </c>
      <c r="BD1769" s="215">
        <f>IF(AZ1769=4,G1769,0)</f>
        <v>0</v>
      </c>
      <c r="BE1769" s="215">
        <f>IF(AZ1769=5,G1769,0)</f>
        <v>0</v>
      </c>
      <c r="CA1769" s="242">
        <v>1</v>
      </c>
      <c r="CB1769" s="242">
        <v>7</v>
      </c>
    </row>
    <row r="1770" spans="1:15" ht="12.75">
      <c r="A1770" s="251"/>
      <c r="B1770" s="252"/>
      <c r="C1770" s="503" t="s">
        <v>1331</v>
      </c>
      <c r="D1770" s="503"/>
      <c r="E1770" s="253">
        <v>46.575</v>
      </c>
      <c r="F1770" s="254"/>
      <c r="G1770" s="255"/>
      <c r="H1770" s="256"/>
      <c r="I1770" s="257"/>
      <c r="J1770" s="258"/>
      <c r="K1770" s="257"/>
      <c r="M1770" s="259" t="s">
        <v>1331</v>
      </c>
      <c r="O1770" s="242"/>
    </row>
    <row r="1771" spans="1:15" ht="12.75">
      <c r="A1771" s="251"/>
      <c r="B1771" s="252"/>
      <c r="C1771" s="503" t="s">
        <v>1545</v>
      </c>
      <c r="D1771" s="503"/>
      <c r="E1771" s="253">
        <v>21.311</v>
      </c>
      <c r="F1771" s="254"/>
      <c r="G1771" s="255"/>
      <c r="H1771" s="256"/>
      <c r="I1771" s="257"/>
      <c r="J1771" s="258"/>
      <c r="K1771" s="257"/>
      <c r="M1771" s="259" t="s">
        <v>1545</v>
      </c>
      <c r="O1771" s="242"/>
    </row>
    <row r="1772" spans="1:15" ht="12.75">
      <c r="A1772" s="251"/>
      <c r="B1772" s="252"/>
      <c r="C1772" s="503" t="s">
        <v>1546</v>
      </c>
      <c r="D1772" s="503"/>
      <c r="E1772" s="253">
        <v>44.02</v>
      </c>
      <c r="F1772" s="254"/>
      <c r="G1772" s="255"/>
      <c r="H1772" s="256"/>
      <c r="I1772" s="257"/>
      <c r="J1772" s="258"/>
      <c r="K1772" s="257"/>
      <c r="M1772" s="259" t="s">
        <v>1546</v>
      </c>
      <c r="O1772" s="242"/>
    </row>
    <row r="1773" spans="1:80" ht="12.75">
      <c r="A1773" s="243">
        <v>195</v>
      </c>
      <c r="B1773" s="244" t="s">
        <v>1553</v>
      </c>
      <c r="C1773" s="245" t="s">
        <v>1554</v>
      </c>
      <c r="D1773" s="246" t="s">
        <v>15</v>
      </c>
      <c r="E1773" s="247">
        <f>SUM(G1757:G1771)/100</f>
        <v>0</v>
      </c>
      <c r="F1773" s="439"/>
      <c r="G1773" s="248">
        <f>E1773*F1773</f>
        <v>0</v>
      </c>
      <c r="H1773" s="249">
        <v>0</v>
      </c>
      <c r="I1773" s="250">
        <f>E1773*H1773</f>
        <v>0</v>
      </c>
      <c r="J1773" s="249"/>
      <c r="K1773" s="250">
        <f>E1773*J1773</f>
        <v>0</v>
      </c>
      <c r="O1773" s="242">
        <v>2</v>
      </c>
      <c r="AA1773" s="215">
        <v>7</v>
      </c>
      <c r="AB1773" s="215">
        <v>1002</v>
      </c>
      <c r="AC1773" s="215">
        <v>5</v>
      </c>
      <c r="AZ1773" s="215">
        <v>2</v>
      </c>
      <c r="BA1773" s="215">
        <f>IF(AZ1773=1,G1773,0)</f>
        <v>0</v>
      </c>
      <c r="BB1773" s="215">
        <f>IF(AZ1773=2,G1773,0)</f>
        <v>0</v>
      </c>
      <c r="BC1773" s="215">
        <f>IF(AZ1773=3,G1773,0)</f>
        <v>0</v>
      </c>
      <c r="BD1773" s="215">
        <f>IF(AZ1773=4,G1773,0)</f>
        <v>0</v>
      </c>
      <c r="BE1773" s="215">
        <f>IF(AZ1773=5,G1773,0)</f>
        <v>0</v>
      </c>
      <c r="CA1773" s="242">
        <v>7</v>
      </c>
      <c r="CB1773" s="242">
        <v>1002</v>
      </c>
    </row>
    <row r="1774" spans="1:57" ht="12.75">
      <c r="A1774" s="263"/>
      <c r="B1774" s="264" t="s">
        <v>177</v>
      </c>
      <c r="C1774" s="265" t="s">
        <v>1555</v>
      </c>
      <c r="D1774" s="266"/>
      <c r="E1774" s="267"/>
      <c r="F1774" s="268"/>
      <c r="G1774" s="269">
        <f>SUM(G1756:G1773)</f>
        <v>0</v>
      </c>
      <c r="H1774" s="270"/>
      <c r="I1774" s="271">
        <f>SUM(I1756:I1773)</f>
        <v>0</v>
      </c>
      <c r="J1774" s="270"/>
      <c r="K1774" s="271">
        <f>SUM(K1756:K1773)</f>
        <v>-3.8249470800000003</v>
      </c>
      <c r="O1774" s="242">
        <v>4</v>
      </c>
      <c r="BA1774" s="272">
        <f>SUM(BA1756:BA1773)</f>
        <v>0</v>
      </c>
      <c r="BB1774" s="272">
        <f>SUM(BB1756:BB1773)</f>
        <v>0</v>
      </c>
      <c r="BC1774" s="272">
        <f>SUM(BC1756:BC1773)</f>
        <v>0</v>
      </c>
      <c r="BD1774" s="272">
        <f>SUM(BD1756:BD1773)</f>
        <v>0</v>
      </c>
      <c r="BE1774" s="272">
        <f>SUM(BE1756:BE1773)</f>
        <v>0</v>
      </c>
    </row>
    <row r="1775" spans="1:15" ht="12.75">
      <c r="A1775" s="232" t="s">
        <v>118</v>
      </c>
      <c r="B1775" s="233" t="s">
        <v>1556</v>
      </c>
      <c r="C1775" s="234" t="s">
        <v>1557</v>
      </c>
      <c r="D1775" s="235"/>
      <c r="E1775" s="236"/>
      <c r="F1775" s="236"/>
      <c r="G1775" s="237"/>
      <c r="H1775" s="238"/>
      <c r="I1775" s="239"/>
      <c r="J1775" s="240"/>
      <c r="K1775" s="241"/>
      <c r="O1775" s="242">
        <v>1</v>
      </c>
    </row>
    <row r="1776" spans="1:80" ht="22.5">
      <c r="A1776" s="243">
        <v>196</v>
      </c>
      <c r="B1776" s="244" t="s">
        <v>1558</v>
      </c>
      <c r="C1776" s="245" t="s">
        <v>1559</v>
      </c>
      <c r="D1776" s="246" t="s">
        <v>205</v>
      </c>
      <c r="E1776" s="247">
        <f>E1777+E1778+E1779+E1780+E1781+E1782+E1783+E1784+E1785+E1786+E1787+E1788+E1789+E1790+E1791+E1792+E1793+E1794+E1795+E1796+E1797+E1798+E1799+E1800+E1801+E1802+E1803+E1804+E1805+E1806+E1807+E1808+E1809+E1810+E1811+E1812+E1813+E1814+E1815+E1816+E1817+E1818+E1819+E1820+E1821+E1822+E1823+E1824+E1825+E1826+E1827+E1828+E1829+E1830+E1831+E1832+E1833+E1834+E1835+E1836</f>
        <v>1997.8788000000006</v>
      </c>
      <c r="F1776" s="439"/>
      <c r="G1776" s="248">
        <f>E1776*F1776</f>
        <v>0</v>
      </c>
      <c r="H1776" s="249">
        <v>4E-05</v>
      </c>
      <c r="I1776" s="250">
        <f>E1776*H1776</f>
        <v>0.07991515200000003</v>
      </c>
      <c r="J1776" s="249">
        <v>0</v>
      </c>
      <c r="K1776" s="250">
        <f>E1776*J1776</f>
        <v>0</v>
      </c>
      <c r="O1776" s="242">
        <v>2</v>
      </c>
      <c r="AA1776" s="215">
        <v>1</v>
      </c>
      <c r="AB1776" s="215">
        <v>7</v>
      </c>
      <c r="AC1776" s="215">
        <v>7</v>
      </c>
      <c r="AZ1776" s="215">
        <v>2</v>
      </c>
      <c r="BA1776" s="215">
        <f>IF(AZ1776=1,G1776,0)</f>
        <v>0</v>
      </c>
      <c r="BB1776" s="215">
        <f>IF(AZ1776=2,G1776,0)</f>
        <v>0</v>
      </c>
      <c r="BC1776" s="215">
        <f>IF(AZ1776=3,G1776,0)</f>
        <v>0</v>
      </c>
      <c r="BD1776" s="215">
        <f>IF(AZ1776=4,G1776,0)</f>
        <v>0</v>
      </c>
      <c r="BE1776" s="215">
        <f>IF(AZ1776=5,G1776,0)</f>
        <v>0</v>
      </c>
      <c r="CA1776" s="242">
        <v>1</v>
      </c>
      <c r="CB1776" s="242">
        <v>7</v>
      </c>
    </row>
    <row r="1777" spans="1:15" ht="12.75">
      <c r="A1777" s="251"/>
      <c r="B1777" s="252"/>
      <c r="C1777" s="503" t="s">
        <v>341</v>
      </c>
      <c r="D1777" s="503"/>
      <c r="E1777" s="253">
        <v>12.6</v>
      </c>
      <c r="F1777" s="254"/>
      <c r="G1777" s="255"/>
      <c r="H1777" s="256"/>
      <c r="I1777" s="257"/>
      <c r="J1777" s="258"/>
      <c r="K1777" s="257"/>
      <c r="M1777" s="259" t="s">
        <v>341</v>
      </c>
      <c r="O1777" s="242"/>
    </row>
    <row r="1778" spans="1:15" ht="12.75">
      <c r="A1778" s="251"/>
      <c r="B1778" s="252"/>
      <c r="C1778" s="503" t="s">
        <v>342</v>
      </c>
      <c r="D1778" s="503"/>
      <c r="E1778" s="253">
        <v>12.6</v>
      </c>
      <c r="F1778" s="254"/>
      <c r="G1778" s="255"/>
      <c r="H1778" s="256"/>
      <c r="I1778" s="257"/>
      <c r="J1778" s="258"/>
      <c r="K1778" s="257"/>
      <c r="M1778" s="259" t="s">
        <v>342</v>
      </c>
      <c r="O1778" s="242"/>
    </row>
    <row r="1779" spans="1:15" ht="12.75">
      <c r="A1779" s="251"/>
      <c r="B1779" s="252"/>
      <c r="C1779" s="503" t="s">
        <v>343</v>
      </c>
      <c r="D1779" s="503"/>
      <c r="E1779" s="253">
        <v>16.2</v>
      </c>
      <c r="F1779" s="254"/>
      <c r="G1779" s="255"/>
      <c r="H1779" s="256"/>
      <c r="I1779" s="257"/>
      <c r="J1779" s="258"/>
      <c r="K1779" s="257"/>
      <c r="M1779" s="259" t="s">
        <v>343</v>
      </c>
      <c r="O1779" s="242"/>
    </row>
    <row r="1780" spans="1:15" ht="12.75">
      <c r="A1780" s="251"/>
      <c r="B1780" s="252"/>
      <c r="C1780" s="503" t="s">
        <v>344</v>
      </c>
      <c r="D1780" s="503"/>
      <c r="E1780" s="253">
        <v>3.3</v>
      </c>
      <c r="F1780" s="254"/>
      <c r="G1780" s="255"/>
      <c r="H1780" s="256"/>
      <c r="I1780" s="257"/>
      <c r="J1780" s="258"/>
      <c r="K1780" s="257"/>
      <c r="M1780" s="259" t="s">
        <v>344</v>
      </c>
      <c r="O1780" s="242"/>
    </row>
    <row r="1781" spans="1:15" ht="12.75">
      <c r="A1781" s="251"/>
      <c r="B1781" s="252"/>
      <c r="C1781" s="503" t="s">
        <v>345</v>
      </c>
      <c r="D1781" s="503"/>
      <c r="E1781" s="253">
        <v>3.38</v>
      </c>
      <c r="F1781" s="254"/>
      <c r="G1781" s="255"/>
      <c r="H1781" s="256"/>
      <c r="I1781" s="257"/>
      <c r="J1781" s="258"/>
      <c r="K1781" s="257"/>
      <c r="M1781" s="259" t="s">
        <v>345</v>
      </c>
      <c r="O1781" s="242"/>
    </row>
    <row r="1782" spans="1:15" ht="12.75">
      <c r="A1782" s="251"/>
      <c r="B1782" s="252"/>
      <c r="C1782" s="503" t="s">
        <v>346</v>
      </c>
      <c r="D1782" s="503"/>
      <c r="E1782" s="253">
        <v>3.3</v>
      </c>
      <c r="F1782" s="254"/>
      <c r="G1782" s="255"/>
      <c r="H1782" s="256"/>
      <c r="I1782" s="257"/>
      <c r="J1782" s="258"/>
      <c r="K1782" s="257"/>
      <c r="M1782" s="259" t="s">
        <v>346</v>
      </c>
      <c r="O1782" s="242"/>
    </row>
    <row r="1783" spans="1:15" ht="12.75">
      <c r="A1783" s="251"/>
      <c r="B1783" s="252"/>
      <c r="C1783" s="503" t="s">
        <v>347</v>
      </c>
      <c r="D1783" s="503"/>
      <c r="E1783" s="253">
        <v>7.8</v>
      </c>
      <c r="F1783" s="254"/>
      <c r="G1783" s="255"/>
      <c r="H1783" s="256"/>
      <c r="I1783" s="257"/>
      <c r="J1783" s="258"/>
      <c r="K1783" s="257"/>
      <c r="M1783" s="259" t="s">
        <v>347</v>
      </c>
      <c r="O1783" s="242"/>
    </row>
    <row r="1784" spans="1:15" ht="12.75">
      <c r="A1784" s="251"/>
      <c r="B1784" s="252"/>
      <c r="C1784" s="503" t="s">
        <v>348</v>
      </c>
      <c r="D1784" s="503"/>
      <c r="E1784" s="253">
        <v>6.48</v>
      </c>
      <c r="F1784" s="254"/>
      <c r="G1784" s="255"/>
      <c r="H1784" s="256"/>
      <c r="I1784" s="257"/>
      <c r="J1784" s="258"/>
      <c r="K1784" s="257"/>
      <c r="M1784" s="259" t="s">
        <v>348</v>
      </c>
      <c r="O1784" s="242"/>
    </row>
    <row r="1785" spans="1:15" ht="12.75">
      <c r="A1785" s="251"/>
      <c r="B1785" s="252"/>
      <c r="C1785" s="503" t="s">
        <v>349</v>
      </c>
      <c r="D1785" s="503"/>
      <c r="E1785" s="253">
        <v>18.4</v>
      </c>
      <c r="F1785" s="254"/>
      <c r="G1785" s="255"/>
      <c r="H1785" s="256"/>
      <c r="I1785" s="257"/>
      <c r="J1785" s="258"/>
      <c r="K1785" s="257"/>
      <c r="M1785" s="259" t="s">
        <v>349</v>
      </c>
      <c r="O1785" s="242"/>
    </row>
    <row r="1786" spans="1:15" ht="12.75">
      <c r="A1786" s="251"/>
      <c r="B1786" s="252"/>
      <c r="C1786" s="503" t="s">
        <v>350</v>
      </c>
      <c r="D1786" s="503"/>
      <c r="E1786" s="253">
        <v>18.4</v>
      </c>
      <c r="F1786" s="254"/>
      <c r="G1786" s="255"/>
      <c r="H1786" s="256"/>
      <c r="I1786" s="257"/>
      <c r="J1786" s="258"/>
      <c r="K1786" s="257"/>
      <c r="M1786" s="259" t="s">
        <v>350</v>
      </c>
      <c r="O1786" s="242"/>
    </row>
    <row r="1787" spans="1:15" ht="12.75">
      <c r="A1787" s="251"/>
      <c r="B1787" s="252"/>
      <c r="C1787" s="503" t="s">
        <v>351</v>
      </c>
      <c r="D1787" s="503"/>
      <c r="E1787" s="253">
        <v>5.23</v>
      </c>
      <c r="F1787" s="254"/>
      <c r="G1787" s="255"/>
      <c r="H1787" s="256"/>
      <c r="I1787" s="257"/>
      <c r="J1787" s="258"/>
      <c r="K1787" s="257"/>
      <c r="M1787" s="259" t="s">
        <v>351</v>
      </c>
      <c r="O1787" s="242"/>
    </row>
    <row r="1788" spans="1:15" ht="12.75">
      <c r="A1788" s="251"/>
      <c r="B1788" s="252"/>
      <c r="C1788" s="503" t="s">
        <v>352</v>
      </c>
      <c r="D1788" s="503"/>
      <c r="E1788" s="253">
        <v>11.46</v>
      </c>
      <c r="F1788" s="254"/>
      <c r="G1788" s="255"/>
      <c r="H1788" s="256"/>
      <c r="I1788" s="257"/>
      <c r="J1788" s="258"/>
      <c r="K1788" s="257"/>
      <c r="M1788" s="259" t="s">
        <v>352</v>
      </c>
      <c r="O1788" s="242"/>
    </row>
    <row r="1789" spans="1:15" ht="12.75">
      <c r="A1789" s="251"/>
      <c r="B1789" s="252"/>
      <c r="C1789" s="503" t="s">
        <v>353</v>
      </c>
      <c r="D1789" s="503"/>
      <c r="E1789" s="253">
        <v>10.43</v>
      </c>
      <c r="F1789" s="254"/>
      <c r="G1789" s="255"/>
      <c r="H1789" s="256"/>
      <c r="I1789" s="257"/>
      <c r="J1789" s="258"/>
      <c r="K1789" s="257"/>
      <c r="M1789" s="259" t="s">
        <v>353</v>
      </c>
      <c r="O1789" s="242"/>
    </row>
    <row r="1790" spans="1:15" ht="12.75">
      <c r="A1790" s="251"/>
      <c r="B1790" s="252"/>
      <c r="C1790" s="503" t="s">
        <v>354</v>
      </c>
      <c r="D1790" s="503"/>
      <c r="E1790" s="253">
        <v>2.84</v>
      </c>
      <c r="F1790" s="254"/>
      <c r="G1790" s="255"/>
      <c r="H1790" s="256"/>
      <c r="I1790" s="257"/>
      <c r="J1790" s="258"/>
      <c r="K1790" s="257"/>
      <c r="M1790" s="259" t="s">
        <v>354</v>
      </c>
      <c r="O1790" s="242"/>
    </row>
    <row r="1791" spans="1:15" ht="12.75">
      <c r="A1791" s="251"/>
      <c r="B1791" s="252"/>
      <c r="C1791" s="503" t="s">
        <v>355</v>
      </c>
      <c r="D1791" s="503"/>
      <c r="E1791" s="253">
        <v>6.28</v>
      </c>
      <c r="F1791" s="254"/>
      <c r="G1791" s="255"/>
      <c r="H1791" s="256"/>
      <c r="I1791" s="257"/>
      <c r="J1791" s="258"/>
      <c r="K1791" s="257"/>
      <c r="M1791" s="259" t="s">
        <v>355</v>
      </c>
      <c r="O1791" s="242"/>
    </row>
    <row r="1792" spans="1:15" ht="12.75">
      <c r="A1792" s="251"/>
      <c r="B1792" s="252"/>
      <c r="C1792" s="503" t="s">
        <v>356</v>
      </c>
      <c r="D1792" s="503"/>
      <c r="E1792" s="253">
        <v>2.16</v>
      </c>
      <c r="F1792" s="254"/>
      <c r="G1792" s="255"/>
      <c r="H1792" s="256"/>
      <c r="I1792" s="257"/>
      <c r="J1792" s="258"/>
      <c r="K1792" s="257"/>
      <c r="M1792" s="259" t="s">
        <v>356</v>
      </c>
      <c r="O1792" s="242"/>
    </row>
    <row r="1793" spans="1:15" ht="12.75">
      <c r="A1793" s="251"/>
      <c r="B1793" s="252"/>
      <c r="C1793" s="503" t="s">
        <v>357</v>
      </c>
      <c r="D1793" s="503"/>
      <c r="E1793" s="253">
        <v>4.4</v>
      </c>
      <c r="F1793" s="254"/>
      <c r="G1793" s="255"/>
      <c r="H1793" s="256"/>
      <c r="I1793" s="257"/>
      <c r="J1793" s="258"/>
      <c r="K1793" s="257"/>
      <c r="M1793" s="259" t="s">
        <v>357</v>
      </c>
      <c r="O1793" s="242"/>
    </row>
    <row r="1794" spans="1:15" ht="12.75">
      <c r="A1794" s="251"/>
      <c r="B1794" s="252"/>
      <c r="C1794" s="503" t="s">
        <v>358</v>
      </c>
      <c r="D1794" s="503"/>
      <c r="E1794" s="253">
        <v>2.7</v>
      </c>
      <c r="F1794" s="254"/>
      <c r="G1794" s="255"/>
      <c r="H1794" s="256"/>
      <c r="I1794" s="257"/>
      <c r="J1794" s="258"/>
      <c r="K1794" s="257"/>
      <c r="M1794" s="259" t="s">
        <v>358</v>
      </c>
      <c r="O1794" s="242"/>
    </row>
    <row r="1795" spans="1:15" ht="12.75">
      <c r="A1795" s="251"/>
      <c r="B1795" s="252"/>
      <c r="C1795" s="503" t="s">
        <v>359</v>
      </c>
      <c r="D1795" s="503"/>
      <c r="E1795" s="253">
        <v>1.9</v>
      </c>
      <c r="F1795" s="254"/>
      <c r="G1795" s="255"/>
      <c r="H1795" s="256"/>
      <c r="I1795" s="257"/>
      <c r="J1795" s="258"/>
      <c r="K1795" s="257"/>
      <c r="M1795" s="259" t="s">
        <v>359</v>
      </c>
      <c r="O1795" s="242"/>
    </row>
    <row r="1796" spans="1:15" ht="12.75">
      <c r="A1796" s="251"/>
      <c r="B1796" s="252"/>
      <c r="C1796" s="503" t="s">
        <v>360</v>
      </c>
      <c r="D1796" s="503"/>
      <c r="E1796" s="253">
        <v>7.11</v>
      </c>
      <c r="F1796" s="254"/>
      <c r="G1796" s="255"/>
      <c r="H1796" s="256"/>
      <c r="I1796" s="257"/>
      <c r="J1796" s="258"/>
      <c r="K1796" s="257"/>
      <c r="M1796" s="259" t="s">
        <v>360</v>
      </c>
      <c r="O1796" s="242"/>
    </row>
    <row r="1797" spans="1:15" ht="12.75">
      <c r="A1797" s="251"/>
      <c r="B1797" s="252"/>
      <c r="C1797" s="503" t="s">
        <v>361</v>
      </c>
      <c r="D1797" s="503"/>
      <c r="E1797" s="253">
        <v>68.4</v>
      </c>
      <c r="F1797" s="254"/>
      <c r="G1797" s="255"/>
      <c r="H1797" s="256"/>
      <c r="I1797" s="257"/>
      <c r="J1797" s="258"/>
      <c r="K1797" s="257"/>
      <c r="M1797" s="259" t="s">
        <v>361</v>
      </c>
      <c r="O1797" s="242"/>
    </row>
    <row r="1798" spans="1:15" ht="12.75">
      <c r="A1798" s="251"/>
      <c r="B1798" s="252"/>
      <c r="C1798" s="503" t="s">
        <v>362</v>
      </c>
      <c r="D1798" s="503"/>
      <c r="E1798" s="253">
        <v>5.85</v>
      </c>
      <c r="F1798" s="254"/>
      <c r="G1798" s="255"/>
      <c r="H1798" s="256"/>
      <c r="I1798" s="257"/>
      <c r="J1798" s="258"/>
      <c r="K1798" s="257"/>
      <c r="M1798" s="259" t="s">
        <v>362</v>
      </c>
      <c r="O1798" s="242"/>
    </row>
    <row r="1799" spans="1:15" ht="12.75">
      <c r="A1799" s="251"/>
      <c r="B1799" s="252"/>
      <c r="C1799" s="503" t="s">
        <v>363</v>
      </c>
      <c r="D1799" s="503"/>
      <c r="E1799" s="253">
        <v>59.16</v>
      </c>
      <c r="F1799" s="254"/>
      <c r="G1799" s="255"/>
      <c r="H1799" s="256"/>
      <c r="I1799" s="257"/>
      <c r="J1799" s="258"/>
      <c r="K1799" s="257"/>
      <c r="M1799" s="259" t="s">
        <v>363</v>
      </c>
      <c r="O1799" s="242"/>
    </row>
    <row r="1800" spans="1:15" ht="12.75">
      <c r="A1800" s="251"/>
      <c r="B1800" s="252"/>
      <c r="C1800" s="503" t="s">
        <v>364</v>
      </c>
      <c r="D1800" s="503"/>
      <c r="E1800" s="253">
        <v>27.84</v>
      </c>
      <c r="F1800" s="254"/>
      <c r="G1800" s="255"/>
      <c r="H1800" s="256"/>
      <c r="I1800" s="257"/>
      <c r="J1800" s="258"/>
      <c r="K1800" s="257"/>
      <c r="M1800" s="259" t="s">
        <v>364</v>
      </c>
      <c r="O1800" s="242"/>
    </row>
    <row r="1801" spans="1:15" ht="12.75">
      <c r="A1801" s="251"/>
      <c r="B1801" s="252"/>
      <c r="C1801" s="503" t="s">
        <v>365</v>
      </c>
      <c r="D1801" s="503"/>
      <c r="E1801" s="253">
        <v>44.8</v>
      </c>
      <c r="F1801" s="254"/>
      <c r="G1801" s="255"/>
      <c r="H1801" s="256"/>
      <c r="I1801" s="257"/>
      <c r="J1801" s="258"/>
      <c r="K1801" s="257"/>
      <c r="M1801" s="259" t="s">
        <v>365</v>
      </c>
      <c r="O1801" s="242"/>
    </row>
    <row r="1802" spans="1:15" ht="12.75">
      <c r="A1802" s="251"/>
      <c r="B1802" s="252"/>
      <c r="C1802" s="503" t="s">
        <v>366</v>
      </c>
      <c r="D1802" s="503"/>
      <c r="E1802" s="253">
        <v>6.4</v>
      </c>
      <c r="F1802" s="254"/>
      <c r="G1802" s="255"/>
      <c r="H1802" s="256"/>
      <c r="I1802" s="257"/>
      <c r="J1802" s="258"/>
      <c r="K1802" s="257"/>
      <c r="M1802" s="259" t="s">
        <v>366</v>
      </c>
      <c r="O1802" s="242"/>
    </row>
    <row r="1803" spans="1:15" ht="12.75">
      <c r="A1803" s="251"/>
      <c r="B1803" s="252"/>
      <c r="C1803" s="503" t="s">
        <v>367</v>
      </c>
      <c r="D1803" s="503"/>
      <c r="E1803" s="253">
        <v>5.48</v>
      </c>
      <c r="F1803" s="254"/>
      <c r="G1803" s="255"/>
      <c r="H1803" s="256"/>
      <c r="I1803" s="257"/>
      <c r="J1803" s="258"/>
      <c r="K1803" s="257"/>
      <c r="M1803" s="259" t="s">
        <v>367</v>
      </c>
      <c r="O1803" s="242"/>
    </row>
    <row r="1804" spans="1:15" ht="12.75">
      <c r="A1804" s="251"/>
      <c r="B1804" s="252"/>
      <c r="C1804" s="503" t="s">
        <v>368</v>
      </c>
      <c r="D1804" s="503"/>
      <c r="E1804" s="253">
        <v>5.4</v>
      </c>
      <c r="F1804" s="254"/>
      <c r="G1804" s="255"/>
      <c r="H1804" s="256"/>
      <c r="I1804" s="257"/>
      <c r="J1804" s="258"/>
      <c r="K1804" s="257"/>
      <c r="M1804" s="259" t="s">
        <v>368</v>
      </c>
      <c r="O1804" s="242"/>
    </row>
    <row r="1805" spans="1:15" ht="12.75">
      <c r="A1805" s="251"/>
      <c r="B1805" s="252"/>
      <c r="C1805" s="503" t="s">
        <v>3140</v>
      </c>
      <c r="D1805" s="503"/>
      <c r="E1805" s="253">
        <v>10.8</v>
      </c>
      <c r="F1805" s="254"/>
      <c r="G1805" s="255"/>
      <c r="H1805" s="256"/>
      <c r="I1805" s="257"/>
      <c r="J1805" s="258"/>
      <c r="K1805" s="257"/>
      <c r="M1805" s="259" t="s">
        <v>369</v>
      </c>
      <c r="O1805" s="242"/>
    </row>
    <row r="1806" spans="1:15" ht="12.75">
      <c r="A1806" s="251"/>
      <c r="B1806" s="252"/>
      <c r="C1806" s="503" t="s">
        <v>370</v>
      </c>
      <c r="D1806" s="503"/>
      <c r="E1806" s="253">
        <v>16.38</v>
      </c>
      <c r="F1806" s="254"/>
      <c r="G1806" s="255"/>
      <c r="H1806" s="256"/>
      <c r="I1806" s="257"/>
      <c r="J1806" s="258"/>
      <c r="K1806" s="257"/>
      <c r="M1806" s="259" t="s">
        <v>370</v>
      </c>
      <c r="O1806" s="242"/>
    </row>
    <row r="1807" spans="1:15" ht="12.75">
      <c r="A1807" s="251"/>
      <c r="B1807" s="252"/>
      <c r="C1807" s="503" t="s">
        <v>371</v>
      </c>
      <c r="D1807" s="503"/>
      <c r="E1807" s="253">
        <v>9.2</v>
      </c>
      <c r="F1807" s="254"/>
      <c r="G1807" s="255"/>
      <c r="H1807" s="256"/>
      <c r="I1807" s="257"/>
      <c r="J1807" s="258"/>
      <c r="K1807" s="257"/>
      <c r="M1807" s="259" t="s">
        <v>371</v>
      </c>
      <c r="O1807" s="242"/>
    </row>
    <row r="1808" spans="1:15" ht="12.75">
      <c r="A1808" s="251"/>
      <c r="B1808" s="252"/>
      <c r="C1808" s="503" t="s">
        <v>372</v>
      </c>
      <c r="D1808" s="503"/>
      <c r="E1808" s="253">
        <v>9.11</v>
      </c>
      <c r="F1808" s="254"/>
      <c r="G1808" s="255"/>
      <c r="H1808" s="256"/>
      <c r="I1808" s="257"/>
      <c r="J1808" s="258"/>
      <c r="K1808" s="257"/>
      <c r="M1808" s="259" t="s">
        <v>372</v>
      </c>
      <c r="O1808" s="242"/>
    </row>
    <row r="1809" spans="1:15" ht="12.75">
      <c r="A1809" s="251"/>
      <c r="B1809" s="252"/>
      <c r="C1809" s="503" t="s">
        <v>373</v>
      </c>
      <c r="D1809" s="503"/>
      <c r="E1809" s="253">
        <v>19.14</v>
      </c>
      <c r="F1809" s="254"/>
      <c r="G1809" s="255"/>
      <c r="H1809" s="256"/>
      <c r="I1809" s="257"/>
      <c r="J1809" s="258"/>
      <c r="K1809" s="257"/>
      <c r="M1809" s="259" t="s">
        <v>373</v>
      </c>
      <c r="O1809" s="242"/>
    </row>
    <row r="1810" spans="1:15" ht="12.75">
      <c r="A1810" s="251"/>
      <c r="B1810" s="252"/>
      <c r="C1810" s="503" t="s">
        <v>374</v>
      </c>
      <c r="D1810" s="503"/>
      <c r="E1810" s="253">
        <v>9.93</v>
      </c>
      <c r="F1810" s="254"/>
      <c r="G1810" s="255"/>
      <c r="H1810" s="256"/>
      <c r="I1810" s="257"/>
      <c r="J1810" s="258"/>
      <c r="K1810" s="257"/>
      <c r="M1810" s="259" t="s">
        <v>374</v>
      </c>
      <c r="O1810" s="242"/>
    </row>
    <row r="1811" spans="1:15" ht="12.75">
      <c r="A1811" s="251"/>
      <c r="B1811" s="252"/>
      <c r="C1811" s="503" t="s">
        <v>375</v>
      </c>
      <c r="D1811" s="503"/>
      <c r="E1811" s="253">
        <v>11.02</v>
      </c>
      <c r="F1811" s="254"/>
      <c r="G1811" s="255"/>
      <c r="H1811" s="256"/>
      <c r="I1811" s="257"/>
      <c r="J1811" s="258"/>
      <c r="K1811" s="257"/>
      <c r="M1811" s="259" t="s">
        <v>375</v>
      </c>
      <c r="O1811" s="242"/>
    </row>
    <row r="1812" spans="1:15" ht="12.75">
      <c r="A1812" s="251"/>
      <c r="B1812" s="252"/>
      <c r="C1812" s="503" t="s">
        <v>1560</v>
      </c>
      <c r="D1812" s="503"/>
      <c r="E1812" s="253">
        <v>21.16</v>
      </c>
      <c r="F1812" s="254"/>
      <c r="G1812" s="255"/>
      <c r="H1812" s="256"/>
      <c r="I1812" s="257"/>
      <c r="J1812" s="258"/>
      <c r="K1812" s="257"/>
      <c r="M1812" s="259" t="s">
        <v>1560</v>
      </c>
      <c r="O1812" s="242"/>
    </row>
    <row r="1813" spans="1:15" ht="12.75">
      <c r="A1813" s="251"/>
      <c r="B1813" s="252"/>
      <c r="C1813" s="503" t="s">
        <v>376</v>
      </c>
      <c r="D1813" s="503"/>
      <c r="E1813" s="253">
        <v>19.48</v>
      </c>
      <c r="F1813" s="254"/>
      <c r="G1813" s="255"/>
      <c r="H1813" s="256"/>
      <c r="I1813" s="257"/>
      <c r="J1813" s="258"/>
      <c r="K1813" s="257"/>
      <c r="M1813" s="259" t="s">
        <v>376</v>
      </c>
      <c r="O1813" s="242"/>
    </row>
    <row r="1814" spans="1:15" ht="12.75">
      <c r="A1814" s="251"/>
      <c r="B1814" s="252"/>
      <c r="C1814" s="503" t="s">
        <v>377</v>
      </c>
      <c r="D1814" s="503"/>
      <c r="E1814" s="253">
        <v>45.54</v>
      </c>
      <c r="F1814" s="254"/>
      <c r="G1814" s="255"/>
      <c r="H1814" s="256"/>
      <c r="I1814" s="257"/>
      <c r="J1814" s="258"/>
      <c r="K1814" s="257"/>
      <c r="M1814" s="259" t="s">
        <v>377</v>
      </c>
      <c r="O1814" s="242"/>
    </row>
    <row r="1815" spans="1:15" ht="12.75">
      <c r="A1815" s="251"/>
      <c r="B1815" s="252"/>
      <c r="C1815" s="503" t="s">
        <v>378</v>
      </c>
      <c r="D1815" s="503"/>
      <c r="E1815" s="253">
        <v>7.12</v>
      </c>
      <c r="F1815" s="254"/>
      <c r="G1815" s="255"/>
      <c r="H1815" s="256"/>
      <c r="I1815" s="257"/>
      <c r="J1815" s="258"/>
      <c r="K1815" s="257"/>
      <c r="M1815" s="259" t="s">
        <v>378</v>
      </c>
      <c r="O1815" s="242"/>
    </row>
    <row r="1816" spans="1:15" ht="12.75">
      <c r="A1816" s="251"/>
      <c r="B1816" s="252"/>
      <c r="C1816" s="503" t="s">
        <v>379</v>
      </c>
      <c r="D1816" s="503"/>
      <c r="E1816" s="253">
        <v>9.97</v>
      </c>
      <c r="F1816" s="254"/>
      <c r="G1816" s="255"/>
      <c r="H1816" s="256"/>
      <c r="I1816" s="257"/>
      <c r="J1816" s="258"/>
      <c r="K1816" s="257"/>
      <c r="M1816" s="259" t="s">
        <v>379</v>
      </c>
      <c r="O1816" s="242"/>
    </row>
    <row r="1817" spans="1:15" ht="12.75">
      <c r="A1817" s="251"/>
      <c r="B1817" s="252"/>
      <c r="C1817" s="503" t="s">
        <v>380</v>
      </c>
      <c r="D1817" s="503"/>
      <c r="E1817" s="253">
        <v>19.77</v>
      </c>
      <c r="F1817" s="254"/>
      <c r="G1817" s="255"/>
      <c r="H1817" s="256"/>
      <c r="I1817" s="257"/>
      <c r="J1817" s="258"/>
      <c r="K1817" s="257"/>
      <c r="M1817" s="259" t="s">
        <v>380</v>
      </c>
      <c r="O1817" s="242"/>
    </row>
    <row r="1818" spans="1:15" ht="12.75">
      <c r="A1818" s="251"/>
      <c r="B1818" s="252"/>
      <c r="C1818" s="503" t="s">
        <v>381</v>
      </c>
      <c r="D1818" s="503"/>
      <c r="E1818" s="253">
        <v>19.95</v>
      </c>
      <c r="F1818" s="254"/>
      <c r="G1818" s="255"/>
      <c r="H1818" s="256"/>
      <c r="I1818" s="257"/>
      <c r="J1818" s="258"/>
      <c r="K1818" s="257"/>
      <c r="M1818" s="259" t="s">
        <v>381</v>
      </c>
      <c r="O1818" s="242"/>
    </row>
    <row r="1819" spans="1:15" ht="12.75">
      <c r="A1819" s="251"/>
      <c r="B1819" s="252"/>
      <c r="C1819" s="503" t="s">
        <v>382</v>
      </c>
      <c r="D1819" s="503"/>
      <c r="E1819" s="253">
        <v>93.1</v>
      </c>
      <c r="F1819" s="254"/>
      <c r="G1819" s="255"/>
      <c r="H1819" s="256"/>
      <c r="I1819" s="257"/>
      <c r="J1819" s="258"/>
      <c r="K1819" s="257"/>
      <c r="M1819" s="259" t="s">
        <v>382</v>
      </c>
      <c r="O1819" s="242"/>
    </row>
    <row r="1820" spans="1:15" ht="12.75">
      <c r="A1820" s="251"/>
      <c r="B1820" s="252"/>
      <c r="C1820" s="503" t="s">
        <v>383</v>
      </c>
      <c r="D1820" s="503"/>
      <c r="E1820" s="253">
        <v>21.2</v>
      </c>
      <c r="F1820" s="254"/>
      <c r="G1820" s="255"/>
      <c r="H1820" s="256"/>
      <c r="I1820" s="257"/>
      <c r="J1820" s="258"/>
      <c r="K1820" s="257"/>
      <c r="M1820" s="259" t="s">
        <v>383</v>
      </c>
      <c r="O1820" s="242"/>
    </row>
    <row r="1821" spans="1:15" ht="12.75">
      <c r="A1821" s="251"/>
      <c r="B1821" s="252"/>
      <c r="C1821" s="503" t="s">
        <v>384</v>
      </c>
      <c r="D1821" s="503"/>
      <c r="E1821" s="253">
        <v>6.0024</v>
      </c>
      <c r="F1821" s="254"/>
      <c r="G1821" s="255"/>
      <c r="H1821" s="256"/>
      <c r="I1821" s="257"/>
      <c r="J1821" s="258"/>
      <c r="K1821" s="257"/>
      <c r="M1821" s="259" t="s">
        <v>384</v>
      </c>
      <c r="O1821" s="242"/>
    </row>
    <row r="1822" spans="1:15" ht="12.75">
      <c r="A1822" s="251"/>
      <c r="B1822" s="252"/>
      <c r="C1822" s="503" t="s">
        <v>385</v>
      </c>
      <c r="D1822" s="503"/>
      <c r="E1822" s="253">
        <v>77.76</v>
      </c>
      <c r="F1822" s="254"/>
      <c r="G1822" s="255"/>
      <c r="H1822" s="256"/>
      <c r="I1822" s="257"/>
      <c r="J1822" s="258"/>
      <c r="K1822" s="257"/>
      <c r="M1822" s="259" t="s">
        <v>385</v>
      </c>
      <c r="O1822" s="242"/>
    </row>
    <row r="1823" spans="1:15" ht="12.75">
      <c r="A1823" s="251"/>
      <c r="B1823" s="252"/>
      <c r="C1823" s="503" t="s">
        <v>1561</v>
      </c>
      <c r="D1823" s="503"/>
      <c r="E1823" s="253">
        <v>186.3</v>
      </c>
      <c r="F1823" s="254"/>
      <c r="G1823" s="255"/>
      <c r="H1823" s="256"/>
      <c r="I1823" s="257"/>
      <c r="J1823" s="258"/>
      <c r="K1823" s="257"/>
      <c r="M1823" s="259" t="s">
        <v>1561</v>
      </c>
      <c r="O1823" s="242"/>
    </row>
    <row r="1824" spans="1:15" ht="12.75">
      <c r="A1824" s="251"/>
      <c r="B1824" s="252"/>
      <c r="C1824" s="503" t="s">
        <v>1562</v>
      </c>
      <c r="D1824" s="503"/>
      <c r="E1824" s="253">
        <v>39.592</v>
      </c>
      <c r="F1824" s="254"/>
      <c r="G1824" s="255"/>
      <c r="H1824" s="256"/>
      <c r="I1824" s="257"/>
      <c r="J1824" s="258"/>
      <c r="K1824" s="257"/>
      <c r="M1824" s="259" t="s">
        <v>1562</v>
      </c>
      <c r="O1824" s="242"/>
    </row>
    <row r="1825" spans="1:15" ht="12.75">
      <c r="A1825" s="251"/>
      <c r="B1825" s="252"/>
      <c r="C1825" s="503" t="s">
        <v>388</v>
      </c>
      <c r="D1825" s="503"/>
      <c r="E1825" s="253">
        <v>85.68</v>
      </c>
      <c r="F1825" s="254"/>
      <c r="G1825" s="255"/>
      <c r="H1825" s="256"/>
      <c r="I1825" s="257"/>
      <c r="J1825" s="258"/>
      <c r="K1825" s="257"/>
      <c r="M1825" s="259" t="s">
        <v>388</v>
      </c>
      <c r="O1825" s="242"/>
    </row>
    <row r="1826" spans="1:15" ht="12.75">
      <c r="A1826" s="251"/>
      <c r="B1826" s="252"/>
      <c r="C1826" s="503" t="s">
        <v>389</v>
      </c>
      <c r="D1826" s="503"/>
      <c r="E1826" s="253">
        <v>20.22</v>
      </c>
      <c r="F1826" s="254"/>
      <c r="G1826" s="255"/>
      <c r="H1826" s="256"/>
      <c r="I1826" s="257"/>
      <c r="J1826" s="258"/>
      <c r="K1826" s="257"/>
      <c r="M1826" s="259" t="s">
        <v>389</v>
      </c>
      <c r="O1826" s="242"/>
    </row>
    <row r="1827" spans="1:15" ht="12.75">
      <c r="A1827" s="251"/>
      <c r="B1827" s="252"/>
      <c r="C1827" s="503" t="s">
        <v>390</v>
      </c>
      <c r="D1827" s="503"/>
      <c r="E1827" s="253">
        <v>285.95</v>
      </c>
      <c r="F1827" s="254"/>
      <c r="G1827" s="255"/>
      <c r="H1827" s="256"/>
      <c r="I1827" s="257"/>
      <c r="J1827" s="258"/>
      <c r="K1827" s="257"/>
      <c r="M1827" s="259" t="s">
        <v>390</v>
      </c>
      <c r="O1827" s="242"/>
    </row>
    <row r="1828" spans="1:15" ht="12.75">
      <c r="A1828" s="251"/>
      <c r="B1828" s="252"/>
      <c r="C1828" s="503" t="s">
        <v>391</v>
      </c>
      <c r="D1828" s="503"/>
      <c r="E1828" s="253">
        <v>16.4</v>
      </c>
      <c r="F1828" s="254"/>
      <c r="G1828" s="255"/>
      <c r="H1828" s="256"/>
      <c r="I1828" s="257"/>
      <c r="J1828" s="258"/>
      <c r="K1828" s="257"/>
      <c r="M1828" s="259" t="s">
        <v>391</v>
      </c>
      <c r="O1828" s="242"/>
    </row>
    <row r="1829" spans="1:15" ht="12.75">
      <c r="A1829" s="251"/>
      <c r="B1829" s="252"/>
      <c r="C1829" s="503" t="s">
        <v>392</v>
      </c>
      <c r="D1829" s="503"/>
      <c r="E1829" s="253">
        <v>243.36</v>
      </c>
      <c r="F1829" s="254"/>
      <c r="G1829" s="255"/>
      <c r="H1829" s="256"/>
      <c r="I1829" s="257"/>
      <c r="J1829" s="258"/>
      <c r="K1829" s="257"/>
      <c r="M1829" s="259" t="s">
        <v>392</v>
      </c>
      <c r="O1829" s="242"/>
    </row>
    <row r="1830" spans="1:15" ht="12.75">
      <c r="A1830" s="251"/>
      <c r="B1830" s="252"/>
      <c r="C1830" s="503" t="s">
        <v>393</v>
      </c>
      <c r="D1830" s="503"/>
      <c r="E1830" s="253">
        <v>38.58</v>
      </c>
      <c r="F1830" s="254"/>
      <c r="G1830" s="255"/>
      <c r="H1830" s="256"/>
      <c r="I1830" s="257"/>
      <c r="J1830" s="258"/>
      <c r="K1830" s="257"/>
      <c r="M1830" s="259" t="s">
        <v>393</v>
      </c>
      <c r="O1830" s="242"/>
    </row>
    <row r="1831" spans="1:15" ht="12.75">
      <c r="A1831" s="251"/>
      <c r="B1831" s="252"/>
      <c r="C1831" s="503" t="s">
        <v>394</v>
      </c>
      <c r="D1831" s="503"/>
      <c r="E1831" s="253">
        <v>83.52</v>
      </c>
      <c r="F1831" s="254"/>
      <c r="G1831" s="255"/>
      <c r="H1831" s="256"/>
      <c r="I1831" s="257"/>
      <c r="J1831" s="258"/>
      <c r="K1831" s="257"/>
      <c r="M1831" s="259" t="s">
        <v>394</v>
      </c>
      <c r="O1831" s="242"/>
    </row>
    <row r="1832" spans="1:15" ht="12.75">
      <c r="A1832" s="251"/>
      <c r="B1832" s="252"/>
      <c r="C1832" s="503" t="s">
        <v>395</v>
      </c>
      <c r="D1832" s="503"/>
      <c r="E1832" s="253">
        <v>166.4</v>
      </c>
      <c r="F1832" s="254"/>
      <c r="G1832" s="255"/>
      <c r="H1832" s="256"/>
      <c r="I1832" s="257"/>
      <c r="J1832" s="258"/>
      <c r="K1832" s="257"/>
      <c r="M1832" s="259" t="s">
        <v>395</v>
      </c>
      <c r="O1832" s="242"/>
    </row>
    <row r="1833" spans="1:15" ht="12.75">
      <c r="A1833" s="251"/>
      <c r="B1833" s="252"/>
      <c r="C1833" s="503" t="s">
        <v>396</v>
      </c>
      <c r="D1833" s="503"/>
      <c r="E1833" s="253">
        <v>7.4844</v>
      </c>
      <c r="F1833" s="254"/>
      <c r="G1833" s="255"/>
      <c r="H1833" s="256"/>
      <c r="I1833" s="257"/>
      <c r="J1833" s="258"/>
      <c r="K1833" s="257"/>
      <c r="M1833" s="259" t="s">
        <v>396</v>
      </c>
      <c r="O1833" s="242"/>
    </row>
    <row r="1834" spans="1:15" ht="12.75">
      <c r="A1834" s="251"/>
      <c r="B1834" s="252"/>
      <c r="C1834" s="503" t="s">
        <v>397</v>
      </c>
      <c r="D1834" s="503"/>
      <c r="E1834" s="253">
        <v>8.4</v>
      </c>
      <c r="F1834" s="254"/>
      <c r="G1834" s="255"/>
      <c r="H1834" s="256"/>
      <c r="I1834" s="257"/>
      <c r="J1834" s="258"/>
      <c r="K1834" s="257"/>
      <c r="M1834" s="259" t="s">
        <v>397</v>
      </c>
      <c r="O1834" s="242"/>
    </row>
    <row r="1835" spans="1:15" ht="12.75">
      <c r="A1835" s="251"/>
      <c r="B1835" s="252"/>
      <c r="C1835" s="503" t="s">
        <v>398</v>
      </c>
      <c r="D1835" s="503"/>
      <c r="E1835" s="253">
        <v>7.06</v>
      </c>
      <c r="F1835" s="254"/>
      <c r="G1835" s="255"/>
      <c r="H1835" s="256"/>
      <c r="I1835" s="257"/>
      <c r="J1835" s="258"/>
      <c r="K1835" s="257"/>
      <c r="M1835" s="259" t="s">
        <v>398</v>
      </c>
      <c r="O1835" s="242"/>
    </row>
    <row r="1836" spans="1:15" ht="12.75">
      <c r="A1836" s="251"/>
      <c r="B1836" s="252"/>
      <c r="C1836" s="503" t="s">
        <v>399</v>
      </c>
      <c r="D1836" s="503"/>
      <c r="E1836" s="253">
        <v>2</v>
      </c>
      <c r="F1836" s="254"/>
      <c r="G1836" s="255"/>
      <c r="H1836" s="256"/>
      <c r="I1836" s="257"/>
      <c r="J1836" s="258"/>
      <c r="K1836" s="257"/>
      <c r="M1836" s="259" t="s">
        <v>399</v>
      </c>
      <c r="O1836" s="242"/>
    </row>
    <row r="1837" spans="1:80" ht="22.5">
      <c r="A1837" s="243">
        <v>197</v>
      </c>
      <c r="B1837" s="244" t="s">
        <v>1563</v>
      </c>
      <c r="C1837" s="245" t="s">
        <v>1564</v>
      </c>
      <c r="D1837" s="246" t="s">
        <v>205</v>
      </c>
      <c r="E1837" s="247">
        <f>E1838+E1839+E1840+E1844+E1845+E1846+E1847+E1848+E1849+E1850+E1851+E1852+E1853+E1854+E1855+E1856+E1857+E1858+E1859+E1860+E1861+E1862+E1863+E1864+E1865+E1866+E1867+E1868+E1869+E1870+E1871+E1872+E1873+E1874+E1875+E1876+E1877+E1878+E1879+E1880+E1881+E1882+E1883+E1884+E1885+E1886+E1887+E1888+E1889</f>
        <v>496.20000000000005</v>
      </c>
      <c r="F1837" s="439"/>
      <c r="G1837" s="248">
        <f>E1837*F1837</f>
        <v>0</v>
      </c>
      <c r="H1837" s="249">
        <v>0.00016</v>
      </c>
      <c r="I1837" s="250">
        <f>E1837*H1837</f>
        <v>0.07939200000000002</v>
      </c>
      <c r="J1837" s="249">
        <v>0</v>
      </c>
      <c r="K1837" s="250">
        <f>E1837*J1837</f>
        <v>0</v>
      </c>
      <c r="O1837" s="242">
        <v>2</v>
      </c>
      <c r="AA1837" s="215">
        <v>1</v>
      </c>
      <c r="AB1837" s="215">
        <v>7</v>
      </c>
      <c r="AC1837" s="215">
        <v>7</v>
      </c>
      <c r="AZ1837" s="215">
        <v>2</v>
      </c>
      <c r="BA1837" s="215">
        <f>IF(AZ1837=1,G1837,0)</f>
        <v>0</v>
      </c>
      <c r="BB1837" s="215">
        <f>IF(AZ1837=2,G1837,0)</f>
        <v>0</v>
      </c>
      <c r="BC1837" s="215">
        <f>IF(AZ1837=3,G1837,0)</f>
        <v>0</v>
      </c>
      <c r="BD1837" s="215">
        <f>IF(AZ1837=4,G1837,0)</f>
        <v>0</v>
      </c>
      <c r="BE1837" s="215">
        <f>IF(AZ1837=5,G1837,0)</f>
        <v>0</v>
      </c>
      <c r="CA1837" s="242">
        <v>1</v>
      </c>
      <c r="CB1837" s="242">
        <v>7</v>
      </c>
    </row>
    <row r="1838" spans="1:15" ht="12.75">
      <c r="A1838" s="251"/>
      <c r="B1838" s="252"/>
      <c r="C1838" s="503" t="s">
        <v>456</v>
      </c>
      <c r="D1838" s="503"/>
      <c r="E1838" s="253">
        <v>4.2</v>
      </c>
      <c r="F1838" s="254"/>
      <c r="G1838" s="255"/>
      <c r="H1838" s="256"/>
      <c r="I1838" s="257"/>
      <c r="J1838" s="258"/>
      <c r="K1838" s="257"/>
      <c r="M1838" s="259" t="s">
        <v>456</v>
      </c>
      <c r="O1838" s="242"/>
    </row>
    <row r="1839" spans="1:15" ht="12.75">
      <c r="A1839" s="251"/>
      <c r="B1839" s="252"/>
      <c r="C1839" s="503" t="s">
        <v>457</v>
      </c>
      <c r="D1839" s="503"/>
      <c r="E1839" s="253">
        <v>4.2</v>
      </c>
      <c r="F1839" s="254"/>
      <c r="G1839" s="255"/>
      <c r="H1839" s="256"/>
      <c r="I1839" s="257"/>
      <c r="J1839" s="258"/>
      <c r="K1839" s="257"/>
      <c r="M1839" s="259" t="s">
        <v>457</v>
      </c>
      <c r="O1839" s="242"/>
    </row>
    <row r="1840" spans="1:15" ht="12.75">
      <c r="A1840" s="251"/>
      <c r="B1840" s="252"/>
      <c r="C1840" s="503" t="s">
        <v>458</v>
      </c>
      <c r="D1840" s="503"/>
      <c r="E1840" s="253">
        <v>7.5</v>
      </c>
      <c r="F1840" s="254"/>
      <c r="G1840" s="255"/>
      <c r="H1840" s="256"/>
      <c r="I1840" s="257"/>
      <c r="J1840" s="258"/>
      <c r="K1840" s="257"/>
      <c r="M1840" s="259" t="s">
        <v>458</v>
      </c>
      <c r="O1840" s="242"/>
    </row>
    <row r="1841" spans="1:15" ht="12.75">
      <c r="A1841" s="251"/>
      <c r="B1841" s="252"/>
      <c r="C1841" s="503" t="s">
        <v>459</v>
      </c>
      <c r="D1841" s="503"/>
      <c r="E1841" s="253">
        <v>0</v>
      </c>
      <c r="F1841" s="254"/>
      <c r="G1841" s="255"/>
      <c r="H1841" s="256"/>
      <c r="I1841" s="257"/>
      <c r="J1841" s="258"/>
      <c r="K1841" s="257"/>
      <c r="M1841" s="259" t="s">
        <v>459</v>
      </c>
      <c r="O1841" s="242"/>
    </row>
    <row r="1842" spans="1:15" ht="12.75">
      <c r="A1842" s="251"/>
      <c r="B1842" s="252"/>
      <c r="C1842" s="503" t="s">
        <v>460</v>
      </c>
      <c r="D1842" s="503"/>
      <c r="E1842" s="253">
        <v>0</v>
      </c>
      <c r="F1842" s="254"/>
      <c r="G1842" s="255"/>
      <c r="H1842" s="256"/>
      <c r="I1842" s="257"/>
      <c r="J1842" s="258"/>
      <c r="K1842" s="257"/>
      <c r="M1842" s="259" t="s">
        <v>460</v>
      </c>
      <c r="O1842" s="242"/>
    </row>
    <row r="1843" spans="1:15" ht="12.75">
      <c r="A1843" s="251"/>
      <c r="B1843" s="252"/>
      <c r="C1843" s="503" t="s">
        <v>461</v>
      </c>
      <c r="D1843" s="503"/>
      <c r="E1843" s="253">
        <v>0</v>
      </c>
      <c r="F1843" s="254"/>
      <c r="G1843" s="255"/>
      <c r="H1843" s="256"/>
      <c r="I1843" s="257"/>
      <c r="J1843" s="258"/>
      <c r="K1843" s="257"/>
      <c r="M1843" s="259" t="s">
        <v>461</v>
      </c>
      <c r="O1843" s="242"/>
    </row>
    <row r="1844" spans="1:15" ht="12.75">
      <c r="A1844" s="251"/>
      <c r="B1844" s="252"/>
      <c r="C1844" s="503" t="s">
        <v>462</v>
      </c>
      <c r="D1844" s="503"/>
      <c r="E1844" s="253">
        <v>3</v>
      </c>
      <c r="F1844" s="254"/>
      <c r="G1844" s="255"/>
      <c r="H1844" s="256"/>
      <c r="I1844" s="257"/>
      <c r="J1844" s="258"/>
      <c r="K1844" s="257"/>
      <c r="M1844" s="259" t="s">
        <v>462</v>
      </c>
      <c r="O1844" s="242"/>
    </row>
    <row r="1845" spans="1:15" ht="12.75">
      <c r="A1845" s="251"/>
      <c r="B1845" s="252"/>
      <c r="C1845" s="503" t="s">
        <v>463</v>
      </c>
      <c r="D1845" s="503"/>
      <c r="E1845" s="253">
        <v>3</v>
      </c>
      <c r="F1845" s="254"/>
      <c r="G1845" s="255"/>
      <c r="H1845" s="256"/>
      <c r="I1845" s="257"/>
      <c r="J1845" s="258"/>
      <c r="K1845" s="257"/>
      <c r="M1845" s="259" t="s">
        <v>463</v>
      </c>
      <c r="O1845" s="242"/>
    </row>
    <row r="1846" spans="1:15" ht="12.75">
      <c r="A1846" s="251"/>
      <c r="B1846" s="252"/>
      <c r="C1846" s="503" t="s">
        <v>464</v>
      </c>
      <c r="D1846" s="503"/>
      <c r="E1846" s="253">
        <v>6.4</v>
      </c>
      <c r="F1846" s="254"/>
      <c r="G1846" s="255"/>
      <c r="H1846" s="256"/>
      <c r="I1846" s="257"/>
      <c r="J1846" s="258"/>
      <c r="K1846" s="257"/>
      <c r="M1846" s="259" t="s">
        <v>464</v>
      </c>
      <c r="O1846" s="242"/>
    </row>
    <row r="1847" spans="1:15" ht="12.75">
      <c r="A1847" s="251"/>
      <c r="B1847" s="252"/>
      <c r="C1847" s="503" t="s">
        <v>465</v>
      </c>
      <c r="D1847" s="503"/>
      <c r="E1847" s="253">
        <v>6.4</v>
      </c>
      <c r="F1847" s="254"/>
      <c r="G1847" s="255"/>
      <c r="H1847" s="256"/>
      <c r="I1847" s="257"/>
      <c r="J1847" s="258"/>
      <c r="K1847" s="257"/>
      <c r="M1847" s="259" t="s">
        <v>465</v>
      </c>
      <c r="O1847" s="242"/>
    </row>
    <row r="1848" spans="1:15" ht="12.75">
      <c r="A1848" s="251"/>
      <c r="B1848" s="252"/>
      <c r="C1848" s="503" t="s">
        <v>466</v>
      </c>
      <c r="D1848" s="503"/>
      <c r="E1848" s="253">
        <v>1.6</v>
      </c>
      <c r="F1848" s="254"/>
      <c r="G1848" s="255"/>
      <c r="H1848" s="256"/>
      <c r="I1848" s="257"/>
      <c r="J1848" s="258"/>
      <c r="K1848" s="257"/>
      <c r="M1848" s="259" t="s">
        <v>466</v>
      </c>
      <c r="O1848" s="242"/>
    </row>
    <row r="1849" spans="1:15" ht="12.75">
      <c r="A1849" s="251"/>
      <c r="B1849" s="252"/>
      <c r="C1849" s="503" t="s">
        <v>467</v>
      </c>
      <c r="D1849" s="503"/>
      <c r="E1849" s="253">
        <v>2.96</v>
      </c>
      <c r="F1849" s="254"/>
      <c r="G1849" s="255"/>
      <c r="H1849" s="256"/>
      <c r="I1849" s="257"/>
      <c r="J1849" s="258"/>
      <c r="K1849" s="257"/>
      <c r="M1849" s="259" t="s">
        <v>467</v>
      </c>
      <c r="O1849" s="242"/>
    </row>
    <row r="1850" spans="1:15" ht="12.75">
      <c r="A1850" s="251"/>
      <c r="B1850" s="252"/>
      <c r="C1850" s="503" t="s">
        <v>468</v>
      </c>
      <c r="D1850" s="503"/>
      <c r="E1850" s="253">
        <v>2.63</v>
      </c>
      <c r="F1850" s="254"/>
      <c r="G1850" s="255"/>
      <c r="H1850" s="256"/>
      <c r="I1850" s="257"/>
      <c r="J1850" s="258"/>
      <c r="K1850" s="257"/>
      <c r="M1850" s="259" t="s">
        <v>468</v>
      </c>
      <c r="O1850" s="242"/>
    </row>
    <row r="1851" spans="1:15" ht="12.75">
      <c r="A1851" s="251"/>
      <c r="B1851" s="252"/>
      <c r="C1851" s="503" t="s">
        <v>469</v>
      </c>
      <c r="D1851" s="503"/>
      <c r="E1851" s="253">
        <v>1.2</v>
      </c>
      <c r="F1851" s="254"/>
      <c r="G1851" s="255"/>
      <c r="H1851" s="256"/>
      <c r="I1851" s="257"/>
      <c r="J1851" s="258"/>
      <c r="K1851" s="257"/>
      <c r="M1851" s="259" t="s">
        <v>469</v>
      </c>
      <c r="O1851" s="242"/>
    </row>
    <row r="1852" spans="1:15" ht="12.75">
      <c r="A1852" s="251"/>
      <c r="B1852" s="252"/>
      <c r="C1852" s="503" t="s">
        <v>470</v>
      </c>
      <c r="D1852" s="503"/>
      <c r="E1852" s="253">
        <v>3</v>
      </c>
      <c r="F1852" s="254"/>
      <c r="G1852" s="255"/>
      <c r="H1852" s="256"/>
      <c r="I1852" s="257"/>
      <c r="J1852" s="258"/>
      <c r="K1852" s="257"/>
      <c r="M1852" s="259" t="s">
        <v>470</v>
      </c>
      <c r="O1852" s="242"/>
    </row>
    <row r="1853" spans="1:15" ht="12.75">
      <c r="A1853" s="251"/>
      <c r="B1853" s="252"/>
      <c r="C1853" s="503" t="s">
        <v>471</v>
      </c>
      <c r="D1853" s="503"/>
      <c r="E1853" s="253">
        <v>0.72</v>
      </c>
      <c r="F1853" s="254"/>
      <c r="G1853" s="255"/>
      <c r="H1853" s="256"/>
      <c r="I1853" s="257"/>
      <c r="J1853" s="258"/>
      <c r="K1853" s="257"/>
      <c r="M1853" s="259" t="s">
        <v>471</v>
      </c>
      <c r="O1853" s="242"/>
    </row>
    <row r="1854" spans="1:15" ht="12.75">
      <c r="A1854" s="251"/>
      <c r="B1854" s="252"/>
      <c r="C1854" s="503" t="s">
        <v>472</v>
      </c>
      <c r="D1854" s="503"/>
      <c r="E1854" s="253">
        <v>2.8</v>
      </c>
      <c r="F1854" s="254"/>
      <c r="G1854" s="255"/>
      <c r="H1854" s="256"/>
      <c r="I1854" s="257"/>
      <c r="J1854" s="258"/>
      <c r="K1854" s="257"/>
      <c r="M1854" s="259" t="s">
        <v>472</v>
      </c>
      <c r="O1854" s="242"/>
    </row>
    <row r="1855" spans="1:15" ht="12.75">
      <c r="A1855" s="251"/>
      <c r="B1855" s="252"/>
      <c r="C1855" s="503" t="s">
        <v>473</v>
      </c>
      <c r="D1855" s="503"/>
      <c r="E1855" s="253">
        <v>1.5</v>
      </c>
      <c r="F1855" s="254"/>
      <c r="G1855" s="255"/>
      <c r="H1855" s="256"/>
      <c r="I1855" s="257"/>
      <c r="J1855" s="258"/>
      <c r="K1855" s="257"/>
      <c r="M1855" s="259" t="s">
        <v>473</v>
      </c>
      <c r="O1855" s="242"/>
    </row>
    <row r="1856" spans="1:15" ht="12.75">
      <c r="A1856" s="251"/>
      <c r="B1856" s="252"/>
      <c r="C1856" s="503" t="s">
        <v>474</v>
      </c>
      <c r="D1856" s="503"/>
      <c r="E1856" s="253">
        <v>0.6</v>
      </c>
      <c r="F1856" s="254"/>
      <c r="G1856" s="255"/>
      <c r="H1856" s="256"/>
      <c r="I1856" s="257"/>
      <c r="J1856" s="258"/>
      <c r="K1856" s="257"/>
      <c r="M1856" s="259" t="s">
        <v>474</v>
      </c>
      <c r="O1856" s="242"/>
    </row>
    <row r="1857" spans="1:15" ht="12.75">
      <c r="A1857" s="251"/>
      <c r="B1857" s="252"/>
      <c r="C1857" s="503" t="s">
        <v>475</v>
      </c>
      <c r="D1857" s="503"/>
      <c r="E1857" s="253">
        <v>2.13</v>
      </c>
      <c r="F1857" s="254"/>
      <c r="G1857" s="255"/>
      <c r="H1857" s="256"/>
      <c r="I1857" s="257"/>
      <c r="J1857" s="258"/>
      <c r="K1857" s="257"/>
      <c r="M1857" s="259" t="s">
        <v>475</v>
      </c>
      <c r="O1857" s="242"/>
    </row>
    <row r="1858" spans="1:15" ht="12.75">
      <c r="A1858" s="251"/>
      <c r="B1858" s="252"/>
      <c r="C1858" s="503" t="s">
        <v>532</v>
      </c>
      <c r="D1858" s="503"/>
      <c r="E1858" s="253">
        <v>22.08</v>
      </c>
      <c r="F1858" s="254"/>
      <c r="G1858" s="255"/>
      <c r="H1858" s="256"/>
      <c r="I1858" s="257"/>
      <c r="J1858" s="258"/>
      <c r="K1858" s="257"/>
      <c r="M1858" s="259" t="s">
        <v>532</v>
      </c>
      <c r="O1858" s="242"/>
    </row>
    <row r="1859" spans="1:15" ht="12.75">
      <c r="A1859" s="251"/>
      <c r="B1859" s="252"/>
      <c r="C1859" s="503" t="s">
        <v>531</v>
      </c>
      <c r="D1859" s="503"/>
      <c r="E1859" s="253">
        <v>1.55</v>
      </c>
      <c r="F1859" s="254"/>
      <c r="G1859" s="255"/>
      <c r="H1859" s="256"/>
      <c r="I1859" s="257"/>
      <c r="J1859" s="258"/>
      <c r="K1859" s="257"/>
      <c r="M1859" s="259" t="s">
        <v>531</v>
      </c>
      <c r="O1859" s="242"/>
    </row>
    <row r="1860" spans="1:15" ht="12.75">
      <c r="A1860" s="251"/>
      <c r="B1860" s="252"/>
      <c r="C1860" s="503" t="s">
        <v>1565</v>
      </c>
      <c r="D1860" s="503"/>
      <c r="E1860" s="253">
        <v>18.6</v>
      </c>
      <c r="F1860" s="254"/>
      <c r="G1860" s="255"/>
      <c r="H1860" s="256"/>
      <c r="I1860" s="257"/>
      <c r="J1860" s="258"/>
      <c r="K1860" s="257"/>
      <c r="M1860" s="259" t="s">
        <v>1565</v>
      </c>
      <c r="O1860" s="242"/>
    </row>
    <row r="1861" spans="1:15" ht="12.75">
      <c r="A1861" s="251"/>
      <c r="B1861" s="252"/>
      <c r="C1861" s="503" t="s">
        <v>528</v>
      </c>
      <c r="D1861" s="503"/>
      <c r="E1861" s="253">
        <v>5.12</v>
      </c>
      <c r="F1861" s="254"/>
      <c r="G1861" s="255"/>
      <c r="H1861" s="256"/>
      <c r="I1861" s="257"/>
      <c r="J1861" s="258"/>
      <c r="K1861" s="257"/>
      <c r="M1861" s="259" t="s">
        <v>528</v>
      </c>
      <c r="O1861" s="242"/>
    </row>
    <row r="1862" spans="1:15" ht="12.75">
      <c r="A1862" s="251"/>
      <c r="B1862" s="252"/>
      <c r="C1862" s="503" t="s">
        <v>477</v>
      </c>
      <c r="D1862" s="503"/>
      <c r="E1862" s="253">
        <v>10.78</v>
      </c>
      <c r="F1862" s="254"/>
      <c r="G1862" s="255"/>
      <c r="H1862" s="256"/>
      <c r="I1862" s="257"/>
      <c r="J1862" s="258"/>
      <c r="K1862" s="257"/>
      <c r="M1862" s="259" t="s">
        <v>477</v>
      </c>
      <c r="O1862" s="242"/>
    </row>
    <row r="1863" spans="1:15" ht="12.75">
      <c r="A1863" s="251"/>
      <c r="B1863" s="252"/>
      <c r="C1863" s="503" t="s">
        <v>478</v>
      </c>
      <c r="D1863" s="503"/>
      <c r="E1863" s="253">
        <v>1.54</v>
      </c>
      <c r="F1863" s="254"/>
      <c r="G1863" s="255"/>
      <c r="H1863" s="256"/>
      <c r="I1863" s="257"/>
      <c r="J1863" s="258"/>
      <c r="K1863" s="257"/>
      <c r="M1863" s="259" t="s">
        <v>478</v>
      </c>
      <c r="O1863" s="242"/>
    </row>
    <row r="1864" spans="1:15" ht="12.75">
      <c r="A1864" s="251"/>
      <c r="B1864" s="252"/>
      <c r="C1864" s="503" t="s">
        <v>479</v>
      </c>
      <c r="D1864" s="503"/>
      <c r="E1864" s="253">
        <v>1.54</v>
      </c>
      <c r="F1864" s="254"/>
      <c r="G1864" s="255"/>
      <c r="H1864" s="256"/>
      <c r="I1864" s="257"/>
      <c r="J1864" s="258"/>
      <c r="K1864" s="257"/>
      <c r="M1864" s="259" t="s">
        <v>479</v>
      </c>
      <c r="O1864" s="242"/>
    </row>
    <row r="1865" spans="1:15" ht="12.75">
      <c r="A1865" s="251"/>
      <c r="B1865" s="252"/>
      <c r="C1865" s="503" t="s">
        <v>484</v>
      </c>
      <c r="D1865" s="503"/>
      <c r="E1865" s="253">
        <v>2.75</v>
      </c>
      <c r="F1865" s="254"/>
      <c r="G1865" s="255"/>
      <c r="H1865" s="256"/>
      <c r="I1865" s="257"/>
      <c r="J1865" s="258"/>
      <c r="K1865" s="257"/>
      <c r="M1865" s="259" t="s">
        <v>484</v>
      </c>
      <c r="O1865" s="242"/>
    </row>
    <row r="1866" spans="1:15" ht="12.75">
      <c r="A1866" s="251"/>
      <c r="B1866" s="252"/>
      <c r="C1866" s="503" t="s">
        <v>488</v>
      </c>
      <c r="D1866" s="503"/>
      <c r="E1866" s="253">
        <v>5.76</v>
      </c>
      <c r="F1866" s="254"/>
      <c r="G1866" s="255"/>
      <c r="H1866" s="256"/>
      <c r="I1866" s="257"/>
      <c r="J1866" s="258"/>
      <c r="K1866" s="257"/>
      <c r="M1866" s="259" t="s">
        <v>488</v>
      </c>
      <c r="O1866" s="242"/>
    </row>
    <row r="1867" spans="1:15" ht="12.75">
      <c r="A1867" s="251"/>
      <c r="B1867" s="252"/>
      <c r="C1867" s="503" t="s">
        <v>489</v>
      </c>
      <c r="D1867" s="503"/>
      <c r="E1867" s="253">
        <v>14.4</v>
      </c>
      <c r="F1867" s="254"/>
      <c r="G1867" s="255"/>
      <c r="H1867" s="256"/>
      <c r="I1867" s="257"/>
      <c r="J1867" s="258"/>
      <c r="K1867" s="257"/>
      <c r="M1867" s="259" t="s">
        <v>489</v>
      </c>
      <c r="O1867" s="242"/>
    </row>
    <row r="1868" spans="1:15" ht="12.75">
      <c r="A1868" s="251"/>
      <c r="B1868" s="252"/>
      <c r="C1868" s="503" t="s">
        <v>490</v>
      </c>
      <c r="D1868" s="503"/>
      <c r="E1868" s="253">
        <v>3.6</v>
      </c>
      <c r="F1868" s="254"/>
      <c r="G1868" s="255"/>
      <c r="H1868" s="256"/>
      <c r="I1868" s="257"/>
      <c r="J1868" s="258"/>
      <c r="K1868" s="257"/>
      <c r="M1868" s="259" t="s">
        <v>490</v>
      </c>
      <c r="O1868" s="242"/>
    </row>
    <row r="1869" spans="1:15" ht="12.75">
      <c r="A1869" s="251"/>
      <c r="B1869" s="252"/>
      <c r="C1869" s="503" t="s">
        <v>491</v>
      </c>
      <c r="D1869" s="503"/>
      <c r="E1869" s="253">
        <v>3.21</v>
      </c>
      <c r="F1869" s="254"/>
      <c r="G1869" s="255"/>
      <c r="H1869" s="256"/>
      <c r="I1869" s="257"/>
      <c r="J1869" s="258"/>
      <c r="K1869" s="257"/>
      <c r="M1869" s="259" t="s">
        <v>491</v>
      </c>
      <c r="O1869" s="242"/>
    </row>
    <row r="1870" spans="1:15" ht="12.75">
      <c r="A1870" s="251"/>
      <c r="B1870" s="252"/>
      <c r="C1870" s="503" t="s">
        <v>492</v>
      </c>
      <c r="D1870" s="503"/>
      <c r="E1870" s="253">
        <v>4.23</v>
      </c>
      <c r="F1870" s="254"/>
      <c r="G1870" s="255"/>
      <c r="H1870" s="256"/>
      <c r="I1870" s="257"/>
      <c r="J1870" s="258"/>
      <c r="K1870" s="257"/>
      <c r="M1870" s="259" t="s">
        <v>492</v>
      </c>
      <c r="O1870" s="242"/>
    </row>
    <row r="1871" spans="1:15" ht="12.75">
      <c r="A1871" s="251"/>
      <c r="B1871" s="252"/>
      <c r="C1871" s="503" t="s">
        <v>493</v>
      </c>
      <c r="D1871" s="503"/>
      <c r="E1871" s="253">
        <v>4.95</v>
      </c>
      <c r="F1871" s="254"/>
      <c r="G1871" s="255"/>
      <c r="H1871" s="256"/>
      <c r="I1871" s="257"/>
      <c r="J1871" s="258"/>
      <c r="K1871" s="257"/>
      <c r="M1871" s="259" t="s">
        <v>493</v>
      </c>
      <c r="O1871" s="242"/>
    </row>
    <row r="1872" spans="1:15" ht="12.75">
      <c r="A1872" s="251"/>
      <c r="B1872" s="252"/>
      <c r="C1872" s="503" t="s">
        <v>494</v>
      </c>
      <c r="D1872" s="503"/>
      <c r="E1872" s="253">
        <v>23.1</v>
      </c>
      <c r="F1872" s="254"/>
      <c r="G1872" s="255"/>
      <c r="H1872" s="256"/>
      <c r="I1872" s="257"/>
      <c r="J1872" s="258"/>
      <c r="K1872" s="257"/>
      <c r="M1872" s="259" t="s">
        <v>494</v>
      </c>
      <c r="O1872" s="242"/>
    </row>
    <row r="1873" spans="1:15" ht="12.75">
      <c r="A1873" s="251"/>
      <c r="B1873" s="252"/>
      <c r="C1873" s="503" t="s">
        <v>495</v>
      </c>
      <c r="D1873" s="503"/>
      <c r="E1873" s="253">
        <v>6.56</v>
      </c>
      <c r="F1873" s="254"/>
      <c r="G1873" s="255"/>
      <c r="H1873" s="256"/>
      <c r="I1873" s="257"/>
      <c r="J1873" s="258"/>
      <c r="K1873" s="257"/>
      <c r="M1873" s="259" t="s">
        <v>495</v>
      </c>
      <c r="O1873" s="242"/>
    </row>
    <row r="1874" spans="1:15" ht="12.75">
      <c r="A1874" s="251"/>
      <c r="B1874" s="252"/>
      <c r="C1874" s="503" t="s">
        <v>496</v>
      </c>
      <c r="D1874" s="503"/>
      <c r="E1874" s="253">
        <v>1.64</v>
      </c>
      <c r="F1874" s="254"/>
      <c r="G1874" s="255"/>
      <c r="H1874" s="256"/>
      <c r="I1874" s="257"/>
      <c r="J1874" s="258"/>
      <c r="K1874" s="257"/>
      <c r="M1874" s="259" t="s">
        <v>496</v>
      </c>
      <c r="O1874" s="242"/>
    </row>
    <row r="1875" spans="1:15" ht="12.75">
      <c r="A1875" s="251"/>
      <c r="B1875" s="252"/>
      <c r="C1875" s="503" t="s">
        <v>497</v>
      </c>
      <c r="D1875" s="503"/>
      <c r="E1875" s="253">
        <v>17.28</v>
      </c>
      <c r="F1875" s="254"/>
      <c r="G1875" s="255"/>
      <c r="H1875" s="256"/>
      <c r="I1875" s="257"/>
      <c r="J1875" s="258"/>
      <c r="K1875" s="257"/>
      <c r="M1875" s="259" t="s">
        <v>497</v>
      </c>
      <c r="O1875" s="242"/>
    </row>
    <row r="1876" spans="1:15" ht="12.75">
      <c r="A1876" s="251"/>
      <c r="B1876" s="252"/>
      <c r="C1876" s="503" t="s">
        <v>1567</v>
      </c>
      <c r="D1876" s="503"/>
      <c r="E1876" s="253">
        <v>46.98</v>
      </c>
      <c r="F1876" s="254"/>
      <c r="G1876" s="255"/>
      <c r="H1876" s="256"/>
      <c r="I1876" s="257"/>
      <c r="J1876" s="258"/>
      <c r="K1876" s="257"/>
      <c r="M1876" s="259" t="s">
        <v>1567</v>
      </c>
      <c r="O1876" s="242"/>
    </row>
    <row r="1877" spans="1:15" ht="12.75">
      <c r="A1877" s="251"/>
      <c r="B1877" s="252"/>
      <c r="C1877" s="503" t="s">
        <v>499</v>
      </c>
      <c r="D1877" s="503"/>
      <c r="E1877" s="253">
        <v>7.2</v>
      </c>
      <c r="F1877" s="254"/>
      <c r="G1877" s="255"/>
      <c r="H1877" s="256"/>
      <c r="I1877" s="257"/>
      <c r="J1877" s="258"/>
      <c r="K1877" s="257"/>
      <c r="M1877" s="259" t="s">
        <v>499</v>
      </c>
      <c r="O1877" s="242"/>
    </row>
    <row r="1878" spans="1:15" ht="12.75">
      <c r="A1878" s="251"/>
      <c r="B1878" s="252"/>
      <c r="C1878" s="503" t="s">
        <v>500</v>
      </c>
      <c r="D1878" s="503"/>
      <c r="E1878" s="253">
        <v>25.2</v>
      </c>
      <c r="F1878" s="254"/>
      <c r="G1878" s="255"/>
      <c r="H1878" s="256"/>
      <c r="I1878" s="257"/>
      <c r="J1878" s="258"/>
      <c r="K1878" s="257"/>
      <c r="M1878" s="259" t="s">
        <v>500</v>
      </c>
      <c r="O1878" s="242"/>
    </row>
    <row r="1879" spans="1:15" ht="12.75">
      <c r="A1879" s="251"/>
      <c r="B1879" s="252"/>
      <c r="C1879" s="503" t="s">
        <v>501</v>
      </c>
      <c r="D1879" s="503"/>
      <c r="E1879" s="253">
        <v>4.92</v>
      </c>
      <c r="F1879" s="254"/>
      <c r="G1879" s="255"/>
      <c r="H1879" s="256"/>
      <c r="I1879" s="257"/>
      <c r="J1879" s="258"/>
      <c r="K1879" s="257"/>
      <c r="M1879" s="259" t="s">
        <v>501</v>
      </c>
      <c r="O1879" s="242"/>
    </row>
    <row r="1880" spans="1:15" ht="12.75">
      <c r="A1880" s="251"/>
      <c r="B1880" s="252"/>
      <c r="C1880" s="503" t="s">
        <v>502</v>
      </c>
      <c r="D1880" s="503"/>
      <c r="E1880" s="253">
        <v>70.95</v>
      </c>
      <c r="F1880" s="254"/>
      <c r="G1880" s="255"/>
      <c r="H1880" s="256"/>
      <c r="I1880" s="257"/>
      <c r="J1880" s="258"/>
      <c r="K1880" s="257"/>
      <c r="M1880" s="259" t="s">
        <v>502</v>
      </c>
      <c r="O1880" s="242"/>
    </row>
    <row r="1881" spans="1:15" ht="12.75">
      <c r="A1881" s="251"/>
      <c r="B1881" s="252"/>
      <c r="C1881" s="503" t="s">
        <v>503</v>
      </c>
      <c r="D1881" s="503"/>
      <c r="E1881" s="253">
        <v>1.64</v>
      </c>
      <c r="F1881" s="254"/>
      <c r="G1881" s="255"/>
      <c r="H1881" s="256"/>
      <c r="I1881" s="257"/>
      <c r="J1881" s="258"/>
      <c r="K1881" s="257"/>
      <c r="M1881" s="259" t="s">
        <v>503</v>
      </c>
      <c r="O1881" s="242"/>
    </row>
    <row r="1882" spans="1:15" ht="12.75">
      <c r="A1882" s="251"/>
      <c r="B1882" s="252"/>
      <c r="C1882" s="503" t="s">
        <v>534</v>
      </c>
      <c r="D1882" s="503"/>
      <c r="E1882" s="253">
        <v>66.24</v>
      </c>
      <c r="F1882" s="254"/>
      <c r="G1882" s="255"/>
      <c r="H1882" s="256"/>
      <c r="I1882" s="257"/>
      <c r="J1882" s="258"/>
      <c r="K1882" s="257"/>
      <c r="M1882" s="259" t="s">
        <v>534</v>
      </c>
      <c r="O1882" s="242"/>
    </row>
    <row r="1883" spans="1:15" ht="12.75">
      <c r="A1883" s="251"/>
      <c r="B1883" s="252"/>
      <c r="C1883" s="503" t="s">
        <v>533</v>
      </c>
      <c r="D1883" s="503"/>
      <c r="E1883" s="253">
        <v>9.3</v>
      </c>
      <c r="F1883" s="254"/>
      <c r="G1883" s="255"/>
      <c r="H1883" s="256"/>
      <c r="I1883" s="257"/>
      <c r="J1883" s="258"/>
      <c r="K1883" s="257"/>
      <c r="M1883" s="259" t="s">
        <v>533</v>
      </c>
      <c r="O1883" s="242"/>
    </row>
    <row r="1884" spans="1:15" ht="12.75">
      <c r="A1884" s="251"/>
      <c r="B1884" s="252"/>
      <c r="C1884" s="503" t="s">
        <v>529</v>
      </c>
      <c r="D1884" s="503"/>
      <c r="E1884" s="253">
        <v>15.36</v>
      </c>
      <c r="F1884" s="254"/>
      <c r="G1884" s="255"/>
      <c r="H1884" s="256"/>
      <c r="I1884" s="257"/>
      <c r="J1884" s="258"/>
      <c r="K1884" s="257"/>
      <c r="M1884" s="259" t="s">
        <v>529</v>
      </c>
      <c r="O1884" s="242"/>
    </row>
    <row r="1885" spans="1:15" ht="12.75">
      <c r="A1885" s="251"/>
      <c r="B1885" s="252"/>
      <c r="C1885" s="503" t="s">
        <v>504</v>
      </c>
      <c r="D1885" s="503"/>
      <c r="E1885" s="253">
        <v>40.04</v>
      </c>
      <c r="F1885" s="254"/>
      <c r="G1885" s="255"/>
      <c r="H1885" s="256"/>
      <c r="I1885" s="257"/>
      <c r="J1885" s="258"/>
      <c r="K1885" s="257"/>
      <c r="M1885" s="259" t="s">
        <v>504</v>
      </c>
      <c r="O1885" s="242"/>
    </row>
    <row r="1886" spans="1:15" ht="12.75">
      <c r="A1886" s="251"/>
      <c r="B1886" s="252"/>
      <c r="C1886" s="503" t="s">
        <v>505</v>
      </c>
      <c r="D1886" s="503"/>
      <c r="E1886" s="253">
        <v>1.54</v>
      </c>
      <c r="F1886" s="254"/>
      <c r="G1886" s="255"/>
      <c r="H1886" s="256"/>
      <c r="I1886" s="257"/>
      <c r="J1886" s="258"/>
      <c r="K1886" s="257"/>
      <c r="M1886" s="259" t="s">
        <v>505</v>
      </c>
      <c r="O1886" s="242"/>
    </row>
    <row r="1887" spans="1:15" ht="12.75">
      <c r="A1887" s="251"/>
      <c r="B1887" s="252"/>
      <c r="C1887" s="503" t="s">
        <v>506</v>
      </c>
      <c r="D1887" s="503"/>
      <c r="E1887" s="253">
        <v>1.54</v>
      </c>
      <c r="F1887" s="254"/>
      <c r="G1887" s="255"/>
      <c r="H1887" s="256"/>
      <c r="I1887" s="257"/>
      <c r="J1887" s="258"/>
      <c r="K1887" s="257"/>
      <c r="M1887" s="259" t="s">
        <v>506</v>
      </c>
      <c r="O1887" s="242"/>
    </row>
    <row r="1888" spans="1:15" ht="12.75">
      <c r="A1888" s="251"/>
      <c r="B1888" s="252"/>
      <c r="C1888" s="503" t="s">
        <v>507</v>
      </c>
      <c r="D1888" s="503"/>
      <c r="E1888" s="253">
        <v>2.2</v>
      </c>
      <c r="F1888" s="254"/>
      <c r="G1888" s="255"/>
      <c r="H1888" s="256"/>
      <c r="I1888" s="257"/>
      <c r="J1888" s="258"/>
      <c r="K1888" s="257"/>
      <c r="M1888" s="259" t="s">
        <v>507</v>
      </c>
      <c r="O1888" s="242"/>
    </row>
    <row r="1889" spans="1:15" ht="12.75">
      <c r="A1889" s="251"/>
      <c r="B1889" s="252"/>
      <c r="C1889" s="503" t="s">
        <v>508</v>
      </c>
      <c r="D1889" s="503"/>
      <c r="E1889" s="253">
        <v>0.56</v>
      </c>
      <c r="F1889" s="254"/>
      <c r="G1889" s="255"/>
      <c r="H1889" s="256"/>
      <c r="I1889" s="257"/>
      <c r="J1889" s="258"/>
      <c r="K1889" s="257"/>
      <c r="M1889" s="259" t="s">
        <v>508</v>
      </c>
      <c r="O1889" s="242"/>
    </row>
    <row r="1890" spans="1:80" ht="12.75">
      <c r="A1890" s="243">
        <v>198</v>
      </c>
      <c r="B1890" s="244" t="s">
        <v>1568</v>
      </c>
      <c r="C1890" s="245" t="s">
        <v>1569</v>
      </c>
      <c r="D1890" s="246" t="s">
        <v>200</v>
      </c>
      <c r="E1890" s="247">
        <v>1</v>
      </c>
      <c r="F1890" s="439"/>
      <c r="G1890" s="248">
        <f>E1890*F1890</f>
        <v>0</v>
      </c>
      <c r="H1890" s="249">
        <v>0</v>
      </c>
      <c r="I1890" s="250">
        <f>E1890*H1890</f>
        <v>0</v>
      </c>
      <c r="J1890" s="249">
        <v>0</v>
      </c>
      <c r="K1890" s="250">
        <f>E1890*J1890</f>
        <v>0</v>
      </c>
      <c r="O1890" s="242">
        <v>2</v>
      </c>
      <c r="AA1890" s="215">
        <v>1</v>
      </c>
      <c r="AB1890" s="215">
        <v>7</v>
      </c>
      <c r="AC1890" s="215">
        <v>7</v>
      </c>
      <c r="AZ1890" s="215">
        <v>2</v>
      </c>
      <c r="BA1890" s="215">
        <f>IF(AZ1890=1,G1890,0)</f>
        <v>0</v>
      </c>
      <c r="BB1890" s="215">
        <f>IF(AZ1890=2,G1890,0)</f>
        <v>0</v>
      </c>
      <c r="BC1890" s="215">
        <f>IF(AZ1890=3,G1890,0)</f>
        <v>0</v>
      </c>
      <c r="BD1890" s="215">
        <f>IF(AZ1890=4,G1890,0)</f>
        <v>0</v>
      </c>
      <c r="BE1890" s="215">
        <f>IF(AZ1890=5,G1890,0)</f>
        <v>0</v>
      </c>
      <c r="CA1890" s="242">
        <v>1</v>
      </c>
      <c r="CB1890" s="242">
        <v>7</v>
      </c>
    </row>
    <row r="1891" spans="1:15" ht="12.75">
      <c r="A1891" s="251"/>
      <c r="B1891" s="252"/>
      <c r="C1891" s="503" t="s">
        <v>1570</v>
      </c>
      <c r="D1891" s="503"/>
      <c r="E1891" s="253">
        <v>1</v>
      </c>
      <c r="F1891" s="254"/>
      <c r="G1891" s="255"/>
      <c r="H1891" s="256"/>
      <c r="I1891" s="257"/>
      <c r="J1891" s="258"/>
      <c r="K1891" s="257"/>
      <c r="M1891" s="259" t="s">
        <v>1570</v>
      </c>
      <c r="O1891" s="242"/>
    </row>
    <row r="1892" spans="1:80" ht="12.75">
      <c r="A1892" s="243">
        <v>199</v>
      </c>
      <c r="B1892" s="244" t="s">
        <v>1571</v>
      </c>
      <c r="C1892" s="245" t="s">
        <v>1572</v>
      </c>
      <c r="D1892" s="246" t="s">
        <v>200</v>
      </c>
      <c r="E1892" s="247">
        <v>1</v>
      </c>
      <c r="F1892" s="439"/>
      <c r="G1892" s="248">
        <f>E1892*F1892</f>
        <v>0</v>
      </c>
      <c r="H1892" s="249">
        <v>0</v>
      </c>
      <c r="I1892" s="250">
        <f>E1892*H1892</f>
        <v>0</v>
      </c>
      <c r="J1892" s="249">
        <v>0</v>
      </c>
      <c r="K1892" s="250">
        <f>E1892*J1892</f>
        <v>0</v>
      </c>
      <c r="O1892" s="242">
        <v>2</v>
      </c>
      <c r="AA1892" s="215">
        <v>1</v>
      </c>
      <c r="AB1892" s="215">
        <v>7</v>
      </c>
      <c r="AC1892" s="215">
        <v>7</v>
      </c>
      <c r="AZ1892" s="215">
        <v>2</v>
      </c>
      <c r="BA1892" s="215">
        <f>IF(AZ1892=1,G1892,0)</f>
        <v>0</v>
      </c>
      <c r="BB1892" s="215">
        <f>IF(AZ1892=2,G1892,0)</f>
        <v>0</v>
      </c>
      <c r="BC1892" s="215">
        <f>IF(AZ1892=3,G1892,0)</f>
        <v>0</v>
      </c>
      <c r="BD1892" s="215">
        <f>IF(AZ1892=4,G1892,0)</f>
        <v>0</v>
      </c>
      <c r="BE1892" s="215">
        <f>IF(AZ1892=5,G1892,0)</f>
        <v>0</v>
      </c>
      <c r="CA1892" s="242">
        <v>1</v>
      </c>
      <c r="CB1892" s="242">
        <v>7</v>
      </c>
    </row>
    <row r="1893" spans="1:15" ht="12.75">
      <c r="A1893" s="251"/>
      <c r="B1893" s="252"/>
      <c r="C1893" s="503" t="s">
        <v>1573</v>
      </c>
      <c r="D1893" s="503"/>
      <c r="E1893" s="253">
        <v>1</v>
      </c>
      <c r="F1893" s="254"/>
      <c r="G1893" s="255"/>
      <c r="H1893" s="256"/>
      <c r="I1893" s="257"/>
      <c r="J1893" s="258"/>
      <c r="K1893" s="257"/>
      <c r="M1893" s="261">
        <v>6.000694444444445</v>
      </c>
      <c r="O1893" s="242"/>
    </row>
    <row r="1894" spans="1:80" ht="12.75">
      <c r="A1894" s="243">
        <v>200</v>
      </c>
      <c r="B1894" s="244" t="s">
        <v>1574</v>
      </c>
      <c r="C1894" s="245" t="s">
        <v>1575</v>
      </c>
      <c r="D1894" s="246" t="s">
        <v>123</v>
      </c>
      <c r="E1894" s="247">
        <v>10.8498</v>
      </c>
      <c r="F1894" s="439"/>
      <c r="G1894" s="248">
        <f>E1894*F1894</f>
        <v>0</v>
      </c>
      <c r="H1894" s="249">
        <v>0</v>
      </c>
      <c r="I1894" s="250">
        <f>E1894*H1894</f>
        <v>0</v>
      </c>
      <c r="J1894" s="249">
        <v>0</v>
      </c>
      <c r="K1894" s="250">
        <f>E1894*J1894</f>
        <v>0</v>
      </c>
      <c r="O1894" s="242">
        <v>2</v>
      </c>
      <c r="AA1894" s="215">
        <v>1</v>
      </c>
      <c r="AB1894" s="215">
        <v>7</v>
      </c>
      <c r="AC1894" s="215">
        <v>7</v>
      </c>
      <c r="AZ1894" s="215">
        <v>2</v>
      </c>
      <c r="BA1894" s="215">
        <f>IF(AZ1894=1,G1894,0)</f>
        <v>0</v>
      </c>
      <c r="BB1894" s="215">
        <f>IF(AZ1894=2,G1894,0)</f>
        <v>0</v>
      </c>
      <c r="BC1894" s="215">
        <f>IF(AZ1894=3,G1894,0)</f>
        <v>0</v>
      </c>
      <c r="BD1894" s="215">
        <f>IF(AZ1894=4,G1894,0)</f>
        <v>0</v>
      </c>
      <c r="BE1894" s="215">
        <f>IF(AZ1894=5,G1894,0)</f>
        <v>0</v>
      </c>
      <c r="CA1894" s="242">
        <v>1</v>
      </c>
      <c r="CB1894" s="242">
        <v>7</v>
      </c>
    </row>
    <row r="1895" spans="1:15" ht="12.75">
      <c r="A1895" s="251"/>
      <c r="B1895" s="252"/>
      <c r="C1895" s="503" t="s">
        <v>1576</v>
      </c>
      <c r="D1895" s="503"/>
      <c r="E1895" s="253">
        <v>10.8498</v>
      </c>
      <c r="F1895" s="254"/>
      <c r="G1895" s="255"/>
      <c r="H1895" s="256"/>
      <c r="I1895" s="257"/>
      <c r="J1895" s="258"/>
      <c r="K1895" s="257"/>
      <c r="M1895" s="259" t="s">
        <v>1576</v>
      </c>
      <c r="O1895" s="242"/>
    </row>
    <row r="1896" spans="1:80" ht="12.75">
      <c r="A1896" s="243">
        <v>201</v>
      </c>
      <c r="B1896" s="244" t="s">
        <v>1577</v>
      </c>
      <c r="C1896" s="245" t="s">
        <v>1578</v>
      </c>
      <c r="D1896" s="246" t="s">
        <v>200</v>
      </c>
      <c r="E1896" s="247">
        <v>37</v>
      </c>
      <c r="F1896" s="439"/>
      <c r="G1896" s="248">
        <f>E1896*F1896</f>
        <v>0</v>
      </c>
      <c r="H1896" s="249">
        <v>1E-05</v>
      </c>
      <c r="I1896" s="250">
        <f>E1896*H1896</f>
        <v>0.00037000000000000005</v>
      </c>
      <c r="J1896" s="249">
        <v>0</v>
      </c>
      <c r="K1896" s="250">
        <f>E1896*J1896</f>
        <v>0</v>
      </c>
      <c r="O1896" s="242">
        <v>2</v>
      </c>
      <c r="AA1896" s="215">
        <v>1</v>
      </c>
      <c r="AB1896" s="215">
        <v>7</v>
      </c>
      <c r="AC1896" s="215">
        <v>7</v>
      </c>
      <c r="AZ1896" s="215">
        <v>2</v>
      </c>
      <c r="BA1896" s="215">
        <f>IF(AZ1896=1,G1896,0)</f>
        <v>0</v>
      </c>
      <c r="BB1896" s="215">
        <f>IF(AZ1896=2,G1896,0)</f>
        <v>0</v>
      </c>
      <c r="BC1896" s="215">
        <f>IF(AZ1896=3,G1896,0)</f>
        <v>0</v>
      </c>
      <c r="BD1896" s="215">
        <f>IF(AZ1896=4,G1896,0)</f>
        <v>0</v>
      </c>
      <c r="BE1896" s="215">
        <f>IF(AZ1896=5,G1896,0)</f>
        <v>0</v>
      </c>
      <c r="CA1896" s="242">
        <v>1</v>
      </c>
      <c r="CB1896" s="242">
        <v>7</v>
      </c>
    </row>
    <row r="1897" spans="1:15" ht="12.75">
      <c r="A1897" s="251"/>
      <c r="B1897" s="252"/>
      <c r="C1897" s="503" t="s">
        <v>1579</v>
      </c>
      <c r="D1897" s="503"/>
      <c r="E1897" s="253">
        <v>8</v>
      </c>
      <c r="F1897" s="254"/>
      <c r="G1897" s="255"/>
      <c r="H1897" s="256"/>
      <c r="I1897" s="257"/>
      <c r="J1897" s="258"/>
      <c r="K1897" s="257"/>
      <c r="M1897" s="261">
        <v>6.088888888888889</v>
      </c>
      <c r="O1897" s="242"/>
    </row>
    <row r="1898" spans="1:15" ht="12.75">
      <c r="A1898" s="251"/>
      <c r="B1898" s="252"/>
      <c r="C1898" s="503" t="s">
        <v>1580</v>
      </c>
      <c r="D1898" s="503"/>
      <c r="E1898" s="253">
        <v>3</v>
      </c>
      <c r="F1898" s="254"/>
      <c r="G1898" s="255"/>
      <c r="H1898" s="256"/>
      <c r="I1898" s="257"/>
      <c r="J1898" s="258"/>
      <c r="K1898" s="257"/>
      <c r="M1898" s="261">
        <v>6.502083333333334</v>
      </c>
      <c r="O1898" s="242"/>
    </row>
    <row r="1899" spans="1:15" ht="12.75">
      <c r="A1899" s="251"/>
      <c r="B1899" s="252"/>
      <c r="C1899" s="503" t="s">
        <v>1581</v>
      </c>
      <c r="D1899" s="503"/>
      <c r="E1899" s="253">
        <v>2</v>
      </c>
      <c r="F1899" s="254"/>
      <c r="G1899" s="255"/>
      <c r="H1899" s="256"/>
      <c r="I1899" s="257"/>
      <c r="J1899" s="258"/>
      <c r="K1899" s="257"/>
      <c r="M1899" s="261">
        <v>14.418055555555556</v>
      </c>
      <c r="O1899" s="242"/>
    </row>
    <row r="1900" spans="1:15" ht="12.75">
      <c r="A1900" s="251"/>
      <c r="B1900" s="252"/>
      <c r="C1900" s="503" t="s">
        <v>1582</v>
      </c>
      <c r="D1900" s="503"/>
      <c r="E1900" s="253">
        <v>24</v>
      </c>
      <c r="F1900" s="254"/>
      <c r="G1900" s="255"/>
      <c r="H1900" s="256"/>
      <c r="I1900" s="257"/>
      <c r="J1900" s="258"/>
      <c r="K1900" s="257"/>
      <c r="M1900" s="259" t="s">
        <v>1582</v>
      </c>
      <c r="O1900" s="242"/>
    </row>
    <row r="1901" spans="1:80" ht="12.75">
      <c r="A1901" s="243">
        <v>202</v>
      </c>
      <c r="B1901" s="244" t="s">
        <v>1583</v>
      </c>
      <c r="C1901" s="245" t="s">
        <v>1584</v>
      </c>
      <c r="D1901" s="246" t="s">
        <v>200</v>
      </c>
      <c r="E1901" s="247">
        <v>93</v>
      </c>
      <c r="F1901" s="439"/>
      <c r="G1901" s="248">
        <f>E1901*F1901</f>
        <v>0</v>
      </c>
      <c r="H1901" s="249">
        <v>1E-05</v>
      </c>
      <c r="I1901" s="250">
        <f>E1901*H1901</f>
        <v>0.00093</v>
      </c>
      <c r="J1901" s="249">
        <v>0</v>
      </c>
      <c r="K1901" s="250">
        <f>E1901*J1901</f>
        <v>0</v>
      </c>
      <c r="O1901" s="242">
        <v>2</v>
      </c>
      <c r="AA1901" s="215">
        <v>1</v>
      </c>
      <c r="AB1901" s="215">
        <v>7</v>
      </c>
      <c r="AC1901" s="215">
        <v>7</v>
      </c>
      <c r="AZ1901" s="215">
        <v>2</v>
      </c>
      <c r="BA1901" s="215">
        <f>IF(AZ1901=1,G1901,0)</f>
        <v>0</v>
      </c>
      <c r="BB1901" s="215">
        <f>IF(AZ1901=2,G1901,0)</f>
        <v>0</v>
      </c>
      <c r="BC1901" s="215">
        <f>IF(AZ1901=3,G1901,0)</f>
        <v>0</v>
      </c>
      <c r="BD1901" s="215">
        <f>IF(AZ1901=4,G1901,0)</f>
        <v>0</v>
      </c>
      <c r="BE1901" s="215">
        <f>IF(AZ1901=5,G1901,0)</f>
        <v>0</v>
      </c>
      <c r="CA1901" s="242">
        <v>1</v>
      </c>
      <c r="CB1901" s="242">
        <v>7</v>
      </c>
    </row>
    <row r="1902" spans="1:15" ht="12.75">
      <c r="A1902" s="251"/>
      <c r="B1902" s="252"/>
      <c r="C1902" s="503" t="s">
        <v>1585</v>
      </c>
      <c r="D1902" s="503"/>
      <c r="E1902" s="253">
        <v>4</v>
      </c>
      <c r="F1902" s="254"/>
      <c r="G1902" s="255"/>
      <c r="H1902" s="256"/>
      <c r="I1902" s="257"/>
      <c r="J1902" s="258"/>
      <c r="K1902" s="257"/>
      <c r="M1902" s="259" t="s">
        <v>1585</v>
      </c>
      <c r="O1902" s="242"/>
    </row>
    <row r="1903" spans="1:15" ht="12.75">
      <c r="A1903" s="251"/>
      <c r="B1903" s="252"/>
      <c r="C1903" s="503" t="s">
        <v>1586</v>
      </c>
      <c r="D1903" s="503"/>
      <c r="E1903" s="253">
        <v>1</v>
      </c>
      <c r="F1903" s="254"/>
      <c r="G1903" s="255"/>
      <c r="H1903" s="256"/>
      <c r="I1903" s="257"/>
      <c r="J1903" s="258"/>
      <c r="K1903" s="257"/>
      <c r="M1903" s="261">
        <v>5.917361111111112</v>
      </c>
      <c r="O1903" s="242"/>
    </row>
    <row r="1904" spans="1:15" ht="12.75">
      <c r="A1904" s="251"/>
      <c r="B1904" s="252"/>
      <c r="C1904" s="503" t="s">
        <v>1587</v>
      </c>
      <c r="D1904" s="503"/>
      <c r="E1904" s="253">
        <v>12</v>
      </c>
      <c r="F1904" s="254"/>
      <c r="G1904" s="255"/>
      <c r="H1904" s="256"/>
      <c r="I1904" s="257"/>
      <c r="J1904" s="258"/>
      <c r="K1904" s="257"/>
      <c r="M1904" s="261">
        <v>6.05</v>
      </c>
      <c r="O1904" s="242"/>
    </row>
    <row r="1905" spans="1:15" ht="12.75">
      <c r="A1905" s="251"/>
      <c r="B1905" s="252"/>
      <c r="C1905" s="503" t="s">
        <v>1588</v>
      </c>
      <c r="D1905" s="503"/>
      <c r="E1905" s="253">
        <v>7</v>
      </c>
      <c r="F1905" s="254"/>
      <c r="G1905" s="255"/>
      <c r="H1905" s="256"/>
      <c r="I1905" s="257"/>
      <c r="J1905" s="258"/>
      <c r="K1905" s="257"/>
      <c r="M1905" s="261">
        <v>6.129861111111111</v>
      </c>
      <c r="O1905" s="242"/>
    </row>
    <row r="1906" spans="1:15" ht="12.75">
      <c r="A1906" s="251"/>
      <c r="B1906" s="252"/>
      <c r="C1906" s="503" t="s">
        <v>1589</v>
      </c>
      <c r="D1906" s="503"/>
      <c r="E1906" s="253">
        <v>1</v>
      </c>
      <c r="F1906" s="254"/>
      <c r="G1906" s="255"/>
      <c r="H1906" s="256"/>
      <c r="I1906" s="257"/>
      <c r="J1906" s="258"/>
      <c r="K1906" s="257"/>
      <c r="M1906" s="261">
        <v>6.167361111111112</v>
      </c>
      <c r="O1906" s="242"/>
    </row>
    <row r="1907" spans="1:15" ht="12.75">
      <c r="A1907" s="251"/>
      <c r="B1907" s="252"/>
      <c r="C1907" s="503" t="s">
        <v>1590</v>
      </c>
      <c r="D1907" s="503"/>
      <c r="E1907" s="253">
        <v>1</v>
      </c>
      <c r="F1907" s="254"/>
      <c r="G1907" s="255"/>
      <c r="H1907" s="256"/>
      <c r="I1907" s="257"/>
      <c r="J1907" s="258"/>
      <c r="K1907" s="257"/>
      <c r="M1907" s="261">
        <v>6.209027777777778</v>
      </c>
      <c r="O1907" s="242"/>
    </row>
    <row r="1908" spans="1:15" ht="12.75">
      <c r="A1908" s="251"/>
      <c r="B1908" s="252"/>
      <c r="C1908" s="503" t="s">
        <v>1580</v>
      </c>
      <c r="D1908" s="503"/>
      <c r="E1908" s="253">
        <v>3</v>
      </c>
      <c r="F1908" s="254"/>
      <c r="G1908" s="255"/>
      <c r="H1908" s="256"/>
      <c r="I1908" s="257"/>
      <c r="J1908" s="258"/>
      <c r="K1908" s="257"/>
      <c r="M1908" s="261">
        <v>6.502083333333334</v>
      </c>
      <c r="O1908" s="242"/>
    </row>
    <row r="1909" spans="1:15" ht="12.75">
      <c r="A1909" s="251"/>
      <c r="B1909" s="252"/>
      <c r="C1909" s="503" t="s">
        <v>1591</v>
      </c>
      <c r="D1909" s="503"/>
      <c r="E1909" s="253">
        <v>4</v>
      </c>
      <c r="F1909" s="254"/>
      <c r="G1909" s="255"/>
      <c r="H1909" s="256"/>
      <c r="I1909" s="257"/>
      <c r="J1909" s="258"/>
      <c r="K1909" s="257"/>
      <c r="M1909" s="259" t="s">
        <v>1591</v>
      </c>
      <c r="O1909" s="242"/>
    </row>
    <row r="1910" spans="1:15" ht="12.75">
      <c r="A1910" s="251"/>
      <c r="B1910" s="252"/>
      <c r="C1910" s="503" t="s">
        <v>1592</v>
      </c>
      <c r="D1910" s="503"/>
      <c r="E1910" s="253">
        <v>9</v>
      </c>
      <c r="F1910" s="254"/>
      <c r="G1910" s="255"/>
      <c r="H1910" s="256"/>
      <c r="I1910" s="257"/>
      <c r="J1910" s="258"/>
      <c r="K1910" s="257"/>
      <c r="M1910" s="259" t="s">
        <v>1592</v>
      </c>
      <c r="O1910" s="242"/>
    </row>
    <row r="1911" spans="1:15" ht="12.75">
      <c r="A1911" s="251"/>
      <c r="B1911" s="252"/>
      <c r="C1911" s="503" t="s">
        <v>1593</v>
      </c>
      <c r="D1911" s="503"/>
      <c r="E1911" s="253">
        <v>3</v>
      </c>
      <c r="F1911" s="254"/>
      <c r="G1911" s="255"/>
      <c r="H1911" s="256"/>
      <c r="I1911" s="257"/>
      <c r="J1911" s="258"/>
      <c r="K1911" s="257"/>
      <c r="M1911" s="259" t="s">
        <v>1593</v>
      </c>
      <c r="O1911" s="242"/>
    </row>
    <row r="1912" spans="1:15" ht="12.75">
      <c r="A1912" s="251"/>
      <c r="B1912" s="252"/>
      <c r="C1912" s="503" t="s">
        <v>1594</v>
      </c>
      <c r="D1912" s="503"/>
      <c r="E1912" s="253">
        <v>12</v>
      </c>
      <c r="F1912" s="254"/>
      <c r="G1912" s="255"/>
      <c r="H1912" s="256"/>
      <c r="I1912" s="257"/>
      <c r="J1912" s="258"/>
      <c r="K1912" s="257"/>
      <c r="M1912" s="259" t="s">
        <v>1594</v>
      </c>
      <c r="O1912" s="242"/>
    </row>
    <row r="1913" spans="1:15" ht="12.75">
      <c r="A1913" s="251"/>
      <c r="B1913" s="252"/>
      <c r="C1913" s="503" t="s">
        <v>1595</v>
      </c>
      <c r="D1913" s="503"/>
      <c r="E1913" s="253">
        <v>6</v>
      </c>
      <c r="F1913" s="254"/>
      <c r="G1913" s="255"/>
      <c r="H1913" s="256"/>
      <c r="I1913" s="257"/>
      <c r="J1913" s="258"/>
      <c r="K1913" s="257"/>
      <c r="M1913" s="259" t="s">
        <v>1595</v>
      </c>
      <c r="O1913" s="242"/>
    </row>
    <row r="1914" spans="1:15" ht="12.75">
      <c r="A1914" s="251"/>
      <c r="B1914" s="252"/>
      <c r="C1914" s="503" t="s">
        <v>1596</v>
      </c>
      <c r="D1914" s="503"/>
      <c r="E1914" s="253">
        <v>26</v>
      </c>
      <c r="F1914" s="254"/>
      <c r="G1914" s="255"/>
      <c r="H1914" s="256"/>
      <c r="I1914" s="257"/>
      <c r="J1914" s="258"/>
      <c r="K1914" s="257"/>
      <c r="M1914" s="259" t="s">
        <v>1596</v>
      </c>
      <c r="O1914" s="242"/>
    </row>
    <row r="1915" spans="1:15" ht="12.75">
      <c r="A1915" s="251"/>
      <c r="B1915" s="252"/>
      <c r="C1915" s="503" t="s">
        <v>1597</v>
      </c>
      <c r="D1915" s="503"/>
      <c r="E1915" s="253">
        <v>2</v>
      </c>
      <c r="F1915" s="254"/>
      <c r="G1915" s="255"/>
      <c r="H1915" s="256"/>
      <c r="I1915" s="257"/>
      <c r="J1915" s="258"/>
      <c r="K1915" s="257"/>
      <c r="M1915" s="261">
        <v>10.251388888888888</v>
      </c>
      <c r="O1915" s="242"/>
    </row>
    <row r="1916" spans="1:15" ht="12.75">
      <c r="A1916" s="251"/>
      <c r="B1916" s="252"/>
      <c r="C1916" s="503" t="s">
        <v>1598</v>
      </c>
      <c r="D1916" s="503"/>
      <c r="E1916" s="253">
        <v>2</v>
      </c>
      <c r="F1916" s="254"/>
      <c r="G1916" s="255"/>
      <c r="H1916" s="256"/>
      <c r="I1916" s="257"/>
      <c r="J1916" s="258"/>
      <c r="K1916" s="257"/>
      <c r="M1916" s="261">
        <v>10.293055555555556</v>
      </c>
      <c r="O1916" s="242"/>
    </row>
    <row r="1917" spans="1:80" ht="12.75">
      <c r="A1917" s="243">
        <v>203</v>
      </c>
      <c r="B1917" s="244" t="s">
        <v>1599</v>
      </c>
      <c r="C1917" s="245" t="s">
        <v>1600</v>
      </c>
      <c r="D1917" s="246" t="s">
        <v>200</v>
      </c>
      <c r="E1917" s="247">
        <f>E1918+E1919+E1920+E1921+E1922+E1923+E1924+E1925+E1926+E1927+E1928+E1929</f>
        <v>167</v>
      </c>
      <c r="F1917" s="439"/>
      <c r="G1917" s="248">
        <f>E1917*F1917</f>
        <v>0</v>
      </c>
      <c r="H1917" s="249">
        <v>2E-05</v>
      </c>
      <c r="I1917" s="250">
        <f>E1917*H1917</f>
        <v>0.00334</v>
      </c>
      <c r="J1917" s="249">
        <v>0</v>
      </c>
      <c r="K1917" s="250">
        <f>E1917*J1917</f>
        <v>0</v>
      </c>
      <c r="O1917" s="242">
        <v>2</v>
      </c>
      <c r="AA1917" s="215">
        <v>1</v>
      </c>
      <c r="AB1917" s="215">
        <v>7</v>
      </c>
      <c r="AC1917" s="215">
        <v>7</v>
      </c>
      <c r="AZ1917" s="215">
        <v>2</v>
      </c>
      <c r="BA1917" s="215">
        <f>IF(AZ1917=1,G1917,0)</f>
        <v>0</v>
      </c>
      <c r="BB1917" s="215">
        <f>IF(AZ1917=2,G1917,0)</f>
        <v>0</v>
      </c>
      <c r="BC1917" s="215">
        <f>IF(AZ1917=3,G1917,0)</f>
        <v>0</v>
      </c>
      <c r="BD1917" s="215">
        <f>IF(AZ1917=4,G1917,0)</f>
        <v>0</v>
      </c>
      <c r="BE1917" s="215">
        <f>IF(AZ1917=5,G1917,0)</f>
        <v>0</v>
      </c>
      <c r="CA1917" s="242">
        <v>1</v>
      </c>
      <c r="CB1917" s="242">
        <v>7</v>
      </c>
    </row>
    <row r="1918" spans="1:15" ht="12.75">
      <c r="A1918" s="251"/>
      <c r="B1918" s="252"/>
      <c r="C1918" s="503" t="s">
        <v>1601</v>
      </c>
      <c r="D1918" s="503"/>
      <c r="E1918" s="253">
        <v>12</v>
      </c>
      <c r="F1918" s="254"/>
      <c r="G1918" s="255"/>
      <c r="H1918" s="256"/>
      <c r="I1918" s="257"/>
      <c r="J1918" s="258"/>
      <c r="K1918" s="257"/>
      <c r="M1918" s="261">
        <v>5.966666666666666</v>
      </c>
      <c r="O1918" s="242"/>
    </row>
    <row r="1919" spans="1:15" ht="12.75">
      <c r="A1919" s="251"/>
      <c r="B1919" s="252"/>
      <c r="C1919" s="503" t="s">
        <v>1592</v>
      </c>
      <c r="D1919" s="503"/>
      <c r="E1919" s="253">
        <v>9</v>
      </c>
      <c r="F1919" s="254"/>
      <c r="G1919" s="255"/>
      <c r="H1919" s="256"/>
      <c r="I1919" s="257"/>
      <c r="J1919" s="258"/>
      <c r="K1919" s="257"/>
      <c r="M1919" s="259" t="s">
        <v>1592</v>
      </c>
      <c r="O1919" s="242"/>
    </row>
    <row r="1920" spans="1:15" ht="12.75">
      <c r="A1920" s="251"/>
      <c r="B1920" s="252"/>
      <c r="C1920" s="503" t="s">
        <v>1605</v>
      </c>
      <c r="D1920" s="503"/>
      <c r="E1920" s="253">
        <v>3</v>
      </c>
      <c r="F1920" s="254"/>
      <c r="G1920" s="255"/>
      <c r="H1920" s="256"/>
      <c r="I1920" s="257"/>
      <c r="J1920" s="258"/>
      <c r="K1920" s="257"/>
      <c r="M1920" s="259" t="s">
        <v>1605</v>
      </c>
      <c r="O1920" s="242"/>
    </row>
    <row r="1921" spans="1:15" ht="12.75">
      <c r="A1921" s="251"/>
      <c r="B1921" s="252"/>
      <c r="C1921" s="503" t="s">
        <v>1606</v>
      </c>
      <c r="D1921" s="503"/>
      <c r="E1921" s="253">
        <v>14</v>
      </c>
      <c r="F1921" s="254"/>
      <c r="G1921" s="255"/>
      <c r="H1921" s="256"/>
      <c r="I1921" s="257"/>
      <c r="J1921" s="258"/>
      <c r="K1921" s="257"/>
      <c r="M1921" s="259" t="s">
        <v>1606</v>
      </c>
      <c r="O1921" s="242"/>
    </row>
    <row r="1922" spans="1:15" ht="12.75">
      <c r="A1922" s="251"/>
      <c r="B1922" s="252"/>
      <c r="C1922" s="503" t="s">
        <v>1607</v>
      </c>
      <c r="D1922" s="503"/>
      <c r="E1922" s="253">
        <v>4</v>
      </c>
      <c r="F1922" s="254"/>
      <c r="G1922" s="255"/>
      <c r="H1922" s="256"/>
      <c r="I1922" s="257"/>
      <c r="J1922" s="258"/>
      <c r="K1922" s="257"/>
      <c r="M1922" s="259" t="s">
        <v>1607</v>
      </c>
      <c r="O1922" s="242"/>
    </row>
    <row r="1923" spans="1:15" ht="12.75">
      <c r="A1923" s="251"/>
      <c r="B1923" s="252"/>
      <c r="C1923" s="503" t="s">
        <v>1608</v>
      </c>
      <c r="D1923" s="503"/>
      <c r="E1923" s="253">
        <v>2</v>
      </c>
      <c r="F1923" s="254"/>
      <c r="G1923" s="255"/>
      <c r="H1923" s="256"/>
      <c r="I1923" s="257"/>
      <c r="J1923" s="258"/>
      <c r="K1923" s="257"/>
      <c r="M1923" s="261">
        <v>5.834722222222222</v>
      </c>
      <c r="O1923" s="242"/>
    </row>
    <row r="1924" spans="1:15" ht="12.75">
      <c r="A1924" s="251"/>
      <c r="B1924" s="252"/>
      <c r="C1924" s="503" t="s">
        <v>1609</v>
      </c>
      <c r="D1924" s="503"/>
      <c r="E1924" s="253">
        <v>27</v>
      </c>
      <c r="F1924" s="254"/>
      <c r="G1924" s="255"/>
      <c r="H1924" s="256"/>
      <c r="I1924" s="257"/>
      <c r="J1924" s="258"/>
      <c r="K1924" s="257"/>
      <c r="M1924" s="259" t="s">
        <v>1609</v>
      </c>
      <c r="O1924" s="242"/>
    </row>
    <row r="1925" spans="1:15" ht="12.75">
      <c r="A1925" s="251"/>
      <c r="B1925" s="252"/>
      <c r="C1925" s="503" t="s">
        <v>1610</v>
      </c>
      <c r="D1925" s="503"/>
      <c r="E1925" s="253">
        <v>12</v>
      </c>
      <c r="F1925" s="254"/>
      <c r="G1925" s="255"/>
      <c r="H1925" s="256"/>
      <c r="I1925" s="257"/>
      <c r="J1925" s="258"/>
      <c r="K1925" s="257"/>
      <c r="M1925" s="259" t="s">
        <v>1610</v>
      </c>
      <c r="O1925" s="242"/>
    </row>
    <row r="1926" spans="1:15" ht="12.75">
      <c r="A1926" s="251"/>
      <c r="B1926" s="252"/>
      <c r="C1926" s="503" t="s">
        <v>1611</v>
      </c>
      <c r="D1926" s="503"/>
      <c r="E1926" s="253">
        <v>3</v>
      </c>
      <c r="F1926" s="254"/>
      <c r="G1926" s="255"/>
      <c r="H1926" s="256"/>
      <c r="I1926" s="257"/>
      <c r="J1926" s="258"/>
      <c r="K1926" s="257"/>
      <c r="M1926" s="259" t="s">
        <v>1611</v>
      </c>
      <c r="O1926" s="242"/>
    </row>
    <row r="1927" spans="1:15" ht="12.75">
      <c r="A1927" s="251"/>
      <c r="B1927" s="252"/>
      <c r="C1927" s="503" t="s">
        <v>1612</v>
      </c>
      <c r="D1927" s="503"/>
      <c r="E1927" s="253">
        <v>43</v>
      </c>
      <c r="F1927" s="254"/>
      <c r="G1927" s="255"/>
      <c r="H1927" s="256"/>
      <c r="I1927" s="257"/>
      <c r="J1927" s="258"/>
      <c r="K1927" s="257"/>
      <c r="M1927" s="259" t="s">
        <v>1612</v>
      </c>
      <c r="O1927" s="242"/>
    </row>
    <row r="1928" spans="1:15" ht="12.75">
      <c r="A1928" s="251"/>
      <c r="B1928" s="252"/>
      <c r="C1928" s="503" t="s">
        <v>1613</v>
      </c>
      <c r="D1928" s="503"/>
      <c r="E1928" s="253">
        <v>2</v>
      </c>
      <c r="F1928" s="254"/>
      <c r="G1928" s="255"/>
      <c r="H1928" s="256"/>
      <c r="I1928" s="257"/>
      <c r="J1928" s="258"/>
      <c r="K1928" s="257"/>
      <c r="M1928" s="261">
        <v>10.043055555555556</v>
      </c>
      <c r="O1928" s="242"/>
    </row>
    <row r="1929" spans="1:15" ht="12.75">
      <c r="A1929" s="251"/>
      <c r="B1929" s="252"/>
      <c r="C1929" s="503" t="s">
        <v>1614</v>
      </c>
      <c r="D1929" s="503"/>
      <c r="E1929" s="253">
        <v>36</v>
      </c>
      <c r="F1929" s="254"/>
      <c r="G1929" s="255"/>
      <c r="H1929" s="256"/>
      <c r="I1929" s="257"/>
      <c r="J1929" s="258"/>
      <c r="K1929" s="257"/>
      <c r="M1929" s="259" t="s">
        <v>1614</v>
      </c>
      <c r="O1929" s="242"/>
    </row>
    <row r="1930" spans="1:80" ht="12.75">
      <c r="A1930" s="243">
        <v>204</v>
      </c>
      <c r="B1930" s="244" t="s">
        <v>1615</v>
      </c>
      <c r="C1930" s="245" t="s">
        <v>1616</v>
      </c>
      <c r="D1930" s="246" t="s">
        <v>200</v>
      </c>
      <c r="E1930" s="247">
        <v>3</v>
      </c>
      <c r="F1930" s="439"/>
      <c r="G1930" s="248">
        <f>E1930*F1930</f>
        <v>0</v>
      </c>
      <c r="H1930" s="249">
        <v>2E-05</v>
      </c>
      <c r="I1930" s="250">
        <f>E1930*H1930</f>
        <v>6.000000000000001E-05</v>
      </c>
      <c r="J1930" s="249">
        <v>0</v>
      </c>
      <c r="K1930" s="250">
        <f>E1930*J1930</f>
        <v>0</v>
      </c>
      <c r="O1930" s="242">
        <v>2</v>
      </c>
      <c r="AA1930" s="215">
        <v>1</v>
      </c>
      <c r="AB1930" s="215">
        <v>7</v>
      </c>
      <c r="AC1930" s="215">
        <v>7</v>
      </c>
      <c r="AZ1930" s="215">
        <v>2</v>
      </c>
      <c r="BA1930" s="215">
        <f>IF(AZ1930=1,G1930,0)</f>
        <v>0</v>
      </c>
      <c r="BB1930" s="215">
        <f>IF(AZ1930=2,G1930,0)</f>
        <v>0</v>
      </c>
      <c r="BC1930" s="215">
        <f>IF(AZ1930=3,G1930,0)</f>
        <v>0</v>
      </c>
      <c r="BD1930" s="215">
        <f>IF(AZ1930=4,G1930,0)</f>
        <v>0</v>
      </c>
      <c r="BE1930" s="215">
        <f>IF(AZ1930=5,G1930,0)</f>
        <v>0</v>
      </c>
      <c r="CA1930" s="242">
        <v>1</v>
      </c>
      <c r="CB1930" s="242">
        <v>7</v>
      </c>
    </row>
    <row r="1931" spans="1:15" ht="12.75">
      <c r="A1931" s="251"/>
      <c r="B1931" s="252"/>
      <c r="C1931" s="503" t="s">
        <v>1617</v>
      </c>
      <c r="D1931" s="503"/>
      <c r="E1931" s="253">
        <v>1</v>
      </c>
      <c r="F1931" s="254"/>
      <c r="G1931" s="255"/>
      <c r="H1931" s="256"/>
      <c r="I1931" s="257"/>
      <c r="J1931" s="258"/>
      <c r="K1931" s="257"/>
      <c r="M1931" s="259" t="s">
        <v>1617</v>
      </c>
      <c r="O1931" s="242"/>
    </row>
    <row r="1932" spans="1:15" ht="12.75">
      <c r="A1932" s="251"/>
      <c r="B1932" s="252"/>
      <c r="C1932" s="503" t="s">
        <v>1618</v>
      </c>
      <c r="D1932" s="503"/>
      <c r="E1932" s="253">
        <v>2</v>
      </c>
      <c r="F1932" s="254"/>
      <c r="G1932" s="255"/>
      <c r="H1932" s="256"/>
      <c r="I1932" s="257"/>
      <c r="J1932" s="258"/>
      <c r="K1932" s="257"/>
      <c r="M1932" s="259" t="s">
        <v>1618</v>
      </c>
      <c r="O1932" s="242"/>
    </row>
    <row r="1933" spans="1:80" ht="12.75">
      <c r="A1933" s="243">
        <v>205</v>
      </c>
      <c r="B1933" s="244" t="s">
        <v>1619</v>
      </c>
      <c r="C1933" s="245" t="s">
        <v>1620</v>
      </c>
      <c r="D1933" s="246" t="s">
        <v>205</v>
      </c>
      <c r="E1933" s="247">
        <f>E1934+E1935+E1936+E1937+E1938+E1939+E1940+E1941+E1942+E1943+E1944+E1945+E1949+E1950+E1951+E1952+E1953+E1954+E1955+E1956+E1957+E1958+E1959+E1960+E1961+E1962+E1963+E1964+E1965+E1966+E1967+E1968</f>
        <v>2205.1520000000005</v>
      </c>
      <c r="F1933" s="439"/>
      <c r="G1933" s="248">
        <f>E1933*F1933</f>
        <v>0</v>
      </c>
      <c r="H1933" s="249">
        <v>5E-05</v>
      </c>
      <c r="I1933" s="250">
        <f>E1933*H1933</f>
        <v>0.11025760000000003</v>
      </c>
      <c r="J1933" s="249">
        <v>0</v>
      </c>
      <c r="K1933" s="250">
        <f>E1933*J1933</f>
        <v>0</v>
      </c>
      <c r="O1933" s="242">
        <v>2</v>
      </c>
      <c r="AA1933" s="215">
        <v>1</v>
      </c>
      <c r="AB1933" s="215">
        <v>0</v>
      </c>
      <c r="AC1933" s="215">
        <v>0</v>
      </c>
      <c r="AZ1933" s="215">
        <v>2</v>
      </c>
      <c r="BA1933" s="215">
        <f>IF(AZ1933=1,G1933,0)</f>
        <v>0</v>
      </c>
      <c r="BB1933" s="215">
        <f>IF(AZ1933=2,G1933,0)</f>
        <v>0</v>
      </c>
      <c r="BC1933" s="215">
        <f>IF(AZ1933=3,G1933,0)</f>
        <v>0</v>
      </c>
      <c r="BD1933" s="215">
        <f>IF(AZ1933=4,G1933,0)</f>
        <v>0</v>
      </c>
      <c r="BE1933" s="215">
        <f>IF(AZ1933=5,G1933,0)</f>
        <v>0</v>
      </c>
      <c r="CA1933" s="242">
        <v>1</v>
      </c>
      <c r="CB1933" s="242">
        <v>0</v>
      </c>
    </row>
    <row r="1934" spans="1:15" ht="12.75">
      <c r="A1934" s="251"/>
      <c r="B1934" s="252"/>
      <c r="C1934" s="503" t="s">
        <v>1621</v>
      </c>
      <c r="D1934" s="503"/>
      <c r="E1934" s="253">
        <v>24.8</v>
      </c>
      <c r="F1934" s="254"/>
      <c r="G1934" s="255"/>
      <c r="H1934" s="256"/>
      <c r="I1934" s="257"/>
      <c r="J1934" s="258"/>
      <c r="K1934" s="257"/>
      <c r="M1934" s="259" t="s">
        <v>1621</v>
      </c>
      <c r="O1934" s="242"/>
    </row>
    <row r="1935" spans="1:15" ht="12.75">
      <c r="A1935" s="251"/>
      <c r="B1935" s="252"/>
      <c r="C1935" s="503" t="s">
        <v>1622</v>
      </c>
      <c r="D1935" s="503"/>
      <c r="E1935" s="253">
        <v>24.8</v>
      </c>
      <c r="F1935" s="254"/>
      <c r="G1935" s="255"/>
      <c r="H1935" s="256"/>
      <c r="I1935" s="257"/>
      <c r="J1935" s="258"/>
      <c r="K1935" s="257"/>
      <c r="M1935" s="259" t="s">
        <v>1622</v>
      </c>
      <c r="O1935" s="242"/>
    </row>
    <row r="1936" spans="1:15" ht="12.75">
      <c r="A1936" s="251"/>
      <c r="B1936" s="252"/>
      <c r="C1936" s="503" t="s">
        <v>1623</v>
      </c>
      <c r="D1936" s="503"/>
      <c r="E1936" s="253">
        <v>6.83</v>
      </c>
      <c r="F1936" s="254"/>
      <c r="G1936" s="255"/>
      <c r="H1936" s="256"/>
      <c r="I1936" s="257"/>
      <c r="J1936" s="258"/>
      <c r="K1936" s="257"/>
      <c r="M1936" s="259" t="s">
        <v>1623</v>
      </c>
      <c r="O1936" s="242"/>
    </row>
    <row r="1937" spans="1:15" ht="12.75">
      <c r="A1937" s="251"/>
      <c r="B1937" s="252"/>
      <c r="C1937" s="503" t="s">
        <v>1624</v>
      </c>
      <c r="D1937" s="503"/>
      <c r="E1937" s="253">
        <v>90.48</v>
      </c>
      <c r="F1937" s="254"/>
      <c r="G1937" s="255"/>
      <c r="H1937" s="256"/>
      <c r="I1937" s="257"/>
      <c r="J1937" s="258"/>
      <c r="K1937" s="257"/>
      <c r="M1937" s="259" t="s">
        <v>1624</v>
      </c>
      <c r="O1937" s="242"/>
    </row>
    <row r="1938" spans="1:15" ht="12.75">
      <c r="A1938" s="251"/>
      <c r="B1938" s="252"/>
      <c r="C1938" s="503" t="s">
        <v>1625</v>
      </c>
      <c r="D1938" s="503"/>
      <c r="E1938" s="253">
        <v>77.76</v>
      </c>
      <c r="F1938" s="254"/>
      <c r="G1938" s="255"/>
      <c r="H1938" s="256"/>
      <c r="I1938" s="257"/>
      <c r="J1938" s="258"/>
      <c r="K1938" s="257"/>
      <c r="M1938" s="259" t="s">
        <v>1625</v>
      </c>
      <c r="O1938" s="242"/>
    </row>
    <row r="1939" spans="1:15" ht="12.75">
      <c r="A1939" s="251"/>
      <c r="B1939" s="252"/>
      <c r="C1939" s="503" t="s">
        <v>1626</v>
      </c>
      <c r="D1939" s="503"/>
      <c r="E1939" s="253">
        <v>32.96</v>
      </c>
      <c r="F1939" s="254"/>
      <c r="G1939" s="255"/>
      <c r="H1939" s="256"/>
      <c r="I1939" s="257"/>
      <c r="J1939" s="258"/>
      <c r="K1939" s="257"/>
      <c r="M1939" s="259" t="s">
        <v>1626</v>
      </c>
      <c r="O1939" s="242"/>
    </row>
    <row r="1940" spans="1:15" ht="12.75">
      <c r="A1940" s="251"/>
      <c r="B1940" s="252"/>
      <c r="C1940" s="503" t="s">
        <v>1627</v>
      </c>
      <c r="D1940" s="503"/>
      <c r="E1940" s="253">
        <v>55.58</v>
      </c>
      <c r="F1940" s="254"/>
      <c r="G1940" s="255"/>
      <c r="H1940" s="256"/>
      <c r="I1940" s="257"/>
      <c r="J1940" s="258"/>
      <c r="K1940" s="257"/>
      <c r="M1940" s="259" t="s">
        <v>1627</v>
      </c>
      <c r="O1940" s="242"/>
    </row>
    <row r="1941" spans="1:15" ht="12.75">
      <c r="A1941" s="251"/>
      <c r="B1941" s="252"/>
      <c r="C1941" s="503" t="s">
        <v>1628</v>
      </c>
      <c r="D1941" s="503"/>
      <c r="E1941" s="253">
        <v>7.94</v>
      </c>
      <c r="F1941" s="254"/>
      <c r="G1941" s="255"/>
      <c r="H1941" s="256"/>
      <c r="I1941" s="257"/>
      <c r="J1941" s="258"/>
      <c r="K1941" s="257"/>
      <c r="M1941" s="259" t="s">
        <v>1628</v>
      </c>
      <c r="O1941" s="242"/>
    </row>
    <row r="1942" spans="1:15" ht="12.75">
      <c r="A1942" s="251"/>
      <c r="B1942" s="252"/>
      <c r="C1942" s="503" t="s">
        <v>1629</v>
      </c>
      <c r="D1942" s="503"/>
      <c r="E1942" s="253">
        <v>7.02</v>
      </c>
      <c r="F1942" s="254"/>
      <c r="G1942" s="255"/>
      <c r="H1942" s="256"/>
      <c r="I1942" s="257"/>
      <c r="J1942" s="258"/>
      <c r="K1942" s="257"/>
      <c r="M1942" s="259" t="s">
        <v>1629</v>
      </c>
      <c r="O1942" s="242"/>
    </row>
    <row r="1943" spans="1:15" ht="12.75">
      <c r="A1943" s="251"/>
      <c r="B1943" s="252"/>
      <c r="C1943" s="503" t="s">
        <v>1636</v>
      </c>
      <c r="D1943" s="503"/>
      <c r="E1943" s="253">
        <v>25.24</v>
      </c>
      <c r="F1943" s="254"/>
      <c r="G1943" s="255"/>
      <c r="H1943" s="256"/>
      <c r="I1943" s="257"/>
      <c r="J1943" s="258"/>
      <c r="K1943" s="257"/>
      <c r="M1943" s="259" t="s">
        <v>1636</v>
      </c>
      <c r="O1943" s="242"/>
    </row>
    <row r="1944" spans="1:15" ht="12.75">
      <c r="A1944" s="251"/>
      <c r="B1944" s="252"/>
      <c r="C1944" s="503" t="s">
        <v>1637</v>
      </c>
      <c r="D1944" s="503"/>
      <c r="E1944" s="253">
        <v>60.21</v>
      </c>
      <c r="F1944" s="254"/>
      <c r="G1944" s="255"/>
      <c r="H1944" s="256"/>
      <c r="I1944" s="257"/>
      <c r="J1944" s="258"/>
      <c r="K1944" s="257"/>
      <c r="M1944" s="259" t="s">
        <v>1637</v>
      </c>
      <c r="O1944" s="242"/>
    </row>
    <row r="1945" spans="1:15" ht="12.75">
      <c r="A1945" s="251"/>
      <c r="B1945" s="252"/>
      <c r="C1945" s="503" t="s">
        <v>1638</v>
      </c>
      <c r="D1945" s="503"/>
      <c r="E1945" s="253">
        <v>10.72</v>
      </c>
      <c r="F1945" s="254"/>
      <c r="G1945" s="255"/>
      <c r="H1945" s="256"/>
      <c r="I1945" s="257"/>
      <c r="J1945" s="258"/>
      <c r="K1945" s="257"/>
      <c r="M1945" s="259" t="s">
        <v>1638</v>
      </c>
      <c r="O1945" s="242"/>
    </row>
    <row r="1946" spans="1:15" ht="12.75">
      <c r="A1946" s="251"/>
      <c r="B1946" s="252"/>
      <c r="C1946" s="505" t="s">
        <v>174</v>
      </c>
      <c r="D1946" s="505"/>
      <c r="E1946" s="262">
        <v>0</v>
      </c>
      <c r="F1946" s="254"/>
      <c r="G1946" s="255"/>
      <c r="H1946" s="256"/>
      <c r="I1946" s="257"/>
      <c r="J1946" s="258"/>
      <c r="K1946" s="257"/>
      <c r="M1946" s="259" t="s">
        <v>174</v>
      </c>
      <c r="O1946" s="242"/>
    </row>
    <row r="1947" spans="1:15" ht="12.75">
      <c r="A1947" s="251"/>
      <c r="B1947" s="252"/>
      <c r="C1947" s="505" t="s">
        <v>861</v>
      </c>
      <c r="D1947" s="505"/>
      <c r="E1947" s="262">
        <v>0</v>
      </c>
      <c r="F1947" s="254"/>
      <c r="G1947" s="255"/>
      <c r="H1947" s="256"/>
      <c r="I1947" s="257"/>
      <c r="J1947" s="258"/>
      <c r="K1947" s="257"/>
      <c r="M1947" s="259">
        <v>0</v>
      </c>
      <c r="O1947" s="242"/>
    </row>
    <row r="1948" spans="1:15" ht="12.75">
      <c r="A1948" s="251"/>
      <c r="B1948" s="252"/>
      <c r="C1948" s="505" t="s">
        <v>175</v>
      </c>
      <c r="D1948" s="505"/>
      <c r="E1948" s="262">
        <v>0</v>
      </c>
      <c r="F1948" s="254"/>
      <c r="G1948" s="255"/>
      <c r="H1948" s="256"/>
      <c r="I1948" s="257"/>
      <c r="J1948" s="258"/>
      <c r="K1948" s="257"/>
      <c r="M1948" s="259" t="s">
        <v>175</v>
      </c>
      <c r="O1948" s="242"/>
    </row>
    <row r="1949" spans="1:15" ht="12.75">
      <c r="A1949" s="251"/>
      <c r="B1949" s="252"/>
      <c r="C1949" s="503" t="s">
        <v>1639</v>
      </c>
      <c r="D1949" s="503"/>
      <c r="E1949" s="253">
        <v>24</v>
      </c>
      <c r="F1949" s="254"/>
      <c r="G1949" s="255"/>
      <c r="H1949" s="256"/>
      <c r="I1949" s="257"/>
      <c r="J1949" s="258"/>
      <c r="K1949" s="257"/>
      <c r="M1949" s="259" t="s">
        <v>1639</v>
      </c>
      <c r="O1949" s="242"/>
    </row>
    <row r="1950" spans="1:15" ht="12.75">
      <c r="A1950" s="251"/>
      <c r="B1950" s="252"/>
      <c r="C1950" s="503" t="s">
        <v>1640</v>
      </c>
      <c r="D1950" s="503"/>
      <c r="E1950" s="253">
        <v>24.9</v>
      </c>
      <c r="F1950" s="254"/>
      <c r="G1950" s="255"/>
      <c r="H1950" s="256"/>
      <c r="I1950" s="257"/>
      <c r="J1950" s="258"/>
      <c r="K1950" s="257"/>
      <c r="M1950" s="259" t="s">
        <v>1640</v>
      </c>
      <c r="O1950" s="242"/>
    </row>
    <row r="1951" spans="1:15" ht="12.75">
      <c r="A1951" s="251"/>
      <c r="B1951" s="252"/>
      <c r="C1951" s="503" t="s">
        <v>1641</v>
      </c>
      <c r="D1951" s="503"/>
      <c r="E1951" s="253">
        <v>116.2</v>
      </c>
      <c r="F1951" s="254"/>
      <c r="G1951" s="255"/>
      <c r="H1951" s="256"/>
      <c r="I1951" s="257"/>
      <c r="J1951" s="258"/>
      <c r="K1951" s="257"/>
      <c r="M1951" s="259" t="s">
        <v>1641</v>
      </c>
      <c r="O1951" s="242"/>
    </row>
    <row r="1952" spans="1:15" ht="12.75">
      <c r="A1952" s="251"/>
      <c r="B1952" s="252"/>
      <c r="C1952" s="503" t="s">
        <v>1642</v>
      </c>
      <c r="D1952" s="503"/>
      <c r="E1952" s="253">
        <v>27.76</v>
      </c>
      <c r="F1952" s="254"/>
      <c r="G1952" s="255"/>
      <c r="H1952" s="256"/>
      <c r="I1952" s="257"/>
      <c r="J1952" s="258"/>
      <c r="K1952" s="257"/>
      <c r="M1952" s="259" t="s">
        <v>1642</v>
      </c>
      <c r="O1952" s="242"/>
    </row>
    <row r="1953" spans="1:15" ht="12.75">
      <c r="A1953" s="251"/>
      <c r="B1953" s="252"/>
      <c r="C1953" s="503" t="s">
        <v>1643</v>
      </c>
      <c r="D1953" s="503"/>
      <c r="E1953" s="253">
        <v>6.94</v>
      </c>
      <c r="F1953" s="254"/>
      <c r="G1953" s="255"/>
      <c r="H1953" s="256"/>
      <c r="I1953" s="257"/>
      <c r="J1953" s="258"/>
      <c r="K1953" s="257"/>
      <c r="M1953" s="259" t="s">
        <v>1643</v>
      </c>
      <c r="O1953" s="242"/>
    </row>
    <row r="1954" spans="1:15" ht="12.75">
      <c r="A1954" s="251"/>
      <c r="B1954" s="252"/>
      <c r="C1954" s="503" t="s">
        <v>1644</v>
      </c>
      <c r="D1954" s="503"/>
      <c r="E1954" s="253">
        <v>95.04</v>
      </c>
      <c r="F1954" s="254"/>
      <c r="G1954" s="255"/>
      <c r="H1954" s="256"/>
      <c r="I1954" s="257"/>
      <c r="J1954" s="258"/>
      <c r="K1954" s="257"/>
      <c r="M1954" s="259" t="s">
        <v>1644</v>
      </c>
      <c r="O1954" s="242"/>
    </row>
    <row r="1955" spans="1:15" ht="12.75">
      <c r="A1955" s="251"/>
      <c r="B1955" s="252"/>
      <c r="C1955" s="503" t="s">
        <v>1645</v>
      </c>
      <c r="D1955" s="503"/>
      <c r="E1955" s="253">
        <v>233.28</v>
      </c>
      <c r="F1955" s="254"/>
      <c r="G1955" s="255"/>
      <c r="H1955" s="256"/>
      <c r="I1955" s="257"/>
      <c r="J1955" s="258"/>
      <c r="K1955" s="257"/>
      <c r="M1955" s="259" t="s">
        <v>1645</v>
      </c>
      <c r="O1955" s="242"/>
    </row>
    <row r="1956" spans="1:15" ht="12.75">
      <c r="A1956" s="251"/>
      <c r="B1956" s="252"/>
      <c r="C1956" s="503" t="s">
        <v>1646</v>
      </c>
      <c r="D1956" s="503"/>
      <c r="E1956" s="253">
        <v>53.992</v>
      </c>
      <c r="F1956" s="254"/>
      <c r="G1956" s="255"/>
      <c r="H1956" s="256"/>
      <c r="I1956" s="257"/>
      <c r="J1956" s="258"/>
      <c r="K1956" s="257"/>
      <c r="M1956" s="259" t="s">
        <v>1646</v>
      </c>
      <c r="O1956" s="242"/>
    </row>
    <row r="1957" spans="1:15" ht="12.75">
      <c r="A1957" s="251"/>
      <c r="B1957" s="252"/>
      <c r="C1957" s="503" t="s">
        <v>1647</v>
      </c>
      <c r="D1957" s="503"/>
      <c r="E1957" s="253">
        <v>110.88</v>
      </c>
      <c r="F1957" s="254"/>
      <c r="G1957" s="255"/>
      <c r="H1957" s="256"/>
      <c r="I1957" s="257"/>
      <c r="J1957" s="258"/>
      <c r="K1957" s="257"/>
      <c r="M1957" s="259" t="s">
        <v>1647</v>
      </c>
      <c r="O1957" s="242"/>
    </row>
    <row r="1958" spans="1:15" ht="12.75">
      <c r="A1958" s="251"/>
      <c r="B1958" s="252"/>
      <c r="C1958" s="503" t="s">
        <v>1648</v>
      </c>
      <c r="D1958" s="503"/>
      <c r="E1958" s="253">
        <v>25.14</v>
      </c>
      <c r="F1958" s="254"/>
      <c r="G1958" s="255"/>
      <c r="H1958" s="256"/>
      <c r="I1958" s="257"/>
      <c r="J1958" s="258"/>
      <c r="K1958" s="257"/>
      <c r="M1958" s="259" t="s">
        <v>1648</v>
      </c>
      <c r="O1958" s="242"/>
    </row>
    <row r="1959" spans="1:15" ht="12.75">
      <c r="A1959" s="251"/>
      <c r="B1959" s="252"/>
      <c r="C1959" s="503" t="s">
        <v>1649</v>
      </c>
      <c r="D1959" s="503"/>
      <c r="E1959" s="253">
        <v>356.9</v>
      </c>
      <c r="F1959" s="254"/>
      <c r="G1959" s="255"/>
      <c r="H1959" s="256"/>
      <c r="I1959" s="257"/>
      <c r="J1959" s="258"/>
      <c r="K1959" s="257"/>
      <c r="M1959" s="259" t="s">
        <v>1649</v>
      </c>
      <c r="O1959" s="242"/>
    </row>
    <row r="1960" spans="1:15" ht="12.75">
      <c r="A1960" s="251"/>
      <c r="B1960" s="252"/>
      <c r="C1960" s="503" t="s">
        <v>1650</v>
      </c>
      <c r="D1960" s="503"/>
      <c r="E1960" s="253">
        <v>13.28</v>
      </c>
      <c r="F1960" s="254"/>
      <c r="G1960" s="255"/>
      <c r="H1960" s="256"/>
      <c r="I1960" s="257"/>
      <c r="J1960" s="258"/>
      <c r="K1960" s="257"/>
      <c r="M1960" s="259" t="s">
        <v>1650</v>
      </c>
      <c r="O1960" s="242"/>
    </row>
    <row r="1961" spans="1:15" ht="12.75">
      <c r="A1961" s="251"/>
      <c r="B1961" s="252"/>
      <c r="C1961" s="503" t="s">
        <v>1651</v>
      </c>
      <c r="D1961" s="503"/>
      <c r="E1961" s="253">
        <v>309.6</v>
      </c>
      <c r="F1961" s="254"/>
      <c r="G1961" s="255"/>
      <c r="H1961" s="256"/>
      <c r="I1961" s="257"/>
      <c r="J1961" s="258"/>
      <c r="K1961" s="257"/>
      <c r="M1961" s="259" t="s">
        <v>1651</v>
      </c>
      <c r="O1961" s="242"/>
    </row>
    <row r="1962" spans="1:15" ht="12.75">
      <c r="A1962" s="251"/>
      <c r="B1962" s="252"/>
      <c r="C1962" s="503" t="s">
        <v>1652</v>
      </c>
      <c r="D1962" s="503"/>
      <c r="E1962" s="253">
        <v>47.88</v>
      </c>
      <c r="F1962" s="254"/>
      <c r="G1962" s="255"/>
      <c r="H1962" s="256"/>
      <c r="I1962" s="257"/>
      <c r="J1962" s="258"/>
      <c r="K1962" s="257"/>
      <c r="M1962" s="259" t="s">
        <v>1652</v>
      </c>
      <c r="O1962" s="242"/>
    </row>
    <row r="1963" spans="1:15" ht="12.75">
      <c r="A1963" s="251"/>
      <c r="B1963" s="252"/>
      <c r="C1963" s="503" t="s">
        <v>1653</v>
      </c>
      <c r="D1963" s="503"/>
      <c r="E1963" s="253">
        <v>98.88</v>
      </c>
      <c r="F1963" s="254"/>
      <c r="G1963" s="255"/>
      <c r="H1963" s="256"/>
      <c r="I1963" s="257"/>
      <c r="J1963" s="258"/>
      <c r="K1963" s="257"/>
      <c r="M1963" s="259" t="s">
        <v>1653</v>
      </c>
      <c r="O1963" s="242"/>
    </row>
    <row r="1964" spans="1:15" ht="12.75">
      <c r="A1964" s="251"/>
      <c r="B1964" s="252"/>
      <c r="C1964" s="503" t="s">
        <v>1654</v>
      </c>
      <c r="D1964" s="503"/>
      <c r="E1964" s="253">
        <v>206.44</v>
      </c>
      <c r="F1964" s="254"/>
      <c r="G1964" s="255"/>
      <c r="H1964" s="256"/>
      <c r="I1964" s="257"/>
      <c r="J1964" s="258"/>
      <c r="K1964" s="257"/>
      <c r="M1964" s="259" t="s">
        <v>1654</v>
      </c>
      <c r="O1964" s="242"/>
    </row>
    <row r="1965" spans="1:15" ht="12.75">
      <c r="A1965" s="251"/>
      <c r="B1965" s="252"/>
      <c r="C1965" s="503" t="s">
        <v>1655</v>
      </c>
      <c r="D1965" s="503"/>
      <c r="E1965" s="253">
        <v>7.94</v>
      </c>
      <c r="F1965" s="254"/>
      <c r="G1965" s="255"/>
      <c r="H1965" s="256"/>
      <c r="I1965" s="257"/>
      <c r="J1965" s="258"/>
      <c r="K1965" s="257"/>
      <c r="M1965" s="259" t="s">
        <v>1655</v>
      </c>
      <c r="O1965" s="242"/>
    </row>
    <row r="1966" spans="1:15" ht="12.75">
      <c r="A1966" s="251"/>
      <c r="B1966" s="252"/>
      <c r="C1966" s="503" t="s">
        <v>1656</v>
      </c>
      <c r="D1966" s="503"/>
      <c r="E1966" s="253">
        <v>9.94</v>
      </c>
      <c r="F1966" s="254"/>
      <c r="G1966" s="255"/>
      <c r="H1966" s="256"/>
      <c r="I1966" s="257"/>
      <c r="J1966" s="258"/>
      <c r="K1966" s="257"/>
      <c r="M1966" s="259" t="s">
        <v>1656</v>
      </c>
      <c r="O1966" s="242"/>
    </row>
    <row r="1967" spans="1:15" ht="12.75">
      <c r="A1967" s="251"/>
      <c r="B1967" s="252"/>
      <c r="C1967" s="503" t="s">
        <v>1657</v>
      </c>
      <c r="D1967" s="503"/>
      <c r="E1967" s="253">
        <v>9.26</v>
      </c>
      <c r="F1967" s="254"/>
      <c r="G1967" s="255"/>
      <c r="H1967" s="256"/>
      <c r="I1967" s="257"/>
      <c r="J1967" s="258"/>
      <c r="K1967" s="257"/>
      <c r="M1967" s="259" t="s">
        <v>1657</v>
      </c>
      <c r="O1967" s="242"/>
    </row>
    <row r="1968" spans="1:15" ht="12.75">
      <c r="A1968" s="251"/>
      <c r="B1968" s="252"/>
      <c r="C1968" s="503" t="s">
        <v>1658</v>
      </c>
      <c r="D1968" s="503"/>
      <c r="E1968" s="253">
        <v>2.56</v>
      </c>
      <c r="F1968" s="254"/>
      <c r="G1968" s="255"/>
      <c r="H1968" s="256"/>
      <c r="I1968" s="257"/>
      <c r="J1968" s="258"/>
      <c r="K1968" s="257"/>
      <c r="M1968" s="259" t="s">
        <v>1658</v>
      </c>
      <c r="O1968" s="242"/>
    </row>
    <row r="1969" spans="1:15" ht="12.75">
      <c r="A1969" s="251"/>
      <c r="B1969" s="252"/>
      <c r="C1969" s="505" t="s">
        <v>174</v>
      </c>
      <c r="D1969" s="505"/>
      <c r="E1969" s="262">
        <v>0</v>
      </c>
      <c r="F1969" s="254"/>
      <c r="G1969" s="255"/>
      <c r="H1969" s="256"/>
      <c r="I1969" s="257"/>
      <c r="J1969" s="258"/>
      <c r="K1969" s="257"/>
      <c r="M1969" s="259" t="s">
        <v>174</v>
      </c>
      <c r="O1969" s="242"/>
    </row>
    <row r="1970" spans="1:15" ht="12.75">
      <c r="A1970" s="251"/>
      <c r="B1970" s="252"/>
      <c r="C1970" s="505" t="s">
        <v>861</v>
      </c>
      <c r="D1970" s="505"/>
      <c r="E1970" s="262">
        <v>0</v>
      </c>
      <c r="F1970" s="254"/>
      <c r="G1970" s="255"/>
      <c r="H1970" s="256"/>
      <c r="I1970" s="257"/>
      <c r="J1970" s="258"/>
      <c r="K1970" s="257"/>
      <c r="M1970" s="259">
        <v>0</v>
      </c>
      <c r="O1970" s="242"/>
    </row>
    <row r="1971" spans="1:15" ht="12.75">
      <c r="A1971" s="251"/>
      <c r="B1971" s="252"/>
      <c r="C1971" s="505" t="s">
        <v>175</v>
      </c>
      <c r="D1971" s="505"/>
      <c r="E1971" s="262">
        <v>0</v>
      </c>
      <c r="F1971" s="254"/>
      <c r="G1971" s="255"/>
      <c r="H1971" s="256"/>
      <c r="I1971" s="257"/>
      <c r="J1971" s="258"/>
      <c r="K1971" s="257"/>
      <c r="M1971" s="259" t="s">
        <v>175</v>
      </c>
      <c r="O1971" s="242"/>
    </row>
    <row r="1972" spans="1:80" ht="12.75">
      <c r="A1972" s="243">
        <v>206</v>
      </c>
      <c r="B1972" s="244" t="s">
        <v>1659</v>
      </c>
      <c r="C1972" s="245" t="s">
        <v>1660</v>
      </c>
      <c r="D1972" s="246" t="s">
        <v>205</v>
      </c>
      <c r="E1972" s="247">
        <v>334.752</v>
      </c>
      <c r="F1972" s="439"/>
      <c r="G1972" s="248">
        <f>E1972*F1972</f>
        <v>0</v>
      </c>
      <c r="H1972" s="249">
        <v>0.00185</v>
      </c>
      <c r="I1972" s="250">
        <f>E1972*H1972</f>
        <v>0.6192912</v>
      </c>
      <c r="J1972" s="249"/>
      <c r="K1972" s="250">
        <f>E1972*J1972</f>
        <v>0</v>
      </c>
      <c r="O1972" s="242">
        <v>2</v>
      </c>
      <c r="AA1972" s="215">
        <v>3</v>
      </c>
      <c r="AB1972" s="215">
        <v>7</v>
      </c>
      <c r="AC1972" s="215">
        <v>60775301</v>
      </c>
      <c r="AZ1972" s="215">
        <v>2</v>
      </c>
      <c r="BA1972" s="215">
        <f>IF(AZ1972=1,G1972,0)</f>
        <v>0</v>
      </c>
      <c r="BB1972" s="215">
        <f>IF(AZ1972=2,G1972,0)</f>
        <v>0</v>
      </c>
      <c r="BC1972" s="215">
        <f>IF(AZ1972=3,G1972,0)</f>
        <v>0</v>
      </c>
      <c r="BD1972" s="215">
        <f>IF(AZ1972=4,G1972,0)</f>
        <v>0</v>
      </c>
      <c r="BE1972" s="215">
        <f>IF(AZ1972=5,G1972,0)</f>
        <v>0</v>
      </c>
      <c r="CA1972" s="242">
        <v>3</v>
      </c>
      <c r="CB1972" s="242">
        <v>7</v>
      </c>
    </row>
    <row r="1973" spans="1:15" ht="12.75">
      <c r="A1973" s="251"/>
      <c r="B1973" s="252"/>
      <c r="C1973" s="505" t="s">
        <v>174</v>
      </c>
      <c r="D1973" s="505"/>
      <c r="E1973" s="262">
        <v>0</v>
      </c>
      <c r="F1973" s="254"/>
      <c r="G1973" s="255"/>
      <c r="H1973" s="256"/>
      <c r="I1973" s="257"/>
      <c r="J1973" s="258"/>
      <c r="K1973" s="257"/>
      <c r="M1973" s="259" t="s">
        <v>174</v>
      </c>
      <c r="O1973" s="242"/>
    </row>
    <row r="1974" spans="1:15" ht="12.75">
      <c r="A1974" s="251"/>
      <c r="B1974" s="252"/>
      <c r="C1974" s="505" t="s">
        <v>1661</v>
      </c>
      <c r="D1974" s="505"/>
      <c r="E1974" s="262">
        <v>5.76</v>
      </c>
      <c r="F1974" s="254"/>
      <c r="G1974" s="255"/>
      <c r="H1974" s="256"/>
      <c r="I1974" s="257"/>
      <c r="J1974" s="258"/>
      <c r="K1974" s="257"/>
      <c r="M1974" s="259" t="s">
        <v>1661</v>
      </c>
      <c r="O1974" s="242"/>
    </row>
    <row r="1975" spans="1:15" ht="12.75">
      <c r="A1975" s="251"/>
      <c r="B1975" s="252"/>
      <c r="C1975" s="505" t="s">
        <v>1662</v>
      </c>
      <c r="D1975" s="505"/>
      <c r="E1975" s="262">
        <v>14.67</v>
      </c>
      <c r="F1975" s="254"/>
      <c r="G1975" s="255"/>
      <c r="H1975" s="256"/>
      <c r="I1975" s="257"/>
      <c r="J1975" s="258"/>
      <c r="K1975" s="257"/>
      <c r="M1975" s="259" t="s">
        <v>1662</v>
      </c>
      <c r="O1975" s="242"/>
    </row>
    <row r="1976" spans="1:15" ht="12.75">
      <c r="A1976" s="251"/>
      <c r="B1976" s="252"/>
      <c r="C1976" s="505" t="s">
        <v>1663</v>
      </c>
      <c r="D1976" s="505"/>
      <c r="E1976" s="262">
        <v>0.1</v>
      </c>
      <c r="F1976" s="254"/>
      <c r="G1976" s="255"/>
      <c r="H1976" s="256"/>
      <c r="I1976" s="257"/>
      <c r="J1976" s="258"/>
      <c r="K1976" s="257"/>
      <c r="M1976" s="259" t="s">
        <v>1663</v>
      </c>
      <c r="O1976" s="242"/>
    </row>
    <row r="1977" spans="1:15" ht="12.75">
      <c r="A1977" s="251"/>
      <c r="B1977" s="252"/>
      <c r="C1977" s="505" t="s">
        <v>1664</v>
      </c>
      <c r="D1977" s="505"/>
      <c r="E1977" s="262">
        <v>23.1</v>
      </c>
      <c r="F1977" s="254"/>
      <c r="G1977" s="255"/>
      <c r="H1977" s="256"/>
      <c r="I1977" s="257"/>
      <c r="J1977" s="258"/>
      <c r="K1977" s="257"/>
      <c r="M1977" s="259" t="s">
        <v>1664</v>
      </c>
      <c r="O1977" s="242"/>
    </row>
    <row r="1978" spans="1:15" ht="12.75">
      <c r="A1978" s="251"/>
      <c r="B1978" s="252"/>
      <c r="C1978" s="505" t="s">
        <v>1665</v>
      </c>
      <c r="D1978" s="505"/>
      <c r="E1978" s="262">
        <v>6.56</v>
      </c>
      <c r="F1978" s="254"/>
      <c r="G1978" s="255"/>
      <c r="H1978" s="256"/>
      <c r="I1978" s="257"/>
      <c r="J1978" s="258"/>
      <c r="K1978" s="257"/>
      <c r="M1978" s="259" t="s">
        <v>1665</v>
      </c>
      <c r="O1978" s="242"/>
    </row>
    <row r="1979" spans="1:15" ht="12.75">
      <c r="A1979" s="251"/>
      <c r="B1979" s="252"/>
      <c r="C1979" s="505" t="s">
        <v>1666</v>
      </c>
      <c r="D1979" s="505"/>
      <c r="E1979" s="262">
        <v>3.28</v>
      </c>
      <c r="F1979" s="254"/>
      <c r="G1979" s="255"/>
      <c r="H1979" s="256"/>
      <c r="I1979" s="257"/>
      <c r="J1979" s="258"/>
      <c r="K1979" s="257"/>
      <c r="M1979" s="259" t="s">
        <v>1666</v>
      </c>
      <c r="O1979" s="242"/>
    </row>
    <row r="1980" spans="1:15" ht="12.75">
      <c r="A1980" s="251"/>
      <c r="B1980" s="252"/>
      <c r="C1980" s="505" t="s">
        <v>497</v>
      </c>
      <c r="D1980" s="505"/>
      <c r="E1980" s="262">
        <v>17.28</v>
      </c>
      <c r="F1980" s="254"/>
      <c r="G1980" s="255"/>
      <c r="H1980" s="256"/>
      <c r="I1980" s="257"/>
      <c r="J1980" s="258"/>
      <c r="K1980" s="257"/>
      <c r="M1980" s="259" t="s">
        <v>497</v>
      </c>
      <c r="O1980" s="242"/>
    </row>
    <row r="1981" spans="1:15" ht="12.75">
      <c r="A1981" s="251"/>
      <c r="B1981" s="252"/>
      <c r="C1981" s="505" t="s">
        <v>1667</v>
      </c>
      <c r="D1981" s="505"/>
      <c r="E1981" s="262">
        <v>46.98</v>
      </c>
      <c r="F1981" s="254"/>
      <c r="G1981" s="255"/>
      <c r="H1981" s="256"/>
      <c r="I1981" s="257"/>
      <c r="J1981" s="258"/>
      <c r="K1981" s="257"/>
      <c r="M1981" s="259" t="s">
        <v>1667</v>
      </c>
      <c r="O1981" s="242"/>
    </row>
    <row r="1982" spans="1:15" ht="12.75">
      <c r="A1982" s="251"/>
      <c r="B1982" s="252"/>
      <c r="C1982" s="505" t="s">
        <v>1668</v>
      </c>
      <c r="D1982" s="505"/>
      <c r="E1982" s="262">
        <v>25.2</v>
      </c>
      <c r="F1982" s="254"/>
      <c r="G1982" s="255"/>
      <c r="H1982" s="256"/>
      <c r="I1982" s="257"/>
      <c r="J1982" s="258"/>
      <c r="K1982" s="257"/>
      <c r="M1982" s="259" t="s">
        <v>1668</v>
      </c>
      <c r="O1982" s="242"/>
    </row>
    <row r="1983" spans="1:15" ht="12.75">
      <c r="A1983" s="251"/>
      <c r="B1983" s="252"/>
      <c r="C1983" s="505" t="s">
        <v>1669</v>
      </c>
      <c r="D1983" s="505"/>
      <c r="E1983" s="262">
        <v>4.92</v>
      </c>
      <c r="F1983" s="254"/>
      <c r="G1983" s="255"/>
      <c r="H1983" s="256"/>
      <c r="I1983" s="257"/>
      <c r="J1983" s="258"/>
      <c r="K1983" s="257"/>
      <c r="M1983" s="259" t="s">
        <v>1669</v>
      </c>
      <c r="O1983" s="242"/>
    </row>
    <row r="1984" spans="1:15" ht="12.75">
      <c r="A1984" s="251"/>
      <c r="B1984" s="252"/>
      <c r="C1984" s="505" t="s">
        <v>502</v>
      </c>
      <c r="D1984" s="505"/>
      <c r="E1984" s="262">
        <v>70.95</v>
      </c>
      <c r="F1984" s="254"/>
      <c r="G1984" s="255"/>
      <c r="H1984" s="256"/>
      <c r="I1984" s="257"/>
      <c r="J1984" s="258"/>
      <c r="K1984" s="257"/>
      <c r="M1984" s="259" t="s">
        <v>502</v>
      </c>
      <c r="O1984" s="242"/>
    </row>
    <row r="1985" spans="1:15" ht="12.75">
      <c r="A1985" s="251"/>
      <c r="B1985" s="252"/>
      <c r="C1985" s="505" t="s">
        <v>1670</v>
      </c>
      <c r="D1985" s="505"/>
      <c r="E1985" s="262">
        <v>66.24</v>
      </c>
      <c r="F1985" s="254"/>
      <c r="G1985" s="255"/>
      <c r="H1985" s="256"/>
      <c r="I1985" s="257"/>
      <c r="J1985" s="258"/>
      <c r="K1985" s="257"/>
      <c r="M1985" s="259" t="s">
        <v>1670</v>
      </c>
      <c r="O1985" s="242"/>
    </row>
    <row r="1986" spans="1:15" ht="12.75">
      <c r="A1986" s="251"/>
      <c r="B1986" s="252"/>
      <c r="C1986" s="505" t="s">
        <v>1671</v>
      </c>
      <c r="D1986" s="505"/>
      <c r="E1986" s="262">
        <v>40.04</v>
      </c>
      <c r="F1986" s="254"/>
      <c r="G1986" s="255"/>
      <c r="H1986" s="256"/>
      <c r="I1986" s="257"/>
      <c r="J1986" s="258"/>
      <c r="K1986" s="257"/>
      <c r="M1986" s="259" t="s">
        <v>1671</v>
      </c>
      <c r="O1986" s="242"/>
    </row>
    <row r="1987" spans="1:15" ht="12.75">
      <c r="A1987" s="251"/>
      <c r="B1987" s="252"/>
      <c r="C1987" s="505" t="s">
        <v>1672</v>
      </c>
      <c r="D1987" s="505"/>
      <c r="E1987" s="262">
        <v>3.08</v>
      </c>
      <c r="F1987" s="254"/>
      <c r="G1987" s="255"/>
      <c r="H1987" s="256"/>
      <c r="I1987" s="257"/>
      <c r="J1987" s="258"/>
      <c r="K1987" s="257"/>
      <c r="M1987" s="259" t="s">
        <v>1672</v>
      </c>
      <c r="O1987" s="242"/>
    </row>
    <row r="1988" spans="1:15" ht="12.75">
      <c r="A1988" s="251"/>
      <c r="B1988" s="252"/>
      <c r="C1988" s="505" t="s">
        <v>1673</v>
      </c>
      <c r="D1988" s="505"/>
      <c r="E1988" s="262">
        <v>3.08</v>
      </c>
      <c r="F1988" s="254"/>
      <c r="G1988" s="255"/>
      <c r="H1988" s="256"/>
      <c r="I1988" s="257"/>
      <c r="J1988" s="258"/>
      <c r="K1988" s="257"/>
      <c r="M1988" s="259" t="s">
        <v>1673</v>
      </c>
      <c r="O1988" s="242"/>
    </row>
    <row r="1989" spans="1:15" ht="12.75">
      <c r="A1989" s="251"/>
      <c r="B1989" s="252"/>
      <c r="C1989" s="505" t="s">
        <v>1674</v>
      </c>
      <c r="D1989" s="505"/>
      <c r="E1989" s="262">
        <v>4.4</v>
      </c>
      <c r="F1989" s="254"/>
      <c r="G1989" s="255"/>
      <c r="H1989" s="256"/>
      <c r="I1989" s="257"/>
      <c r="J1989" s="258"/>
      <c r="K1989" s="257"/>
      <c r="M1989" s="259" t="s">
        <v>1674</v>
      </c>
      <c r="O1989" s="242"/>
    </row>
    <row r="1990" spans="1:15" ht="12.75">
      <c r="A1990" s="251"/>
      <c r="B1990" s="252"/>
      <c r="C1990" s="505" t="s">
        <v>175</v>
      </c>
      <c r="D1990" s="505"/>
      <c r="E1990" s="262">
        <v>335.63999999999993</v>
      </c>
      <c r="F1990" s="254"/>
      <c r="G1990" s="255"/>
      <c r="H1990" s="256"/>
      <c r="I1990" s="257"/>
      <c r="J1990" s="258"/>
      <c r="K1990" s="257"/>
      <c r="M1990" s="259" t="s">
        <v>175</v>
      </c>
      <c r="O1990" s="242"/>
    </row>
    <row r="1991" spans="1:15" ht="12.75">
      <c r="A1991" s="251"/>
      <c r="B1991" s="252"/>
      <c r="C1991" s="503" t="s">
        <v>1675</v>
      </c>
      <c r="D1991" s="503"/>
      <c r="E1991" s="253">
        <v>334.752</v>
      </c>
      <c r="F1991" s="254"/>
      <c r="G1991" s="255"/>
      <c r="H1991" s="256"/>
      <c r="I1991" s="257"/>
      <c r="J1991" s="258"/>
      <c r="K1991" s="257"/>
      <c r="M1991" s="259" t="s">
        <v>1675</v>
      </c>
      <c r="O1991" s="242"/>
    </row>
    <row r="1992" spans="1:80" ht="12.75">
      <c r="A1992" s="243">
        <v>207</v>
      </c>
      <c r="B1992" s="244" t="s">
        <v>1676</v>
      </c>
      <c r="C1992" s="245" t="s">
        <v>1677</v>
      </c>
      <c r="D1992" s="246" t="s">
        <v>205</v>
      </c>
      <c r="E1992" s="247">
        <v>16.72</v>
      </c>
      <c r="F1992" s="439"/>
      <c r="G1992" s="248">
        <f>E1992*F1992</f>
        <v>0</v>
      </c>
      <c r="H1992" s="249">
        <v>0.00364</v>
      </c>
      <c r="I1992" s="250">
        <f>E1992*H1992</f>
        <v>0.06086079999999999</v>
      </c>
      <c r="J1992" s="249"/>
      <c r="K1992" s="250">
        <f>E1992*J1992</f>
        <v>0</v>
      </c>
      <c r="O1992" s="242">
        <v>2</v>
      </c>
      <c r="AA1992" s="215">
        <v>3</v>
      </c>
      <c r="AB1992" s="215">
        <v>7</v>
      </c>
      <c r="AC1992" s="215">
        <v>60775304</v>
      </c>
      <c r="AZ1992" s="215">
        <v>2</v>
      </c>
      <c r="BA1992" s="215">
        <f>IF(AZ1992=1,G1992,0)</f>
        <v>0</v>
      </c>
      <c r="BB1992" s="215">
        <f>IF(AZ1992=2,G1992,0)</f>
        <v>0</v>
      </c>
      <c r="BC1992" s="215">
        <f>IF(AZ1992=3,G1992,0)</f>
        <v>0</v>
      </c>
      <c r="BD1992" s="215">
        <f>IF(AZ1992=4,G1992,0)</f>
        <v>0</v>
      </c>
      <c r="BE1992" s="215">
        <f>IF(AZ1992=5,G1992,0)</f>
        <v>0</v>
      </c>
      <c r="CA1992" s="242">
        <v>3</v>
      </c>
      <c r="CB1992" s="242">
        <v>7</v>
      </c>
    </row>
    <row r="1993" spans="1:15" ht="12.75">
      <c r="A1993" s="251"/>
      <c r="B1993" s="252"/>
      <c r="C1993" s="505" t="s">
        <v>174</v>
      </c>
      <c r="D1993" s="505"/>
      <c r="E1993" s="262">
        <v>0</v>
      </c>
      <c r="F1993" s="254"/>
      <c r="G1993" s="255"/>
      <c r="H1993" s="256"/>
      <c r="I1993" s="257"/>
      <c r="J1993" s="258"/>
      <c r="K1993" s="257"/>
      <c r="M1993" s="259" t="s">
        <v>174</v>
      </c>
      <c r="O1993" s="242"/>
    </row>
    <row r="1994" spans="1:15" ht="12.75">
      <c r="A1994" s="251"/>
      <c r="B1994" s="252"/>
      <c r="C1994" s="505" t="s">
        <v>464</v>
      </c>
      <c r="D1994" s="505"/>
      <c r="E1994" s="262">
        <v>6.4</v>
      </c>
      <c r="F1994" s="254"/>
      <c r="G1994" s="255"/>
      <c r="H1994" s="256"/>
      <c r="I1994" s="257"/>
      <c r="J1994" s="258"/>
      <c r="K1994" s="257"/>
      <c r="M1994" s="259" t="s">
        <v>464</v>
      </c>
      <c r="O1994" s="242"/>
    </row>
    <row r="1995" spans="1:15" ht="12.75">
      <c r="A1995" s="251"/>
      <c r="B1995" s="252"/>
      <c r="C1995" s="505" t="s">
        <v>466</v>
      </c>
      <c r="D1995" s="505"/>
      <c r="E1995" s="262">
        <v>1.6</v>
      </c>
      <c r="F1995" s="254"/>
      <c r="G1995" s="255"/>
      <c r="H1995" s="256"/>
      <c r="I1995" s="257"/>
      <c r="J1995" s="258"/>
      <c r="K1995" s="257"/>
      <c r="M1995" s="259" t="s">
        <v>466</v>
      </c>
      <c r="O1995" s="242"/>
    </row>
    <row r="1996" spans="1:15" ht="12.75">
      <c r="A1996" s="251"/>
      <c r="B1996" s="252"/>
      <c r="C1996" s="505" t="s">
        <v>1678</v>
      </c>
      <c r="D1996" s="505"/>
      <c r="E1996" s="262">
        <v>7.2</v>
      </c>
      <c r="F1996" s="254"/>
      <c r="G1996" s="255"/>
      <c r="H1996" s="256"/>
      <c r="I1996" s="257"/>
      <c r="J1996" s="258"/>
      <c r="K1996" s="257"/>
      <c r="M1996" s="259" t="s">
        <v>1678</v>
      </c>
      <c r="O1996" s="242"/>
    </row>
    <row r="1997" spans="1:15" ht="12.75">
      <c r="A1997" s="251"/>
      <c r="B1997" s="252"/>
      <c r="C1997" s="505" t="s">
        <v>175</v>
      </c>
      <c r="D1997" s="505"/>
      <c r="E1997" s="262">
        <v>15.2</v>
      </c>
      <c r="F1997" s="254"/>
      <c r="G1997" s="255"/>
      <c r="H1997" s="256"/>
      <c r="I1997" s="257"/>
      <c r="J1997" s="258"/>
      <c r="K1997" s="257"/>
      <c r="M1997" s="259" t="s">
        <v>175</v>
      </c>
      <c r="O1997" s="242"/>
    </row>
    <row r="1998" spans="1:15" ht="12.75">
      <c r="A1998" s="251"/>
      <c r="B1998" s="252"/>
      <c r="C1998" s="503" t="s">
        <v>1679</v>
      </c>
      <c r="D1998" s="503"/>
      <c r="E1998" s="253">
        <v>16.72</v>
      </c>
      <c r="F1998" s="254"/>
      <c r="G1998" s="255"/>
      <c r="H1998" s="256"/>
      <c r="I1998" s="257"/>
      <c r="J1998" s="258"/>
      <c r="K1998" s="257"/>
      <c r="M1998" s="259" t="s">
        <v>1679</v>
      </c>
      <c r="O1998" s="242"/>
    </row>
    <row r="1999" spans="1:80" ht="12.75">
      <c r="A1999" s="243">
        <v>208</v>
      </c>
      <c r="B1999" s="244" t="s">
        <v>1680</v>
      </c>
      <c r="C1999" s="245" t="s">
        <v>1681</v>
      </c>
      <c r="D1999" s="246" t="s">
        <v>205</v>
      </c>
      <c r="E1999" s="247">
        <v>96.679</v>
      </c>
      <c r="F1999" s="439"/>
      <c r="G1999" s="248">
        <f>E1999*F1999</f>
        <v>0</v>
      </c>
      <c r="H1999" s="249">
        <v>0.00486</v>
      </c>
      <c r="I1999" s="250">
        <f>E1999*H1999</f>
        <v>0.46985994</v>
      </c>
      <c r="J1999" s="249"/>
      <c r="K1999" s="250">
        <f>E1999*J1999</f>
        <v>0</v>
      </c>
      <c r="O1999" s="242">
        <v>2</v>
      </c>
      <c r="AA1999" s="215">
        <v>3</v>
      </c>
      <c r="AB1999" s="215">
        <v>7</v>
      </c>
      <c r="AC1999" s="215">
        <v>60775306</v>
      </c>
      <c r="AZ1999" s="215">
        <v>2</v>
      </c>
      <c r="BA1999" s="215">
        <f>IF(AZ1999=1,G1999,0)</f>
        <v>0</v>
      </c>
      <c r="BB1999" s="215">
        <f>IF(AZ1999=2,G1999,0)</f>
        <v>0</v>
      </c>
      <c r="BC1999" s="215">
        <f>IF(AZ1999=3,G1999,0)</f>
        <v>0</v>
      </c>
      <c r="BD1999" s="215">
        <f>IF(AZ1999=4,G1999,0)</f>
        <v>0</v>
      </c>
      <c r="BE1999" s="215">
        <f>IF(AZ1999=5,G1999,0)</f>
        <v>0</v>
      </c>
      <c r="CA1999" s="242">
        <v>3</v>
      </c>
      <c r="CB1999" s="242">
        <v>7</v>
      </c>
    </row>
    <row r="2000" spans="1:15" ht="12.75">
      <c r="A2000" s="251"/>
      <c r="B2000" s="252"/>
      <c r="C2000" s="505" t="s">
        <v>174</v>
      </c>
      <c r="D2000" s="505"/>
      <c r="E2000" s="262">
        <v>0</v>
      </c>
      <c r="F2000" s="254"/>
      <c r="G2000" s="255"/>
      <c r="H2000" s="256"/>
      <c r="I2000" s="257"/>
      <c r="J2000" s="258"/>
      <c r="K2000" s="257"/>
      <c r="M2000" s="259" t="s">
        <v>174</v>
      </c>
      <c r="O2000" s="242"/>
    </row>
    <row r="2001" spans="1:15" ht="12.75">
      <c r="A2001" s="251"/>
      <c r="B2001" s="252"/>
      <c r="C2001" s="505" t="s">
        <v>1682</v>
      </c>
      <c r="D2001" s="505"/>
      <c r="E2001" s="262">
        <v>22.08</v>
      </c>
      <c r="F2001" s="254"/>
      <c r="G2001" s="255"/>
      <c r="H2001" s="256"/>
      <c r="I2001" s="257"/>
      <c r="J2001" s="258"/>
      <c r="K2001" s="257"/>
      <c r="M2001" s="259" t="s">
        <v>1682</v>
      </c>
      <c r="O2001" s="242"/>
    </row>
    <row r="2002" spans="1:15" ht="12.75">
      <c r="A2002" s="251"/>
      <c r="B2002" s="252"/>
      <c r="C2002" s="505" t="s">
        <v>1683</v>
      </c>
      <c r="D2002" s="505"/>
      <c r="E2002" s="262">
        <v>18.6</v>
      </c>
      <c r="F2002" s="254"/>
      <c r="G2002" s="255"/>
      <c r="H2002" s="256"/>
      <c r="I2002" s="257"/>
      <c r="J2002" s="258"/>
      <c r="K2002" s="257"/>
      <c r="M2002" s="259" t="s">
        <v>1683</v>
      </c>
      <c r="O2002" s="242"/>
    </row>
    <row r="2003" spans="1:15" ht="12.75">
      <c r="A2003" s="251"/>
      <c r="B2003" s="252"/>
      <c r="C2003" s="505" t="s">
        <v>1684</v>
      </c>
      <c r="D2003" s="505"/>
      <c r="E2003" s="262">
        <v>3.2</v>
      </c>
      <c r="F2003" s="254"/>
      <c r="G2003" s="255"/>
      <c r="H2003" s="256"/>
      <c r="I2003" s="257"/>
      <c r="J2003" s="258"/>
      <c r="K2003" s="257"/>
      <c r="M2003" s="259" t="s">
        <v>1684</v>
      </c>
      <c r="O2003" s="242"/>
    </row>
    <row r="2004" spans="1:15" ht="12.75">
      <c r="A2004" s="251"/>
      <c r="B2004" s="252"/>
      <c r="C2004" s="505" t="s">
        <v>1685</v>
      </c>
      <c r="D2004" s="505"/>
      <c r="E2004" s="262">
        <v>10.78</v>
      </c>
      <c r="F2004" s="254"/>
      <c r="G2004" s="255"/>
      <c r="H2004" s="256"/>
      <c r="I2004" s="257"/>
      <c r="J2004" s="258"/>
      <c r="K2004" s="257"/>
      <c r="M2004" s="259" t="s">
        <v>1685</v>
      </c>
      <c r="O2004" s="242"/>
    </row>
    <row r="2005" spans="1:15" ht="12.75">
      <c r="A2005" s="251"/>
      <c r="B2005" s="252"/>
      <c r="C2005" s="505" t="s">
        <v>1686</v>
      </c>
      <c r="D2005" s="505"/>
      <c r="E2005" s="262">
        <v>1.54</v>
      </c>
      <c r="F2005" s="254"/>
      <c r="G2005" s="255"/>
      <c r="H2005" s="256"/>
      <c r="I2005" s="257"/>
      <c r="J2005" s="258"/>
      <c r="K2005" s="257"/>
      <c r="M2005" s="259" t="s">
        <v>1686</v>
      </c>
      <c r="O2005" s="242"/>
    </row>
    <row r="2006" spans="1:15" ht="12.75">
      <c r="A2006" s="251"/>
      <c r="B2006" s="252"/>
      <c r="C2006" s="505" t="s">
        <v>1687</v>
      </c>
      <c r="D2006" s="505"/>
      <c r="E2006" s="262">
        <v>1.54</v>
      </c>
      <c r="F2006" s="254"/>
      <c r="G2006" s="255"/>
      <c r="H2006" s="256"/>
      <c r="I2006" s="257"/>
      <c r="J2006" s="258"/>
      <c r="K2006" s="257"/>
      <c r="M2006" s="259" t="s">
        <v>1687</v>
      </c>
      <c r="O2006" s="242"/>
    </row>
    <row r="2007" spans="1:15" ht="12.75">
      <c r="A2007" s="251"/>
      <c r="B2007" s="252"/>
      <c r="C2007" s="505" t="s">
        <v>1688</v>
      </c>
      <c r="D2007" s="505"/>
      <c r="E2007" s="262">
        <v>2.34</v>
      </c>
      <c r="F2007" s="254"/>
      <c r="G2007" s="255"/>
      <c r="H2007" s="256"/>
      <c r="I2007" s="257"/>
      <c r="J2007" s="258"/>
      <c r="K2007" s="257"/>
      <c r="M2007" s="259" t="s">
        <v>1688</v>
      </c>
      <c r="O2007" s="242"/>
    </row>
    <row r="2008" spans="1:15" ht="12.75">
      <c r="A2008" s="251"/>
      <c r="B2008" s="252"/>
      <c r="C2008" s="505" t="s">
        <v>1689</v>
      </c>
      <c r="D2008" s="505"/>
      <c r="E2008" s="262">
        <v>2.34</v>
      </c>
      <c r="F2008" s="254"/>
      <c r="G2008" s="255"/>
      <c r="H2008" s="256"/>
      <c r="I2008" s="257"/>
      <c r="J2008" s="258"/>
      <c r="K2008" s="257"/>
      <c r="M2008" s="259" t="s">
        <v>1689</v>
      </c>
      <c r="O2008" s="242"/>
    </row>
    <row r="2009" spans="1:15" ht="12.75">
      <c r="A2009" s="251"/>
      <c r="B2009" s="252"/>
      <c r="C2009" s="505" t="s">
        <v>1690</v>
      </c>
      <c r="D2009" s="505"/>
      <c r="E2009" s="262">
        <v>5.4</v>
      </c>
      <c r="F2009" s="254"/>
      <c r="G2009" s="255"/>
      <c r="H2009" s="256"/>
      <c r="I2009" s="257"/>
      <c r="J2009" s="258"/>
      <c r="K2009" s="257"/>
      <c r="M2009" s="259" t="s">
        <v>1690</v>
      </c>
      <c r="O2009" s="242"/>
    </row>
    <row r="2010" spans="1:15" ht="12.75">
      <c r="A2010" s="251"/>
      <c r="B2010" s="252"/>
      <c r="C2010" s="505" t="s">
        <v>1691</v>
      </c>
      <c r="D2010" s="505"/>
      <c r="E2010" s="262">
        <v>5.16</v>
      </c>
      <c r="F2010" s="254"/>
      <c r="G2010" s="255"/>
      <c r="H2010" s="256"/>
      <c r="I2010" s="257"/>
      <c r="J2010" s="258"/>
      <c r="K2010" s="257"/>
      <c r="M2010" s="259" t="s">
        <v>1691</v>
      </c>
      <c r="O2010" s="242"/>
    </row>
    <row r="2011" spans="1:15" ht="12.75">
      <c r="A2011" s="251"/>
      <c r="B2011" s="252"/>
      <c r="C2011" s="505" t="s">
        <v>1692</v>
      </c>
      <c r="D2011" s="505"/>
      <c r="E2011" s="262">
        <v>1.65</v>
      </c>
      <c r="F2011" s="254"/>
      <c r="G2011" s="255"/>
      <c r="H2011" s="256"/>
      <c r="I2011" s="257"/>
      <c r="J2011" s="258"/>
      <c r="K2011" s="257"/>
      <c r="M2011" s="259" t="s">
        <v>1692</v>
      </c>
      <c r="O2011" s="242"/>
    </row>
    <row r="2012" spans="1:15" ht="12.75">
      <c r="A2012" s="251"/>
      <c r="B2012" s="252"/>
      <c r="C2012" s="505" t="s">
        <v>1693</v>
      </c>
      <c r="D2012" s="505"/>
      <c r="E2012" s="262">
        <v>3.7</v>
      </c>
      <c r="F2012" s="254"/>
      <c r="G2012" s="255"/>
      <c r="H2012" s="256"/>
      <c r="I2012" s="257"/>
      <c r="J2012" s="258"/>
      <c r="K2012" s="257"/>
      <c r="M2012" s="259" t="s">
        <v>1693</v>
      </c>
      <c r="O2012" s="242"/>
    </row>
    <row r="2013" spans="1:15" ht="12.75">
      <c r="A2013" s="251"/>
      <c r="B2013" s="252"/>
      <c r="C2013" s="505" t="s">
        <v>1566</v>
      </c>
      <c r="D2013" s="505"/>
      <c r="E2013" s="262">
        <v>5.16</v>
      </c>
      <c r="F2013" s="254"/>
      <c r="G2013" s="255"/>
      <c r="H2013" s="256"/>
      <c r="I2013" s="257"/>
      <c r="J2013" s="258"/>
      <c r="K2013" s="257"/>
      <c r="M2013" s="259" t="s">
        <v>1566</v>
      </c>
      <c r="O2013" s="242"/>
    </row>
    <row r="2014" spans="1:15" ht="12.75">
      <c r="A2014" s="251"/>
      <c r="B2014" s="252"/>
      <c r="C2014" s="505" t="s">
        <v>1694</v>
      </c>
      <c r="D2014" s="505"/>
      <c r="E2014" s="262">
        <v>3.28</v>
      </c>
      <c r="F2014" s="254"/>
      <c r="G2014" s="255"/>
      <c r="H2014" s="256"/>
      <c r="I2014" s="257"/>
      <c r="J2014" s="258"/>
      <c r="K2014" s="257"/>
      <c r="M2014" s="259" t="s">
        <v>1694</v>
      </c>
      <c r="O2014" s="242"/>
    </row>
    <row r="2015" spans="1:15" ht="12.75">
      <c r="A2015" s="251"/>
      <c r="B2015" s="252"/>
      <c r="C2015" s="505" t="s">
        <v>1695</v>
      </c>
      <c r="D2015" s="505"/>
      <c r="E2015" s="262">
        <v>1.12</v>
      </c>
      <c r="F2015" s="254"/>
      <c r="G2015" s="255"/>
      <c r="H2015" s="256"/>
      <c r="I2015" s="257"/>
      <c r="J2015" s="258"/>
      <c r="K2015" s="257"/>
      <c r="M2015" s="259" t="s">
        <v>1695</v>
      </c>
      <c r="O2015" s="242"/>
    </row>
    <row r="2016" spans="1:15" ht="12.75">
      <c r="A2016" s="251"/>
      <c r="B2016" s="252"/>
      <c r="C2016" s="505" t="s">
        <v>175</v>
      </c>
      <c r="D2016" s="505"/>
      <c r="E2016" s="262">
        <v>87.89000000000001</v>
      </c>
      <c r="F2016" s="254"/>
      <c r="G2016" s="255"/>
      <c r="H2016" s="256"/>
      <c r="I2016" s="257"/>
      <c r="J2016" s="258"/>
      <c r="K2016" s="257"/>
      <c r="M2016" s="259" t="s">
        <v>175</v>
      </c>
      <c r="O2016" s="242"/>
    </row>
    <row r="2017" spans="1:15" ht="12.75">
      <c r="A2017" s="251"/>
      <c r="B2017" s="252"/>
      <c r="C2017" s="503" t="s">
        <v>1696</v>
      </c>
      <c r="D2017" s="503"/>
      <c r="E2017" s="253">
        <v>96.679</v>
      </c>
      <c r="F2017" s="254"/>
      <c r="G2017" s="255"/>
      <c r="H2017" s="256"/>
      <c r="I2017" s="257"/>
      <c r="J2017" s="258"/>
      <c r="K2017" s="257"/>
      <c r="M2017" s="259" t="s">
        <v>1696</v>
      </c>
      <c r="O2017" s="242"/>
    </row>
    <row r="2018" spans="1:80" ht="12.75">
      <c r="A2018" s="243">
        <v>209</v>
      </c>
      <c r="B2018" s="244" t="s">
        <v>1697</v>
      </c>
      <c r="C2018" s="245" t="s">
        <v>1698</v>
      </c>
      <c r="D2018" s="246" t="s">
        <v>205</v>
      </c>
      <c r="E2018" s="247">
        <v>29.238</v>
      </c>
      <c r="F2018" s="439"/>
      <c r="G2018" s="248">
        <f>E2018*F2018</f>
        <v>0</v>
      </c>
      <c r="H2018" s="249">
        <v>0.00749</v>
      </c>
      <c r="I2018" s="250">
        <f>E2018*H2018</f>
        <v>0.21899262</v>
      </c>
      <c r="J2018" s="249"/>
      <c r="K2018" s="250">
        <f>E2018*J2018</f>
        <v>0</v>
      </c>
      <c r="O2018" s="242">
        <v>2</v>
      </c>
      <c r="AA2018" s="215">
        <v>3</v>
      </c>
      <c r="AB2018" s="215">
        <v>7</v>
      </c>
      <c r="AC2018" s="215">
        <v>60775310</v>
      </c>
      <c r="AZ2018" s="215">
        <v>2</v>
      </c>
      <c r="BA2018" s="215">
        <f>IF(AZ2018=1,G2018,0)</f>
        <v>0</v>
      </c>
      <c r="BB2018" s="215">
        <f>IF(AZ2018=2,G2018,0)</f>
        <v>0</v>
      </c>
      <c r="BC2018" s="215">
        <f>IF(AZ2018=3,G2018,0)</f>
        <v>0</v>
      </c>
      <c r="BD2018" s="215">
        <f>IF(AZ2018=4,G2018,0)</f>
        <v>0</v>
      </c>
      <c r="BE2018" s="215">
        <f>IF(AZ2018=5,G2018,0)</f>
        <v>0</v>
      </c>
      <c r="CA2018" s="242">
        <v>3</v>
      </c>
      <c r="CB2018" s="242">
        <v>7</v>
      </c>
    </row>
    <row r="2019" spans="1:15" ht="12.75">
      <c r="A2019" s="251"/>
      <c r="B2019" s="252"/>
      <c r="C2019" s="505" t="s">
        <v>174</v>
      </c>
      <c r="D2019" s="505"/>
      <c r="E2019" s="262">
        <v>0</v>
      </c>
      <c r="F2019" s="254"/>
      <c r="G2019" s="255"/>
      <c r="H2019" s="256"/>
      <c r="I2019" s="257"/>
      <c r="J2019" s="258"/>
      <c r="K2019" s="257"/>
      <c r="M2019" s="259" t="s">
        <v>174</v>
      </c>
      <c r="O2019" s="242"/>
    </row>
    <row r="2020" spans="1:15" ht="12.75">
      <c r="A2020" s="251"/>
      <c r="B2020" s="252"/>
      <c r="C2020" s="505" t="s">
        <v>1699</v>
      </c>
      <c r="D2020" s="505"/>
      <c r="E2020" s="262">
        <v>1.92</v>
      </c>
      <c r="F2020" s="254"/>
      <c r="G2020" s="255"/>
      <c r="H2020" s="256"/>
      <c r="I2020" s="257"/>
      <c r="J2020" s="258"/>
      <c r="K2020" s="257"/>
      <c r="M2020" s="259" t="s">
        <v>1699</v>
      </c>
      <c r="O2020" s="242"/>
    </row>
    <row r="2021" spans="1:15" ht="12.75">
      <c r="A2021" s="251"/>
      <c r="B2021" s="252"/>
      <c r="C2021" s="505" t="s">
        <v>1700</v>
      </c>
      <c r="D2021" s="505"/>
      <c r="E2021" s="262">
        <v>9.3</v>
      </c>
      <c r="F2021" s="254"/>
      <c r="G2021" s="255"/>
      <c r="H2021" s="256"/>
      <c r="I2021" s="257"/>
      <c r="J2021" s="258"/>
      <c r="K2021" s="257"/>
      <c r="M2021" s="259" t="s">
        <v>1700</v>
      </c>
      <c r="O2021" s="242"/>
    </row>
    <row r="2022" spans="1:15" ht="12.75">
      <c r="A2022" s="251"/>
      <c r="B2022" s="252"/>
      <c r="C2022" s="505" t="s">
        <v>1701</v>
      </c>
      <c r="D2022" s="505"/>
      <c r="E2022" s="262">
        <v>15.36</v>
      </c>
      <c r="F2022" s="254"/>
      <c r="G2022" s="255"/>
      <c r="H2022" s="256"/>
      <c r="I2022" s="257"/>
      <c r="J2022" s="258"/>
      <c r="K2022" s="257"/>
      <c r="M2022" s="259" t="s">
        <v>1701</v>
      </c>
      <c r="O2022" s="242"/>
    </row>
    <row r="2023" spans="1:15" ht="12.75">
      <c r="A2023" s="251"/>
      <c r="B2023" s="252"/>
      <c r="C2023" s="505" t="s">
        <v>175</v>
      </c>
      <c r="D2023" s="505"/>
      <c r="E2023" s="262">
        <v>26.58</v>
      </c>
      <c r="F2023" s="254"/>
      <c r="G2023" s="255"/>
      <c r="H2023" s="256"/>
      <c r="I2023" s="257"/>
      <c r="J2023" s="258"/>
      <c r="K2023" s="257"/>
      <c r="M2023" s="259" t="s">
        <v>175</v>
      </c>
      <c r="O2023" s="242"/>
    </row>
    <row r="2024" spans="1:15" ht="12.75">
      <c r="A2024" s="251"/>
      <c r="B2024" s="252"/>
      <c r="C2024" s="503" t="s">
        <v>1702</v>
      </c>
      <c r="D2024" s="503"/>
      <c r="E2024" s="253">
        <v>29.238</v>
      </c>
      <c r="F2024" s="254"/>
      <c r="G2024" s="255"/>
      <c r="H2024" s="256"/>
      <c r="I2024" s="257"/>
      <c r="J2024" s="258"/>
      <c r="K2024" s="257"/>
      <c r="M2024" s="259" t="s">
        <v>1702</v>
      </c>
      <c r="O2024" s="242"/>
    </row>
    <row r="2025" spans="1:80" ht="12.75">
      <c r="A2025" s="243">
        <v>210</v>
      </c>
      <c r="B2025" s="244" t="s">
        <v>1703</v>
      </c>
      <c r="C2025" s="245" t="s">
        <v>1704</v>
      </c>
      <c r="D2025" s="246" t="s">
        <v>123</v>
      </c>
      <c r="E2025" s="247">
        <v>22.4176</v>
      </c>
      <c r="F2025" s="439"/>
      <c r="G2025" s="248">
        <f>E2025*F2025</f>
        <v>0</v>
      </c>
      <c r="H2025" s="249">
        <v>0.012</v>
      </c>
      <c r="I2025" s="250">
        <f>E2025*H2025</f>
        <v>0.2690112</v>
      </c>
      <c r="J2025" s="249"/>
      <c r="K2025" s="250">
        <f>E2025*J2025</f>
        <v>0</v>
      </c>
      <c r="O2025" s="242">
        <v>2</v>
      </c>
      <c r="AA2025" s="215">
        <v>3</v>
      </c>
      <c r="AB2025" s="215">
        <v>7</v>
      </c>
      <c r="AC2025" s="215">
        <v>61110501</v>
      </c>
      <c r="AZ2025" s="215">
        <v>2</v>
      </c>
      <c r="BA2025" s="215">
        <f>IF(AZ2025=1,G2025,0)</f>
        <v>0</v>
      </c>
      <c r="BB2025" s="215">
        <f>IF(AZ2025=2,G2025,0)</f>
        <v>0</v>
      </c>
      <c r="BC2025" s="215">
        <f>IF(AZ2025=3,G2025,0)</f>
        <v>0</v>
      </c>
      <c r="BD2025" s="215">
        <f>IF(AZ2025=4,G2025,0)</f>
        <v>0</v>
      </c>
      <c r="BE2025" s="215">
        <f>IF(AZ2025=5,G2025,0)</f>
        <v>0</v>
      </c>
      <c r="CA2025" s="242">
        <v>3</v>
      </c>
      <c r="CB2025" s="242">
        <v>7</v>
      </c>
    </row>
    <row r="2026" spans="1:15" ht="12.75">
      <c r="A2026" s="251"/>
      <c r="B2026" s="260"/>
      <c r="C2026" s="504" t="s">
        <v>1705</v>
      </c>
      <c r="D2026" s="504"/>
      <c r="E2026" s="504"/>
      <c r="F2026" s="504"/>
      <c r="G2026" s="504"/>
      <c r="I2026" s="257"/>
      <c r="K2026" s="257"/>
      <c r="O2026" s="242">
        <v>3</v>
      </c>
    </row>
    <row r="2027" spans="1:15" ht="12.75">
      <c r="A2027" s="251"/>
      <c r="B2027" s="260"/>
      <c r="C2027" s="504" t="s">
        <v>1706</v>
      </c>
      <c r="D2027" s="504"/>
      <c r="E2027" s="504"/>
      <c r="F2027" s="504"/>
      <c r="G2027" s="504"/>
      <c r="I2027" s="257"/>
      <c r="K2027" s="257"/>
      <c r="O2027" s="242">
        <v>3</v>
      </c>
    </row>
    <row r="2028" spans="1:15" ht="12.75">
      <c r="A2028" s="251"/>
      <c r="B2028" s="260"/>
      <c r="C2028" s="504" t="s">
        <v>1707</v>
      </c>
      <c r="D2028" s="504"/>
      <c r="E2028" s="504"/>
      <c r="F2028" s="504"/>
      <c r="G2028" s="504"/>
      <c r="I2028" s="257"/>
      <c r="K2028" s="257"/>
      <c r="O2028" s="242">
        <v>3</v>
      </c>
    </row>
    <row r="2029" spans="1:15" ht="12.75">
      <c r="A2029" s="251"/>
      <c r="B2029" s="260"/>
      <c r="C2029" s="504" t="s">
        <v>1708</v>
      </c>
      <c r="D2029" s="504"/>
      <c r="E2029" s="504"/>
      <c r="F2029" s="504"/>
      <c r="G2029" s="504"/>
      <c r="I2029" s="257"/>
      <c r="K2029" s="257"/>
      <c r="O2029" s="242">
        <v>3</v>
      </c>
    </row>
    <row r="2030" spans="1:15" ht="12.75">
      <c r="A2030" s="251"/>
      <c r="B2030" s="260"/>
      <c r="C2030" s="504" t="s">
        <v>1709</v>
      </c>
      <c r="D2030" s="504"/>
      <c r="E2030" s="504"/>
      <c r="F2030" s="504"/>
      <c r="G2030" s="504"/>
      <c r="I2030" s="257"/>
      <c r="K2030" s="257"/>
      <c r="O2030" s="242">
        <v>3</v>
      </c>
    </row>
    <row r="2031" spans="1:15" ht="12.75">
      <c r="A2031" s="251"/>
      <c r="B2031" s="252"/>
      <c r="C2031" s="503" t="s">
        <v>1710</v>
      </c>
      <c r="D2031" s="503"/>
      <c r="E2031" s="253">
        <v>9.6</v>
      </c>
      <c r="F2031" s="254"/>
      <c r="G2031" s="255"/>
      <c r="H2031" s="256"/>
      <c r="I2031" s="257"/>
      <c r="J2031" s="258"/>
      <c r="K2031" s="257"/>
      <c r="M2031" s="259" t="s">
        <v>1710</v>
      </c>
      <c r="O2031" s="242"/>
    </row>
    <row r="2032" spans="1:15" ht="12.75">
      <c r="A2032" s="251"/>
      <c r="B2032" s="252"/>
      <c r="C2032" s="503" t="s">
        <v>1711</v>
      </c>
      <c r="D2032" s="503"/>
      <c r="E2032" s="253">
        <v>9.6</v>
      </c>
      <c r="F2032" s="254"/>
      <c r="G2032" s="255"/>
      <c r="H2032" s="256"/>
      <c r="I2032" s="257"/>
      <c r="J2032" s="258"/>
      <c r="K2032" s="257"/>
      <c r="M2032" s="259" t="s">
        <v>1711</v>
      </c>
      <c r="O2032" s="242"/>
    </row>
    <row r="2033" spans="1:15" ht="12.75">
      <c r="A2033" s="251"/>
      <c r="B2033" s="252"/>
      <c r="C2033" s="503" t="s">
        <v>1712</v>
      </c>
      <c r="D2033" s="503"/>
      <c r="E2033" s="253">
        <v>2.904</v>
      </c>
      <c r="F2033" s="254"/>
      <c r="G2033" s="255"/>
      <c r="H2033" s="256"/>
      <c r="I2033" s="257"/>
      <c r="J2033" s="258"/>
      <c r="K2033" s="257"/>
      <c r="M2033" s="259" t="s">
        <v>1712</v>
      </c>
      <c r="O2033" s="242"/>
    </row>
    <row r="2034" spans="1:15" ht="12.75">
      <c r="A2034" s="251"/>
      <c r="B2034" s="252"/>
      <c r="C2034" s="503" t="s">
        <v>1713</v>
      </c>
      <c r="D2034" s="503"/>
      <c r="E2034" s="253">
        <v>0.3136</v>
      </c>
      <c r="F2034" s="254"/>
      <c r="G2034" s="255"/>
      <c r="H2034" s="256"/>
      <c r="I2034" s="257"/>
      <c r="J2034" s="258"/>
      <c r="K2034" s="257"/>
      <c r="M2034" s="259" t="s">
        <v>1713</v>
      </c>
      <c r="O2034" s="242"/>
    </row>
    <row r="2035" spans="1:80" ht="22.5">
      <c r="A2035" s="243">
        <v>211</v>
      </c>
      <c r="B2035" s="244" t="s">
        <v>1714</v>
      </c>
      <c r="C2035" s="245" t="s">
        <v>1715</v>
      </c>
      <c r="D2035" s="246" t="s">
        <v>123</v>
      </c>
      <c r="E2035" s="247">
        <v>873.2166</v>
      </c>
      <c r="F2035" s="439"/>
      <c r="G2035" s="248">
        <f>E2035*F2035</f>
        <v>0</v>
      </c>
      <c r="H2035" s="249">
        <v>0</v>
      </c>
      <c r="I2035" s="250">
        <f>E2035*H2035</f>
        <v>0</v>
      </c>
      <c r="J2035" s="249"/>
      <c r="K2035" s="250">
        <f>E2035*J2035</f>
        <v>0</v>
      </c>
      <c r="O2035" s="242">
        <v>2</v>
      </c>
      <c r="AA2035" s="215">
        <v>3</v>
      </c>
      <c r="AB2035" s="215">
        <v>7</v>
      </c>
      <c r="AC2035" s="215">
        <v>61110502</v>
      </c>
      <c r="AZ2035" s="215">
        <v>2</v>
      </c>
      <c r="BA2035" s="215">
        <f>IF(AZ2035=1,G2035,0)</f>
        <v>0</v>
      </c>
      <c r="BB2035" s="215">
        <f>IF(AZ2035=2,G2035,0)</f>
        <v>0</v>
      </c>
      <c r="BC2035" s="215">
        <f>IF(AZ2035=3,G2035,0)</f>
        <v>0</v>
      </c>
      <c r="BD2035" s="215">
        <f>IF(AZ2035=4,G2035,0)</f>
        <v>0</v>
      </c>
      <c r="BE2035" s="215">
        <f>IF(AZ2035=5,G2035,0)</f>
        <v>0</v>
      </c>
      <c r="CA2035" s="242">
        <v>3</v>
      </c>
      <c r="CB2035" s="242">
        <v>7</v>
      </c>
    </row>
    <row r="2036" spans="1:15" ht="12.75">
      <c r="A2036" s="251"/>
      <c r="B2036" s="260"/>
      <c r="C2036" s="504" t="s">
        <v>1716</v>
      </c>
      <c r="D2036" s="504"/>
      <c r="E2036" s="504"/>
      <c r="F2036" s="504"/>
      <c r="G2036" s="504"/>
      <c r="I2036" s="257"/>
      <c r="K2036" s="257"/>
      <c r="O2036" s="242">
        <v>3</v>
      </c>
    </row>
    <row r="2037" spans="1:15" ht="12.75">
      <c r="A2037" s="251"/>
      <c r="B2037" s="260"/>
      <c r="C2037" s="504" t="s">
        <v>1717</v>
      </c>
      <c r="D2037" s="504"/>
      <c r="E2037" s="504"/>
      <c r="F2037" s="504"/>
      <c r="G2037" s="504"/>
      <c r="I2037" s="257"/>
      <c r="K2037" s="257"/>
      <c r="O2037" s="242">
        <v>3</v>
      </c>
    </row>
    <row r="2038" spans="1:15" ht="12.75">
      <c r="A2038" s="251"/>
      <c r="B2038" s="260"/>
      <c r="C2038" s="504" t="s">
        <v>1718</v>
      </c>
      <c r="D2038" s="504"/>
      <c r="E2038" s="504"/>
      <c r="F2038" s="504"/>
      <c r="G2038" s="504"/>
      <c r="I2038" s="257"/>
      <c r="K2038" s="257"/>
      <c r="O2038" s="242">
        <v>3</v>
      </c>
    </row>
    <row r="2039" spans="1:15" ht="12.75">
      <c r="A2039" s="251"/>
      <c r="B2039" s="252"/>
      <c r="C2039" s="503" t="s">
        <v>1719</v>
      </c>
      <c r="D2039" s="503"/>
      <c r="E2039" s="253">
        <v>42.6144</v>
      </c>
      <c r="F2039" s="254"/>
      <c r="G2039" s="255"/>
      <c r="H2039" s="256"/>
      <c r="I2039" s="257"/>
      <c r="J2039" s="258"/>
      <c r="K2039" s="257"/>
      <c r="M2039" s="259" t="s">
        <v>1719</v>
      </c>
      <c r="O2039" s="242"/>
    </row>
    <row r="2040" spans="1:15" ht="12.75">
      <c r="A2040" s="251"/>
      <c r="B2040" s="252"/>
      <c r="C2040" s="503" t="s">
        <v>1720</v>
      </c>
      <c r="D2040" s="503"/>
      <c r="E2040" s="253">
        <v>31.434</v>
      </c>
      <c r="F2040" s="254"/>
      <c r="G2040" s="255"/>
      <c r="H2040" s="256"/>
      <c r="I2040" s="257"/>
      <c r="J2040" s="258"/>
      <c r="K2040" s="257"/>
      <c r="M2040" s="259" t="s">
        <v>1720</v>
      </c>
      <c r="O2040" s="242"/>
    </row>
    <row r="2041" spans="1:15" ht="12.75">
      <c r="A2041" s="251"/>
      <c r="B2041" s="252"/>
      <c r="C2041" s="503" t="s">
        <v>1721</v>
      </c>
      <c r="D2041" s="503"/>
      <c r="E2041" s="253">
        <v>26.1954</v>
      </c>
      <c r="F2041" s="254"/>
      <c r="G2041" s="255"/>
      <c r="H2041" s="256"/>
      <c r="I2041" s="257"/>
      <c r="J2041" s="258"/>
      <c r="K2041" s="257"/>
      <c r="M2041" s="259" t="s">
        <v>1721</v>
      </c>
      <c r="O2041" s="242"/>
    </row>
    <row r="2042" spans="1:15" ht="12.75">
      <c r="A2042" s="251"/>
      <c r="B2042" s="252"/>
      <c r="C2042" s="503" t="s">
        <v>1725</v>
      </c>
      <c r="D2042" s="503"/>
      <c r="E2042" s="253">
        <v>12.375</v>
      </c>
      <c r="F2042" s="254"/>
      <c r="G2042" s="255"/>
      <c r="H2042" s="256"/>
      <c r="I2042" s="257"/>
      <c r="J2042" s="258"/>
      <c r="K2042" s="257"/>
      <c r="M2042" s="259" t="s">
        <v>1725</v>
      </c>
      <c r="O2042" s="242"/>
    </row>
    <row r="2043" spans="1:15" ht="12.75">
      <c r="A2043" s="251"/>
      <c r="B2043" s="252"/>
      <c r="C2043" s="503" t="s">
        <v>1726</v>
      </c>
      <c r="D2043" s="503"/>
      <c r="E2043" s="253">
        <v>57.75</v>
      </c>
      <c r="F2043" s="254"/>
      <c r="G2043" s="255"/>
      <c r="H2043" s="256"/>
      <c r="I2043" s="257"/>
      <c r="J2043" s="258"/>
      <c r="K2043" s="257"/>
      <c r="M2043" s="259" t="s">
        <v>1726</v>
      </c>
      <c r="O2043" s="242"/>
    </row>
    <row r="2044" spans="1:15" ht="12.75">
      <c r="A2044" s="251"/>
      <c r="B2044" s="252"/>
      <c r="C2044" s="503" t="s">
        <v>1727</v>
      </c>
      <c r="D2044" s="503"/>
      <c r="E2044" s="253">
        <v>12.0048</v>
      </c>
      <c r="F2044" s="254"/>
      <c r="G2044" s="255"/>
      <c r="H2044" s="256"/>
      <c r="I2044" s="257"/>
      <c r="J2044" s="258"/>
      <c r="K2044" s="257"/>
      <c r="M2044" s="259" t="s">
        <v>1727</v>
      </c>
      <c r="O2044" s="242"/>
    </row>
    <row r="2045" spans="1:15" ht="12.75">
      <c r="A2045" s="251"/>
      <c r="B2045" s="252"/>
      <c r="C2045" s="503" t="s">
        <v>1728</v>
      </c>
      <c r="D2045" s="503"/>
      <c r="E2045" s="253">
        <v>121.2084</v>
      </c>
      <c r="F2045" s="254"/>
      <c r="G2045" s="255"/>
      <c r="H2045" s="256"/>
      <c r="I2045" s="257"/>
      <c r="J2045" s="258"/>
      <c r="K2045" s="257"/>
      <c r="M2045" s="259" t="s">
        <v>1728</v>
      </c>
      <c r="O2045" s="242"/>
    </row>
    <row r="2046" spans="1:15" ht="12.75">
      <c r="A2046" s="251"/>
      <c r="B2046" s="252"/>
      <c r="C2046" s="503" t="s">
        <v>1729</v>
      </c>
      <c r="D2046" s="503"/>
      <c r="E2046" s="253">
        <v>63.504</v>
      </c>
      <c r="F2046" s="254"/>
      <c r="G2046" s="255"/>
      <c r="H2046" s="256"/>
      <c r="I2046" s="257"/>
      <c r="J2046" s="258"/>
      <c r="K2046" s="257"/>
      <c r="M2046" s="259" t="s">
        <v>1729</v>
      </c>
      <c r="O2046" s="242"/>
    </row>
    <row r="2047" spans="1:15" ht="12.75">
      <c r="A2047" s="251"/>
      <c r="B2047" s="252"/>
      <c r="C2047" s="503" t="s">
        <v>1730</v>
      </c>
      <c r="D2047" s="503"/>
      <c r="E2047" s="253">
        <v>12.3984</v>
      </c>
      <c r="F2047" s="254"/>
      <c r="G2047" s="255"/>
      <c r="H2047" s="256"/>
      <c r="I2047" s="257"/>
      <c r="J2047" s="258"/>
      <c r="K2047" s="257"/>
      <c r="M2047" s="259" t="s">
        <v>1730</v>
      </c>
      <c r="O2047" s="242"/>
    </row>
    <row r="2048" spans="1:15" ht="12.75">
      <c r="A2048" s="251"/>
      <c r="B2048" s="252"/>
      <c r="C2048" s="503" t="s">
        <v>1731</v>
      </c>
      <c r="D2048" s="503"/>
      <c r="E2048" s="253">
        <v>177.375</v>
      </c>
      <c r="F2048" s="254"/>
      <c r="G2048" s="255"/>
      <c r="H2048" s="256"/>
      <c r="I2048" s="257"/>
      <c r="J2048" s="258"/>
      <c r="K2048" s="257"/>
      <c r="M2048" s="259" t="s">
        <v>1731</v>
      </c>
      <c r="O2048" s="242"/>
    </row>
    <row r="2049" spans="1:15" ht="12.75">
      <c r="A2049" s="251"/>
      <c r="B2049" s="252"/>
      <c r="C2049" s="503" t="s">
        <v>1732</v>
      </c>
      <c r="D2049" s="503"/>
      <c r="E2049" s="253">
        <v>158.976</v>
      </c>
      <c r="F2049" s="254"/>
      <c r="G2049" s="255"/>
      <c r="H2049" s="256"/>
      <c r="I2049" s="257"/>
      <c r="J2049" s="258"/>
      <c r="K2049" s="257"/>
      <c r="M2049" s="259" t="s">
        <v>1732</v>
      </c>
      <c r="O2049" s="242"/>
    </row>
    <row r="2050" spans="1:15" ht="12.75">
      <c r="A2050" s="251"/>
      <c r="B2050" s="252"/>
      <c r="C2050" s="503" t="s">
        <v>1733</v>
      </c>
      <c r="D2050" s="503"/>
      <c r="E2050" s="253">
        <v>22.32</v>
      </c>
      <c r="F2050" s="254"/>
      <c r="G2050" s="255"/>
      <c r="H2050" s="256"/>
      <c r="I2050" s="257"/>
      <c r="J2050" s="258"/>
      <c r="K2050" s="257"/>
      <c r="M2050" s="259" t="s">
        <v>1733</v>
      </c>
      <c r="O2050" s="242"/>
    </row>
    <row r="2051" spans="1:15" ht="12.75">
      <c r="A2051" s="251"/>
      <c r="B2051" s="252"/>
      <c r="C2051" s="503" t="s">
        <v>1734</v>
      </c>
      <c r="D2051" s="503"/>
      <c r="E2051" s="253">
        <v>97.2972</v>
      </c>
      <c r="F2051" s="254"/>
      <c r="G2051" s="255"/>
      <c r="H2051" s="256"/>
      <c r="I2051" s="257"/>
      <c r="J2051" s="258"/>
      <c r="K2051" s="257"/>
      <c r="M2051" s="259" t="s">
        <v>1734</v>
      </c>
      <c r="O2051" s="242"/>
    </row>
    <row r="2052" spans="1:15" ht="12.75">
      <c r="A2052" s="251"/>
      <c r="B2052" s="252"/>
      <c r="C2052" s="503" t="s">
        <v>1735</v>
      </c>
      <c r="D2052" s="503"/>
      <c r="E2052" s="253">
        <v>3.7422</v>
      </c>
      <c r="F2052" s="254"/>
      <c r="G2052" s="255"/>
      <c r="H2052" s="256"/>
      <c r="I2052" s="257"/>
      <c r="J2052" s="258"/>
      <c r="K2052" s="257"/>
      <c r="M2052" s="259" t="s">
        <v>1735</v>
      </c>
      <c r="O2052" s="242"/>
    </row>
    <row r="2053" spans="1:15" ht="12.75">
      <c r="A2053" s="251"/>
      <c r="B2053" s="252"/>
      <c r="C2053" s="503" t="s">
        <v>1736</v>
      </c>
      <c r="D2053" s="503"/>
      <c r="E2053" s="253">
        <v>5.346</v>
      </c>
      <c r="F2053" s="254"/>
      <c r="G2053" s="255"/>
      <c r="H2053" s="256"/>
      <c r="I2053" s="257"/>
      <c r="J2053" s="258"/>
      <c r="K2053" s="257"/>
      <c r="M2053" s="259" t="s">
        <v>1736</v>
      </c>
      <c r="O2053" s="242"/>
    </row>
    <row r="2054" spans="1:80" ht="22.5">
      <c r="A2054" s="243">
        <v>212</v>
      </c>
      <c r="B2054" s="244" t="s">
        <v>1737</v>
      </c>
      <c r="C2054" s="245" t="s">
        <v>1738</v>
      </c>
      <c r="D2054" s="246" t="s">
        <v>1386</v>
      </c>
      <c r="E2054" s="247">
        <v>1</v>
      </c>
      <c r="F2054" s="439"/>
      <c r="G2054" s="248">
        <f>E2054*F2054</f>
        <v>0</v>
      </c>
      <c r="H2054" s="249">
        <v>0</v>
      </c>
      <c r="I2054" s="250">
        <f>E2054*H2054</f>
        <v>0</v>
      </c>
      <c r="J2054" s="249"/>
      <c r="K2054" s="250">
        <f>E2054*J2054</f>
        <v>0</v>
      </c>
      <c r="O2054" s="242">
        <v>2</v>
      </c>
      <c r="AA2054" s="215">
        <v>3</v>
      </c>
      <c r="AB2054" s="215">
        <v>7</v>
      </c>
      <c r="AC2054" s="215">
        <v>61110503</v>
      </c>
      <c r="AZ2054" s="215">
        <v>2</v>
      </c>
      <c r="BA2054" s="215">
        <f>IF(AZ2054=1,G2054,0)</f>
        <v>0</v>
      </c>
      <c r="BB2054" s="215">
        <f>IF(AZ2054=2,G2054,0)</f>
        <v>0</v>
      </c>
      <c r="BC2054" s="215">
        <f>IF(AZ2054=3,G2054,0)</f>
        <v>0</v>
      </c>
      <c r="BD2054" s="215">
        <f>IF(AZ2054=4,G2054,0)</f>
        <v>0</v>
      </c>
      <c r="BE2054" s="215">
        <f>IF(AZ2054=5,G2054,0)</f>
        <v>0</v>
      </c>
      <c r="CA2054" s="242">
        <v>3</v>
      </c>
      <c r="CB2054" s="242">
        <v>7</v>
      </c>
    </row>
    <row r="2055" spans="1:15" ht="12.75">
      <c r="A2055" s="251"/>
      <c r="B2055" s="260"/>
      <c r="C2055" s="504" t="s">
        <v>1739</v>
      </c>
      <c r="D2055" s="504"/>
      <c r="E2055" s="504"/>
      <c r="F2055" s="504"/>
      <c r="G2055" s="504"/>
      <c r="I2055" s="257"/>
      <c r="K2055" s="257"/>
      <c r="O2055" s="242">
        <v>3</v>
      </c>
    </row>
    <row r="2056" spans="1:15" ht="12.75">
      <c r="A2056" s="251"/>
      <c r="B2056" s="260"/>
      <c r="C2056" s="504" t="s">
        <v>1740</v>
      </c>
      <c r="D2056" s="504"/>
      <c r="E2056" s="504"/>
      <c r="F2056" s="504"/>
      <c r="G2056" s="504"/>
      <c r="I2056" s="257"/>
      <c r="K2056" s="257"/>
      <c r="O2056" s="242">
        <v>3</v>
      </c>
    </row>
    <row r="2057" spans="1:15" ht="12.75">
      <c r="A2057" s="251"/>
      <c r="B2057" s="260"/>
      <c r="C2057" s="504" t="s">
        <v>1741</v>
      </c>
      <c r="D2057" s="504"/>
      <c r="E2057" s="504"/>
      <c r="F2057" s="504"/>
      <c r="G2057" s="504"/>
      <c r="I2057" s="257"/>
      <c r="K2057" s="257"/>
      <c r="O2057" s="242">
        <v>3</v>
      </c>
    </row>
    <row r="2058" spans="1:15" ht="12.75">
      <c r="A2058" s="251"/>
      <c r="B2058" s="252"/>
      <c r="C2058" s="503" t="s">
        <v>1573</v>
      </c>
      <c r="D2058" s="503"/>
      <c r="E2058" s="253">
        <v>1</v>
      </c>
      <c r="F2058" s="254"/>
      <c r="G2058" s="255"/>
      <c r="H2058" s="256"/>
      <c r="I2058" s="257"/>
      <c r="J2058" s="258"/>
      <c r="K2058" s="257"/>
      <c r="M2058" s="261">
        <v>6.000694444444445</v>
      </c>
      <c r="O2058" s="242"/>
    </row>
    <row r="2059" spans="1:80" ht="22.5">
      <c r="A2059" s="243">
        <v>213</v>
      </c>
      <c r="B2059" s="244" t="s">
        <v>1742</v>
      </c>
      <c r="C2059" s="245" t="s">
        <v>1743</v>
      </c>
      <c r="D2059" s="246" t="s">
        <v>123</v>
      </c>
      <c r="E2059" s="247">
        <f>E2063+E2064</f>
        <v>29.0816</v>
      </c>
      <c r="F2059" s="439"/>
      <c r="G2059" s="248">
        <f>E2059*F2059</f>
        <v>0</v>
      </c>
      <c r="H2059" s="249">
        <v>0</v>
      </c>
      <c r="I2059" s="250">
        <f>E2059*H2059</f>
        <v>0</v>
      </c>
      <c r="J2059" s="249"/>
      <c r="K2059" s="250">
        <f>E2059*J2059</f>
        <v>0</v>
      </c>
      <c r="O2059" s="242">
        <v>2</v>
      </c>
      <c r="AA2059" s="215">
        <v>3</v>
      </c>
      <c r="AB2059" s="215">
        <v>7</v>
      </c>
      <c r="AC2059" s="215">
        <v>61110504</v>
      </c>
      <c r="AZ2059" s="215">
        <v>2</v>
      </c>
      <c r="BA2059" s="215">
        <f>IF(AZ2059=1,G2059,0)</f>
        <v>0</v>
      </c>
      <c r="BB2059" s="215">
        <f>IF(AZ2059=2,G2059,0)</f>
        <v>0</v>
      </c>
      <c r="BC2059" s="215">
        <f>IF(AZ2059=3,G2059,0)</f>
        <v>0</v>
      </c>
      <c r="BD2059" s="215">
        <f>IF(AZ2059=4,G2059,0)</f>
        <v>0</v>
      </c>
      <c r="BE2059" s="215">
        <f>IF(AZ2059=5,G2059,0)</f>
        <v>0</v>
      </c>
      <c r="CA2059" s="242">
        <v>3</v>
      </c>
      <c r="CB2059" s="242">
        <v>7</v>
      </c>
    </row>
    <row r="2060" spans="1:15" ht="12.75">
      <c r="A2060" s="251"/>
      <c r="B2060" s="260"/>
      <c r="C2060" s="504" t="s">
        <v>1744</v>
      </c>
      <c r="D2060" s="504"/>
      <c r="E2060" s="504"/>
      <c r="F2060" s="504"/>
      <c r="G2060" s="504"/>
      <c r="I2060" s="257"/>
      <c r="K2060" s="257"/>
      <c r="O2060" s="242">
        <v>3</v>
      </c>
    </row>
    <row r="2061" spans="1:15" ht="12.75">
      <c r="A2061" s="251"/>
      <c r="B2061" s="260"/>
      <c r="C2061" s="504" t="s">
        <v>1717</v>
      </c>
      <c r="D2061" s="504"/>
      <c r="E2061" s="504"/>
      <c r="F2061" s="504"/>
      <c r="G2061" s="504"/>
      <c r="I2061" s="257"/>
      <c r="K2061" s="257"/>
      <c r="O2061" s="242">
        <v>3</v>
      </c>
    </row>
    <row r="2062" spans="1:15" ht="12.75">
      <c r="A2062" s="251"/>
      <c r="B2062" s="260"/>
      <c r="C2062" s="504" t="s">
        <v>1718</v>
      </c>
      <c r="D2062" s="504"/>
      <c r="E2062" s="504"/>
      <c r="F2062" s="504"/>
      <c r="G2062" s="504"/>
      <c r="I2062" s="257"/>
      <c r="K2062" s="257"/>
      <c r="O2062" s="242">
        <v>3</v>
      </c>
    </row>
    <row r="2063" spans="1:15" ht="12.75">
      <c r="A2063" s="251"/>
      <c r="B2063" s="252"/>
      <c r="C2063" s="503" t="s">
        <v>1745</v>
      </c>
      <c r="D2063" s="503"/>
      <c r="E2063" s="253">
        <v>7.2704</v>
      </c>
      <c r="F2063" s="254"/>
      <c r="G2063" s="255"/>
      <c r="H2063" s="256"/>
      <c r="I2063" s="257"/>
      <c r="J2063" s="258"/>
      <c r="K2063" s="257"/>
      <c r="M2063" s="259" t="s">
        <v>1745</v>
      </c>
      <c r="O2063" s="242"/>
    </row>
    <row r="2064" spans="1:15" ht="12.75">
      <c r="A2064" s="251"/>
      <c r="B2064" s="252"/>
      <c r="C2064" s="503" t="s">
        <v>1747</v>
      </c>
      <c r="D2064" s="503"/>
      <c r="E2064" s="253">
        <v>21.8112</v>
      </c>
      <c r="F2064" s="254"/>
      <c r="G2064" s="255"/>
      <c r="H2064" s="256"/>
      <c r="I2064" s="257"/>
      <c r="J2064" s="258"/>
      <c r="K2064" s="257"/>
      <c r="M2064" s="259" t="s">
        <v>1747</v>
      </c>
      <c r="O2064" s="242"/>
    </row>
    <row r="2065" spans="1:80" ht="22.5">
      <c r="A2065" s="243">
        <v>214</v>
      </c>
      <c r="B2065" s="244" t="s">
        <v>1748</v>
      </c>
      <c r="C2065" s="245" t="s">
        <v>1749</v>
      </c>
      <c r="D2065" s="246" t="s">
        <v>123</v>
      </c>
      <c r="E2065" s="247">
        <v>3.7422</v>
      </c>
      <c r="F2065" s="439"/>
      <c r="G2065" s="248">
        <f>E2065*F2065</f>
        <v>0</v>
      </c>
      <c r="H2065" s="249">
        <v>0</v>
      </c>
      <c r="I2065" s="250">
        <f>E2065*H2065</f>
        <v>0</v>
      </c>
      <c r="J2065" s="249"/>
      <c r="K2065" s="250">
        <f>E2065*J2065</f>
        <v>0</v>
      </c>
      <c r="O2065" s="242">
        <v>2</v>
      </c>
      <c r="AA2065" s="215">
        <v>3</v>
      </c>
      <c r="AB2065" s="215">
        <v>7</v>
      </c>
      <c r="AC2065" s="215">
        <v>61110506</v>
      </c>
      <c r="AZ2065" s="215">
        <v>2</v>
      </c>
      <c r="BA2065" s="215">
        <f>IF(AZ2065=1,G2065,0)</f>
        <v>0</v>
      </c>
      <c r="BB2065" s="215">
        <f>IF(AZ2065=2,G2065,0)</f>
        <v>0</v>
      </c>
      <c r="BC2065" s="215">
        <f>IF(AZ2065=3,G2065,0)</f>
        <v>0</v>
      </c>
      <c r="BD2065" s="215">
        <f>IF(AZ2065=4,G2065,0)</f>
        <v>0</v>
      </c>
      <c r="BE2065" s="215">
        <f>IF(AZ2065=5,G2065,0)</f>
        <v>0</v>
      </c>
      <c r="CA2065" s="242">
        <v>3</v>
      </c>
      <c r="CB2065" s="242">
        <v>7</v>
      </c>
    </row>
    <row r="2066" spans="1:15" ht="12.75">
      <c r="A2066" s="251"/>
      <c r="B2066" s="260"/>
      <c r="C2066" s="504" t="s">
        <v>1750</v>
      </c>
      <c r="D2066" s="504"/>
      <c r="E2066" s="504"/>
      <c r="F2066" s="504"/>
      <c r="G2066" s="504"/>
      <c r="I2066" s="257"/>
      <c r="K2066" s="257"/>
      <c r="O2066" s="242">
        <v>3</v>
      </c>
    </row>
    <row r="2067" spans="1:15" ht="12.75">
      <c r="A2067" s="251"/>
      <c r="B2067" s="260"/>
      <c r="C2067" s="504" t="s">
        <v>1751</v>
      </c>
      <c r="D2067" s="504"/>
      <c r="E2067" s="504"/>
      <c r="F2067" s="504"/>
      <c r="G2067" s="504"/>
      <c r="I2067" s="257"/>
      <c r="K2067" s="257"/>
      <c r="O2067" s="242">
        <v>3</v>
      </c>
    </row>
    <row r="2068" spans="1:15" ht="12.75">
      <c r="A2068" s="251"/>
      <c r="B2068" s="260"/>
      <c r="C2068" s="504" t="s">
        <v>1717</v>
      </c>
      <c r="D2068" s="504"/>
      <c r="E2068" s="504"/>
      <c r="F2068" s="504"/>
      <c r="G2068" s="504"/>
      <c r="I2068" s="257"/>
      <c r="K2068" s="257"/>
      <c r="O2068" s="242">
        <v>3</v>
      </c>
    </row>
    <row r="2069" spans="1:15" ht="12.75">
      <c r="A2069" s="251"/>
      <c r="B2069" s="260"/>
      <c r="C2069" s="504" t="s">
        <v>1718</v>
      </c>
      <c r="D2069" s="504"/>
      <c r="E2069" s="504"/>
      <c r="F2069" s="504"/>
      <c r="G2069" s="504"/>
      <c r="I2069" s="257"/>
      <c r="K2069" s="257"/>
      <c r="O2069" s="242">
        <v>3</v>
      </c>
    </row>
    <row r="2070" spans="1:15" ht="12.75">
      <c r="A2070" s="251"/>
      <c r="B2070" s="252"/>
      <c r="C2070" s="503" t="s">
        <v>1752</v>
      </c>
      <c r="D2070" s="503"/>
      <c r="E2070" s="253">
        <v>3.7422</v>
      </c>
      <c r="F2070" s="254"/>
      <c r="G2070" s="255"/>
      <c r="H2070" s="256"/>
      <c r="I2070" s="257"/>
      <c r="J2070" s="258"/>
      <c r="K2070" s="257"/>
      <c r="M2070" s="259" t="s">
        <v>1752</v>
      </c>
      <c r="O2070" s="242"/>
    </row>
    <row r="2071" spans="1:80" ht="22.5">
      <c r="A2071" s="243">
        <v>215</v>
      </c>
      <c r="B2071" s="244" t="s">
        <v>1753</v>
      </c>
      <c r="C2071" s="245" t="s">
        <v>1754</v>
      </c>
      <c r="D2071" s="246" t="s">
        <v>123</v>
      </c>
      <c r="E2071" s="247">
        <f>E2076</f>
        <v>3.0338</v>
      </c>
      <c r="F2071" s="439"/>
      <c r="G2071" s="248">
        <f>E2071*F2071</f>
        <v>0</v>
      </c>
      <c r="H2071" s="249">
        <v>0</v>
      </c>
      <c r="I2071" s="250">
        <f>E2071*H2071</f>
        <v>0</v>
      </c>
      <c r="J2071" s="249"/>
      <c r="K2071" s="250">
        <f>E2071*J2071</f>
        <v>0</v>
      </c>
      <c r="O2071" s="242">
        <v>2</v>
      </c>
      <c r="AA2071" s="215">
        <v>3</v>
      </c>
      <c r="AB2071" s="215">
        <v>7</v>
      </c>
      <c r="AC2071" s="215">
        <v>61110507</v>
      </c>
      <c r="AZ2071" s="215">
        <v>2</v>
      </c>
      <c r="BA2071" s="215">
        <f>IF(AZ2071=1,G2071,0)</f>
        <v>0</v>
      </c>
      <c r="BB2071" s="215">
        <f>IF(AZ2071=2,G2071,0)</f>
        <v>0</v>
      </c>
      <c r="BC2071" s="215">
        <f>IF(AZ2071=3,G2071,0)</f>
        <v>0</v>
      </c>
      <c r="BD2071" s="215">
        <f>IF(AZ2071=4,G2071,0)</f>
        <v>0</v>
      </c>
      <c r="BE2071" s="215">
        <f>IF(AZ2071=5,G2071,0)</f>
        <v>0</v>
      </c>
      <c r="CA2071" s="242">
        <v>3</v>
      </c>
      <c r="CB2071" s="242">
        <v>7</v>
      </c>
    </row>
    <row r="2072" spans="1:15" ht="12.75">
      <c r="A2072" s="251"/>
      <c r="B2072" s="260"/>
      <c r="C2072" s="504" t="s">
        <v>1755</v>
      </c>
      <c r="D2072" s="504"/>
      <c r="E2072" s="504"/>
      <c r="F2072" s="504"/>
      <c r="G2072" s="504"/>
      <c r="I2072" s="257"/>
      <c r="K2072" s="257"/>
      <c r="O2072" s="242">
        <v>3</v>
      </c>
    </row>
    <row r="2073" spans="1:15" ht="12.75">
      <c r="A2073" s="251"/>
      <c r="B2073" s="260"/>
      <c r="C2073" s="504" t="s">
        <v>1756</v>
      </c>
      <c r="D2073" s="504"/>
      <c r="E2073" s="504"/>
      <c r="F2073" s="504"/>
      <c r="G2073" s="504"/>
      <c r="I2073" s="257"/>
      <c r="K2073" s="257"/>
      <c r="O2073" s="242">
        <v>3</v>
      </c>
    </row>
    <row r="2074" spans="1:15" ht="12.75">
      <c r="A2074" s="251"/>
      <c r="B2074" s="260"/>
      <c r="C2074" s="504" t="s">
        <v>1717</v>
      </c>
      <c r="D2074" s="504"/>
      <c r="E2074" s="504"/>
      <c r="F2074" s="504"/>
      <c r="G2074" s="504"/>
      <c r="I2074" s="257"/>
      <c r="K2074" s="257"/>
      <c r="O2074" s="242">
        <v>3</v>
      </c>
    </row>
    <row r="2075" spans="1:15" ht="12.75">
      <c r="A2075" s="251"/>
      <c r="B2075" s="260"/>
      <c r="C2075" s="504" t="s">
        <v>1718</v>
      </c>
      <c r="D2075" s="504"/>
      <c r="E2075" s="504"/>
      <c r="F2075" s="504"/>
      <c r="G2075" s="504"/>
      <c r="I2075" s="257"/>
      <c r="K2075" s="257"/>
      <c r="O2075" s="242">
        <v>3</v>
      </c>
    </row>
    <row r="2076" spans="1:15" ht="12.75">
      <c r="A2076" s="251"/>
      <c r="B2076" s="252"/>
      <c r="C2076" s="503" t="s">
        <v>1757</v>
      </c>
      <c r="D2076" s="503"/>
      <c r="E2076" s="253">
        <v>3.0338</v>
      </c>
      <c r="F2076" s="254"/>
      <c r="G2076" s="255"/>
      <c r="H2076" s="256"/>
      <c r="I2076" s="257"/>
      <c r="J2076" s="258"/>
      <c r="K2076" s="257"/>
      <c r="M2076" s="259" t="s">
        <v>1757</v>
      </c>
      <c r="O2076" s="242"/>
    </row>
    <row r="2077" spans="1:80" ht="12.75">
      <c r="A2077" s="243">
        <v>216</v>
      </c>
      <c r="B2077" s="244" t="s">
        <v>1763</v>
      </c>
      <c r="C2077" s="245" t="s">
        <v>1764</v>
      </c>
      <c r="D2077" s="246" t="s">
        <v>123</v>
      </c>
      <c r="E2077" s="247">
        <v>9.8784</v>
      </c>
      <c r="F2077" s="439"/>
      <c r="G2077" s="248">
        <f>E2077*F2077</f>
        <v>0</v>
      </c>
      <c r="H2077" s="249">
        <v>0</v>
      </c>
      <c r="I2077" s="250">
        <f>E2077*H2077</f>
        <v>0</v>
      </c>
      <c r="J2077" s="249"/>
      <c r="K2077" s="250">
        <f>E2077*J2077</f>
        <v>0</v>
      </c>
      <c r="O2077" s="242">
        <v>2</v>
      </c>
      <c r="AA2077" s="215">
        <v>3</v>
      </c>
      <c r="AB2077" s="215">
        <v>7</v>
      </c>
      <c r="AC2077" s="215">
        <v>61110509</v>
      </c>
      <c r="AZ2077" s="215">
        <v>2</v>
      </c>
      <c r="BA2077" s="215">
        <f>IF(AZ2077=1,G2077,0)</f>
        <v>0</v>
      </c>
      <c r="BB2077" s="215">
        <f>IF(AZ2077=2,G2077,0)</f>
        <v>0</v>
      </c>
      <c r="BC2077" s="215">
        <f>IF(AZ2077=3,G2077,0)</f>
        <v>0</v>
      </c>
      <c r="BD2077" s="215">
        <f>IF(AZ2077=4,G2077,0)</f>
        <v>0</v>
      </c>
      <c r="BE2077" s="215">
        <f>IF(AZ2077=5,G2077,0)</f>
        <v>0</v>
      </c>
      <c r="CA2077" s="242">
        <v>3</v>
      </c>
      <c r="CB2077" s="242">
        <v>7</v>
      </c>
    </row>
    <row r="2078" spans="1:15" ht="12.75">
      <c r="A2078" s="251"/>
      <c r="B2078" s="260"/>
      <c r="C2078" s="504" t="s">
        <v>1765</v>
      </c>
      <c r="D2078" s="504"/>
      <c r="E2078" s="504"/>
      <c r="F2078" s="504"/>
      <c r="G2078" s="504"/>
      <c r="I2078" s="257"/>
      <c r="K2078" s="257"/>
      <c r="O2078" s="242">
        <v>3</v>
      </c>
    </row>
    <row r="2079" spans="1:15" ht="12.75">
      <c r="A2079" s="251"/>
      <c r="B2079" s="260"/>
      <c r="C2079" s="504" t="s">
        <v>1717</v>
      </c>
      <c r="D2079" s="504"/>
      <c r="E2079" s="504"/>
      <c r="F2079" s="504"/>
      <c r="G2079" s="504"/>
      <c r="I2079" s="257"/>
      <c r="K2079" s="257"/>
      <c r="O2079" s="242">
        <v>3</v>
      </c>
    </row>
    <row r="2080" spans="1:15" ht="12.75">
      <c r="A2080" s="251"/>
      <c r="B2080" s="260"/>
      <c r="C2080" s="504" t="s">
        <v>1766</v>
      </c>
      <c r="D2080" s="504"/>
      <c r="E2080" s="504"/>
      <c r="F2080" s="504"/>
      <c r="G2080" s="504"/>
      <c r="I2080" s="257"/>
      <c r="K2080" s="257"/>
      <c r="O2080" s="242">
        <v>3</v>
      </c>
    </row>
    <row r="2081" spans="1:15" ht="12.75">
      <c r="A2081" s="251"/>
      <c r="B2081" s="252"/>
      <c r="C2081" s="503" t="s">
        <v>1767</v>
      </c>
      <c r="D2081" s="503"/>
      <c r="E2081" s="253">
        <v>9.8784</v>
      </c>
      <c r="F2081" s="254"/>
      <c r="G2081" s="255"/>
      <c r="H2081" s="256"/>
      <c r="I2081" s="257"/>
      <c r="J2081" s="258"/>
      <c r="K2081" s="257"/>
      <c r="M2081" s="259" t="s">
        <v>1767</v>
      </c>
      <c r="O2081" s="242"/>
    </row>
    <row r="2082" spans="1:80" ht="12.75">
      <c r="A2082" s="243">
        <v>217</v>
      </c>
      <c r="B2082" s="244" t="s">
        <v>1768</v>
      </c>
      <c r="C2082" s="245" t="s">
        <v>1769</v>
      </c>
      <c r="D2082" s="246" t="s">
        <v>123</v>
      </c>
      <c r="E2082" s="247">
        <v>25.159</v>
      </c>
      <c r="F2082" s="439"/>
      <c r="G2082" s="248">
        <f>E2082*F2082</f>
        <v>0</v>
      </c>
      <c r="H2082" s="249">
        <v>0</v>
      </c>
      <c r="I2082" s="250">
        <f>E2082*H2082</f>
        <v>0</v>
      </c>
      <c r="J2082" s="249"/>
      <c r="K2082" s="250">
        <f>E2082*J2082</f>
        <v>0</v>
      </c>
      <c r="O2082" s="242">
        <v>2</v>
      </c>
      <c r="AA2082" s="215">
        <v>3</v>
      </c>
      <c r="AB2082" s="215">
        <v>7</v>
      </c>
      <c r="AC2082" s="215">
        <v>61110510</v>
      </c>
      <c r="AZ2082" s="215">
        <v>2</v>
      </c>
      <c r="BA2082" s="215">
        <f>IF(AZ2082=1,G2082,0)</f>
        <v>0</v>
      </c>
      <c r="BB2082" s="215">
        <f>IF(AZ2082=2,G2082,0)</f>
        <v>0</v>
      </c>
      <c r="BC2082" s="215">
        <f>IF(AZ2082=3,G2082,0)</f>
        <v>0</v>
      </c>
      <c r="BD2082" s="215">
        <f>IF(AZ2082=4,G2082,0)</f>
        <v>0</v>
      </c>
      <c r="BE2082" s="215">
        <f>IF(AZ2082=5,G2082,0)</f>
        <v>0</v>
      </c>
      <c r="CA2082" s="242">
        <v>3</v>
      </c>
      <c r="CB2082" s="242">
        <v>7</v>
      </c>
    </row>
    <row r="2083" spans="1:15" ht="12.75">
      <c r="A2083" s="251"/>
      <c r="B2083" s="260"/>
      <c r="C2083" s="504" t="s">
        <v>1765</v>
      </c>
      <c r="D2083" s="504"/>
      <c r="E2083" s="504"/>
      <c r="F2083" s="504"/>
      <c r="G2083" s="504"/>
      <c r="I2083" s="257"/>
      <c r="K2083" s="257"/>
      <c r="O2083" s="242">
        <v>3</v>
      </c>
    </row>
    <row r="2084" spans="1:15" ht="12.75">
      <c r="A2084" s="251"/>
      <c r="B2084" s="260"/>
      <c r="C2084" s="504" t="s">
        <v>1717</v>
      </c>
      <c r="D2084" s="504"/>
      <c r="E2084" s="504"/>
      <c r="F2084" s="504"/>
      <c r="G2084" s="504"/>
      <c r="I2084" s="257"/>
      <c r="K2084" s="257"/>
      <c r="O2084" s="242">
        <v>3</v>
      </c>
    </row>
    <row r="2085" spans="1:15" ht="12.75">
      <c r="A2085" s="251"/>
      <c r="B2085" s="260"/>
      <c r="C2085" s="504" t="s">
        <v>1766</v>
      </c>
      <c r="D2085" s="504"/>
      <c r="E2085" s="504"/>
      <c r="F2085" s="504"/>
      <c r="G2085" s="504"/>
      <c r="I2085" s="257"/>
      <c r="K2085" s="257"/>
      <c r="O2085" s="242">
        <v>3</v>
      </c>
    </row>
    <row r="2086" spans="1:15" ht="12.75">
      <c r="A2086" s="251"/>
      <c r="B2086" s="252"/>
      <c r="C2086" s="503" t="s">
        <v>1770</v>
      </c>
      <c r="D2086" s="503"/>
      <c r="E2086" s="253">
        <v>25.159</v>
      </c>
      <c r="F2086" s="254"/>
      <c r="G2086" s="255"/>
      <c r="H2086" s="256"/>
      <c r="I2086" s="257"/>
      <c r="J2086" s="258"/>
      <c r="K2086" s="257"/>
      <c r="M2086" s="259" t="s">
        <v>1770</v>
      </c>
      <c r="O2086" s="242"/>
    </row>
    <row r="2087" spans="1:80" ht="22.5">
      <c r="A2087" s="243">
        <v>218</v>
      </c>
      <c r="B2087" s="244" t="s">
        <v>1771</v>
      </c>
      <c r="C2087" s="245" t="s">
        <v>1772</v>
      </c>
      <c r="D2087" s="246" t="s">
        <v>123</v>
      </c>
      <c r="E2087" s="247">
        <v>29.0088</v>
      </c>
      <c r="F2087" s="439"/>
      <c r="G2087" s="248">
        <f>E2087*F2087</f>
        <v>0</v>
      </c>
      <c r="H2087" s="249">
        <v>0</v>
      </c>
      <c r="I2087" s="250">
        <f>E2087*H2087</f>
        <v>0</v>
      </c>
      <c r="J2087" s="249"/>
      <c r="K2087" s="250">
        <f>E2087*J2087</f>
        <v>0</v>
      </c>
      <c r="O2087" s="242">
        <v>2</v>
      </c>
      <c r="AA2087" s="215">
        <v>3</v>
      </c>
      <c r="AB2087" s="215">
        <v>7</v>
      </c>
      <c r="AC2087" s="215">
        <v>61110511</v>
      </c>
      <c r="AZ2087" s="215">
        <v>2</v>
      </c>
      <c r="BA2087" s="215">
        <f>IF(AZ2087=1,G2087,0)</f>
        <v>0</v>
      </c>
      <c r="BB2087" s="215">
        <f>IF(AZ2087=2,G2087,0)</f>
        <v>0</v>
      </c>
      <c r="BC2087" s="215">
        <f>IF(AZ2087=3,G2087,0)</f>
        <v>0</v>
      </c>
      <c r="BD2087" s="215">
        <f>IF(AZ2087=4,G2087,0)</f>
        <v>0</v>
      </c>
      <c r="BE2087" s="215">
        <f>IF(AZ2087=5,G2087,0)</f>
        <v>0</v>
      </c>
      <c r="CA2087" s="242">
        <v>3</v>
      </c>
      <c r="CB2087" s="242">
        <v>7</v>
      </c>
    </row>
    <row r="2088" spans="1:15" ht="12.75">
      <c r="A2088" s="251"/>
      <c r="B2088" s="260"/>
      <c r="C2088" s="504" t="s">
        <v>1773</v>
      </c>
      <c r="D2088" s="504"/>
      <c r="E2088" s="504"/>
      <c r="F2088" s="504"/>
      <c r="G2088" s="504"/>
      <c r="I2088" s="257"/>
      <c r="K2088" s="257"/>
      <c r="O2088" s="242">
        <v>3</v>
      </c>
    </row>
    <row r="2089" spans="1:15" ht="12.75">
      <c r="A2089" s="251"/>
      <c r="B2089" s="260"/>
      <c r="C2089" s="504" t="s">
        <v>1717</v>
      </c>
      <c r="D2089" s="504"/>
      <c r="E2089" s="504"/>
      <c r="F2089" s="504"/>
      <c r="G2089" s="504"/>
      <c r="I2089" s="257"/>
      <c r="K2089" s="257"/>
      <c r="O2089" s="242">
        <v>3</v>
      </c>
    </row>
    <row r="2090" spans="1:15" ht="12.75">
      <c r="A2090" s="251"/>
      <c r="B2090" s="260"/>
      <c r="C2090" s="504" t="s">
        <v>1766</v>
      </c>
      <c r="D2090" s="504"/>
      <c r="E2090" s="504"/>
      <c r="F2090" s="504"/>
      <c r="G2090" s="504"/>
      <c r="I2090" s="257"/>
      <c r="K2090" s="257"/>
      <c r="O2090" s="242">
        <v>3</v>
      </c>
    </row>
    <row r="2091" spans="1:15" ht="12.75">
      <c r="A2091" s="251"/>
      <c r="B2091" s="252"/>
      <c r="C2091" s="503" t="s">
        <v>309</v>
      </c>
      <c r="D2091" s="503"/>
      <c r="E2091" s="253">
        <v>6.336</v>
      </c>
      <c r="F2091" s="254"/>
      <c r="G2091" s="255"/>
      <c r="H2091" s="256"/>
      <c r="I2091" s="257"/>
      <c r="J2091" s="258"/>
      <c r="K2091" s="257"/>
      <c r="M2091" s="259" t="s">
        <v>309</v>
      </c>
      <c r="O2091" s="242"/>
    </row>
    <row r="2092" spans="1:15" ht="12.75">
      <c r="A2092" s="251"/>
      <c r="B2092" s="252"/>
      <c r="C2092" s="503" t="s">
        <v>1774</v>
      </c>
      <c r="D2092" s="503"/>
      <c r="E2092" s="253">
        <v>22.6728</v>
      </c>
      <c r="F2092" s="254"/>
      <c r="G2092" s="255"/>
      <c r="H2092" s="256"/>
      <c r="I2092" s="257"/>
      <c r="J2092" s="258"/>
      <c r="K2092" s="257"/>
      <c r="M2092" s="259" t="s">
        <v>1774</v>
      </c>
      <c r="O2092" s="242"/>
    </row>
    <row r="2093" spans="1:80" ht="22.5">
      <c r="A2093" s="243">
        <v>219</v>
      </c>
      <c r="B2093" s="244" t="s">
        <v>1775</v>
      </c>
      <c r="C2093" s="245" t="s">
        <v>1776</v>
      </c>
      <c r="D2093" s="246" t="s">
        <v>123</v>
      </c>
      <c r="E2093" s="247">
        <v>54.5013</v>
      </c>
      <c r="F2093" s="439"/>
      <c r="G2093" s="248">
        <f>E2093*F2093</f>
        <v>0</v>
      </c>
      <c r="H2093" s="249">
        <v>0</v>
      </c>
      <c r="I2093" s="250">
        <f>E2093*H2093</f>
        <v>0</v>
      </c>
      <c r="J2093" s="249"/>
      <c r="K2093" s="250">
        <f>E2093*J2093</f>
        <v>0</v>
      </c>
      <c r="O2093" s="242">
        <v>2</v>
      </c>
      <c r="AA2093" s="215">
        <v>3</v>
      </c>
      <c r="AB2093" s="215">
        <v>7</v>
      </c>
      <c r="AC2093" s="215">
        <v>61110512</v>
      </c>
      <c r="AZ2093" s="215">
        <v>2</v>
      </c>
      <c r="BA2093" s="215">
        <f>IF(AZ2093=1,G2093,0)</f>
        <v>0</v>
      </c>
      <c r="BB2093" s="215">
        <f>IF(AZ2093=2,G2093,0)</f>
        <v>0</v>
      </c>
      <c r="BC2093" s="215">
        <f>IF(AZ2093=3,G2093,0)</f>
        <v>0</v>
      </c>
      <c r="BD2093" s="215">
        <f>IF(AZ2093=4,G2093,0)</f>
        <v>0</v>
      </c>
      <c r="BE2093" s="215">
        <f>IF(AZ2093=5,G2093,0)</f>
        <v>0</v>
      </c>
      <c r="CA2093" s="242">
        <v>3</v>
      </c>
      <c r="CB2093" s="242">
        <v>7</v>
      </c>
    </row>
    <row r="2094" spans="1:15" ht="12.75">
      <c r="A2094" s="251"/>
      <c r="B2094" s="260"/>
      <c r="C2094" s="504" t="s">
        <v>1777</v>
      </c>
      <c r="D2094" s="504"/>
      <c r="E2094" s="504"/>
      <c r="F2094" s="504"/>
      <c r="G2094" s="504"/>
      <c r="I2094" s="257"/>
      <c r="K2094" s="257"/>
      <c r="O2094" s="242">
        <v>3</v>
      </c>
    </row>
    <row r="2095" spans="1:15" ht="12.75">
      <c r="A2095" s="251"/>
      <c r="B2095" s="260"/>
      <c r="C2095" s="504" t="s">
        <v>1778</v>
      </c>
      <c r="D2095" s="504"/>
      <c r="E2095" s="504"/>
      <c r="F2095" s="504"/>
      <c r="G2095" s="504"/>
      <c r="I2095" s="257"/>
      <c r="K2095" s="257"/>
      <c r="O2095" s="242">
        <v>3</v>
      </c>
    </row>
    <row r="2096" spans="1:15" ht="12.75">
      <c r="A2096" s="251"/>
      <c r="B2096" s="260"/>
      <c r="C2096" s="504" t="s">
        <v>1779</v>
      </c>
      <c r="D2096" s="504"/>
      <c r="E2096" s="504"/>
      <c r="F2096" s="504"/>
      <c r="G2096" s="504"/>
      <c r="I2096" s="257"/>
      <c r="K2096" s="257"/>
      <c r="O2096" s="242">
        <v>3</v>
      </c>
    </row>
    <row r="2097" spans="1:15" ht="12.75">
      <c r="A2097" s="251"/>
      <c r="B2097" s="260"/>
      <c r="C2097" s="504" t="s">
        <v>1780</v>
      </c>
      <c r="D2097" s="504"/>
      <c r="E2097" s="504"/>
      <c r="F2097" s="504"/>
      <c r="G2097" s="504"/>
      <c r="I2097" s="257"/>
      <c r="K2097" s="257"/>
      <c r="O2097" s="242">
        <v>3</v>
      </c>
    </row>
    <row r="2098" spans="1:15" ht="12.75">
      <c r="A2098" s="251"/>
      <c r="B2098" s="252"/>
      <c r="C2098" s="503" t="s">
        <v>1781</v>
      </c>
      <c r="D2098" s="503"/>
      <c r="E2098" s="253">
        <v>10.9557</v>
      </c>
      <c r="F2098" s="254"/>
      <c r="G2098" s="255"/>
      <c r="H2098" s="256"/>
      <c r="I2098" s="257"/>
      <c r="J2098" s="258"/>
      <c r="K2098" s="257"/>
      <c r="M2098" s="259" t="s">
        <v>1781</v>
      </c>
      <c r="O2098" s="242"/>
    </row>
    <row r="2099" spans="1:15" ht="12.75">
      <c r="A2099" s="251"/>
      <c r="B2099" s="252"/>
      <c r="C2099" s="503" t="s">
        <v>1782</v>
      </c>
      <c r="D2099" s="503"/>
      <c r="E2099" s="253">
        <v>43.5456</v>
      </c>
      <c r="F2099" s="254"/>
      <c r="G2099" s="255"/>
      <c r="H2099" s="256"/>
      <c r="I2099" s="257"/>
      <c r="J2099" s="258"/>
      <c r="K2099" s="257"/>
      <c r="M2099" s="259" t="s">
        <v>1782</v>
      </c>
      <c r="O2099" s="242"/>
    </row>
    <row r="2100" spans="1:80" ht="22.5">
      <c r="A2100" s="243">
        <v>220</v>
      </c>
      <c r="B2100" s="244" t="s">
        <v>1783</v>
      </c>
      <c r="C2100" s="245" t="s">
        <v>1784</v>
      </c>
      <c r="D2100" s="246" t="s">
        <v>123</v>
      </c>
      <c r="E2100" s="247">
        <v>3.0012</v>
      </c>
      <c r="F2100" s="439"/>
      <c r="G2100" s="248">
        <f>E2100*F2100</f>
        <v>0</v>
      </c>
      <c r="H2100" s="249">
        <v>0</v>
      </c>
      <c r="I2100" s="250">
        <f>E2100*H2100</f>
        <v>0</v>
      </c>
      <c r="J2100" s="249"/>
      <c r="K2100" s="250">
        <f>E2100*J2100</f>
        <v>0</v>
      </c>
      <c r="O2100" s="242">
        <v>2</v>
      </c>
      <c r="AA2100" s="215">
        <v>3</v>
      </c>
      <c r="AB2100" s="215">
        <v>7</v>
      </c>
      <c r="AC2100" s="215">
        <v>61110513</v>
      </c>
      <c r="AZ2100" s="215">
        <v>2</v>
      </c>
      <c r="BA2100" s="215">
        <f>IF(AZ2100=1,G2100,0)</f>
        <v>0</v>
      </c>
      <c r="BB2100" s="215">
        <f>IF(AZ2100=2,G2100,0)</f>
        <v>0</v>
      </c>
      <c r="BC2100" s="215">
        <f>IF(AZ2100=3,G2100,0)</f>
        <v>0</v>
      </c>
      <c r="BD2100" s="215">
        <f>IF(AZ2100=4,G2100,0)</f>
        <v>0</v>
      </c>
      <c r="BE2100" s="215">
        <f>IF(AZ2100=5,G2100,0)</f>
        <v>0</v>
      </c>
      <c r="CA2100" s="242">
        <v>3</v>
      </c>
      <c r="CB2100" s="242">
        <v>7</v>
      </c>
    </row>
    <row r="2101" spans="1:15" ht="12.75">
      <c r="A2101" s="251"/>
      <c r="B2101" s="260"/>
      <c r="C2101" s="504" t="s">
        <v>1744</v>
      </c>
      <c r="D2101" s="504"/>
      <c r="E2101" s="504"/>
      <c r="F2101" s="504"/>
      <c r="G2101" s="504"/>
      <c r="I2101" s="257"/>
      <c r="K2101" s="257"/>
      <c r="O2101" s="242">
        <v>3</v>
      </c>
    </row>
    <row r="2102" spans="1:15" ht="12.75">
      <c r="A2102" s="251"/>
      <c r="B2102" s="260"/>
      <c r="C2102" s="504" t="s">
        <v>1717</v>
      </c>
      <c r="D2102" s="504"/>
      <c r="E2102" s="504"/>
      <c r="F2102" s="504"/>
      <c r="G2102" s="504"/>
      <c r="I2102" s="257"/>
      <c r="K2102" s="257"/>
      <c r="O2102" s="242">
        <v>3</v>
      </c>
    </row>
    <row r="2103" spans="1:15" ht="12.75">
      <c r="A2103" s="251"/>
      <c r="B2103" s="260"/>
      <c r="C2103" s="504" t="s">
        <v>1718</v>
      </c>
      <c r="D2103" s="504"/>
      <c r="E2103" s="504"/>
      <c r="F2103" s="504"/>
      <c r="G2103" s="504"/>
      <c r="I2103" s="257"/>
      <c r="K2103" s="257"/>
      <c r="O2103" s="242">
        <v>3</v>
      </c>
    </row>
    <row r="2104" spans="1:15" ht="12.75">
      <c r="A2104" s="251"/>
      <c r="B2104" s="252"/>
      <c r="C2104" s="503" t="s">
        <v>315</v>
      </c>
      <c r="D2104" s="503"/>
      <c r="E2104" s="253">
        <v>3.0012</v>
      </c>
      <c r="F2104" s="254"/>
      <c r="G2104" s="255"/>
      <c r="H2104" s="256"/>
      <c r="I2104" s="257"/>
      <c r="J2104" s="258"/>
      <c r="K2104" s="257"/>
      <c r="M2104" s="259" t="s">
        <v>315</v>
      </c>
      <c r="O2104" s="242"/>
    </row>
    <row r="2105" spans="1:80" ht="22.5">
      <c r="A2105" s="243">
        <v>221</v>
      </c>
      <c r="B2105" s="244" t="s">
        <v>1785</v>
      </c>
      <c r="C2105" s="245" t="s">
        <v>1786</v>
      </c>
      <c r="D2105" s="246" t="s">
        <v>123</v>
      </c>
      <c r="E2105" s="247">
        <v>5.2822</v>
      </c>
      <c r="F2105" s="439"/>
      <c r="G2105" s="248">
        <f>E2105*F2105</f>
        <v>0</v>
      </c>
      <c r="H2105" s="249">
        <v>0</v>
      </c>
      <c r="I2105" s="250">
        <f>E2105*H2105</f>
        <v>0</v>
      </c>
      <c r="J2105" s="249"/>
      <c r="K2105" s="250">
        <f>E2105*J2105</f>
        <v>0</v>
      </c>
      <c r="O2105" s="242">
        <v>2</v>
      </c>
      <c r="AA2105" s="215">
        <v>3</v>
      </c>
      <c r="AB2105" s="215">
        <v>7</v>
      </c>
      <c r="AC2105" s="215">
        <v>61110514</v>
      </c>
      <c r="AZ2105" s="215">
        <v>2</v>
      </c>
      <c r="BA2105" s="215">
        <f>IF(AZ2105=1,G2105,0)</f>
        <v>0</v>
      </c>
      <c r="BB2105" s="215">
        <f>IF(AZ2105=2,G2105,0)</f>
        <v>0</v>
      </c>
      <c r="BC2105" s="215">
        <f>IF(AZ2105=3,G2105,0)</f>
        <v>0</v>
      </c>
      <c r="BD2105" s="215">
        <f>IF(AZ2105=4,G2105,0)</f>
        <v>0</v>
      </c>
      <c r="BE2105" s="215">
        <f>IF(AZ2105=5,G2105,0)</f>
        <v>0</v>
      </c>
      <c r="CA2105" s="242">
        <v>3</v>
      </c>
      <c r="CB2105" s="242">
        <v>7</v>
      </c>
    </row>
    <row r="2106" spans="1:15" ht="12.75">
      <c r="A2106" s="251"/>
      <c r="B2106" s="260"/>
      <c r="C2106" s="504" t="s">
        <v>1787</v>
      </c>
      <c r="D2106" s="504"/>
      <c r="E2106" s="504"/>
      <c r="F2106" s="504"/>
      <c r="G2106" s="504"/>
      <c r="I2106" s="257"/>
      <c r="K2106" s="257"/>
      <c r="O2106" s="242">
        <v>3</v>
      </c>
    </row>
    <row r="2107" spans="1:15" ht="12.75">
      <c r="A2107" s="251"/>
      <c r="B2107" s="260"/>
      <c r="C2107" s="504" t="s">
        <v>1788</v>
      </c>
      <c r="D2107" s="504"/>
      <c r="E2107" s="504"/>
      <c r="F2107" s="504"/>
      <c r="G2107" s="504"/>
      <c r="I2107" s="257"/>
      <c r="K2107" s="257"/>
      <c r="O2107" s="242">
        <v>3</v>
      </c>
    </row>
    <row r="2108" spans="1:15" ht="12.75">
      <c r="A2108" s="251"/>
      <c r="B2108" s="260"/>
      <c r="C2108" s="504" t="s">
        <v>1789</v>
      </c>
      <c r="D2108" s="504"/>
      <c r="E2108" s="504"/>
      <c r="F2108" s="504"/>
      <c r="G2108" s="504"/>
      <c r="I2108" s="257"/>
      <c r="K2108" s="257"/>
      <c r="O2108" s="242">
        <v>3</v>
      </c>
    </row>
    <row r="2109" spans="1:15" ht="12.75">
      <c r="A2109" s="251"/>
      <c r="B2109" s="252"/>
      <c r="C2109" s="503" t="s">
        <v>1790</v>
      </c>
      <c r="D2109" s="503"/>
      <c r="E2109" s="253">
        <v>5.2822</v>
      </c>
      <c r="F2109" s="254"/>
      <c r="G2109" s="255"/>
      <c r="H2109" s="256"/>
      <c r="I2109" s="257"/>
      <c r="J2109" s="258"/>
      <c r="K2109" s="257"/>
      <c r="M2109" s="259" t="s">
        <v>1790</v>
      </c>
      <c r="O2109" s="242"/>
    </row>
    <row r="2110" spans="1:80" ht="22.5">
      <c r="A2110" s="243">
        <v>222</v>
      </c>
      <c r="B2110" s="244" t="s">
        <v>1791</v>
      </c>
      <c r="C2110" s="245" t="s">
        <v>1792</v>
      </c>
      <c r="D2110" s="246" t="s">
        <v>123</v>
      </c>
      <c r="E2110" s="247">
        <f>E2114</f>
        <v>8.2</v>
      </c>
      <c r="F2110" s="439"/>
      <c r="G2110" s="248">
        <f>E2110*F2110</f>
        <v>0</v>
      </c>
      <c r="H2110" s="249">
        <v>0</v>
      </c>
      <c r="I2110" s="250">
        <f>E2110*H2110</f>
        <v>0</v>
      </c>
      <c r="J2110" s="249"/>
      <c r="K2110" s="250">
        <f>E2110*J2110</f>
        <v>0</v>
      </c>
      <c r="O2110" s="242">
        <v>2</v>
      </c>
      <c r="AA2110" s="215">
        <v>3</v>
      </c>
      <c r="AB2110" s="215">
        <v>7</v>
      </c>
      <c r="AC2110" s="215">
        <v>61110515</v>
      </c>
      <c r="AZ2110" s="215">
        <v>2</v>
      </c>
      <c r="BA2110" s="215">
        <f>IF(AZ2110=1,G2110,0)</f>
        <v>0</v>
      </c>
      <c r="BB2110" s="215">
        <f>IF(AZ2110=2,G2110,0)</f>
        <v>0</v>
      </c>
      <c r="BC2110" s="215">
        <f>IF(AZ2110=3,G2110,0)</f>
        <v>0</v>
      </c>
      <c r="BD2110" s="215">
        <f>IF(AZ2110=4,G2110,0)</f>
        <v>0</v>
      </c>
      <c r="BE2110" s="215">
        <f>IF(AZ2110=5,G2110,0)</f>
        <v>0</v>
      </c>
      <c r="CA2110" s="242">
        <v>3</v>
      </c>
      <c r="CB2110" s="242">
        <v>7</v>
      </c>
    </row>
    <row r="2111" spans="1:15" ht="12.75">
      <c r="A2111" s="251"/>
      <c r="B2111" s="260"/>
      <c r="C2111" s="504" t="s">
        <v>1793</v>
      </c>
      <c r="D2111" s="504"/>
      <c r="E2111" s="504"/>
      <c r="F2111" s="504"/>
      <c r="G2111" s="504"/>
      <c r="I2111" s="257"/>
      <c r="K2111" s="257"/>
      <c r="O2111" s="242">
        <v>3</v>
      </c>
    </row>
    <row r="2112" spans="1:15" ht="12.75">
      <c r="A2112" s="251"/>
      <c r="B2112" s="260"/>
      <c r="C2112" s="504" t="s">
        <v>1794</v>
      </c>
      <c r="D2112" s="504"/>
      <c r="E2112" s="504"/>
      <c r="F2112" s="504"/>
      <c r="G2112" s="504"/>
      <c r="I2112" s="257"/>
      <c r="K2112" s="257"/>
      <c r="O2112" s="242">
        <v>3</v>
      </c>
    </row>
    <row r="2113" spans="1:15" ht="12.75">
      <c r="A2113" s="251"/>
      <c r="B2113" s="260"/>
      <c r="C2113" s="504" t="s">
        <v>1795</v>
      </c>
      <c r="D2113" s="504"/>
      <c r="E2113" s="504"/>
      <c r="F2113" s="504"/>
      <c r="G2113" s="504"/>
      <c r="I2113" s="257"/>
      <c r="K2113" s="257"/>
      <c r="O2113" s="242">
        <v>3</v>
      </c>
    </row>
    <row r="2114" spans="1:15" ht="12.75">
      <c r="A2114" s="251"/>
      <c r="B2114" s="252"/>
      <c r="C2114" s="503" t="s">
        <v>1797</v>
      </c>
      <c r="D2114" s="503"/>
      <c r="E2114" s="253">
        <v>8.2</v>
      </c>
      <c r="F2114" s="254"/>
      <c r="G2114" s="255"/>
      <c r="H2114" s="256"/>
      <c r="I2114" s="257"/>
      <c r="J2114" s="258"/>
      <c r="K2114" s="257"/>
      <c r="M2114" s="259" t="s">
        <v>1797</v>
      </c>
      <c r="O2114" s="242"/>
    </row>
    <row r="2115" spans="1:80" ht="22.5">
      <c r="A2115" s="243">
        <v>223</v>
      </c>
      <c r="B2115" s="244" t="s">
        <v>1798</v>
      </c>
      <c r="C2115" s="245" t="s">
        <v>1799</v>
      </c>
      <c r="D2115" s="246" t="s">
        <v>200</v>
      </c>
      <c r="E2115" s="247">
        <v>1</v>
      </c>
      <c r="F2115" s="439"/>
      <c r="G2115" s="248">
        <f>E2115*F2115</f>
        <v>0</v>
      </c>
      <c r="H2115" s="249">
        <v>0</v>
      </c>
      <c r="I2115" s="250">
        <f>E2115*H2115</f>
        <v>0</v>
      </c>
      <c r="J2115" s="249"/>
      <c r="K2115" s="250">
        <f>E2115*J2115</f>
        <v>0</v>
      </c>
      <c r="O2115" s="242">
        <v>2</v>
      </c>
      <c r="AA2115" s="215">
        <v>3</v>
      </c>
      <c r="AB2115" s="215">
        <v>7</v>
      </c>
      <c r="AC2115" s="215">
        <v>611491111</v>
      </c>
      <c r="AZ2115" s="215">
        <v>2</v>
      </c>
      <c r="BA2115" s="215">
        <f>IF(AZ2115=1,G2115,0)</f>
        <v>0</v>
      </c>
      <c r="BB2115" s="215">
        <f>IF(AZ2115=2,G2115,0)</f>
        <v>0</v>
      </c>
      <c r="BC2115" s="215">
        <f>IF(AZ2115=3,G2115,0)</f>
        <v>0</v>
      </c>
      <c r="BD2115" s="215">
        <f>IF(AZ2115=4,G2115,0)</f>
        <v>0</v>
      </c>
      <c r="BE2115" s="215">
        <f>IF(AZ2115=5,G2115,0)</f>
        <v>0</v>
      </c>
      <c r="CA2115" s="242">
        <v>3</v>
      </c>
      <c r="CB2115" s="242">
        <v>7</v>
      </c>
    </row>
    <row r="2116" spans="1:15" ht="12.75">
      <c r="A2116" s="251"/>
      <c r="B2116" s="260"/>
      <c r="C2116" s="504" t="s">
        <v>1800</v>
      </c>
      <c r="D2116" s="504"/>
      <c r="E2116" s="504"/>
      <c r="F2116" s="504"/>
      <c r="G2116" s="504"/>
      <c r="I2116" s="257"/>
      <c r="K2116" s="257"/>
      <c r="O2116" s="242">
        <v>3</v>
      </c>
    </row>
    <row r="2117" spans="1:15" ht="12.75">
      <c r="A2117" s="251"/>
      <c r="B2117" s="260"/>
      <c r="C2117" s="504" t="s">
        <v>1801</v>
      </c>
      <c r="D2117" s="504"/>
      <c r="E2117" s="504"/>
      <c r="F2117" s="504"/>
      <c r="G2117" s="504"/>
      <c r="I2117" s="257"/>
      <c r="K2117" s="257"/>
      <c r="O2117" s="242">
        <v>3</v>
      </c>
    </row>
    <row r="2118" spans="1:15" ht="12.75">
      <c r="A2118" s="251"/>
      <c r="B2118" s="260"/>
      <c r="C2118" s="504" t="s">
        <v>1741</v>
      </c>
      <c r="D2118" s="504"/>
      <c r="E2118" s="504"/>
      <c r="F2118" s="504"/>
      <c r="G2118" s="504"/>
      <c r="I2118" s="257"/>
      <c r="K2118" s="257"/>
      <c r="O2118" s="242">
        <v>3</v>
      </c>
    </row>
    <row r="2119" spans="1:15" ht="12.75">
      <c r="A2119" s="251"/>
      <c r="B2119" s="252"/>
      <c r="C2119" s="503" t="s">
        <v>1802</v>
      </c>
      <c r="D2119" s="503"/>
      <c r="E2119" s="253">
        <v>1</v>
      </c>
      <c r="F2119" s="254"/>
      <c r="G2119" s="255"/>
      <c r="H2119" s="256"/>
      <c r="I2119" s="257"/>
      <c r="J2119" s="258"/>
      <c r="K2119" s="257"/>
      <c r="M2119" s="259" t="s">
        <v>1802</v>
      </c>
      <c r="O2119" s="242"/>
    </row>
    <row r="2120" spans="1:80" ht="22.5">
      <c r="A2120" s="243">
        <v>224</v>
      </c>
      <c r="B2120" s="244" t="s">
        <v>1803</v>
      </c>
      <c r="C2120" s="245" t="s">
        <v>1804</v>
      </c>
      <c r="D2120" s="246" t="s">
        <v>200</v>
      </c>
      <c r="E2120" s="247">
        <v>1</v>
      </c>
      <c r="F2120" s="439"/>
      <c r="G2120" s="248">
        <f>E2120*F2120</f>
        <v>0</v>
      </c>
      <c r="H2120" s="249">
        <v>0.033</v>
      </c>
      <c r="I2120" s="250">
        <f>E2120*H2120</f>
        <v>0.033</v>
      </c>
      <c r="J2120" s="249"/>
      <c r="K2120" s="250">
        <f>E2120*J2120</f>
        <v>0</v>
      </c>
      <c r="O2120" s="242">
        <v>2</v>
      </c>
      <c r="AA2120" s="215">
        <v>3</v>
      </c>
      <c r="AB2120" s="215">
        <v>7</v>
      </c>
      <c r="AC2120" s="215">
        <v>61160814</v>
      </c>
      <c r="AZ2120" s="215">
        <v>2</v>
      </c>
      <c r="BA2120" s="215">
        <f>IF(AZ2120=1,G2120,0)</f>
        <v>0</v>
      </c>
      <c r="BB2120" s="215">
        <f>IF(AZ2120=2,G2120,0)</f>
        <v>0</v>
      </c>
      <c r="BC2120" s="215">
        <f>IF(AZ2120=3,G2120,0)</f>
        <v>0</v>
      </c>
      <c r="BD2120" s="215">
        <f>IF(AZ2120=4,G2120,0)</f>
        <v>0</v>
      </c>
      <c r="BE2120" s="215">
        <f>IF(AZ2120=5,G2120,0)</f>
        <v>0</v>
      </c>
      <c r="CA2120" s="242">
        <v>3</v>
      </c>
      <c r="CB2120" s="242">
        <v>7</v>
      </c>
    </row>
    <row r="2121" spans="1:15" ht="12.75">
      <c r="A2121" s="251"/>
      <c r="B2121" s="260"/>
      <c r="C2121" s="504" t="s">
        <v>1800</v>
      </c>
      <c r="D2121" s="504"/>
      <c r="E2121" s="504"/>
      <c r="F2121" s="504"/>
      <c r="G2121" s="504"/>
      <c r="I2121" s="257"/>
      <c r="K2121" s="257"/>
      <c r="O2121" s="242">
        <v>3</v>
      </c>
    </row>
    <row r="2122" spans="1:15" ht="12.75">
      <c r="A2122" s="251"/>
      <c r="B2122" s="260"/>
      <c r="C2122" s="504" t="s">
        <v>1801</v>
      </c>
      <c r="D2122" s="504"/>
      <c r="E2122" s="504"/>
      <c r="F2122" s="504"/>
      <c r="G2122" s="504"/>
      <c r="I2122" s="257"/>
      <c r="K2122" s="257"/>
      <c r="O2122" s="242">
        <v>3</v>
      </c>
    </row>
    <row r="2123" spans="1:15" ht="12.75">
      <c r="A2123" s="251"/>
      <c r="B2123" s="260"/>
      <c r="C2123" s="504" t="s">
        <v>1741</v>
      </c>
      <c r="D2123" s="504"/>
      <c r="E2123" s="504"/>
      <c r="F2123" s="504"/>
      <c r="G2123" s="504"/>
      <c r="I2123" s="257"/>
      <c r="K2123" s="257"/>
      <c r="O2123" s="242">
        <v>3</v>
      </c>
    </row>
    <row r="2124" spans="1:15" ht="12.75">
      <c r="A2124" s="251"/>
      <c r="B2124" s="252"/>
      <c r="C2124" s="503" t="s">
        <v>1805</v>
      </c>
      <c r="D2124" s="503"/>
      <c r="E2124" s="253">
        <v>1</v>
      </c>
      <c r="F2124" s="254"/>
      <c r="G2124" s="255"/>
      <c r="H2124" s="256"/>
      <c r="I2124" s="257"/>
      <c r="J2124" s="258"/>
      <c r="K2124" s="257"/>
      <c r="M2124" s="259" t="s">
        <v>1805</v>
      </c>
      <c r="O2124" s="242"/>
    </row>
    <row r="2125" spans="1:80" ht="12.75">
      <c r="A2125" s="243">
        <v>225</v>
      </c>
      <c r="B2125" s="244" t="s">
        <v>1806</v>
      </c>
      <c r="C2125" s="245" t="s">
        <v>1807</v>
      </c>
      <c r="D2125" s="246" t="s">
        <v>173</v>
      </c>
      <c r="E2125" s="247">
        <v>1.26</v>
      </c>
      <c r="F2125" s="439"/>
      <c r="G2125" s="248">
        <f>E2125*F2125</f>
        <v>0</v>
      </c>
      <c r="H2125" s="249">
        <v>0</v>
      </c>
      <c r="I2125" s="250">
        <f>E2125*H2125</f>
        <v>0</v>
      </c>
      <c r="J2125" s="249"/>
      <c r="K2125" s="250">
        <f>E2125*J2125</f>
        <v>0</v>
      </c>
      <c r="O2125" s="242">
        <v>2</v>
      </c>
      <c r="AA2125" s="215">
        <v>7</v>
      </c>
      <c r="AB2125" s="215">
        <v>1001</v>
      </c>
      <c r="AC2125" s="215">
        <v>5</v>
      </c>
      <c r="AZ2125" s="215">
        <v>2</v>
      </c>
      <c r="BA2125" s="215">
        <f>IF(AZ2125=1,G2125,0)</f>
        <v>0</v>
      </c>
      <c r="BB2125" s="215">
        <f>IF(AZ2125=2,G2125,0)</f>
        <v>0</v>
      </c>
      <c r="BC2125" s="215">
        <f>IF(AZ2125=3,G2125,0)</f>
        <v>0</v>
      </c>
      <c r="BD2125" s="215">
        <f>IF(AZ2125=4,G2125,0)</f>
        <v>0</v>
      </c>
      <c r="BE2125" s="215">
        <f>IF(AZ2125=5,G2125,0)</f>
        <v>0</v>
      </c>
      <c r="CA2125" s="242">
        <v>7</v>
      </c>
      <c r="CB2125" s="242">
        <v>1001</v>
      </c>
    </row>
    <row r="2126" spans="1:57" ht="12.75">
      <c r="A2126" s="263"/>
      <c r="B2126" s="264" t="s">
        <v>177</v>
      </c>
      <c r="C2126" s="265" t="s">
        <v>1808</v>
      </c>
      <c r="D2126" s="266"/>
      <c r="E2126" s="267"/>
      <c r="F2126" s="268"/>
      <c r="G2126" s="269">
        <f>SUM(G1775:G2125)</f>
        <v>0</v>
      </c>
      <c r="H2126" s="270"/>
      <c r="I2126" s="271">
        <f>SUM(I1775:I2125)</f>
        <v>1.9452805120000003</v>
      </c>
      <c r="J2126" s="270"/>
      <c r="K2126" s="271">
        <f>SUM(K1775:K2125)</f>
        <v>0</v>
      </c>
      <c r="O2126" s="242">
        <v>4</v>
      </c>
      <c r="BA2126" s="272">
        <f>SUM(BA1775:BA2125)</f>
        <v>0</v>
      </c>
      <c r="BB2126" s="272">
        <f>SUM(BB1775:BB2125)</f>
        <v>0</v>
      </c>
      <c r="BC2126" s="272">
        <f>SUM(BC1775:BC2125)</f>
        <v>0</v>
      </c>
      <c r="BD2126" s="272">
        <f>SUM(BD1775:BD2125)</f>
        <v>0</v>
      </c>
      <c r="BE2126" s="272">
        <f>SUM(BE1775:BE2125)</f>
        <v>0</v>
      </c>
    </row>
    <row r="2127" spans="1:15" ht="12.75">
      <c r="A2127" s="232" t="s">
        <v>118</v>
      </c>
      <c r="B2127" s="233" t="s">
        <v>1809</v>
      </c>
      <c r="C2127" s="234" t="s">
        <v>1810</v>
      </c>
      <c r="D2127" s="235"/>
      <c r="E2127" s="236"/>
      <c r="F2127" s="236"/>
      <c r="G2127" s="237"/>
      <c r="H2127" s="238"/>
      <c r="I2127" s="239"/>
      <c r="J2127" s="240"/>
      <c r="K2127" s="241"/>
      <c r="O2127" s="242">
        <v>1</v>
      </c>
    </row>
    <row r="2128" spans="1:80" ht="12.75">
      <c r="A2128" s="243">
        <v>226</v>
      </c>
      <c r="B2128" s="244" t="s">
        <v>1811</v>
      </c>
      <c r="C2128" s="245" t="s">
        <v>1812</v>
      </c>
      <c r="D2128" s="246" t="s">
        <v>123</v>
      </c>
      <c r="E2128" s="247">
        <v>300.13</v>
      </c>
      <c r="F2128" s="439"/>
      <c r="G2128" s="248">
        <f>E2128*F2128</f>
        <v>0</v>
      </c>
      <c r="H2128" s="249">
        <v>0</v>
      </c>
      <c r="I2128" s="250">
        <f>E2128*H2128</f>
        <v>0</v>
      </c>
      <c r="J2128" s="249">
        <v>-0.019</v>
      </c>
      <c r="K2128" s="250">
        <f>E2128*J2128</f>
        <v>-5.70247</v>
      </c>
      <c r="O2128" s="242">
        <v>2</v>
      </c>
      <c r="AA2128" s="215">
        <v>1</v>
      </c>
      <c r="AB2128" s="215">
        <v>7</v>
      </c>
      <c r="AC2128" s="215">
        <v>7</v>
      </c>
      <c r="AZ2128" s="215">
        <v>2</v>
      </c>
      <c r="BA2128" s="215">
        <f>IF(AZ2128=1,G2128,0)</f>
        <v>0</v>
      </c>
      <c r="BB2128" s="215">
        <f>IF(AZ2128=2,G2128,0)</f>
        <v>0</v>
      </c>
      <c r="BC2128" s="215">
        <f>IF(AZ2128=3,G2128,0)</f>
        <v>0</v>
      </c>
      <c r="BD2128" s="215">
        <f>IF(AZ2128=4,G2128,0)</f>
        <v>0</v>
      </c>
      <c r="BE2128" s="215">
        <f>IF(AZ2128=5,G2128,0)</f>
        <v>0</v>
      </c>
      <c r="CA2128" s="242">
        <v>1</v>
      </c>
      <c r="CB2128" s="242">
        <v>7</v>
      </c>
    </row>
    <row r="2129" spans="1:80" ht="12.75">
      <c r="A2129" s="415"/>
      <c r="B2129" s="416"/>
      <c r="C2129" s="417" t="s">
        <v>3150</v>
      </c>
      <c r="D2129" s="418"/>
      <c r="E2129" s="419"/>
      <c r="F2129" s="420"/>
      <c r="G2129" s="421"/>
      <c r="H2129" s="422"/>
      <c r="I2129" s="421"/>
      <c r="J2129" s="423"/>
      <c r="K2129" s="421"/>
      <c r="O2129" s="242"/>
      <c r="CA2129" s="242"/>
      <c r="CB2129" s="242"/>
    </row>
    <row r="2130" spans="1:15" ht="12.75">
      <c r="A2130" s="251"/>
      <c r="B2130" s="252"/>
      <c r="C2130" s="505" t="s">
        <v>174</v>
      </c>
      <c r="D2130" s="505"/>
      <c r="E2130" s="262">
        <v>0</v>
      </c>
      <c r="F2130" s="254"/>
      <c r="G2130" s="255"/>
      <c r="H2130" s="256"/>
      <c r="I2130" s="257"/>
      <c r="J2130" s="258"/>
      <c r="K2130" s="257"/>
      <c r="M2130" s="259" t="s">
        <v>174</v>
      </c>
      <c r="O2130" s="242"/>
    </row>
    <row r="2131" spans="1:15" ht="12.75">
      <c r="A2131" s="251"/>
      <c r="B2131" s="252"/>
      <c r="C2131" s="505" t="s">
        <v>274</v>
      </c>
      <c r="D2131" s="505"/>
      <c r="E2131" s="262">
        <v>5.88</v>
      </c>
      <c r="F2131" s="254"/>
      <c r="G2131" s="255"/>
      <c r="H2131" s="256"/>
      <c r="I2131" s="257"/>
      <c r="J2131" s="258"/>
      <c r="K2131" s="257"/>
      <c r="M2131" s="259" t="s">
        <v>274</v>
      </c>
      <c r="O2131" s="242"/>
    </row>
    <row r="2132" spans="1:15" ht="12.75">
      <c r="A2132" s="251"/>
      <c r="B2132" s="252"/>
      <c r="C2132" s="505" t="s">
        <v>275</v>
      </c>
      <c r="D2132" s="505"/>
      <c r="E2132" s="262">
        <v>5.88</v>
      </c>
      <c r="F2132" s="254"/>
      <c r="G2132" s="255"/>
      <c r="H2132" s="256"/>
      <c r="I2132" s="257"/>
      <c r="J2132" s="258"/>
      <c r="K2132" s="257"/>
      <c r="M2132" s="259" t="s">
        <v>275</v>
      </c>
      <c r="O2132" s="242"/>
    </row>
    <row r="2133" spans="1:15" ht="12.75">
      <c r="A2133" s="251"/>
      <c r="B2133" s="252"/>
      <c r="C2133" s="505" t="s">
        <v>3155</v>
      </c>
      <c r="D2133" s="505"/>
      <c r="E2133" s="262">
        <v>12.3</v>
      </c>
      <c r="F2133" s="254"/>
      <c r="G2133" s="255"/>
      <c r="H2133" s="256"/>
      <c r="I2133" s="257"/>
      <c r="J2133" s="258"/>
      <c r="K2133" s="257"/>
      <c r="M2133" s="259" t="s">
        <v>279</v>
      </c>
      <c r="O2133" s="242"/>
    </row>
    <row r="2134" spans="1:15" ht="12.75">
      <c r="A2134" s="251"/>
      <c r="B2134" s="252"/>
      <c r="C2134" s="505"/>
      <c r="D2134" s="505"/>
      <c r="E2134" s="262"/>
      <c r="F2134" s="254"/>
      <c r="G2134" s="255"/>
      <c r="H2134" s="256"/>
      <c r="I2134" s="257"/>
      <c r="J2134" s="258"/>
      <c r="K2134" s="257"/>
      <c r="M2134" s="259" t="s">
        <v>280</v>
      </c>
      <c r="O2134" s="242"/>
    </row>
    <row r="2135" spans="1:15" ht="12.75">
      <c r="A2135" s="251"/>
      <c r="B2135" s="252"/>
      <c r="C2135" s="505" t="s">
        <v>1813</v>
      </c>
      <c r="D2135" s="505"/>
      <c r="E2135" s="262">
        <v>2.6196</v>
      </c>
      <c r="F2135" s="254"/>
      <c r="G2135" s="255"/>
      <c r="H2135" s="256"/>
      <c r="I2135" s="257"/>
      <c r="J2135" s="258"/>
      <c r="K2135" s="257"/>
      <c r="M2135" s="259" t="s">
        <v>1813</v>
      </c>
      <c r="O2135" s="242"/>
    </row>
    <row r="2136" spans="1:15" ht="12.75">
      <c r="A2136" s="251"/>
      <c r="B2136" s="252"/>
      <c r="C2136" s="505" t="s">
        <v>287</v>
      </c>
      <c r="D2136" s="505"/>
      <c r="E2136" s="262">
        <v>1.12</v>
      </c>
      <c r="F2136" s="254"/>
      <c r="G2136" s="255"/>
      <c r="H2136" s="256"/>
      <c r="I2136" s="257"/>
      <c r="J2136" s="258"/>
      <c r="K2136" s="257"/>
      <c r="M2136" s="259" t="s">
        <v>287</v>
      </c>
      <c r="O2136" s="242"/>
    </row>
    <row r="2137" spans="1:15" ht="12.75">
      <c r="A2137" s="251"/>
      <c r="B2137" s="252"/>
      <c r="C2137" s="505" t="s">
        <v>288</v>
      </c>
      <c r="D2137" s="505"/>
      <c r="E2137" s="262">
        <v>0.9</v>
      </c>
      <c r="F2137" s="254"/>
      <c r="G2137" s="255"/>
      <c r="H2137" s="256"/>
      <c r="I2137" s="257"/>
      <c r="J2137" s="258"/>
      <c r="K2137" s="257"/>
      <c r="M2137" s="259" t="s">
        <v>288</v>
      </c>
      <c r="O2137" s="242"/>
    </row>
    <row r="2138" spans="1:15" ht="12.75">
      <c r="A2138" s="251"/>
      <c r="B2138" s="252"/>
      <c r="C2138" s="505" t="s">
        <v>289</v>
      </c>
      <c r="D2138" s="505"/>
      <c r="E2138" s="262">
        <v>0.39</v>
      </c>
      <c r="F2138" s="254"/>
      <c r="G2138" s="255"/>
      <c r="H2138" s="256"/>
      <c r="I2138" s="257"/>
      <c r="J2138" s="258"/>
      <c r="K2138" s="257"/>
      <c r="M2138" s="259" t="s">
        <v>289</v>
      </c>
      <c r="O2138" s="242"/>
    </row>
    <row r="2139" spans="1:15" ht="12.75">
      <c r="A2139" s="251"/>
      <c r="B2139" s="252"/>
      <c r="C2139" s="505" t="s">
        <v>292</v>
      </c>
      <c r="D2139" s="505"/>
      <c r="E2139" s="262">
        <v>42.6144</v>
      </c>
      <c r="F2139" s="254"/>
      <c r="G2139" s="255"/>
      <c r="H2139" s="256"/>
      <c r="I2139" s="257"/>
      <c r="J2139" s="258"/>
      <c r="K2139" s="257"/>
      <c r="M2139" s="259" t="s">
        <v>292</v>
      </c>
      <c r="O2139" s="242"/>
    </row>
    <row r="2140" spans="1:15" ht="12.75">
      <c r="A2140" s="251"/>
      <c r="B2140" s="252"/>
      <c r="C2140" s="505" t="s">
        <v>294</v>
      </c>
      <c r="D2140" s="505"/>
      <c r="E2140" s="262">
        <v>31.434</v>
      </c>
      <c r="F2140" s="254"/>
      <c r="G2140" s="255"/>
      <c r="H2140" s="256"/>
      <c r="I2140" s="257"/>
      <c r="J2140" s="258"/>
      <c r="K2140" s="257"/>
      <c r="M2140" s="259" t="s">
        <v>294</v>
      </c>
      <c r="O2140" s="242"/>
    </row>
    <row r="2141" spans="1:15" ht="12.75">
      <c r="A2141" s="251"/>
      <c r="B2141" s="252"/>
      <c r="C2141" s="505" t="s">
        <v>295</v>
      </c>
      <c r="D2141" s="505"/>
      <c r="E2141" s="262">
        <v>145.984</v>
      </c>
      <c r="F2141" s="254"/>
      <c r="G2141" s="255"/>
      <c r="H2141" s="256"/>
      <c r="I2141" s="257"/>
      <c r="J2141" s="258"/>
      <c r="K2141" s="257"/>
      <c r="M2141" s="259" t="s">
        <v>295</v>
      </c>
      <c r="O2141" s="242"/>
    </row>
    <row r="2142" spans="1:15" ht="12.75">
      <c r="A2142" s="251"/>
      <c r="B2142" s="252"/>
      <c r="C2142" s="505" t="s">
        <v>296</v>
      </c>
      <c r="D2142" s="505"/>
      <c r="E2142" s="262">
        <v>26.1954</v>
      </c>
      <c r="F2142" s="254"/>
      <c r="G2142" s="255"/>
      <c r="H2142" s="256"/>
      <c r="I2142" s="257"/>
      <c r="J2142" s="258"/>
      <c r="K2142" s="257"/>
      <c r="M2142" s="259" t="s">
        <v>296</v>
      </c>
      <c r="O2142" s="242"/>
    </row>
    <row r="2143" spans="1:15" ht="12.75">
      <c r="A2143" s="251"/>
      <c r="B2143" s="252"/>
      <c r="C2143" s="505" t="s">
        <v>297</v>
      </c>
      <c r="D2143" s="505"/>
      <c r="E2143" s="262">
        <v>3.7422</v>
      </c>
      <c r="F2143" s="254"/>
      <c r="G2143" s="255"/>
      <c r="H2143" s="256"/>
      <c r="I2143" s="257"/>
      <c r="J2143" s="258"/>
      <c r="K2143" s="257"/>
      <c r="M2143" s="259" t="s">
        <v>297</v>
      </c>
      <c r="O2143" s="242"/>
    </row>
    <row r="2144" spans="1:15" ht="12.75">
      <c r="A2144" s="251"/>
      <c r="B2144" s="252"/>
      <c r="C2144" s="505" t="s">
        <v>304</v>
      </c>
      <c r="D2144" s="505"/>
      <c r="E2144" s="262">
        <v>12.0228</v>
      </c>
      <c r="F2144" s="254"/>
      <c r="G2144" s="255"/>
      <c r="H2144" s="256"/>
      <c r="I2144" s="257"/>
      <c r="J2144" s="258"/>
      <c r="K2144" s="257"/>
      <c r="M2144" s="259" t="s">
        <v>304</v>
      </c>
      <c r="O2144" s="242"/>
    </row>
    <row r="2145" spans="1:15" ht="12.75">
      <c r="A2145" s="251"/>
      <c r="B2145" s="252"/>
      <c r="C2145" s="505" t="s">
        <v>305</v>
      </c>
      <c r="D2145" s="505"/>
      <c r="E2145" s="262">
        <v>2.277</v>
      </c>
      <c r="F2145" s="254"/>
      <c r="G2145" s="255"/>
      <c r="H2145" s="256"/>
      <c r="I2145" s="257"/>
      <c r="J2145" s="258"/>
      <c r="K2145" s="257"/>
      <c r="M2145" s="259" t="s">
        <v>305</v>
      </c>
      <c r="O2145" s="242"/>
    </row>
    <row r="2146" spans="1:15" ht="12.75">
      <c r="A2146" s="251"/>
      <c r="B2146" s="252"/>
      <c r="C2146" s="505" t="s">
        <v>306</v>
      </c>
      <c r="D2146" s="505"/>
      <c r="E2146" s="262">
        <v>6.771</v>
      </c>
      <c r="F2146" s="254"/>
      <c r="G2146" s="255"/>
      <c r="H2146" s="256"/>
      <c r="I2146" s="257"/>
      <c r="J2146" s="258"/>
      <c r="K2146" s="257"/>
      <c r="M2146" s="259" t="s">
        <v>306</v>
      </c>
      <c r="O2146" s="242"/>
    </row>
    <row r="2147" spans="1:15" ht="12.75">
      <c r="A2147" s="251"/>
      <c r="B2147" s="252"/>
      <c r="C2147" s="505" t="s">
        <v>175</v>
      </c>
      <c r="D2147" s="505"/>
      <c r="E2147" s="262">
        <v>300.134</v>
      </c>
      <c r="F2147" s="254"/>
      <c r="G2147" s="255"/>
      <c r="H2147" s="256"/>
      <c r="I2147" s="257"/>
      <c r="J2147" s="258"/>
      <c r="K2147" s="257"/>
      <c r="M2147" s="259" t="s">
        <v>175</v>
      </c>
      <c r="O2147" s="242"/>
    </row>
    <row r="2148" spans="1:15" ht="12.75">
      <c r="A2148" s="251"/>
      <c r="B2148" s="252"/>
      <c r="C2148" s="503" t="s">
        <v>3151</v>
      </c>
      <c r="D2148" s="503"/>
      <c r="E2148" s="253">
        <v>300.13</v>
      </c>
      <c r="F2148" s="254"/>
      <c r="G2148" s="255"/>
      <c r="H2148" s="256"/>
      <c r="I2148" s="257"/>
      <c r="J2148" s="258"/>
      <c r="K2148" s="257"/>
      <c r="M2148" s="273">
        <v>3070304</v>
      </c>
      <c r="O2148" s="242"/>
    </row>
    <row r="2149" spans="1:80" ht="12.75">
      <c r="A2149" s="243">
        <v>227</v>
      </c>
      <c r="B2149" s="244" t="s">
        <v>1814</v>
      </c>
      <c r="C2149" s="245" t="s">
        <v>1815</v>
      </c>
      <c r="D2149" s="246" t="s">
        <v>200</v>
      </c>
      <c r="E2149" s="247">
        <v>23</v>
      </c>
      <c r="F2149" s="439"/>
      <c r="G2149" s="248">
        <f>E2149*F2149</f>
        <v>0</v>
      </c>
      <c r="H2149" s="249">
        <v>0</v>
      </c>
      <c r="I2149" s="250">
        <f>E2149*H2149</f>
        <v>0</v>
      </c>
      <c r="J2149" s="249">
        <v>0</v>
      </c>
      <c r="K2149" s="250">
        <f>E2149*J2149</f>
        <v>0</v>
      </c>
      <c r="O2149" s="242">
        <v>2</v>
      </c>
      <c r="AA2149" s="215">
        <v>1</v>
      </c>
      <c r="AB2149" s="215">
        <v>7</v>
      </c>
      <c r="AC2149" s="215">
        <v>7</v>
      </c>
      <c r="AZ2149" s="215">
        <v>2</v>
      </c>
      <c r="BA2149" s="215">
        <f>IF(AZ2149=1,G2149,0)</f>
        <v>0</v>
      </c>
      <c r="BB2149" s="215">
        <f>IF(AZ2149=2,G2149,0)</f>
        <v>0</v>
      </c>
      <c r="BC2149" s="215">
        <f>IF(AZ2149=3,G2149,0)</f>
        <v>0</v>
      </c>
      <c r="BD2149" s="215">
        <f>IF(AZ2149=4,G2149,0)</f>
        <v>0</v>
      </c>
      <c r="BE2149" s="215">
        <f>IF(AZ2149=5,G2149,0)</f>
        <v>0</v>
      </c>
      <c r="CA2149" s="242">
        <v>1</v>
      </c>
      <c r="CB2149" s="242">
        <v>7</v>
      </c>
    </row>
    <row r="2150" spans="1:15" ht="12.75">
      <c r="A2150" s="251"/>
      <c r="B2150" s="252"/>
      <c r="C2150" s="503" t="s">
        <v>1816</v>
      </c>
      <c r="D2150" s="503"/>
      <c r="E2150" s="253">
        <v>3</v>
      </c>
      <c r="F2150" s="254"/>
      <c r="G2150" s="255"/>
      <c r="H2150" s="256"/>
      <c r="I2150" s="257"/>
      <c r="J2150" s="258"/>
      <c r="K2150" s="257"/>
      <c r="M2150" s="259" t="s">
        <v>1816</v>
      </c>
      <c r="O2150" s="242"/>
    </row>
    <row r="2151" spans="1:15" ht="12.75">
      <c r="A2151" s="251"/>
      <c r="B2151" s="252"/>
      <c r="C2151" s="503" t="s">
        <v>1817</v>
      </c>
      <c r="D2151" s="503"/>
      <c r="E2151" s="253">
        <v>3</v>
      </c>
      <c r="F2151" s="254"/>
      <c r="G2151" s="255"/>
      <c r="H2151" s="256"/>
      <c r="I2151" s="257"/>
      <c r="J2151" s="258"/>
      <c r="K2151" s="257"/>
      <c r="M2151" s="259" t="s">
        <v>1817</v>
      </c>
      <c r="O2151" s="242"/>
    </row>
    <row r="2152" spans="1:15" ht="12.75">
      <c r="A2152" s="251"/>
      <c r="B2152" s="252"/>
      <c r="C2152" s="503" t="s">
        <v>1818</v>
      </c>
      <c r="D2152" s="503"/>
      <c r="E2152" s="253">
        <v>5</v>
      </c>
      <c r="F2152" s="254"/>
      <c r="G2152" s="255"/>
      <c r="H2152" s="256"/>
      <c r="I2152" s="257"/>
      <c r="J2152" s="258"/>
      <c r="K2152" s="257"/>
      <c r="M2152" s="259" t="s">
        <v>1818</v>
      </c>
      <c r="O2152" s="242"/>
    </row>
    <row r="2153" spans="1:15" ht="12.75">
      <c r="A2153" s="251"/>
      <c r="B2153" s="252"/>
      <c r="C2153" s="503" t="s">
        <v>1819</v>
      </c>
      <c r="D2153" s="503"/>
      <c r="E2153" s="253">
        <v>2</v>
      </c>
      <c r="F2153" s="254"/>
      <c r="G2153" s="255"/>
      <c r="H2153" s="256"/>
      <c r="I2153" s="257"/>
      <c r="J2153" s="258"/>
      <c r="K2153" s="257"/>
      <c r="M2153" s="259" t="s">
        <v>1819</v>
      </c>
      <c r="O2153" s="242"/>
    </row>
    <row r="2154" spans="1:15" ht="12.75">
      <c r="A2154" s="251"/>
      <c r="B2154" s="252"/>
      <c r="C2154" s="503" t="s">
        <v>1820</v>
      </c>
      <c r="D2154" s="503"/>
      <c r="E2154" s="253">
        <v>2</v>
      </c>
      <c r="F2154" s="254"/>
      <c r="G2154" s="255"/>
      <c r="H2154" s="256"/>
      <c r="I2154" s="257"/>
      <c r="J2154" s="258"/>
      <c r="K2154" s="257"/>
      <c r="M2154" s="259" t="s">
        <v>1820</v>
      </c>
      <c r="O2154" s="242"/>
    </row>
    <row r="2155" spans="1:15" ht="12.75">
      <c r="A2155" s="251"/>
      <c r="B2155" s="252"/>
      <c r="C2155" s="503" t="s">
        <v>1821</v>
      </c>
      <c r="D2155" s="503"/>
      <c r="E2155" s="253">
        <v>1</v>
      </c>
      <c r="F2155" s="254"/>
      <c r="G2155" s="255"/>
      <c r="H2155" s="256"/>
      <c r="I2155" s="257"/>
      <c r="J2155" s="258"/>
      <c r="K2155" s="257"/>
      <c r="M2155" s="259" t="s">
        <v>1821</v>
      </c>
      <c r="O2155" s="242"/>
    </row>
    <row r="2156" spans="1:15" ht="12.75">
      <c r="A2156" s="251"/>
      <c r="B2156" s="252"/>
      <c r="C2156" s="503" t="s">
        <v>1822</v>
      </c>
      <c r="D2156" s="503"/>
      <c r="E2156" s="253">
        <v>2</v>
      </c>
      <c r="F2156" s="254"/>
      <c r="G2156" s="255"/>
      <c r="H2156" s="256"/>
      <c r="I2156" s="257"/>
      <c r="J2156" s="258"/>
      <c r="K2156" s="257"/>
      <c r="M2156" s="259" t="s">
        <v>1822</v>
      </c>
      <c r="O2156" s="242"/>
    </row>
    <row r="2157" spans="1:15" ht="12.75">
      <c r="A2157" s="251"/>
      <c r="B2157" s="252"/>
      <c r="C2157" s="503" t="s">
        <v>1823</v>
      </c>
      <c r="D2157" s="503"/>
      <c r="E2157" s="253">
        <v>1</v>
      </c>
      <c r="F2157" s="254"/>
      <c r="G2157" s="255"/>
      <c r="H2157" s="256"/>
      <c r="I2157" s="257"/>
      <c r="J2157" s="258"/>
      <c r="K2157" s="257"/>
      <c r="M2157" s="259" t="s">
        <v>1823</v>
      </c>
      <c r="O2157" s="242"/>
    </row>
    <row r="2158" spans="1:15" ht="12.75">
      <c r="A2158" s="251"/>
      <c r="B2158" s="252"/>
      <c r="C2158" s="503" t="s">
        <v>1824</v>
      </c>
      <c r="D2158" s="503"/>
      <c r="E2158" s="253">
        <v>2</v>
      </c>
      <c r="F2158" s="254"/>
      <c r="G2158" s="255"/>
      <c r="H2158" s="256"/>
      <c r="I2158" s="257"/>
      <c r="J2158" s="258"/>
      <c r="K2158" s="257"/>
      <c r="M2158" s="259" t="s">
        <v>1824</v>
      </c>
      <c r="O2158" s="242"/>
    </row>
    <row r="2159" spans="1:15" ht="12.75">
      <c r="A2159" s="251"/>
      <c r="B2159" s="252"/>
      <c r="C2159" s="503" t="s">
        <v>1825</v>
      </c>
      <c r="D2159" s="503"/>
      <c r="E2159" s="253">
        <v>1</v>
      </c>
      <c r="F2159" s="254"/>
      <c r="G2159" s="255"/>
      <c r="H2159" s="256"/>
      <c r="I2159" s="257"/>
      <c r="J2159" s="258"/>
      <c r="K2159" s="257"/>
      <c r="M2159" s="259" t="s">
        <v>1825</v>
      </c>
      <c r="O2159" s="242"/>
    </row>
    <row r="2160" spans="1:15" ht="12.75">
      <c r="A2160" s="251"/>
      <c r="B2160" s="252"/>
      <c r="C2160" s="503" t="s">
        <v>1826</v>
      </c>
      <c r="D2160" s="503"/>
      <c r="E2160" s="253">
        <v>1</v>
      </c>
      <c r="F2160" s="254"/>
      <c r="G2160" s="255"/>
      <c r="H2160" s="256"/>
      <c r="I2160" s="257"/>
      <c r="J2160" s="258"/>
      <c r="K2160" s="257"/>
      <c r="M2160" s="259" t="s">
        <v>1826</v>
      </c>
      <c r="O2160" s="242"/>
    </row>
    <row r="2161" spans="1:15" ht="12.75">
      <c r="A2161" s="251"/>
      <c r="B2161" s="252"/>
      <c r="C2161" s="505" t="s">
        <v>174</v>
      </c>
      <c r="D2161" s="505"/>
      <c r="E2161" s="262">
        <v>0</v>
      </c>
      <c r="F2161" s="254"/>
      <c r="G2161" s="255"/>
      <c r="H2161" s="256"/>
      <c r="I2161" s="257"/>
      <c r="J2161" s="258"/>
      <c r="K2161" s="257"/>
      <c r="M2161" s="259" t="s">
        <v>174</v>
      </c>
      <c r="O2161" s="242"/>
    </row>
    <row r="2162" spans="1:15" ht="12.75">
      <c r="A2162" s="251"/>
      <c r="B2162" s="252"/>
      <c r="C2162" s="505" t="s">
        <v>861</v>
      </c>
      <c r="D2162" s="505"/>
      <c r="E2162" s="262">
        <v>0</v>
      </c>
      <c r="F2162" s="254"/>
      <c r="G2162" s="255"/>
      <c r="H2162" s="256"/>
      <c r="I2162" s="257"/>
      <c r="J2162" s="258"/>
      <c r="K2162" s="257"/>
      <c r="M2162" s="259">
        <v>0</v>
      </c>
      <c r="O2162" s="242"/>
    </row>
    <row r="2163" spans="1:15" ht="12.75">
      <c r="A2163" s="251"/>
      <c r="B2163" s="252"/>
      <c r="C2163" s="505" t="s">
        <v>175</v>
      </c>
      <c r="D2163" s="505"/>
      <c r="E2163" s="262">
        <v>0</v>
      </c>
      <c r="F2163" s="254"/>
      <c r="G2163" s="255"/>
      <c r="H2163" s="256"/>
      <c r="I2163" s="257"/>
      <c r="J2163" s="258"/>
      <c r="K2163" s="257"/>
      <c r="M2163" s="259" t="s">
        <v>175</v>
      </c>
      <c r="O2163" s="242"/>
    </row>
    <row r="2164" spans="1:80" ht="12.75">
      <c r="A2164" s="243">
        <v>228</v>
      </c>
      <c r="B2164" s="244" t="s">
        <v>1827</v>
      </c>
      <c r="C2164" s="245" t="s">
        <v>1828</v>
      </c>
      <c r="D2164" s="246" t="s">
        <v>200</v>
      </c>
      <c r="E2164" s="247">
        <v>1</v>
      </c>
      <c r="F2164" s="439"/>
      <c r="G2164" s="248">
        <f>E2164*F2164</f>
        <v>0</v>
      </c>
      <c r="H2164" s="249">
        <v>0.00028</v>
      </c>
      <c r="I2164" s="250">
        <f>E2164*H2164</f>
        <v>0.00028</v>
      </c>
      <c r="J2164" s="249">
        <v>0</v>
      </c>
      <c r="K2164" s="250">
        <f>E2164*J2164</f>
        <v>0</v>
      </c>
      <c r="O2164" s="242">
        <v>2</v>
      </c>
      <c r="AA2164" s="215">
        <v>1</v>
      </c>
      <c r="AB2164" s="215">
        <v>7</v>
      </c>
      <c r="AC2164" s="215">
        <v>7</v>
      </c>
      <c r="AZ2164" s="215">
        <v>2</v>
      </c>
      <c r="BA2164" s="215">
        <f>IF(AZ2164=1,G2164,0)</f>
        <v>0</v>
      </c>
      <c r="BB2164" s="215">
        <f>IF(AZ2164=2,G2164,0)</f>
        <v>0</v>
      </c>
      <c r="BC2164" s="215">
        <f>IF(AZ2164=3,G2164,0)</f>
        <v>0</v>
      </c>
      <c r="BD2164" s="215">
        <f>IF(AZ2164=4,G2164,0)</f>
        <v>0</v>
      </c>
      <c r="BE2164" s="215">
        <f>IF(AZ2164=5,G2164,0)</f>
        <v>0</v>
      </c>
      <c r="CA2164" s="242">
        <v>1</v>
      </c>
      <c r="CB2164" s="242">
        <v>7</v>
      </c>
    </row>
    <row r="2165" spans="1:15" ht="12.75">
      <c r="A2165" s="251"/>
      <c r="B2165" s="260"/>
      <c r="C2165" s="504" t="s">
        <v>1829</v>
      </c>
      <c r="D2165" s="504"/>
      <c r="E2165" s="504"/>
      <c r="F2165" s="504"/>
      <c r="G2165" s="504"/>
      <c r="I2165" s="257"/>
      <c r="K2165" s="257"/>
      <c r="O2165" s="242">
        <v>3</v>
      </c>
    </row>
    <row r="2166" spans="1:15" ht="12.75">
      <c r="A2166" s="251"/>
      <c r="B2166" s="252"/>
      <c r="C2166" s="503" t="s">
        <v>1830</v>
      </c>
      <c r="D2166" s="503"/>
      <c r="E2166" s="253">
        <v>1</v>
      </c>
      <c r="F2166" s="254"/>
      <c r="G2166" s="255"/>
      <c r="H2166" s="256"/>
      <c r="I2166" s="257"/>
      <c r="J2166" s="258"/>
      <c r="K2166" s="257"/>
      <c r="M2166" s="259" t="s">
        <v>1830</v>
      </c>
      <c r="O2166" s="242"/>
    </row>
    <row r="2167" spans="1:80" ht="12.75">
      <c r="A2167" s="243">
        <v>229</v>
      </c>
      <c r="B2167" s="244" t="s">
        <v>1831</v>
      </c>
      <c r="C2167" s="245" t="s">
        <v>1832</v>
      </c>
      <c r="D2167" s="246" t="s">
        <v>123</v>
      </c>
      <c r="E2167" s="247">
        <v>4.122</v>
      </c>
      <c r="F2167" s="439"/>
      <c r="G2167" s="248">
        <f>E2167*F2167</f>
        <v>0</v>
      </c>
      <c r="H2167" s="249">
        <v>6E-05</v>
      </c>
      <c r="I2167" s="250">
        <f>E2167*H2167</f>
        <v>0.00024732</v>
      </c>
      <c r="J2167" s="249">
        <v>-0.0001</v>
      </c>
      <c r="K2167" s="250">
        <f>E2167*J2167</f>
        <v>-0.0004122</v>
      </c>
      <c r="O2167" s="242">
        <v>2</v>
      </c>
      <c r="AA2167" s="215">
        <v>1</v>
      </c>
      <c r="AB2167" s="215">
        <v>7</v>
      </c>
      <c r="AC2167" s="215">
        <v>7</v>
      </c>
      <c r="AZ2167" s="215">
        <v>2</v>
      </c>
      <c r="BA2167" s="215">
        <f>IF(AZ2167=1,G2167,0)</f>
        <v>0</v>
      </c>
      <c r="BB2167" s="215">
        <f>IF(AZ2167=2,G2167,0)</f>
        <v>0</v>
      </c>
      <c r="BC2167" s="215">
        <f>IF(AZ2167=3,G2167,0)</f>
        <v>0</v>
      </c>
      <c r="BD2167" s="215">
        <f>IF(AZ2167=4,G2167,0)</f>
        <v>0</v>
      </c>
      <c r="BE2167" s="215">
        <f>IF(AZ2167=5,G2167,0)</f>
        <v>0</v>
      </c>
      <c r="CA2167" s="242">
        <v>1</v>
      </c>
      <c r="CB2167" s="242">
        <v>7</v>
      </c>
    </row>
    <row r="2168" spans="1:15" ht="12.75">
      <c r="A2168" s="251"/>
      <c r="B2168" s="252"/>
      <c r="C2168" s="503" t="s">
        <v>1833</v>
      </c>
      <c r="D2168" s="503"/>
      <c r="E2168" s="253">
        <v>1.35</v>
      </c>
      <c r="F2168" s="254"/>
      <c r="G2168" s="255"/>
      <c r="H2168" s="256"/>
      <c r="I2168" s="257"/>
      <c r="J2168" s="258"/>
      <c r="K2168" s="257"/>
      <c r="M2168" s="259" t="s">
        <v>1833</v>
      </c>
      <c r="O2168" s="242"/>
    </row>
    <row r="2169" spans="1:15" ht="12.75">
      <c r="A2169" s="251"/>
      <c r="B2169" s="252"/>
      <c r="C2169" s="503" t="s">
        <v>1834</v>
      </c>
      <c r="D2169" s="503"/>
      <c r="E2169" s="253">
        <v>1.422</v>
      </c>
      <c r="F2169" s="254"/>
      <c r="G2169" s="255"/>
      <c r="H2169" s="256"/>
      <c r="I2169" s="257"/>
      <c r="J2169" s="258"/>
      <c r="K2169" s="257"/>
      <c r="M2169" s="259" t="s">
        <v>1834</v>
      </c>
      <c r="O2169" s="242"/>
    </row>
    <row r="2170" spans="1:15" ht="12.75">
      <c r="A2170" s="251"/>
      <c r="B2170" s="252"/>
      <c r="C2170" s="503" t="s">
        <v>1835</v>
      </c>
      <c r="D2170" s="503"/>
      <c r="E2170" s="253">
        <v>1.35</v>
      </c>
      <c r="F2170" s="254"/>
      <c r="G2170" s="255"/>
      <c r="H2170" s="256"/>
      <c r="I2170" s="257"/>
      <c r="J2170" s="258"/>
      <c r="K2170" s="257"/>
      <c r="M2170" s="259" t="s">
        <v>1835</v>
      </c>
      <c r="O2170" s="242"/>
    </row>
    <row r="2171" spans="1:80" ht="22.5">
      <c r="A2171" s="243">
        <v>230</v>
      </c>
      <c r="B2171" s="244" t="s">
        <v>1836</v>
      </c>
      <c r="C2171" s="245" t="s">
        <v>1837</v>
      </c>
      <c r="D2171" s="246" t="s">
        <v>123</v>
      </c>
      <c r="E2171" s="247">
        <v>0.5184</v>
      </c>
      <c r="F2171" s="439"/>
      <c r="G2171" s="248">
        <f>E2171*F2171</f>
        <v>0</v>
      </c>
      <c r="H2171" s="249">
        <v>0.0005</v>
      </c>
      <c r="I2171" s="250">
        <f>E2171*H2171</f>
        <v>0.0002592</v>
      </c>
      <c r="J2171" s="249">
        <v>0</v>
      </c>
      <c r="K2171" s="250">
        <f>E2171*J2171</f>
        <v>0</v>
      </c>
      <c r="O2171" s="242">
        <v>2</v>
      </c>
      <c r="AA2171" s="215">
        <v>1</v>
      </c>
      <c r="AB2171" s="215">
        <v>7</v>
      </c>
      <c r="AC2171" s="215">
        <v>7</v>
      </c>
      <c r="AZ2171" s="215">
        <v>2</v>
      </c>
      <c r="BA2171" s="215">
        <f>IF(AZ2171=1,G2171,0)</f>
        <v>0</v>
      </c>
      <c r="BB2171" s="215">
        <f>IF(AZ2171=2,G2171,0)</f>
        <v>0</v>
      </c>
      <c r="BC2171" s="215">
        <f>IF(AZ2171=3,G2171,0)</f>
        <v>0</v>
      </c>
      <c r="BD2171" s="215">
        <f>IF(AZ2171=4,G2171,0)</f>
        <v>0</v>
      </c>
      <c r="BE2171" s="215">
        <f>IF(AZ2171=5,G2171,0)</f>
        <v>0</v>
      </c>
      <c r="CA2171" s="242">
        <v>1</v>
      </c>
      <c r="CB2171" s="242">
        <v>7</v>
      </c>
    </row>
    <row r="2172" spans="1:15" ht="12.75">
      <c r="A2172" s="251"/>
      <c r="B2172" s="252"/>
      <c r="C2172" s="503" t="s">
        <v>952</v>
      </c>
      <c r="D2172" s="503"/>
      <c r="E2172" s="253">
        <v>0.5184</v>
      </c>
      <c r="F2172" s="254"/>
      <c r="G2172" s="255"/>
      <c r="H2172" s="256"/>
      <c r="I2172" s="257"/>
      <c r="J2172" s="258"/>
      <c r="K2172" s="257"/>
      <c r="M2172" s="259" t="s">
        <v>952</v>
      </c>
      <c r="O2172" s="242"/>
    </row>
    <row r="2173" spans="1:80" ht="33.75">
      <c r="A2173" s="243">
        <v>231</v>
      </c>
      <c r="B2173" s="244" t="s">
        <v>1838</v>
      </c>
      <c r="C2173" s="245" t="s">
        <v>3182</v>
      </c>
      <c r="D2173" s="246" t="s">
        <v>183</v>
      </c>
      <c r="E2173" s="247">
        <v>2</v>
      </c>
      <c r="F2173" s="439"/>
      <c r="G2173" s="248">
        <f>E2173*F2173</f>
        <v>0</v>
      </c>
      <c r="H2173" s="249">
        <v>6E-05</v>
      </c>
      <c r="I2173" s="250">
        <f>E2173*H2173</f>
        <v>0.00012</v>
      </c>
      <c r="J2173" s="249">
        <v>0</v>
      </c>
      <c r="K2173" s="250">
        <f>E2173*J2173</f>
        <v>0</v>
      </c>
      <c r="O2173" s="242">
        <v>2</v>
      </c>
      <c r="AA2173" s="215">
        <v>1</v>
      </c>
      <c r="AB2173" s="215">
        <v>7</v>
      </c>
      <c r="AC2173" s="215">
        <v>7</v>
      </c>
      <c r="AZ2173" s="215">
        <v>2</v>
      </c>
      <c r="BA2173" s="215">
        <f>IF(AZ2173=1,G2173,0)</f>
        <v>0</v>
      </c>
      <c r="BB2173" s="215">
        <f>IF(AZ2173=2,G2173,0)</f>
        <v>0</v>
      </c>
      <c r="BC2173" s="215">
        <f>IF(AZ2173=3,G2173,0)</f>
        <v>0</v>
      </c>
      <c r="BD2173" s="215">
        <f>IF(AZ2173=4,G2173,0)</f>
        <v>0</v>
      </c>
      <c r="BE2173" s="215">
        <f>IF(AZ2173=5,G2173,0)</f>
        <v>0</v>
      </c>
      <c r="CA2173" s="242">
        <v>1</v>
      </c>
      <c r="CB2173" s="242">
        <v>7</v>
      </c>
    </row>
    <row r="2174" spans="1:15" ht="12.75">
      <c r="A2174" s="251"/>
      <c r="B2174" s="260"/>
      <c r="C2174" s="504"/>
      <c r="D2174" s="504"/>
      <c r="E2174" s="504"/>
      <c r="F2174" s="504"/>
      <c r="G2174" s="504"/>
      <c r="I2174" s="257"/>
      <c r="K2174" s="257"/>
      <c r="O2174" s="242">
        <v>3</v>
      </c>
    </row>
    <row r="2175" spans="1:15" ht="12.75">
      <c r="A2175" s="251"/>
      <c r="B2175" s="260"/>
      <c r="C2175" s="504" t="s">
        <v>1840</v>
      </c>
      <c r="D2175" s="504"/>
      <c r="E2175" s="504"/>
      <c r="F2175" s="504"/>
      <c r="G2175" s="504"/>
      <c r="I2175" s="257"/>
      <c r="K2175" s="257"/>
      <c r="O2175" s="242">
        <v>3</v>
      </c>
    </row>
    <row r="2176" spans="1:15" ht="12.75">
      <c r="A2176" s="251"/>
      <c r="B2176" s="252"/>
      <c r="C2176" s="503" t="s">
        <v>1841</v>
      </c>
      <c r="D2176" s="503"/>
      <c r="E2176" s="253">
        <v>16</v>
      </c>
      <c r="F2176" s="254"/>
      <c r="G2176" s="255"/>
      <c r="H2176" s="256"/>
      <c r="I2176" s="257"/>
      <c r="J2176" s="258"/>
      <c r="K2176" s="257"/>
      <c r="M2176" s="259" t="s">
        <v>1841</v>
      </c>
      <c r="O2176" s="242"/>
    </row>
    <row r="2177" spans="1:80" ht="12.75">
      <c r="A2177" s="243">
        <v>232</v>
      </c>
      <c r="B2177" s="244" t="s">
        <v>1842</v>
      </c>
      <c r="C2177" s="245" t="s">
        <v>1843</v>
      </c>
      <c r="D2177" s="246" t="s">
        <v>1386</v>
      </c>
      <c r="E2177" s="247">
        <v>2</v>
      </c>
      <c r="F2177" s="439"/>
      <c r="G2177" s="248">
        <f>E2177*F2177</f>
        <v>0</v>
      </c>
      <c r="H2177" s="249">
        <v>5E-05</v>
      </c>
      <c r="I2177" s="250">
        <f>E2177*H2177</f>
        <v>0.0001</v>
      </c>
      <c r="J2177" s="249">
        <v>-0.001</v>
      </c>
      <c r="K2177" s="250">
        <f>E2177*J2177</f>
        <v>-0.002</v>
      </c>
      <c r="O2177" s="242">
        <v>2</v>
      </c>
      <c r="AA2177" s="215">
        <v>1</v>
      </c>
      <c r="AB2177" s="215">
        <v>7</v>
      </c>
      <c r="AC2177" s="215">
        <v>7</v>
      </c>
      <c r="AZ2177" s="215">
        <v>2</v>
      </c>
      <c r="BA2177" s="215">
        <f>IF(AZ2177=1,G2177,0)</f>
        <v>0</v>
      </c>
      <c r="BB2177" s="215">
        <f>IF(AZ2177=2,G2177,0)</f>
        <v>0</v>
      </c>
      <c r="BC2177" s="215">
        <f>IF(AZ2177=3,G2177,0)</f>
        <v>0</v>
      </c>
      <c r="BD2177" s="215">
        <f>IF(AZ2177=4,G2177,0)</f>
        <v>0</v>
      </c>
      <c r="BE2177" s="215">
        <f>IF(AZ2177=5,G2177,0)</f>
        <v>0</v>
      </c>
      <c r="CA2177" s="242">
        <v>1</v>
      </c>
      <c r="CB2177" s="242">
        <v>7</v>
      </c>
    </row>
    <row r="2178" spans="1:15" ht="12.75">
      <c r="A2178" s="251"/>
      <c r="B2178" s="252"/>
      <c r="C2178" s="503" t="s">
        <v>144</v>
      </c>
      <c r="D2178" s="503"/>
      <c r="E2178" s="253">
        <v>0</v>
      </c>
      <c r="F2178" s="254"/>
      <c r="G2178" s="255"/>
      <c r="H2178" s="256"/>
      <c r="I2178" s="257"/>
      <c r="J2178" s="258"/>
      <c r="K2178" s="257"/>
      <c r="M2178" s="259" t="s">
        <v>144</v>
      </c>
      <c r="O2178" s="242"/>
    </row>
    <row r="2179" spans="1:15" ht="12.75">
      <c r="A2179" s="251"/>
      <c r="B2179" s="252"/>
      <c r="C2179" s="503" t="s">
        <v>1844</v>
      </c>
      <c r="D2179" s="503"/>
      <c r="E2179" s="253">
        <v>2</v>
      </c>
      <c r="F2179" s="254"/>
      <c r="G2179" s="255"/>
      <c r="H2179" s="256"/>
      <c r="I2179" s="257"/>
      <c r="J2179" s="258"/>
      <c r="K2179" s="257"/>
      <c r="M2179" s="261">
        <v>4.584722222222222</v>
      </c>
      <c r="O2179" s="242"/>
    </row>
    <row r="2180" spans="1:80" ht="22.5">
      <c r="A2180" s="243">
        <v>233</v>
      </c>
      <c r="B2180" s="244" t="s">
        <v>1845</v>
      </c>
      <c r="C2180" s="245" t="s">
        <v>1846</v>
      </c>
      <c r="D2180" s="246" t="s">
        <v>123</v>
      </c>
      <c r="E2180" s="247">
        <v>10.125</v>
      </c>
      <c r="F2180" s="439"/>
      <c r="G2180" s="248">
        <f>E2180*F2180</f>
        <v>0</v>
      </c>
      <c r="H2180" s="249">
        <v>0</v>
      </c>
      <c r="I2180" s="250">
        <f>E2180*H2180</f>
        <v>0</v>
      </c>
      <c r="J2180" s="249"/>
      <c r="K2180" s="250">
        <f>E2180*J2180</f>
        <v>0</v>
      </c>
      <c r="O2180" s="242">
        <v>2</v>
      </c>
      <c r="AA2180" s="215">
        <v>3</v>
      </c>
      <c r="AB2180" s="215">
        <v>7</v>
      </c>
      <c r="AC2180" s="215">
        <v>6114910</v>
      </c>
      <c r="AZ2180" s="215">
        <v>2</v>
      </c>
      <c r="BA2180" s="215">
        <f>IF(AZ2180=1,G2180,0)</f>
        <v>0</v>
      </c>
      <c r="BB2180" s="215">
        <f>IF(AZ2180=2,G2180,0)</f>
        <v>0</v>
      </c>
      <c r="BC2180" s="215">
        <f>IF(AZ2180=3,G2180,0)</f>
        <v>0</v>
      </c>
      <c r="BD2180" s="215">
        <f>IF(AZ2180=4,G2180,0)</f>
        <v>0</v>
      </c>
      <c r="BE2180" s="215">
        <f>IF(AZ2180=5,G2180,0)</f>
        <v>0</v>
      </c>
      <c r="CA2180" s="242">
        <v>3</v>
      </c>
      <c r="CB2180" s="242">
        <v>7</v>
      </c>
    </row>
    <row r="2181" spans="1:15" ht="12.75">
      <c r="A2181" s="251"/>
      <c r="B2181" s="252"/>
      <c r="C2181" s="503" t="s">
        <v>1847</v>
      </c>
      <c r="D2181" s="503"/>
      <c r="E2181" s="253">
        <v>6.525</v>
      </c>
      <c r="F2181" s="254"/>
      <c r="G2181" s="255"/>
      <c r="H2181" s="256"/>
      <c r="I2181" s="257"/>
      <c r="J2181" s="258"/>
      <c r="K2181" s="257"/>
      <c r="M2181" s="259" t="s">
        <v>1847</v>
      </c>
      <c r="O2181" s="242"/>
    </row>
    <row r="2182" spans="1:15" ht="12.75">
      <c r="A2182" s="251"/>
      <c r="B2182" s="252"/>
      <c r="C2182" s="503" t="s">
        <v>1848</v>
      </c>
      <c r="D2182" s="503"/>
      <c r="E2182" s="253">
        <v>3.6</v>
      </c>
      <c r="F2182" s="254"/>
      <c r="G2182" s="255"/>
      <c r="H2182" s="256"/>
      <c r="I2182" s="257"/>
      <c r="J2182" s="258"/>
      <c r="K2182" s="257"/>
      <c r="M2182" s="259" t="s">
        <v>1848</v>
      </c>
      <c r="O2182" s="242"/>
    </row>
    <row r="2183" spans="1:80" ht="12.75">
      <c r="A2183" s="243">
        <v>234</v>
      </c>
      <c r="B2183" s="244" t="s">
        <v>1849</v>
      </c>
      <c r="C2183" s="245" t="s">
        <v>1850</v>
      </c>
      <c r="D2183" s="246" t="s">
        <v>123</v>
      </c>
      <c r="E2183" s="247">
        <v>0.5184</v>
      </c>
      <c r="F2183" s="439"/>
      <c r="G2183" s="248">
        <f>E2183*F2183</f>
        <v>0</v>
      </c>
      <c r="H2183" s="249">
        <v>0</v>
      </c>
      <c r="I2183" s="250">
        <f>E2183*H2183</f>
        <v>0</v>
      </c>
      <c r="J2183" s="249"/>
      <c r="K2183" s="250">
        <f>E2183*J2183</f>
        <v>0</v>
      </c>
      <c r="O2183" s="242">
        <v>2</v>
      </c>
      <c r="AA2183" s="215">
        <v>3</v>
      </c>
      <c r="AB2183" s="215">
        <v>7</v>
      </c>
      <c r="AC2183" s="215">
        <v>6114912</v>
      </c>
      <c r="AZ2183" s="215">
        <v>2</v>
      </c>
      <c r="BA2183" s="215">
        <f>IF(AZ2183=1,G2183,0)</f>
        <v>0</v>
      </c>
      <c r="BB2183" s="215">
        <f>IF(AZ2183=2,G2183,0)</f>
        <v>0</v>
      </c>
      <c r="BC2183" s="215">
        <f>IF(AZ2183=3,G2183,0)</f>
        <v>0</v>
      </c>
      <c r="BD2183" s="215">
        <f>IF(AZ2183=4,G2183,0)</f>
        <v>0</v>
      </c>
      <c r="BE2183" s="215">
        <f>IF(AZ2183=5,G2183,0)</f>
        <v>0</v>
      </c>
      <c r="CA2183" s="242">
        <v>3</v>
      </c>
      <c r="CB2183" s="242">
        <v>7</v>
      </c>
    </row>
    <row r="2184" spans="1:15" ht="12.75">
      <c r="A2184" s="251"/>
      <c r="B2184" s="260"/>
      <c r="C2184" s="504" t="s">
        <v>1851</v>
      </c>
      <c r="D2184" s="504"/>
      <c r="E2184" s="504"/>
      <c r="F2184" s="504"/>
      <c r="G2184" s="504"/>
      <c r="I2184" s="257"/>
      <c r="K2184" s="257"/>
      <c r="O2184" s="242">
        <v>3</v>
      </c>
    </row>
    <row r="2185" spans="1:15" ht="12.75">
      <c r="A2185" s="251"/>
      <c r="B2185" s="260"/>
      <c r="C2185" s="504" t="s">
        <v>1852</v>
      </c>
      <c r="D2185" s="504"/>
      <c r="E2185" s="504"/>
      <c r="F2185" s="504"/>
      <c r="G2185" s="504"/>
      <c r="I2185" s="257"/>
      <c r="K2185" s="257"/>
      <c r="O2185" s="242">
        <v>3</v>
      </c>
    </row>
    <row r="2186" spans="1:15" ht="12.75">
      <c r="A2186" s="251"/>
      <c r="B2186" s="260"/>
      <c r="C2186" s="504" t="s">
        <v>1853</v>
      </c>
      <c r="D2186" s="504"/>
      <c r="E2186" s="504"/>
      <c r="F2186" s="504"/>
      <c r="G2186" s="504"/>
      <c r="I2186" s="257"/>
      <c r="K2186" s="257"/>
      <c r="O2186" s="242">
        <v>3</v>
      </c>
    </row>
    <row r="2187" spans="1:15" ht="12.75">
      <c r="A2187" s="251"/>
      <c r="B2187" s="252"/>
      <c r="C2187" s="503" t="s">
        <v>952</v>
      </c>
      <c r="D2187" s="503"/>
      <c r="E2187" s="253">
        <v>0.5184</v>
      </c>
      <c r="F2187" s="254"/>
      <c r="G2187" s="255"/>
      <c r="H2187" s="256"/>
      <c r="I2187" s="257"/>
      <c r="J2187" s="258"/>
      <c r="K2187" s="257"/>
      <c r="M2187" s="259" t="s">
        <v>952</v>
      </c>
      <c r="O2187" s="242"/>
    </row>
    <row r="2188" spans="1:80" ht="12.75">
      <c r="A2188" s="243">
        <v>235</v>
      </c>
      <c r="B2188" s="244" t="s">
        <v>1854</v>
      </c>
      <c r="C2188" s="245" t="s">
        <v>1855</v>
      </c>
      <c r="D2188" s="246" t="s">
        <v>123</v>
      </c>
      <c r="E2188" s="247">
        <v>1.312</v>
      </c>
      <c r="F2188" s="439"/>
      <c r="G2188" s="248">
        <f>E2188*F2188</f>
        <v>0</v>
      </c>
      <c r="H2188" s="249">
        <v>0</v>
      </c>
      <c r="I2188" s="250">
        <f>E2188*H2188</f>
        <v>0</v>
      </c>
      <c r="J2188" s="249"/>
      <c r="K2188" s="250">
        <f>E2188*J2188</f>
        <v>0</v>
      </c>
      <c r="O2188" s="242">
        <v>2</v>
      </c>
      <c r="AA2188" s="215">
        <v>3</v>
      </c>
      <c r="AB2188" s="215">
        <v>7</v>
      </c>
      <c r="AC2188" s="215">
        <v>6114913</v>
      </c>
      <c r="AZ2188" s="215">
        <v>2</v>
      </c>
      <c r="BA2188" s="215">
        <f>IF(AZ2188=1,G2188,0)</f>
        <v>0</v>
      </c>
      <c r="BB2188" s="215">
        <f>IF(AZ2188=2,G2188,0)</f>
        <v>0</v>
      </c>
      <c r="BC2188" s="215">
        <f>IF(AZ2188=3,G2188,0)</f>
        <v>0</v>
      </c>
      <c r="BD2188" s="215">
        <f>IF(AZ2188=4,G2188,0)</f>
        <v>0</v>
      </c>
      <c r="BE2188" s="215">
        <f>IF(AZ2188=5,G2188,0)</f>
        <v>0</v>
      </c>
      <c r="CA2188" s="242">
        <v>3</v>
      </c>
      <c r="CB2188" s="242">
        <v>7</v>
      </c>
    </row>
    <row r="2189" spans="1:15" ht="12.75">
      <c r="A2189" s="251"/>
      <c r="B2189" s="260"/>
      <c r="C2189" s="504" t="s">
        <v>1856</v>
      </c>
      <c r="D2189" s="504"/>
      <c r="E2189" s="504"/>
      <c r="F2189" s="504"/>
      <c r="G2189" s="504"/>
      <c r="I2189" s="257"/>
      <c r="K2189" s="257"/>
      <c r="O2189" s="242">
        <v>3</v>
      </c>
    </row>
    <row r="2190" spans="1:15" ht="12.75">
      <c r="A2190" s="251"/>
      <c r="B2190" s="260"/>
      <c r="C2190" s="504" t="s">
        <v>1852</v>
      </c>
      <c r="D2190" s="504"/>
      <c r="E2190" s="504"/>
      <c r="F2190" s="504"/>
      <c r="G2190" s="504"/>
      <c r="I2190" s="257"/>
      <c r="K2190" s="257"/>
      <c r="O2190" s="242">
        <v>3</v>
      </c>
    </row>
    <row r="2191" spans="1:15" ht="12.75">
      <c r="A2191" s="251"/>
      <c r="B2191" s="260"/>
      <c r="C2191" s="504" t="s">
        <v>1853</v>
      </c>
      <c r="D2191" s="504"/>
      <c r="E2191" s="504"/>
      <c r="F2191" s="504"/>
      <c r="G2191" s="504"/>
      <c r="I2191" s="257"/>
      <c r="K2191" s="257"/>
      <c r="O2191" s="242">
        <v>3</v>
      </c>
    </row>
    <row r="2192" spans="1:15" ht="12.75">
      <c r="A2192" s="251"/>
      <c r="B2192" s="252"/>
      <c r="C2192" s="503" t="s">
        <v>1857</v>
      </c>
      <c r="D2192" s="503"/>
      <c r="E2192" s="253">
        <v>1.312</v>
      </c>
      <c r="F2192" s="254"/>
      <c r="G2192" s="255"/>
      <c r="H2192" s="256"/>
      <c r="I2192" s="257"/>
      <c r="J2192" s="258"/>
      <c r="K2192" s="257"/>
      <c r="M2192" s="259" t="s">
        <v>1857</v>
      </c>
      <c r="O2192" s="242"/>
    </row>
    <row r="2193" spans="1:80" ht="12.75">
      <c r="A2193" s="243">
        <v>236</v>
      </c>
      <c r="B2193" s="244" t="s">
        <v>1858</v>
      </c>
      <c r="C2193" s="245" t="s">
        <v>1859</v>
      </c>
      <c r="D2193" s="246" t="s">
        <v>123</v>
      </c>
      <c r="E2193" s="247">
        <v>0.9</v>
      </c>
      <c r="F2193" s="439"/>
      <c r="G2193" s="248">
        <f>E2193*F2193</f>
        <v>0</v>
      </c>
      <c r="H2193" s="249">
        <v>0</v>
      </c>
      <c r="I2193" s="250">
        <f>E2193*H2193</f>
        <v>0</v>
      </c>
      <c r="J2193" s="249"/>
      <c r="K2193" s="250">
        <f>E2193*J2193</f>
        <v>0</v>
      </c>
      <c r="O2193" s="242">
        <v>2</v>
      </c>
      <c r="AA2193" s="215">
        <v>3</v>
      </c>
      <c r="AB2193" s="215">
        <v>7</v>
      </c>
      <c r="AC2193" s="215">
        <v>6114914</v>
      </c>
      <c r="AZ2193" s="215">
        <v>2</v>
      </c>
      <c r="BA2193" s="215">
        <f>IF(AZ2193=1,G2193,0)</f>
        <v>0</v>
      </c>
      <c r="BB2193" s="215">
        <f>IF(AZ2193=2,G2193,0)</f>
        <v>0</v>
      </c>
      <c r="BC2193" s="215">
        <f>IF(AZ2193=3,G2193,0)</f>
        <v>0</v>
      </c>
      <c r="BD2193" s="215">
        <f>IF(AZ2193=4,G2193,0)</f>
        <v>0</v>
      </c>
      <c r="BE2193" s="215">
        <f>IF(AZ2193=5,G2193,0)</f>
        <v>0</v>
      </c>
      <c r="CA2193" s="242">
        <v>3</v>
      </c>
      <c r="CB2193" s="242">
        <v>7</v>
      </c>
    </row>
    <row r="2194" spans="1:15" ht="12.75">
      <c r="A2194" s="251"/>
      <c r="B2194" s="260"/>
      <c r="C2194" s="504" t="s">
        <v>1851</v>
      </c>
      <c r="D2194" s="504"/>
      <c r="E2194" s="504"/>
      <c r="F2194" s="504"/>
      <c r="G2194" s="504"/>
      <c r="I2194" s="257"/>
      <c r="K2194" s="257"/>
      <c r="O2194" s="242">
        <v>3</v>
      </c>
    </row>
    <row r="2195" spans="1:15" ht="12.75">
      <c r="A2195" s="251"/>
      <c r="B2195" s="260"/>
      <c r="C2195" s="504" t="s">
        <v>1852</v>
      </c>
      <c r="D2195" s="504"/>
      <c r="E2195" s="504"/>
      <c r="F2195" s="504"/>
      <c r="G2195" s="504"/>
      <c r="I2195" s="257"/>
      <c r="K2195" s="257"/>
      <c r="O2195" s="242">
        <v>3</v>
      </c>
    </row>
    <row r="2196" spans="1:15" ht="12.75">
      <c r="A2196" s="251"/>
      <c r="B2196" s="260"/>
      <c r="C2196" s="504" t="s">
        <v>1853</v>
      </c>
      <c r="D2196" s="504"/>
      <c r="E2196" s="504"/>
      <c r="F2196" s="504"/>
      <c r="G2196" s="504"/>
      <c r="I2196" s="257"/>
      <c r="K2196" s="257"/>
      <c r="O2196" s="242">
        <v>3</v>
      </c>
    </row>
    <row r="2197" spans="1:15" ht="12.75">
      <c r="A2197" s="251"/>
      <c r="B2197" s="252"/>
      <c r="C2197" s="503" t="s">
        <v>1860</v>
      </c>
      <c r="D2197" s="503"/>
      <c r="E2197" s="253">
        <v>0.9</v>
      </c>
      <c r="F2197" s="254"/>
      <c r="G2197" s="255"/>
      <c r="H2197" s="256"/>
      <c r="I2197" s="257"/>
      <c r="J2197" s="258"/>
      <c r="K2197" s="257"/>
      <c r="M2197" s="259" t="s">
        <v>1860</v>
      </c>
      <c r="O2197" s="242"/>
    </row>
    <row r="2198" spans="1:80" ht="12.75">
      <c r="A2198" s="243">
        <v>237</v>
      </c>
      <c r="B2198" s="244" t="s">
        <v>1861</v>
      </c>
      <c r="C2198" s="245" t="s">
        <v>1862</v>
      </c>
      <c r="D2198" s="246" t="s">
        <v>123</v>
      </c>
      <c r="E2198" s="247">
        <v>0.39</v>
      </c>
      <c r="F2198" s="439"/>
      <c r="G2198" s="248">
        <f>E2198*F2198</f>
        <v>0</v>
      </c>
      <c r="H2198" s="249">
        <v>0</v>
      </c>
      <c r="I2198" s="250">
        <f>E2198*H2198</f>
        <v>0</v>
      </c>
      <c r="J2198" s="249"/>
      <c r="K2198" s="250">
        <f>E2198*J2198</f>
        <v>0</v>
      </c>
      <c r="O2198" s="242">
        <v>2</v>
      </c>
      <c r="AA2198" s="215">
        <v>3</v>
      </c>
      <c r="AB2198" s="215">
        <v>7</v>
      </c>
      <c r="AC2198" s="215">
        <v>6114915</v>
      </c>
      <c r="AZ2198" s="215">
        <v>2</v>
      </c>
      <c r="BA2198" s="215">
        <f>IF(AZ2198=1,G2198,0)</f>
        <v>0</v>
      </c>
      <c r="BB2198" s="215">
        <f>IF(AZ2198=2,G2198,0)</f>
        <v>0</v>
      </c>
      <c r="BC2198" s="215">
        <f>IF(AZ2198=3,G2198,0)</f>
        <v>0</v>
      </c>
      <c r="BD2198" s="215">
        <f>IF(AZ2198=4,G2198,0)</f>
        <v>0</v>
      </c>
      <c r="BE2198" s="215">
        <f>IF(AZ2198=5,G2198,0)</f>
        <v>0</v>
      </c>
      <c r="CA2198" s="242">
        <v>3</v>
      </c>
      <c r="CB2198" s="242">
        <v>7</v>
      </c>
    </row>
    <row r="2199" spans="1:15" ht="12.75">
      <c r="A2199" s="251"/>
      <c r="B2199" s="260"/>
      <c r="C2199" s="504" t="s">
        <v>1863</v>
      </c>
      <c r="D2199" s="504"/>
      <c r="E2199" s="504"/>
      <c r="F2199" s="504"/>
      <c r="G2199" s="504"/>
      <c r="I2199" s="257"/>
      <c r="K2199" s="257"/>
      <c r="O2199" s="242">
        <v>3</v>
      </c>
    </row>
    <row r="2200" spans="1:15" ht="12.75">
      <c r="A2200" s="251"/>
      <c r="B2200" s="260"/>
      <c r="C2200" s="504" t="s">
        <v>1864</v>
      </c>
      <c r="D2200" s="504"/>
      <c r="E2200" s="504"/>
      <c r="F2200" s="504"/>
      <c r="G2200" s="504"/>
      <c r="I2200" s="257"/>
      <c r="K2200" s="257"/>
      <c r="O2200" s="242">
        <v>3</v>
      </c>
    </row>
    <row r="2201" spans="1:15" ht="12.75">
      <c r="A2201" s="251"/>
      <c r="B2201" s="260"/>
      <c r="C2201" s="504" t="s">
        <v>1853</v>
      </c>
      <c r="D2201" s="504"/>
      <c r="E2201" s="504"/>
      <c r="F2201" s="504"/>
      <c r="G2201" s="504"/>
      <c r="I2201" s="257"/>
      <c r="K2201" s="257"/>
      <c r="O2201" s="242">
        <v>3</v>
      </c>
    </row>
    <row r="2202" spans="1:15" ht="12.75">
      <c r="A2202" s="251"/>
      <c r="B2202" s="252"/>
      <c r="C2202" s="503" t="s">
        <v>955</v>
      </c>
      <c r="D2202" s="503"/>
      <c r="E2202" s="253">
        <v>0.39</v>
      </c>
      <c r="F2202" s="254"/>
      <c r="G2202" s="255"/>
      <c r="H2202" s="256"/>
      <c r="I2202" s="257"/>
      <c r="J2202" s="258"/>
      <c r="K2202" s="257"/>
      <c r="M2202" s="259" t="s">
        <v>955</v>
      </c>
      <c r="O2202" s="242"/>
    </row>
    <row r="2203" spans="1:80" ht="22.5">
      <c r="A2203" s="243">
        <v>238</v>
      </c>
      <c r="B2203" s="244" t="s">
        <v>1865</v>
      </c>
      <c r="C2203" s="245" t="s">
        <v>1866</v>
      </c>
      <c r="D2203" s="246" t="s">
        <v>123</v>
      </c>
      <c r="E2203" s="247">
        <v>37.2</v>
      </c>
      <c r="F2203" s="439"/>
      <c r="G2203" s="248">
        <f>E2203*F2203</f>
        <v>0</v>
      </c>
      <c r="H2203" s="249">
        <v>0.049</v>
      </c>
      <c r="I2203" s="250">
        <f>E2203*H2203</f>
        <v>1.8228000000000002</v>
      </c>
      <c r="J2203" s="249"/>
      <c r="K2203" s="250">
        <f>E2203*J2203</f>
        <v>0</v>
      </c>
      <c r="O2203" s="242">
        <v>2</v>
      </c>
      <c r="AA2203" s="215">
        <v>3</v>
      </c>
      <c r="AB2203" s="215">
        <v>7</v>
      </c>
      <c r="AC2203" s="215">
        <v>6114999</v>
      </c>
      <c r="AZ2203" s="215">
        <v>2</v>
      </c>
      <c r="BA2203" s="215">
        <f>IF(AZ2203=1,G2203,0)</f>
        <v>0</v>
      </c>
      <c r="BB2203" s="215">
        <f>IF(AZ2203=2,G2203,0)</f>
        <v>0</v>
      </c>
      <c r="BC2203" s="215">
        <f>IF(AZ2203=3,G2203,0)</f>
        <v>0</v>
      </c>
      <c r="BD2203" s="215">
        <f>IF(AZ2203=4,G2203,0)</f>
        <v>0</v>
      </c>
      <c r="BE2203" s="215">
        <f>IF(AZ2203=5,G2203,0)</f>
        <v>0</v>
      </c>
      <c r="CA2203" s="242">
        <v>3</v>
      </c>
      <c r="CB2203" s="242">
        <v>7</v>
      </c>
    </row>
    <row r="2204" spans="1:15" ht="12.75">
      <c r="A2204" s="251"/>
      <c r="B2204" s="252"/>
      <c r="C2204" s="503" t="s">
        <v>1867</v>
      </c>
      <c r="D2204" s="503"/>
      <c r="E2204" s="253">
        <v>16.8</v>
      </c>
      <c r="F2204" s="254"/>
      <c r="G2204" s="255"/>
      <c r="H2204" s="256"/>
      <c r="I2204" s="257"/>
      <c r="J2204" s="258"/>
      <c r="K2204" s="257"/>
      <c r="M2204" s="259" t="s">
        <v>1867</v>
      </c>
      <c r="O2204" s="242"/>
    </row>
    <row r="2205" spans="1:15" ht="12.75">
      <c r="A2205" s="251"/>
      <c r="B2205" s="252"/>
      <c r="C2205" s="503" t="s">
        <v>1868</v>
      </c>
      <c r="D2205" s="503"/>
      <c r="E2205" s="253">
        <v>16.8</v>
      </c>
      <c r="F2205" s="254"/>
      <c r="G2205" s="255"/>
      <c r="H2205" s="256"/>
      <c r="I2205" s="257"/>
      <c r="J2205" s="258"/>
      <c r="K2205" s="257"/>
      <c r="M2205" s="259" t="s">
        <v>1868</v>
      </c>
      <c r="O2205" s="242"/>
    </row>
    <row r="2206" spans="1:15" ht="12.75">
      <c r="A2206" s="251"/>
      <c r="B2206" s="252"/>
      <c r="C2206" s="503" t="s">
        <v>1869</v>
      </c>
      <c r="D2206" s="503"/>
      <c r="E2206" s="253">
        <v>3.6</v>
      </c>
      <c r="F2206" s="254"/>
      <c r="G2206" s="255"/>
      <c r="H2206" s="256"/>
      <c r="I2206" s="257"/>
      <c r="J2206" s="258"/>
      <c r="K2206" s="257"/>
      <c r="M2206" s="259" t="s">
        <v>1869</v>
      </c>
      <c r="O2206" s="242"/>
    </row>
    <row r="2207" spans="1:80" ht="12.75">
      <c r="A2207" s="243">
        <v>239</v>
      </c>
      <c r="B2207" s="244" t="s">
        <v>1870</v>
      </c>
      <c r="C2207" s="245" t="s">
        <v>1871</v>
      </c>
      <c r="D2207" s="246" t="s">
        <v>123</v>
      </c>
      <c r="E2207" s="247">
        <v>3.444</v>
      </c>
      <c r="F2207" s="439"/>
      <c r="G2207" s="248">
        <f>E2207*F2207</f>
        <v>0</v>
      </c>
      <c r="H2207" s="249">
        <v>0</v>
      </c>
      <c r="I2207" s="250">
        <f>E2207*H2207</f>
        <v>0</v>
      </c>
      <c r="J2207" s="249"/>
      <c r="K2207" s="250">
        <f>E2207*J2207</f>
        <v>0</v>
      </c>
      <c r="O2207" s="242">
        <v>2</v>
      </c>
      <c r="AA2207" s="215">
        <v>3</v>
      </c>
      <c r="AB2207" s="215">
        <v>7</v>
      </c>
      <c r="AC2207" s="215">
        <v>9114911</v>
      </c>
      <c r="AZ2207" s="215">
        <v>2</v>
      </c>
      <c r="BA2207" s="215">
        <f>IF(AZ2207=1,G2207,0)</f>
        <v>0</v>
      </c>
      <c r="BB2207" s="215">
        <f>IF(AZ2207=2,G2207,0)</f>
        <v>0</v>
      </c>
      <c r="BC2207" s="215">
        <f>IF(AZ2207=3,G2207,0)</f>
        <v>0</v>
      </c>
      <c r="BD2207" s="215">
        <f>IF(AZ2207=4,G2207,0)</f>
        <v>0</v>
      </c>
      <c r="BE2207" s="215">
        <f>IF(AZ2207=5,G2207,0)</f>
        <v>0</v>
      </c>
      <c r="CA2207" s="242">
        <v>3</v>
      </c>
      <c r="CB2207" s="242">
        <v>7</v>
      </c>
    </row>
    <row r="2208" spans="1:15" ht="12.75">
      <c r="A2208" s="251"/>
      <c r="B2208" s="260"/>
      <c r="C2208" s="504" t="s">
        <v>1851</v>
      </c>
      <c r="D2208" s="504"/>
      <c r="E2208" s="504"/>
      <c r="F2208" s="504"/>
      <c r="G2208" s="504"/>
      <c r="I2208" s="257"/>
      <c r="K2208" s="257"/>
      <c r="O2208" s="242">
        <v>3</v>
      </c>
    </row>
    <row r="2209" spans="1:15" ht="12.75">
      <c r="A2209" s="251"/>
      <c r="B2209" s="260"/>
      <c r="C2209" s="504" t="s">
        <v>1852</v>
      </c>
      <c r="D2209" s="504"/>
      <c r="E2209" s="504"/>
      <c r="F2209" s="504"/>
      <c r="G2209" s="504"/>
      <c r="I2209" s="257"/>
      <c r="K2209" s="257"/>
      <c r="O2209" s="242">
        <v>3</v>
      </c>
    </row>
    <row r="2210" spans="1:15" ht="12.75">
      <c r="A2210" s="251"/>
      <c r="B2210" s="260"/>
      <c r="C2210" s="504" t="s">
        <v>1853</v>
      </c>
      <c r="D2210" s="504"/>
      <c r="E2210" s="504"/>
      <c r="F2210" s="504"/>
      <c r="G2210" s="504"/>
      <c r="I2210" s="257"/>
      <c r="K2210" s="257"/>
      <c r="O2210" s="242">
        <v>3</v>
      </c>
    </row>
    <row r="2211" spans="1:15" ht="12.75">
      <c r="A2211" s="251"/>
      <c r="B2211" s="252"/>
      <c r="C2211" s="503" t="s">
        <v>1872</v>
      </c>
      <c r="D2211" s="503"/>
      <c r="E2211" s="253">
        <v>0.984</v>
      </c>
      <c r="F2211" s="254"/>
      <c r="G2211" s="255"/>
      <c r="H2211" s="256"/>
      <c r="I2211" s="257"/>
      <c r="J2211" s="258"/>
      <c r="K2211" s="257"/>
      <c r="M2211" s="259" t="s">
        <v>1872</v>
      </c>
      <c r="O2211" s="242"/>
    </row>
    <row r="2212" spans="1:15" ht="12.75">
      <c r="A2212" s="251"/>
      <c r="B2212" s="252"/>
      <c r="C2212" s="503" t="s">
        <v>1873</v>
      </c>
      <c r="D2212" s="503"/>
      <c r="E2212" s="253">
        <v>2.46</v>
      </c>
      <c r="F2212" s="254"/>
      <c r="G2212" s="255"/>
      <c r="H2212" s="256"/>
      <c r="I2212" s="257"/>
      <c r="J2212" s="258"/>
      <c r="K2212" s="257"/>
      <c r="M2212" s="259" t="s">
        <v>1873</v>
      </c>
      <c r="O2212" s="242"/>
    </row>
    <row r="2213" spans="1:80" ht="12.75">
      <c r="A2213" s="243">
        <v>240</v>
      </c>
      <c r="B2213" s="244" t="s">
        <v>1874</v>
      </c>
      <c r="C2213" s="245" t="s">
        <v>1875</v>
      </c>
      <c r="D2213" s="246" t="s">
        <v>15</v>
      </c>
      <c r="E2213" s="247">
        <f>SUM(G2128:G2212)/100</f>
        <v>0</v>
      </c>
      <c r="F2213" s="439"/>
      <c r="G2213" s="248">
        <f>E2213*F2213</f>
        <v>0</v>
      </c>
      <c r="H2213" s="249">
        <v>0</v>
      </c>
      <c r="I2213" s="250">
        <f>E2213*H2213</f>
        <v>0</v>
      </c>
      <c r="J2213" s="249"/>
      <c r="K2213" s="250">
        <f>E2213*J2213</f>
        <v>0</v>
      </c>
      <c r="O2213" s="242">
        <v>2</v>
      </c>
      <c r="AA2213" s="215">
        <v>7</v>
      </c>
      <c r="AB2213" s="215">
        <v>1002</v>
      </c>
      <c r="AC2213" s="215">
        <v>5</v>
      </c>
      <c r="AZ2213" s="215">
        <v>2</v>
      </c>
      <c r="BA2213" s="215">
        <f>IF(AZ2213=1,G2213,0)</f>
        <v>0</v>
      </c>
      <c r="BB2213" s="215">
        <f>IF(AZ2213=2,G2213,0)</f>
        <v>0</v>
      </c>
      <c r="BC2213" s="215">
        <f>IF(AZ2213=3,G2213,0)</f>
        <v>0</v>
      </c>
      <c r="BD2213" s="215">
        <f>IF(AZ2213=4,G2213,0)</f>
        <v>0</v>
      </c>
      <c r="BE2213" s="215">
        <f>IF(AZ2213=5,G2213,0)</f>
        <v>0</v>
      </c>
      <c r="CA2213" s="242">
        <v>7</v>
      </c>
      <c r="CB2213" s="242">
        <v>1002</v>
      </c>
    </row>
    <row r="2214" spans="1:57" ht="12.75">
      <c r="A2214" s="263"/>
      <c r="B2214" s="264" t="s">
        <v>177</v>
      </c>
      <c r="C2214" s="265" t="s">
        <v>1876</v>
      </c>
      <c r="D2214" s="266"/>
      <c r="E2214" s="267"/>
      <c r="F2214" s="268"/>
      <c r="G2214" s="269">
        <f>SUM(G2127:G2213)</f>
        <v>0</v>
      </c>
      <c r="H2214" s="270"/>
      <c r="I2214" s="271">
        <f>SUM(I2127:I2213)</f>
        <v>1.8238065200000002</v>
      </c>
      <c r="J2214" s="270"/>
      <c r="K2214" s="271">
        <f>SUM(K2127:K2213)</f>
        <v>-5.7048822</v>
      </c>
      <c r="O2214" s="242">
        <v>4</v>
      </c>
      <c r="BA2214" s="272">
        <f>SUM(BA2127:BA2213)</f>
        <v>0</v>
      </c>
      <c r="BB2214" s="272">
        <f>SUM(BB2127:BB2213)</f>
        <v>0</v>
      </c>
      <c r="BC2214" s="272">
        <f>SUM(BC2127:BC2213)</f>
        <v>0</v>
      </c>
      <c r="BD2214" s="272">
        <f>SUM(BD2127:BD2213)</f>
        <v>0</v>
      </c>
      <c r="BE2214" s="272">
        <f>SUM(BE2127:BE2213)</f>
        <v>0</v>
      </c>
    </row>
    <row r="2215" spans="1:15" ht="12.75">
      <c r="A2215" s="232" t="s">
        <v>118</v>
      </c>
      <c r="B2215" s="233" t="s">
        <v>1877</v>
      </c>
      <c r="C2215" s="234" t="s">
        <v>1878</v>
      </c>
      <c r="D2215" s="235"/>
      <c r="E2215" s="236"/>
      <c r="F2215" s="236"/>
      <c r="G2215" s="237"/>
      <c r="H2215" s="238"/>
      <c r="I2215" s="239"/>
      <c r="J2215" s="240"/>
      <c r="K2215" s="241"/>
      <c r="O2215" s="242">
        <v>1</v>
      </c>
    </row>
    <row r="2216" spans="1:80" ht="12.75">
      <c r="A2216" s="243">
        <v>241</v>
      </c>
      <c r="B2216" s="244" t="s">
        <v>1879</v>
      </c>
      <c r="C2216" s="245" t="s">
        <v>1880</v>
      </c>
      <c r="D2216" s="246" t="s">
        <v>205</v>
      </c>
      <c r="E2216" s="247">
        <v>10</v>
      </c>
      <c r="F2216" s="439"/>
      <c r="G2216" s="248">
        <f>E2216*F2216</f>
        <v>0</v>
      </c>
      <c r="H2216" s="249">
        <v>0</v>
      </c>
      <c r="I2216" s="250">
        <f>E2216*H2216</f>
        <v>0</v>
      </c>
      <c r="J2216" s="249">
        <v>0</v>
      </c>
      <c r="K2216" s="250">
        <f>E2216*J2216</f>
        <v>0</v>
      </c>
      <c r="O2216" s="242">
        <v>2</v>
      </c>
      <c r="AA2216" s="215">
        <v>1</v>
      </c>
      <c r="AB2216" s="215">
        <v>7</v>
      </c>
      <c r="AC2216" s="215">
        <v>7</v>
      </c>
      <c r="AZ2216" s="215">
        <v>2</v>
      </c>
      <c r="BA2216" s="215">
        <f>IF(AZ2216=1,G2216,0)</f>
        <v>0</v>
      </c>
      <c r="BB2216" s="215">
        <f>IF(AZ2216=2,G2216,0)</f>
        <v>0</v>
      </c>
      <c r="BC2216" s="215">
        <f>IF(AZ2216=3,G2216,0)</f>
        <v>0</v>
      </c>
      <c r="BD2216" s="215">
        <f>IF(AZ2216=4,G2216,0)</f>
        <v>0</v>
      </c>
      <c r="BE2216" s="215">
        <f>IF(AZ2216=5,G2216,0)</f>
        <v>0</v>
      </c>
      <c r="CA2216" s="242">
        <v>1</v>
      </c>
      <c r="CB2216" s="242">
        <v>7</v>
      </c>
    </row>
    <row r="2217" spans="1:15" ht="12.75">
      <c r="A2217" s="251"/>
      <c r="B2217" s="252"/>
      <c r="C2217" s="503" t="s">
        <v>1881</v>
      </c>
      <c r="D2217" s="503"/>
      <c r="E2217" s="253">
        <v>3</v>
      </c>
      <c r="F2217" s="254"/>
      <c r="G2217" s="255"/>
      <c r="H2217" s="256"/>
      <c r="I2217" s="257"/>
      <c r="J2217" s="258"/>
      <c r="K2217" s="257"/>
      <c r="M2217" s="259" t="s">
        <v>1881</v>
      </c>
      <c r="O2217" s="242"/>
    </row>
    <row r="2218" spans="1:15" ht="12.75">
      <c r="A2218" s="251"/>
      <c r="B2218" s="252"/>
      <c r="C2218" s="503" t="s">
        <v>1882</v>
      </c>
      <c r="D2218" s="503"/>
      <c r="E2218" s="253">
        <v>3</v>
      </c>
      <c r="F2218" s="254"/>
      <c r="G2218" s="255"/>
      <c r="H2218" s="256"/>
      <c r="I2218" s="257"/>
      <c r="J2218" s="258"/>
      <c r="K2218" s="257"/>
      <c r="M2218" s="259" t="s">
        <v>1882</v>
      </c>
      <c r="O2218" s="242"/>
    </row>
    <row r="2219" spans="1:15" ht="12.75">
      <c r="A2219" s="251"/>
      <c r="B2219" s="252"/>
      <c r="C2219" s="503" t="s">
        <v>1883</v>
      </c>
      <c r="D2219" s="503"/>
      <c r="E2219" s="253">
        <v>4</v>
      </c>
      <c r="F2219" s="254"/>
      <c r="G2219" s="255"/>
      <c r="H2219" s="256"/>
      <c r="I2219" s="257"/>
      <c r="J2219" s="258"/>
      <c r="K2219" s="257"/>
      <c r="M2219" s="259" t="s">
        <v>1883</v>
      </c>
      <c r="O2219" s="242"/>
    </row>
    <row r="2220" spans="1:80" ht="12.75">
      <c r="A2220" s="243">
        <v>242</v>
      </c>
      <c r="B2220" s="244" t="s">
        <v>1884</v>
      </c>
      <c r="C2220" s="245" t="s">
        <v>1885</v>
      </c>
      <c r="D2220" s="246" t="s">
        <v>205</v>
      </c>
      <c r="E2220" s="247">
        <v>6.988</v>
      </c>
      <c r="F2220" s="439"/>
      <c r="G2220" s="248">
        <f>E2220*F2220</f>
        <v>0</v>
      </c>
      <c r="H2220" s="249">
        <v>0</v>
      </c>
      <c r="I2220" s="250">
        <f>E2220*H2220</f>
        <v>0</v>
      </c>
      <c r="J2220" s="249">
        <v>0</v>
      </c>
      <c r="K2220" s="250">
        <f>E2220*J2220</f>
        <v>0</v>
      </c>
      <c r="O2220" s="242">
        <v>2</v>
      </c>
      <c r="AA2220" s="215">
        <v>1</v>
      </c>
      <c r="AB2220" s="215">
        <v>7</v>
      </c>
      <c r="AC2220" s="215">
        <v>7</v>
      </c>
      <c r="AZ2220" s="215">
        <v>2</v>
      </c>
      <c r="BA2220" s="215">
        <f>IF(AZ2220=1,G2220,0)</f>
        <v>0</v>
      </c>
      <c r="BB2220" s="215">
        <f>IF(AZ2220=2,G2220,0)</f>
        <v>0</v>
      </c>
      <c r="BC2220" s="215">
        <f>IF(AZ2220=3,G2220,0)</f>
        <v>0</v>
      </c>
      <c r="BD2220" s="215">
        <f>IF(AZ2220=4,G2220,0)</f>
        <v>0</v>
      </c>
      <c r="BE2220" s="215">
        <f>IF(AZ2220=5,G2220,0)</f>
        <v>0</v>
      </c>
      <c r="CA2220" s="242">
        <v>1</v>
      </c>
      <c r="CB2220" s="242">
        <v>7</v>
      </c>
    </row>
    <row r="2221" spans="1:15" ht="12.75">
      <c r="A2221" s="251"/>
      <c r="B2221" s="252"/>
      <c r="C2221" s="503" t="s">
        <v>402</v>
      </c>
      <c r="D2221" s="503"/>
      <c r="E2221" s="253">
        <v>2.31</v>
      </c>
      <c r="F2221" s="254"/>
      <c r="G2221" s="255"/>
      <c r="H2221" s="256"/>
      <c r="I2221" s="257"/>
      <c r="J2221" s="258"/>
      <c r="K2221" s="257"/>
      <c r="M2221" s="259" t="s">
        <v>402</v>
      </c>
      <c r="O2221" s="242"/>
    </row>
    <row r="2222" spans="1:15" ht="12.75">
      <c r="A2222" s="251"/>
      <c r="B2222" s="252"/>
      <c r="C2222" s="503" t="s">
        <v>403</v>
      </c>
      <c r="D2222" s="503"/>
      <c r="E2222" s="253">
        <v>2.31</v>
      </c>
      <c r="F2222" s="254"/>
      <c r="G2222" s="255"/>
      <c r="H2222" s="256"/>
      <c r="I2222" s="257"/>
      <c r="J2222" s="258"/>
      <c r="K2222" s="257"/>
      <c r="M2222" s="259" t="s">
        <v>403</v>
      </c>
      <c r="O2222" s="242"/>
    </row>
    <row r="2223" spans="1:15" ht="12.75">
      <c r="A2223" s="251"/>
      <c r="B2223" s="252"/>
      <c r="C2223" s="503" t="s">
        <v>407</v>
      </c>
      <c r="D2223" s="503"/>
      <c r="E2223" s="253">
        <v>2.368</v>
      </c>
      <c r="F2223" s="254"/>
      <c r="G2223" s="255"/>
      <c r="H2223" s="256"/>
      <c r="I2223" s="257"/>
      <c r="J2223" s="258"/>
      <c r="K2223" s="257"/>
      <c r="M2223" s="259" t="s">
        <v>407</v>
      </c>
      <c r="O2223" s="242"/>
    </row>
    <row r="2224" spans="1:80" ht="12.75">
      <c r="A2224" s="243">
        <v>243</v>
      </c>
      <c r="B2224" s="244" t="s">
        <v>1886</v>
      </c>
      <c r="C2224" s="245" t="s">
        <v>1887</v>
      </c>
      <c r="D2224" s="246" t="s">
        <v>123</v>
      </c>
      <c r="E2224" s="247">
        <v>20.376</v>
      </c>
      <c r="F2224" s="439"/>
      <c r="G2224" s="248">
        <f>E2224*F2224</f>
        <v>0</v>
      </c>
      <c r="H2224" s="249">
        <v>0.0105</v>
      </c>
      <c r="I2224" s="250">
        <f>E2224*H2224</f>
        <v>0.21394800000000003</v>
      </c>
      <c r="J2224" s="249"/>
      <c r="K2224" s="250">
        <f>E2224*J2224</f>
        <v>0</v>
      </c>
      <c r="O2224" s="242">
        <v>2</v>
      </c>
      <c r="AA2224" s="215">
        <v>3</v>
      </c>
      <c r="AB2224" s="215">
        <v>7</v>
      </c>
      <c r="AC2224" s="215">
        <v>59781345</v>
      </c>
      <c r="AZ2224" s="215">
        <v>2</v>
      </c>
      <c r="BA2224" s="215">
        <f>IF(AZ2224=1,G2224,0)</f>
        <v>0</v>
      </c>
      <c r="BB2224" s="215">
        <f>IF(AZ2224=2,G2224,0)</f>
        <v>0</v>
      </c>
      <c r="BC2224" s="215">
        <f>IF(AZ2224=3,G2224,0)</f>
        <v>0</v>
      </c>
      <c r="BD2224" s="215">
        <f>IF(AZ2224=4,G2224,0)</f>
        <v>0</v>
      </c>
      <c r="BE2224" s="215">
        <f>IF(AZ2224=5,G2224,0)</f>
        <v>0</v>
      </c>
      <c r="CA2224" s="242">
        <v>3</v>
      </c>
      <c r="CB2224" s="242">
        <v>7</v>
      </c>
    </row>
    <row r="2225" spans="1:15" ht="12.75">
      <c r="A2225" s="251"/>
      <c r="B2225" s="252"/>
      <c r="C2225" s="503" t="s">
        <v>1888</v>
      </c>
      <c r="D2225" s="503"/>
      <c r="E2225" s="253">
        <v>0</v>
      </c>
      <c r="F2225" s="254"/>
      <c r="G2225" s="255"/>
      <c r="H2225" s="256"/>
      <c r="I2225" s="257"/>
      <c r="J2225" s="258"/>
      <c r="K2225" s="257"/>
      <c r="M2225" s="259" t="s">
        <v>1888</v>
      </c>
      <c r="O2225" s="242"/>
    </row>
    <row r="2226" spans="1:15" ht="12.75">
      <c r="A2226" s="251"/>
      <c r="B2226" s="252"/>
      <c r="C2226" s="505" t="s">
        <v>174</v>
      </c>
      <c r="D2226" s="505"/>
      <c r="E2226" s="262">
        <v>0</v>
      </c>
      <c r="F2226" s="254"/>
      <c r="G2226" s="255"/>
      <c r="H2226" s="256"/>
      <c r="I2226" s="257"/>
      <c r="J2226" s="258"/>
      <c r="K2226" s="257"/>
      <c r="M2226" s="259" t="s">
        <v>174</v>
      </c>
      <c r="O2226" s="242"/>
    </row>
    <row r="2227" spans="1:15" ht="12.75">
      <c r="A2227" s="251"/>
      <c r="B2227" s="252"/>
      <c r="C2227" s="505" t="s">
        <v>402</v>
      </c>
      <c r="D2227" s="505"/>
      <c r="E2227" s="262">
        <v>2.31</v>
      </c>
      <c r="F2227" s="254"/>
      <c r="G2227" s="255"/>
      <c r="H2227" s="256"/>
      <c r="I2227" s="257"/>
      <c r="J2227" s="258"/>
      <c r="K2227" s="257"/>
      <c r="M2227" s="259" t="s">
        <v>402</v>
      </c>
      <c r="O2227" s="242"/>
    </row>
    <row r="2228" spans="1:15" ht="12.75">
      <c r="A2228" s="251"/>
      <c r="B2228" s="252"/>
      <c r="C2228" s="505" t="s">
        <v>1889</v>
      </c>
      <c r="D2228" s="505"/>
      <c r="E2228" s="262">
        <v>3</v>
      </c>
      <c r="F2228" s="254"/>
      <c r="G2228" s="255"/>
      <c r="H2228" s="256"/>
      <c r="I2228" s="257"/>
      <c r="J2228" s="258"/>
      <c r="K2228" s="257"/>
      <c r="M2228" s="259" t="s">
        <v>1889</v>
      </c>
      <c r="O2228" s="242"/>
    </row>
    <row r="2229" spans="1:15" ht="12.75">
      <c r="A2229" s="251"/>
      <c r="B2229" s="252"/>
      <c r="C2229" s="505" t="s">
        <v>403</v>
      </c>
      <c r="D2229" s="505"/>
      <c r="E2229" s="262">
        <v>2.31</v>
      </c>
      <c r="F2229" s="254"/>
      <c r="G2229" s="255"/>
      <c r="H2229" s="256"/>
      <c r="I2229" s="257"/>
      <c r="J2229" s="258"/>
      <c r="K2229" s="257"/>
      <c r="M2229" s="259" t="s">
        <v>403</v>
      </c>
      <c r="O2229" s="242"/>
    </row>
    <row r="2230" spans="1:15" ht="12.75">
      <c r="A2230" s="251"/>
      <c r="B2230" s="252"/>
      <c r="C2230" s="505" t="s">
        <v>1890</v>
      </c>
      <c r="D2230" s="505"/>
      <c r="E2230" s="262">
        <v>3</v>
      </c>
      <c r="F2230" s="254"/>
      <c r="G2230" s="255"/>
      <c r="H2230" s="256"/>
      <c r="I2230" s="257"/>
      <c r="J2230" s="258"/>
      <c r="K2230" s="257"/>
      <c r="M2230" s="259" t="s">
        <v>1890</v>
      </c>
      <c r="O2230" s="242"/>
    </row>
    <row r="2231" spans="1:15" ht="12.75">
      <c r="A2231" s="251"/>
      <c r="B2231" s="252"/>
      <c r="C2231" s="505" t="s">
        <v>407</v>
      </c>
      <c r="D2231" s="505"/>
      <c r="E2231" s="262">
        <v>2.368</v>
      </c>
      <c r="F2231" s="254"/>
      <c r="G2231" s="255"/>
      <c r="H2231" s="256"/>
      <c r="I2231" s="257"/>
      <c r="J2231" s="258"/>
      <c r="K2231" s="257"/>
      <c r="M2231" s="259" t="s">
        <v>407</v>
      </c>
      <c r="O2231" s="242"/>
    </row>
    <row r="2232" spans="1:15" ht="12.75">
      <c r="A2232" s="251"/>
      <c r="B2232" s="252"/>
      <c r="C2232" s="505" t="s">
        <v>1891</v>
      </c>
      <c r="D2232" s="505"/>
      <c r="E2232" s="262">
        <v>4</v>
      </c>
      <c r="F2232" s="254"/>
      <c r="G2232" s="255"/>
      <c r="H2232" s="256"/>
      <c r="I2232" s="257"/>
      <c r="J2232" s="258"/>
      <c r="K2232" s="257"/>
      <c r="M2232" s="259" t="s">
        <v>1891</v>
      </c>
      <c r="O2232" s="242"/>
    </row>
    <row r="2233" spans="1:15" ht="12.75">
      <c r="A2233" s="251"/>
      <c r="B2233" s="252"/>
      <c r="C2233" s="505" t="s">
        <v>175</v>
      </c>
      <c r="D2233" s="505"/>
      <c r="E2233" s="262">
        <v>16.988</v>
      </c>
      <c r="F2233" s="254"/>
      <c r="G2233" s="255"/>
      <c r="H2233" s="256"/>
      <c r="I2233" s="257"/>
      <c r="J2233" s="258"/>
      <c r="K2233" s="257"/>
      <c r="M2233" s="259" t="s">
        <v>175</v>
      </c>
      <c r="O2233" s="242"/>
    </row>
    <row r="2234" spans="1:15" ht="12.75">
      <c r="A2234" s="251"/>
      <c r="B2234" s="252"/>
      <c r="C2234" s="503" t="s">
        <v>1892</v>
      </c>
      <c r="D2234" s="503"/>
      <c r="E2234" s="253">
        <v>20.376</v>
      </c>
      <c r="F2234" s="254"/>
      <c r="G2234" s="255"/>
      <c r="H2234" s="256"/>
      <c r="I2234" s="257"/>
      <c r="J2234" s="258"/>
      <c r="K2234" s="257"/>
      <c r="M2234" s="259" t="s">
        <v>1892</v>
      </c>
      <c r="O2234" s="242"/>
    </row>
    <row r="2235" spans="1:80" ht="12.75">
      <c r="A2235" s="243">
        <v>244</v>
      </c>
      <c r="B2235" s="244" t="s">
        <v>1893</v>
      </c>
      <c r="C2235" s="245" t="s">
        <v>1894</v>
      </c>
      <c r="D2235" s="246" t="s">
        <v>15</v>
      </c>
      <c r="E2235" s="247">
        <f>SUM(G2216:G2230)/100</f>
        <v>0</v>
      </c>
      <c r="F2235" s="439"/>
      <c r="G2235" s="248">
        <f>E2235*F2235</f>
        <v>0</v>
      </c>
      <c r="H2235" s="249">
        <v>0</v>
      </c>
      <c r="I2235" s="250">
        <f>E2235*H2235</f>
        <v>0</v>
      </c>
      <c r="J2235" s="249"/>
      <c r="K2235" s="250">
        <f>E2235*J2235</f>
        <v>0</v>
      </c>
      <c r="O2235" s="242">
        <v>2</v>
      </c>
      <c r="AA2235" s="215">
        <v>7</v>
      </c>
      <c r="AB2235" s="215">
        <v>1002</v>
      </c>
      <c r="AC2235" s="215">
        <v>5</v>
      </c>
      <c r="AZ2235" s="215">
        <v>2</v>
      </c>
      <c r="BA2235" s="215">
        <f>IF(AZ2235=1,G2235,0)</f>
        <v>0</v>
      </c>
      <c r="BB2235" s="215">
        <f>IF(AZ2235=2,G2235,0)</f>
        <v>0</v>
      </c>
      <c r="BC2235" s="215">
        <f>IF(AZ2235=3,G2235,0)</f>
        <v>0</v>
      </c>
      <c r="BD2235" s="215">
        <f>IF(AZ2235=4,G2235,0)</f>
        <v>0</v>
      </c>
      <c r="BE2235" s="215">
        <f>IF(AZ2235=5,G2235,0)</f>
        <v>0</v>
      </c>
      <c r="CA2235" s="242">
        <v>7</v>
      </c>
      <c r="CB2235" s="242">
        <v>1002</v>
      </c>
    </row>
    <row r="2236" spans="1:57" ht="12.75">
      <c r="A2236" s="263"/>
      <c r="B2236" s="264" t="s">
        <v>177</v>
      </c>
      <c r="C2236" s="265" t="s">
        <v>1895</v>
      </c>
      <c r="D2236" s="266"/>
      <c r="E2236" s="267"/>
      <c r="F2236" s="268"/>
      <c r="G2236" s="269">
        <f>SUM(G2215:G2235)</f>
        <v>0</v>
      </c>
      <c r="H2236" s="270"/>
      <c r="I2236" s="271">
        <f>SUM(I2215:I2235)</f>
        <v>0.21394800000000003</v>
      </c>
      <c r="J2236" s="270"/>
      <c r="K2236" s="271">
        <f>SUM(K2215:K2235)</f>
        <v>0</v>
      </c>
      <c r="O2236" s="242">
        <v>4</v>
      </c>
      <c r="BA2236" s="272">
        <f>SUM(BA2215:BA2235)</f>
        <v>0</v>
      </c>
      <c r="BB2236" s="272">
        <f>SUM(BB2215:BB2235)</f>
        <v>0</v>
      </c>
      <c r="BC2236" s="272">
        <f>SUM(BC2215:BC2235)</f>
        <v>0</v>
      </c>
      <c r="BD2236" s="272">
        <f>SUM(BD2215:BD2235)</f>
        <v>0</v>
      </c>
      <c r="BE2236" s="272">
        <f>SUM(BE2215:BE2235)</f>
        <v>0</v>
      </c>
    </row>
    <row r="2237" spans="1:15" ht="12.75">
      <c r="A2237" s="232" t="s">
        <v>118</v>
      </c>
      <c r="B2237" s="233" t="s">
        <v>1896</v>
      </c>
      <c r="C2237" s="234" t="s">
        <v>1897</v>
      </c>
      <c r="D2237" s="235"/>
      <c r="E2237" s="236"/>
      <c r="F2237" s="236"/>
      <c r="G2237" s="237"/>
      <c r="H2237" s="238"/>
      <c r="I2237" s="239"/>
      <c r="J2237" s="240"/>
      <c r="K2237" s="241"/>
      <c r="O2237" s="242">
        <v>1</v>
      </c>
    </row>
    <row r="2238" spans="1:80" ht="12.75">
      <c r="A2238" s="243">
        <v>245</v>
      </c>
      <c r="B2238" s="244" t="s">
        <v>1898</v>
      </c>
      <c r="C2238" s="245" t="s">
        <v>1899</v>
      </c>
      <c r="D2238" s="246" t="s">
        <v>123</v>
      </c>
      <c r="E2238" s="247">
        <v>8.244</v>
      </c>
      <c r="F2238" s="439"/>
      <c r="G2238" s="248">
        <f>E2238*F2238</f>
        <v>0</v>
      </c>
      <c r="H2238" s="249">
        <v>0.00031</v>
      </c>
      <c r="I2238" s="250">
        <f>E2238*H2238</f>
        <v>0.00255564</v>
      </c>
      <c r="J2238" s="249">
        <v>0</v>
      </c>
      <c r="K2238" s="250">
        <f>E2238*J2238</f>
        <v>0</v>
      </c>
      <c r="O2238" s="242">
        <v>2</v>
      </c>
      <c r="AA2238" s="215">
        <v>1</v>
      </c>
      <c r="AB2238" s="215">
        <v>7</v>
      </c>
      <c r="AC2238" s="215">
        <v>7</v>
      </c>
      <c r="AZ2238" s="215">
        <v>2</v>
      </c>
      <c r="BA2238" s="215">
        <f>IF(AZ2238=1,G2238,0)</f>
        <v>0</v>
      </c>
      <c r="BB2238" s="215">
        <f>IF(AZ2238=2,G2238,0)</f>
        <v>0</v>
      </c>
      <c r="BC2238" s="215">
        <f>IF(AZ2238=3,G2238,0)</f>
        <v>0</v>
      </c>
      <c r="BD2238" s="215">
        <f>IF(AZ2238=4,G2238,0)</f>
        <v>0</v>
      </c>
      <c r="BE2238" s="215">
        <f>IF(AZ2238=5,G2238,0)</f>
        <v>0</v>
      </c>
      <c r="CA2238" s="242">
        <v>1</v>
      </c>
      <c r="CB2238" s="242">
        <v>7</v>
      </c>
    </row>
    <row r="2239" spans="1:15" ht="12.75">
      <c r="A2239" s="251"/>
      <c r="B2239" s="252"/>
      <c r="C2239" s="503" t="s">
        <v>1900</v>
      </c>
      <c r="D2239" s="503"/>
      <c r="E2239" s="253">
        <v>2.7</v>
      </c>
      <c r="F2239" s="254"/>
      <c r="G2239" s="255"/>
      <c r="H2239" s="256"/>
      <c r="I2239" s="257"/>
      <c r="J2239" s="258"/>
      <c r="K2239" s="257"/>
      <c r="M2239" s="259" t="s">
        <v>1900</v>
      </c>
      <c r="O2239" s="242"/>
    </row>
    <row r="2240" spans="1:15" ht="12.75">
      <c r="A2240" s="251"/>
      <c r="B2240" s="252"/>
      <c r="C2240" s="503" t="s">
        <v>1901</v>
      </c>
      <c r="D2240" s="503"/>
      <c r="E2240" s="253">
        <v>2.844</v>
      </c>
      <c r="F2240" s="254"/>
      <c r="G2240" s="255"/>
      <c r="H2240" s="256"/>
      <c r="I2240" s="257"/>
      <c r="J2240" s="258"/>
      <c r="K2240" s="257"/>
      <c r="M2240" s="259" t="s">
        <v>1901</v>
      </c>
      <c r="O2240" s="242"/>
    </row>
    <row r="2241" spans="1:15" ht="12.75">
      <c r="A2241" s="251"/>
      <c r="B2241" s="252"/>
      <c r="C2241" s="503" t="s">
        <v>1902</v>
      </c>
      <c r="D2241" s="503"/>
      <c r="E2241" s="253">
        <v>2.7</v>
      </c>
      <c r="F2241" s="254"/>
      <c r="G2241" s="255"/>
      <c r="H2241" s="256"/>
      <c r="I2241" s="257"/>
      <c r="J2241" s="258"/>
      <c r="K2241" s="257"/>
      <c r="M2241" s="259" t="s">
        <v>1902</v>
      </c>
      <c r="O2241" s="242"/>
    </row>
    <row r="2242" spans="1:80" ht="12.75">
      <c r="A2242" s="243">
        <v>246</v>
      </c>
      <c r="B2242" s="244" t="s">
        <v>1903</v>
      </c>
      <c r="C2242" s="245" t="s">
        <v>1904</v>
      </c>
      <c r="D2242" s="246" t="s">
        <v>123</v>
      </c>
      <c r="E2242" s="247">
        <v>614.0608</v>
      </c>
      <c r="F2242" s="439"/>
      <c r="G2242" s="248">
        <f>E2242*F2242</f>
        <v>0</v>
      </c>
      <c r="H2242" s="249">
        <v>0.00031</v>
      </c>
      <c r="I2242" s="250">
        <f>E2242*H2242</f>
        <v>0.190358848</v>
      </c>
      <c r="J2242" s="249">
        <v>0</v>
      </c>
      <c r="K2242" s="250">
        <f>E2242*J2242</f>
        <v>0</v>
      </c>
      <c r="O2242" s="242">
        <v>2</v>
      </c>
      <c r="AA2242" s="215">
        <v>1</v>
      </c>
      <c r="AB2242" s="215">
        <v>7</v>
      </c>
      <c r="AC2242" s="215">
        <v>7</v>
      </c>
      <c r="AZ2242" s="215">
        <v>2</v>
      </c>
      <c r="BA2242" s="215">
        <f>IF(AZ2242=1,G2242,0)</f>
        <v>0</v>
      </c>
      <c r="BB2242" s="215">
        <f>IF(AZ2242=2,G2242,0)</f>
        <v>0</v>
      </c>
      <c r="BC2242" s="215">
        <f>IF(AZ2242=3,G2242,0)</f>
        <v>0</v>
      </c>
      <c r="BD2242" s="215">
        <f>IF(AZ2242=4,G2242,0)</f>
        <v>0</v>
      </c>
      <c r="BE2242" s="215">
        <f>IF(AZ2242=5,G2242,0)</f>
        <v>0</v>
      </c>
      <c r="CA2242" s="242">
        <v>1</v>
      </c>
      <c r="CB2242" s="242">
        <v>7</v>
      </c>
    </row>
    <row r="2243" spans="1:15" ht="12.75">
      <c r="A2243" s="251"/>
      <c r="B2243" s="252"/>
      <c r="C2243" s="505" t="s">
        <v>174</v>
      </c>
      <c r="D2243" s="505"/>
      <c r="E2243" s="262">
        <v>0</v>
      </c>
      <c r="F2243" s="254"/>
      <c r="G2243" s="255"/>
      <c r="H2243" s="256"/>
      <c r="I2243" s="257"/>
      <c r="J2243" s="258"/>
      <c r="K2243" s="257"/>
      <c r="M2243" s="259" t="s">
        <v>174</v>
      </c>
      <c r="O2243" s="242"/>
    </row>
    <row r="2244" spans="1:15" ht="12.75">
      <c r="A2244" s="251"/>
      <c r="B2244" s="252"/>
      <c r="C2244" s="505" t="s">
        <v>274</v>
      </c>
      <c r="D2244" s="505"/>
      <c r="E2244" s="262">
        <v>5.88</v>
      </c>
      <c r="F2244" s="254"/>
      <c r="G2244" s="255"/>
      <c r="H2244" s="256"/>
      <c r="I2244" s="257"/>
      <c r="J2244" s="258"/>
      <c r="K2244" s="257"/>
      <c r="M2244" s="259" t="s">
        <v>274</v>
      </c>
      <c r="O2244" s="242"/>
    </row>
    <row r="2245" spans="1:15" ht="12.75">
      <c r="A2245" s="251"/>
      <c r="B2245" s="252"/>
      <c r="C2245" s="505" t="s">
        <v>275</v>
      </c>
      <c r="D2245" s="505"/>
      <c r="E2245" s="262">
        <v>5.88</v>
      </c>
      <c r="F2245" s="254"/>
      <c r="G2245" s="255"/>
      <c r="H2245" s="256"/>
      <c r="I2245" s="257"/>
      <c r="J2245" s="258"/>
      <c r="K2245" s="257"/>
      <c r="M2245" s="259" t="s">
        <v>275</v>
      </c>
      <c r="O2245" s="242"/>
    </row>
    <row r="2246" spans="1:15" ht="12.75">
      <c r="A2246" s="251"/>
      <c r="B2246" s="252"/>
      <c r="C2246" s="505" t="s">
        <v>279</v>
      </c>
      <c r="D2246" s="505"/>
      <c r="E2246" s="262">
        <v>9.6</v>
      </c>
      <c r="F2246" s="254"/>
      <c r="G2246" s="255"/>
      <c r="H2246" s="256"/>
      <c r="I2246" s="257"/>
      <c r="J2246" s="258"/>
      <c r="K2246" s="257"/>
      <c r="M2246" s="259" t="s">
        <v>279</v>
      </c>
      <c r="O2246" s="242"/>
    </row>
    <row r="2247" spans="1:15" ht="12.75">
      <c r="A2247" s="251"/>
      <c r="B2247" s="252"/>
      <c r="C2247" s="505" t="s">
        <v>280</v>
      </c>
      <c r="D2247" s="505"/>
      <c r="E2247" s="262">
        <v>9.6</v>
      </c>
      <c r="F2247" s="254"/>
      <c r="G2247" s="255"/>
      <c r="H2247" s="256"/>
      <c r="I2247" s="257"/>
      <c r="J2247" s="258"/>
      <c r="K2247" s="257"/>
      <c r="M2247" s="259" t="s">
        <v>280</v>
      </c>
      <c r="O2247" s="242"/>
    </row>
    <row r="2248" spans="1:15" ht="12.75">
      <c r="A2248" s="251"/>
      <c r="B2248" s="252"/>
      <c r="C2248" s="505" t="s">
        <v>1813</v>
      </c>
      <c r="D2248" s="505"/>
      <c r="E2248" s="262">
        <v>2.6196</v>
      </c>
      <c r="F2248" s="254"/>
      <c r="G2248" s="255"/>
      <c r="H2248" s="256"/>
      <c r="I2248" s="257"/>
      <c r="J2248" s="258"/>
      <c r="K2248" s="257"/>
      <c r="M2248" s="259" t="s">
        <v>1813</v>
      </c>
      <c r="O2248" s="242"/>
    </row>
    <row r="2249" spans="1:15" ht="12.75">
      <c r="A2249" s="251"/>
      <c r="B2249" s="252"/>
      <c r="C2249" s="505" t="s">
        <v>287</v>
      </c>
      <c r="D2249" s="505"/>
      <c r="E2249" s="262">
        <v>1.12</v>
      </c>
      <c r="F2249" s="254"/>
      <c r="G2249" s="255"/>
      <c r="H2249" s="256"/>
      <c r="I2249" s="257"/>
      <c r="J2249" s="258"/>
      <c r="K2249" s="257"/>
      <c r="M2249" s="259" t="s">
        <v>287</v>
      </c>
      <c r="O2249" s="242"/>
    </row>
    <row r="2250" spans="1:15" ht="12.75">
      <c r="A2250" s="251"/>
      <c r="B2250" s="252"/>
      <c r="C2250" s="505" t="s">
        <v>288</v>
      </c>
      <c r="D2250" s="505"/>
      <c r="E2250" s="262">
        <v>0.9</v>
      </c>
      <c r="F2250" s="254"/>
      <c r="G2250" s="255"/>
      <c r="H2250" s="256"/>
      <c r="I2250" s="257"/>
      <c r="J2250" s="258"/>
      <c r="K2250" s="257"/>
      <c r="M2250" s="259" t="s">
        <v>288</v>
      </c>
      <c r="O2250" s="242"/>
    </row>
    <row r="2251" spans="1:15" ht="12.75">
      <c r="A2251" s="251"/>
      <c r="B2251" s="252"/>
      <c r="C2251" s="505" t="s">
        <v>289</v>
      </c>
      <c r="D2251" s="505"/>
      <c r="E2251" s="262">
        <v>0.39</v>
      </c>
      <c r="F2251" s="254"/>
      <c r="G2251" s="255"/>
      <c r="H2251" s="256"/>
      <c r="I2251" s="257"/>
      <c r="J2251" s="258"/>
      <c r="K2251" s="257"/>
      <c r="M2251" s="259" t="s">
        <v>289</v>
      </c>
      <c r="O2251" s="242"/>
    </row>
    <row r="2252" spans="1:15" ht="12.75">
      <c r="A2252" s="251"/>
      <c r="B2252" s="252"/>
      <c r="C2252" s="505" t="s">
        <v>292</v>
      </c>
      <c r="D2252" s="505"/>
      <c r="E2252" s="262">
        <v>42.6144</v>
      </c>
      <c r="F2252" s="254"/>
      <c r="G2252" s="255"/>
      <c r="H2252" s="256"/>
      <c r="I2252" s="257"/>
      <c r="J2252" s="258"/>
      <c r="K2252" s="257"/>
      <c r="M2252" s="259" t="s">
        <v>292</v>
      </c>
      <c r="O2252" s="242"/>
    </row>
    <row r="2253" spans="1:15" ht="12.75">
      <c r="A2253" s="251"/>
      <c r="B2253" s="252"/>
      <c r="C2253" s="505" t="s">
        <v>294</v>
      </c>
      <c r="D2253" s="505"/>
      <c r="E2253" s="262">
        <v>31.434</v>
      </c>
      <c r="F2253" s="254"/>
      <c r="G2253" s="255"/>
      <c r="H2253" s="256"/>
      <c r="I2253" s="257"/>
      <c r="J2253" s="258"/>
      <c r="K2253" s="257"/>
      <c r="M2253" s="259" t="s">
        <v>294</v>
      </c>
      <c r="O2253" s="242"/>
    </row>
    <row r="2254" spans="1:15" ht="12.75">
      <c r="A2254" s="251"/>
      <c r="B2254" s="252"/>
      <c r="C2254" s="505" t="s">
        <v>295</v>
      </c>
      <c r="D2254" s="505"/>
      <c r="E2254" s="262">
        <v>145.984</v>
      </c>
      <c r="F2254" s="254"/>
      <c r="G2254" s="255"/>
      <c r="H2254" s="256"/>
      <c r="I2254" s="257"/>
      <c r="J2254" s="258"/>
      <c r="K2254" s="257"/>
      <c r="M2254" s="259" t="s">
        <v>295</v>
      </c>
      <c r="O2254" s="242"/>
    </row>
    <row r="2255" spans="1:15" ht="12.75">
      <c r="A2255" s="251"/>
      <c r="B2255" s="252"/>
      <c r="C2255" s="505" t="s">
        <v>296</v>
      </c>
      <c r="D2255" s="505"/>
      <c r="E2255" s="262">
        <v>26.1954</v>
      </c>
      <c r="F2255" s="254"/>
      <c r="G2255" s="255"/>
      <c r="H2255" s="256"/>
      <c r="I2255" s="257"/>
      <c r="J2255" s="258"/>
      <c r="K2255" s="257"/>
      <c r="M2255" s="259" t="s">
        <v>296</v>
      </c>
      <c r="O2255" s="242"/>
    </row>
    <row r="2256" spans="1:15" ht="12.75">
      <c r="A2256" s="251"/>
      <c r="B2256" s="252"/>
      <c r="C2256" s="505" t="s">
        <v>297</v>
      </c>
      <c r="D2256" s="505"/>
      <c r="E2256" s="262">
        <v>3.7422</v>
      </c>
      <c r="F2256" s="254"/>
      <c r="G2256" s="255"/>
      <c r="H2256" s="256"/>
      <c r="I2256" s="257"/>
      <c r="J2256" s="258"/>
      <c r="K2256" s="257"/>
      <c r="M2256" s="259" t="s">
        <v>297</v>
      </c>
      <c r="O2256" s="242"/>
    </row>
    <row r="2257" spans="1:15" ht="12.75">
      <c r="A2257" s="251"/>
      <c r="B2257" s="252"/>
      <c r="C2257" s="505" t="s">
        <v>304</v>
      </c>
      <c r="D2257" s="505"/>
      <c r="E2257" s="262">
        <v>12.0228</v>
      </c>
      <c r="F2257" s="254"/>
      <c r="G2257" s="255"/>
      <c r="H2257" s="256"/>
      <c r="I2257" s="257"/>
      <c r="J2257" s="258"/>
      <c r="K2257" s="257"/>
      <c r="M2257" s="259" t="s">
        <v>304</v>
      </c>
      <c r="O2257" s="242"/>
    </row>
    <row r="2258" spans="1:15" ht="12.75">
      <c r="A2258" s="251"/>
      <c r="B2258" s="252"/>
      <c r="C2258" s="505" t="s">
        <v>305</v>
      </c>
      <c r="D2258" s="505"/>
      <c r="E2258" s="262">
        <v>2.277</v>
      </c>
      <c r="F2258" s="254"/>
      <c r="G2258" s="255"/>
      <c r="H2258" s="256"/>
      <c r="I2258" s="257"/>
      <c r="J2258" s="258"/>
      <c r="K2258" s="257"/>
      <c r="M2258" s="259" t="s">
        <v>305</v>
      </c>
      <c r="O2258" s="242"/>
    </row>
    <row r="2259" spans="1:15" ht="12.75">
      <c r="A2259" s="251"/>
      <c r="B2259" s="252"/>
      <c r="C2259" s="505" t="s">
        <v>306</v>
      </c>
      <c r="D2259" s="505"/>
      <c r="E2259" s="262">
        <v>6.771</v>
      </c>
      <c r="F2259" s="254"/>
      <c r="G2259" s="255"/>
      <c r="H2259" s="256"/>
      <c r="I2259" s="257"/>
      <c r="J2259" s="258"/>
      <c r="K2259" s="257"/>
      <c r="M2259" s="259" t="s">
        <v>306</v>
      </c>
      <c r="O2259" s="242"/>
    </row>
    <row r="2260" spans="1:15" ht="12.75">
      <c r="A2260" s="251"/>
      <c r="B2260" s="252"/>
      <c r="C2260" s="505" t="s">
        <v>175</v>
      </c>
      <c r="D2260" s="505"/>
      <c r="E2260" s="262">
        <v>307.03040000000004</v>
      </c>
      <c r="F2260" s="254"/>
      <c r="G2260" s="255"/>
      <c r="H2260" s="256"/>
      <c r="I2260" s="257"/>
      <c r="J2260" s="258"/>
      <c r="K2260" s="257"/>
      <c r="M2260" s="259" t="s">
        <v>175</v>
      </c>
      <c r="O2260" s="242"/>
    </row>
    <row r="2261" spans="1:15" ht="12.75">
      <c r="A2261" s="251"/>
      <c r="B2261" s="252"/>
      <c r="C2261" s="503" t="s">
        <v>1905</v>
      </c>
      <c r="D2261" s="503"/>
      <c r="E2261" s="253">
        <v>614.0608</v>
      </c>
      <c r="F2261" s="254"/>
      <c r="G2261" s="255"/>
      <c r="H2261" s="256"/>
      <c r="I2261" s="257"/>
      <c r="J2261" s="258"/>
      <c r="K2261" s="257"/>
      <c r="M2261" s="259" t="s">
        <v>1905</v>
      </c>
      <c r="O2261" s="242"/>
    </row>
    <row r="2262" spans="1:80" ht="12.75">
      <c r="A2262" s="243">
        <v>247</v>
      </c>
      <c r="B2262" s="244" t="s">
        <v>1906</v>
      </c>
      <c r="C2262" s="245" t="s">
        <v>1907</v>
      </c>
      <c r="D2262" s="246" t="s">
        <v>123</v>
      </c>
      <c r="E2262" s="247">
        <v>8.244</v>
      </c>
      <c r="F2262" s="439"/>
      <c r="G2262" s="248">
        <f>E2262*F2262</f>
        <v>0</v>
      </c>
      <c r="H2262" s="249">
        <v>0.00038</v>
      </c>
      <c r="I2262" s="250">
        <f>E2262*H2262</f>
        <v>0.0031327200000000003</v>
      </c>
      <c r="J2262" s="249">
        <v>0</v>
      </c>
      <c r="K2262" s="250">
        <f>E2262*J2262</f>
        <v>0</v>
      </c>
      <c r="O2262" s="242">
        <v>2</v>
      </c>
      <c r="AA2262" s="215">
        <v>1</v>
      </c>
      <c r="AB2262" s="215">
        <v>7</v>
      </c>
      <c r="AC2262" s="215">
        <v>7</v>
      </c>
      <c r="AZ2262" s="215">
        <v>2</v>
      </c>
      <c r="BA2262" s="215">
        <f>IF(AZ2262=1,G2262,0)</f>
        <v>0</v>
      </c>
      <c r="BB2262" s="215">
        <f>IF(AZ2262=2,G2262,0)</f>
        <v>0</v>
      </c>
      <c r="BC2262" s="215">
        <f>IF(AZ2262=3,G2262,0)</f>
        <v>0</v>
      </c>
      <c r="BD2262" s="215">
        <f>IF(AZ2262=4,G2262,0)</f>
        <v>0</v>
      </c>
      <c r="BE2262" s="215">
        <f>IF(AZ2262=5,G2262,0)</f>
        <v>0</v>
      </c>
      <c r="CA2262" s="242">
        <v>1</v>
      </c>
      <c r="CB2262" s="242">
        <v>7</v>
      </c>
    </row>
    <row r="2263" spans="1:15" ht="12.75">
      <c r="A2263" s="251"/>
      <c r="B2263" s="252"/>
      <c r="C2263" s="503" t="s">
        <v>1900</v>
      </c>
      <c r="D2263" s="503"/>
      <c r="E2263" s="253">
        <v>2.7</v>
      </c>
      <c r="F2263" s="254"/>
      <c r="G2263" s="255"/>
      <c r="H2263" s="256"/>
      <c r="I2263" s="257"/>
      <c r="J2263" s="258"/>
      <c r="K2263" s="257"/>
      <c r="M2263" s="259" t="s">
        <v>1900</v>
      </c>
      <c r="O2263" s="242"/>
    </row>
    <row r="2264" spans="1:15" ht="12.75">
      <c r="A2264" s="251"/>
      <c r="B2264" s="252"/>
      <c r="C2264" s="503" t="s">
        <v>1901</v>
      </c>
      <c r="D2264" s="503"/>
      <c r="E2264" s="253">
        <v>2.844</v>
      </c>
      <c r="F2264" s="254"/>
      <c r="G2264" s="255"/>
      <c r="H2264" s="256"/>
      <c r="I2264" s="257"/>
      <c r="J2264" s="258"/>
      <c r="K2264" s="257"/>
      <c r="M2264" s="259" t="s">
        <v>1901</v>
      </c>
      <c r="O2264" s="242"/>
    </row>
    <row r="2265" spans="1:15" ht="12.75">
      <c r="A2265" s="251"/>
      <c r="B2265" s="252"/>
      <c r="C2265" s="503" t="s">
        <v>1902</v>
      </c>
      <c r="D2265" s="503"/>
      <c r="E2265" s="253">
        <v>2.7</v>
      </c>
      <c r="F2265" s="254"/>
      <c r="G2265" s="255"/>
      <c r="H2265" s="256"/>
      <c r="I2265" s="257"/>
      <c r="J2265" s="258"/>
      <c r="K2265" s="257"/>
      <c r="M2265" s="259" t="s">
        <v>1902</v>
      </c>
      <c r="O2265" s="242"/>
    </row>
    <row r="2266" spans="1:80" ht="12.75">
      <c r="A2266" s="243">
        <v>248</v>
      </c>
      <c r="B2266" s="244" t="s">
        <v>1908</v>
      </c>
      <c r="C2266" s="245" t="s">
        <v>1909</v>
      </c>
      <c r="D2266" s="246" t="s">
        <v>123</v>
      </c>
      <c r="E2266" s="247">
        <v>614.0608</v>
      </c>
      <c r="F2266" s="439"/>
      <c r="G2266" s="248">
        <f>E2266*F2266</f>
        <v>0</v>
      </c>
      <c r="H2266" s="249">
        <v>0.00037</v>
      </c>
      <c r="I2266" s="250">
        <f>E2266*H2266</f>
        <v>0.22720249599999998</v>
      </c>
      <c r="J2266" s="249">
        <v>0</v>
      </c>
      <c r="K2266" s="250">
        <f>E2266*J2266</f>
        <v>0</v>
      </c>
      <c r="O2266" s="242">
        <v>2</v>
      </c>
      <c r="AA2266" s="215">
        <v>1</v>
      </c>
      <c r="AB2266" s="215">
        <v>7</v>
      </c>
      <c r="AC2266" s="215">
        <v>7</v>
      </c>
      <c r="AZ2266" s="215">
        <v>2</v>
      </c>
      <c r="BA2266" s="215">
        <f>IF(AZ2266=1,G2266,0)</f>
        <v>0</v>
      </c>
      <c r="BB2266" s="215">
        <f>IF(AZ2266=2,G2266,0)</f>
        <v>0</v>
      </c>
      <c r="BC2266" s="215">
        <f>IF(AZ2266=3,G2266,0)</f>
        <v>0</v>
      </c>
      <c r="BD2266" s="215">
        <f>IF(AZ2266=4,G2266,0)</f>
        <v>0</v>
      </c>
      <c r="BE2266" s="215">
        <f>IF(AZ2266=5,G2266,0)</f>
        <v>0</v>
      </c>
      <c r="CA2266" s="242">
        <v>1</v>
      </c>
      <c r="CB2266" s="242">
        <v>7</v>
      </c>
    </row>
    <row r="2267" spans="1:15" ht="12.75">
      <c r="A2267" s="251"/>
      <c r="B2267" s="252"/>
      <c r="C2267" s="505" t="s">
        <v>174</v>
      </c>
      <c r="D2267" s="505"/>
      <c r="E2267" s="262">
        <v>0</v>
      </c>
      <c r="F2267" s="254"/>
      <c r="G2267" s="255"/>
      <c r="H2267" s="256"/>
      <c r="I2267" s="257"/>
      <c r="J2267" s="258"/>
      <c r="K2267" s="257"/>
      <c r="M2267" s="259" t="s">
        <v>174</v>
      </c>
      <c r="O2267" s="242"/>
    </row>
    <row r="2268" spans="1:15" ht="12.75">
      <c r="A2268" s="251"/>
      <c r="B2268" s="252"/>
      <c r="C2268" s="505" t="s">
        <v>274</v>
      </c>
      <c r="D2268" s="505"/>
      <c r="E2268" s="262">
        <v>5.88</v>
      </c>
      <c r="F2268" s="254"/>
      <c r="G2268" s="255"/>
      <c r="H2268" s="256"/>
      <c r="I2268" s="257"/>
      <c r="J2268" s="258"/>
      <c r="K2268" s="257"/>
      <c r="M2268" s="259" t="s">
        <v>274</v>
      </c>
      <c r="O2268" s="242"/>
    </row>
    <row r="2269" spans="1:15" ht="12.75">
      <c r="A2269" s="251"/>
      <c r="B2269" s="252"/>
      <c r="C2269" s="505" t="s">
        <v>275</v>
      </c>
      <c r="D2269" s="505"/>
      <c r="E2269" s="262">
        <v>5.88</v>
      </c>
      <c r="F2269" s="254"/>
      <c r="G2269" s="255"/>
      <c r="H2269" s="256"/>
      <c r="I2269" s="257"/>
      <c r="J2269" s="258"/>
      <c r="K2269" s="257"/>
      <c r="M2269" s="259" t="s">
        <v>275</v>
      </c>
      <c r="O2269" s="242"/>
    </row>
    <row r="2270" spans="1:15" ht="12.75">
      <c r="A2270" s="251"/>
      <c r="B2270" s="252"/>
      <c r="C2270" s="505" t="s">
        <v>279</v>
      </c>
      <c r="D2270" s="505"/>
      <c r="E2270" s="262">
        <v>9.6</v>
      </c>
      <c r="F2270" s="254"/>
      <c r="G2270" s="255"/>
      <c r="H2270" s="256"/>
      <c r="I2270" s="257"/>
      <c r="J2270" s="258"/>
      <c r="K2270" s="257"/>
      <c r="M2270" s="259" t="s">
        <v>279</v>
      </c>
      <c r="O2270" s="242"/>
    </row>
    <row r="2271" spans="1:15" ht="12.75">
      <c r="A2271" s="251"/>
      <c r="B2271" s="252"/>
      <c r="C2271" s="505" t="s">
        <v>280</v>
      </c>
      <c r="D2271" s="505"/>
      <c r="E2271" s="262">
        <v>9.6</v>
      </c>
      <c r="F2271" s="254"/>
      <c r="G2271" s="255"/>
      <c r="H2271" s="256"/>
      <c r="I2271" s="257"/>
      <c r="J2271" s="258"/>
      <c r="K2271" s="257"/>
      <c r="M2271" s="259" t="s">
        <v>280</v>
      </c>
      <c r="O2271" s="242"/>
    </row>
    <row r="2272" spans="1:15" ht="12.75">
      <c r="A2272" s="251"/>
      <c r="B2272" s="252"/>
      <c r="C2272" s="505" t="s">
        <v>1813</v>
      </c>
      <c r="D2272" s="505"/>
      <c r="E2272" s="262">
        <v>2.6196</v>
      </c>
      <c r="F2272" s="254"/>
      <c r="G2272" s="255"/>
      <c r="H2272" s="256"/>
      <c r="I2272" s="257"/>
      <c r="J2272" s="258"/>
      <c r="K2272" s="257"/>
      <c r="M2272" s="259" t="s">
        <v>1813</v>
      </c>
      <c r="O2272" s="242"/>
    </row>
    <row r="2273" spans="1:15" ht="12.75">
      <c r="A2273" s="251"/>
      <c r="B2273" s="252"/>
      <c r="C2273" s="505" t="s">
        <v>287</v>
      </c>
      <c r="D2273" s="505"/>
      <c r="E2273" s="262">
        <v>1.12</v>
      </c>
      <c r="F2273" s="254"/>
      <c r="G2273" s="255"/>
      <c r="H2273" s="256"/>
      <c r="I2273" s="257"/>
      <c r="J2273" s="258"/>
      <c r="K2273" s="257"/>
      <c r="M2273" s="259" t="s">
        <v>287</v>
      </c>
      <c r="O2273" s="242"/>
    </row>
    <row r="2274" spans="1:15" ht="12.75">
      <c r="A2274" s="251"/>
      <c r="B2274" s="252"/>
      <c r="C2274" s="505" t="s">
        <v>288</v>
      </c>
      <c r="D2274" s="505"/>
      <c r="E2274" s="262">
        <v>0.9</v>
      </c>
      <c r="F2274" s="254"/>
      <c r="G2274" s="255"/>
      <c r="H2274" s="256"/>
      <c r="I2274" s="257"/>
      <c r="J2274" s="258"/>
      <c r="K2274" s="257"/>
      <c r="M2274" s="259" t="s">
        <v>288</v>
      </c>
      <c r="O2274" s="242"/>
    </row>
    <row r="2275" spans="1:15" ht="12.75">
      <c r="A2275" s="251"/>
      <c r="B2275" s="252"/>
      <c r="C2275" s="505" t="s">
        <v>289</v>
      </c>
      <c r="D2275" s="505"/>
      <c r="E2275" s="262">
        <v>0.39</v>
      </c>
      <c r="F2275" s="254"/>
      <c r="G2275" s="255"/>
      <c r="H2275" s="256"/>
      <c r="I2275" s="257"/>
      <c r="J2275" s="258"/>
      <c r="K2275" s="257"/>
      <c r="M2275" s="259" t="s">
        <v>289</v>
      </c>
      <c r="O2275" s="242"/>
    </row>
    <row r="2276" spans="1:15" ht="12.75">
      <c r="A2276" s="251"/>
      <c r="B2276" s="252"/>
      <c r="C2276" s="505" t="s">
        <v>292</v>
      </c>
      <c r="D2276" s="505"/>
      <c r="E2276" s="262">
        <v>42.6144</v>
      </c>
      <c r="F2276" s="254"/>
      <c r="G2276" s="255"/>
      <c r="H2276" s="256"/>
      <c r="I2276" s="257"/>
      <c r="J2276" s="258"/>
      <c r="K2276" s="257"/>
      <c r="M2276" s="259" t="s">
        <v>292</v>
      </c>
      <c r="O2276" s="242"/>
    </row>
    <row r="2277" spans="1:15" ht="12.75">
      <c r="A2277" s="251"/>
      <c r="B2277" s="252"/>
      <c r="C2277" s="505" t="s">
        <v>294</v>
      </c>
      <c r="D2277" s="505"/>
      <c r="E2277" s="262">
        <v>31.434</v>
      </c>
      <c r="F2277" s="254"/>
      <c r="G2277" s="255"/>
      <c r="H2277" s="256"/>
      <c r="I2277" s="257"/>
      <c r="J2277" s="258"/>
      <c r="K2277" s="257"/>
      <c r="M2277" s="259" t="s">
        <v>294</v>
      </c>
      <c r="O2277" s="242"/>
    </row>
    <row r="2278" spans="1:15" ht="12.75">
      <c r="A2278" s="251"/>
      <c r="B2278" s="252"/>
      <c r="C2278" s="505" t="s">
        <v>295</v>
      </c>
      <c r="D2278" s="505"/>
      <c r="E2278" s="262">
        <v>145.984</v>
      </c>
      <c r="F2278" s="254"/>
      <c r="G2278" s="255"/>
      <c r="H2278" s="256"/>
      <c r="I2278" s="257"/>
      <c r="J2278" s="258"/>
      <c r="K2278" s="257"/>
      <c r="M2278" s="259" t="s">
        <v>295</v>
      </c>
      <c r="O2278" s="242"/>
    </row>
    <row r="2279" spans="1:15" ht="12.75">
      <c r="A2279" s="251"/>
      <c r="B2279" s="252"/>
      <c r="C2279" s="505" t="s">
        <v>296</v>
      </c>
      <c r="D2279" s="505"/>
      <c r="E2279" s="262">
        <v>26.1954</v>
      </c>
      <c r="F2279" s="254"/>
      <c r="G2279" s="255"/>
      <c r="H2279" s="256"/>
      <c r="I2279" s="257"/>
      <c r="J2279" s="258"/>
      <c r="K2279" s="257"/>
      <c r="M2279" s="259" t="s">
        <v>296</v>
      </c>
      <c r="O2279" s="242"/>
    </row>
    <row r="2280" spans="1:15" ht="12.75">
      <c r="A2280" s="251"/>
      <c r="B2280" s="252"/>
      <c r="C2280" s="505" t="s">
        <v>297</v>
      </c>
      <c r="D2280" s="505"/>
      <c r="E2280" s="262">
        <v>3.7422</v>
      </c>
      <c r="F2280" s="254"/>
      <c r="G2280" s="255"/>
      <c r="H2280" s="256"/>
      <c r="I2280" s="257"/>
      <c r="J2280" s="258"/>
      <c r="K2280" s="257"/>
      <c r="M2280" s="259" t="s">
        <v>297</v>
      </c>
      <c r="O2280" s="242"/>
    </row>
    <row r="2281" spans="1:15" ht="12.75">
      <c r="A2281" s="251"/>
      <c r="B2281" s="252"/>
      <c r="C2281" s="505" t="s">
        <v>304</v>
      </c>
      <c r="D2281" s="505"/>
      <c r="E2281" s="262">
        <v>12.0228</v>
      </c>
      <c r="F2281" s="254"/>
      <c r="G2281" s="255"/>
      <c r="H2281" s="256"/>
      <c r="I2281" s="257"/>
      <c r="J2281" s="258"/>
      <c r="K2281" s="257"/>
      <c r="M2281" s="259" t="s">
        <v>304</v>
      </c>
      <c r="O2281" s="242"/>
    </row>
    <row r="2282" spans="1:15" ht="12.75">
      <c r="A2282" s="251"/>
      <c r="B2282" s="252"/>
      <c r="C2282" s="505" t="s">
        <v>305</v>
      </c>
      <c r="D2282" s="505"/>
      <c r="E2282" s="262">
        <v>2.277</v>
      </c>
      <c r="F2282" s="254"/>
      <c r="G2282" s="255"/>
      <c r="H2282" s="256"/>
      <c r="I2282" s="257"/>
      <c r="J2282" s="258"/>
      <c r="K2282" s="257"/>
      <c r="M2282" s="259" t="s">
        <v>305</v>
      </c>
      <c r="O2282" s="242"/>
    </row>
    <row r="2283" spans="1:15" ht="12.75">
      <c r="A2283" s="251"/>
      <c r="B2283" s="252"/>
      <c r="C2283" s="505" t="s">
        <v>306</v>
      </c>
      <c r="D2283" s="505"/>
      <c r="E2283" s="262">
        <v>6.771</v>
      </c>
      <c r="F2283" s="254"/>
      <c r="G2283" s="255"/>
      <c r="H2283" s="256"/>
      <c r="I2283" s="257"/>
      <c r="J2283" s="258"/>
      <c r="K2283" s="257"/>
      <c r="M2283" s="259" t="s">
        <v>306</v>
      </c>
      <c r="O2283" s="242"/>
    </row>
    <row r="2284" spans="1:15" ht="12.75">
      <c r="A2284" s="251"/>
      <c r="B2284" s="252"/>
      <c r="C2284" s="505" t="s">
        <v>175</v>
      </c>
      <c r="D2284" s="505"/>
      <c r="E2284" s="262">
        <v>307.03040000000004</v>
      </c>
      <c r="F2284" s="254"/>
      <c r="G2284" s="255"/>
      <c r="H2284" s="256"/>
      <c r="I2284" s="257"/>
      <c r="J2284" s="258"/>
      <c r="K2284" s="257"/>
      <c r="M2284" s="259" t="s">
        <v>175</v>
      </c>
      <c r="O2284" s="242"/>
    </row>
    <row r="2285" spans="1:15" ht="12.75">
      <c r="A2285" s="251"/>
      <c r="B2285" s="252"/>
      <c r="C2285" s="503" t="s">
        <v>1905</v>
      </c>
      <c r="D2285" s="503"/>
      <c r="E2285" s="253">
        <v>614.0608</v>
      </c>
      <c r="F2285" s="254"/>
      <c r="G2285" s="255"/>
      <c r="H2285" s="256"/>
      <c r="I2285" s="257"/>
      <c r="J2285" s="258"/>
      <c r="K2285" s="257"/>
      <c r="M2285" s="259" t="s">
        <v>1905</v>
      </c>
      <c r="O2285" s="242"/>
    </row>
    <row r="2286" spans="1:80" ht="12.75">
      <c r="A2286" s="243">
        <v>249</v>
      </c>
      <c r="B2286" s="244" t="s">
        <v>1910</v>
      </c>
      <c r="C2286" s="245" t="s">
        <v>1911</v>
      </c>
      <c r="D2286" s="246" t="s">
        <v>123</v>
      </c>
      <c r="E2286" s="247">
        <v>21.6996</v>
      </c>
      <c r="F2286" s="439"/>
      <c r="G2286" s="248">
        <f>E2286*F2286</f>
        <v>0</v>
      </c>
      <c r="H2286" s="249">
        <v>0.0002</v>
      </c>
      <c r="I2286" s="250">
        <f>E2286*H2286</f>
        <v>0.004339920000000001</v>
      </c>
      <c r="J2286" s="249">
        <v>0</v>
      </c>
      <c r="K2286" s="250">
        <f>E2286*J2286</f>
        <v>0</v>
      </c>
      <c r="O2286" s="242">
        <v>2</v>
      </c>
      <c r="AA2286" s="215">
        <v>1</v>
      </c>
      <c r="AB2286" s="215">
        <v>7</v>
      </c>
      <c r="AC2286" s="215">
        <v>7</v>
      </c>
      <c r="AZ2286" s="215">
        <v>2</v>
      </c>
      <c r="BA2286" s="215">
        <f>IF(AZ2286=1,G2286,0)</f>
        <v>0</v>
      </c>
      <c r="BB2286" s="215">
        <f>IF(AZ2286=2,G2286,0)</f>
        <v>0</v>
      </c>
      <c r="BC2286" s="215">
        <f>IF(AZ2286=3,G2286,0)</f>
        <v>0</v>
      </c>
      <c r="BD2286" s="215">
        <f>IF(AZ2286=4,G2286,0)</f>
        <v>0</v>
      </c>
      <c r="BE2286" s="215">
        <f>IF(AZ2286=5,G2286,0)</f>
        <v>0</v>
      </c>
      <c r="CA2286" s="242">
        <v>1</v>
      </c>
      <c r="CB2286" s="242">
        <v>7</v>
      </c>
    </row>
    <row r="2287" spans="1:15" ht="12.75">
      <c r="A2287" s="251"/>
      <c r="B2287" s="252"/>
      <c r="C2287" s="503" t="s">
        <v>1912</v>
      </c>
      <c r="D2287" s="503"/>
      <c r="E2287" s="253">
        <v>21.6996</v>
      </c>
      <c r="F2287" s="254"/>
      <c r="G2287" s="255"/>
      <c r="H2287" s="256"/>
      <c r="I2287" s="257"/>
      <c r="J2287" s="258"/>
      <c r="K2287" s="257"/>
      <c r="M2287" s="259" t="s">
        <v>1912</v>
      </c>
      <c r="O2287" s="242"/>
    </row>
    <row r="2288" spans="1:80" ht="12.75">
      <c r="A2288" s="243">
        <v>250</v>
      </c>
      <c r="B2288" s="244" t="s">
        <v>1913</v>
      </c>
      <c r="C2288" s="245" t="s">
        <v>1914</v>
      </c>
      <c r="D2288" s="246" t="s">
        <v>123</v>
      </c>
      <c r="E2288" s="247">
        <v>21.6996</v>
      </c>
      <c r="F2288" s="439"/>
      <c r="G2288" s="248">
        <f>E2288*F2288</f>
        <v>0</v>
      </c>
      <c r="H2288" s="249">
        <v>0.00062</v>
      </c>
      <c r="I2288" s="250">
        <f>E2288*H2288</f>
        <v>0.013453752</v>
      </c>
      <c r="J2288" s="249">
        <v>0</v>
      </c>
      <c r="K2288" s="250">
        <f>E2288*J2288</f>
        <v>0</v>
      </c>
      <c r="O2288" s="242">
        <v>2</v>
      </c>
      <c r="AA2288" s="215">
        <v>1</v>
      </c>
      <c r="AB2288" s="215">
        <v>7</v>
      </c>
      <c r="AC2288" s="215">
        <v>7</v>
      </c>
      <c r="AZ2288" s="215">
        <v>2</v>
      </c>
      <c r="BA2288" s="215">
        <f>IF(AZ2288=1,G2288,0)</f>
        <v>0</v>
      </c>
      <c r="BB2288" s="215">
        <f>IF(AZ2288=2,G2288,0)</f>
        <v>0</v>
      </c>
      <c r="BC2288" s="215">
        <f>IF(AZ2288=3,G2288,0)</f>
        <v>0</v>
      </c>
      <c r="BD2288" s="215">
        <f>IF(AZ2288=4,G2288,0)</f>
        <v>0</v>
      </c>
      <c r="BE2288" s="215">
        <f>IF(AZ2288=5,G2288,0)</f>
        <v>0</v>
      </c>
      <c r="CA2288" s="242">
        <v>1</v>
      </c>
      <c r="CB2288" s="242">
        <v>7</v>
      </c>
    </row>
    <row r="2289" spans="1:15" ht="12.75">
      <c r="A2289" s="251"/>
      <c r="B2289" s="252"/>
      <c r="C2289" s="503" t="s">
        <v>1912</v>
      </c>
      <c r="D2289" s="503"/>
      <c r="E2289" s="253">
        <v>21.6996</v>
      </c>
      <c r="F2289" s="254"/>
      <c r="G2289" s="255"/>
      <c r="H2289" s="256"/>
      <c r="I2289" s="257"/>
      <c r="J2289" s="258"/>
      <c r="K2289" s="257"/>
      <c r="M2289" s="259" t="s">
        <v>1912</v>
      </c>
      <c r="O2289" s="242"/>
    </row>
    <row r="2290" spans="1:57" ht="12.75">
      <c r="A2290" s="263"/>
      <c r="B2290" s="264" t="s">
        <v>177</v>
      </c>
      <c r="C2290" s="265" t="s">
        <v>1915</v>
      </c>
      <c r="D2290" s="266"/>
      <c r="E2290" s="267"/>
      <c r="F2290" s="268"/>
      <c r="G2290" s="269">
        <f>SUM(G2237:G2289)</f>
        <v>0</v>
      </c>
      <c r="H2290" s="270"/>
      <c r="I2290" s="271">
        <f>SUM(I2237:I2289)</f>
        <v>0.44104337599999993</v>
      </c>
      <c r="J2290" s="270"/>
      <c r="K2290" s="271">
        <f>SUM(K2237:K2289)</f>
        <v>0</v>
      </c>
      <c r="O2290" s="242">
        <v>4</v>
      </c>
      <c r="BA2290" s="272">
        <f>SUM(BA2237:BA2289)</f>
        <v>0</v>
      </c>
      <c r="BB2290" s="272">
        <f>SUM(BB2237:BB2289)</f>
        <v>0</v>
      </c>
      <c r="BC2290" s="272">
        <f>SUM(BC2237:BC2289)</f>
        <v>0</v>
      </c>
      <c r="BD2290" s="272">
        <f>SUM(BD2237:BD2289)</f>
        <v>0</v>
      </c>
      <c r="BE2290" s="272">
        <f>SUM(BE2237:BE2289)</f>
        <v>0</v>
      </c>
    </row>
    <row r="2291" spans="1:15" ht="12.75">
      <c r="A2291" s="232" t="s">
        <v>118</v>
      </c>
      <c r="B2291" s="233" t="s">
        <v>1916</v>
      </c>
      <c r="C2291" s="234" t="s">
        <v>1917</v>
      </c>
      <c r="D2291" s="235"/>
      <c r="E2291" s="236"/>
      <c r="F2291" s="236"/>
      <c r="G2291" s="237"/>
      <c r="H2291" s="238"/>
      <c r="I2291" s="239"/>
      <c r="J2291" s="240"/>
      <c r="K2291" s="241"/>
      <c r="O2291" s="242">
        <v>1</v>
      </c>
    </row>
    <row r="2292" spans="1:80" ht="12.75">
      <c r="A2292" s="243">
        <v>251</v>
      </c>
      <c r="B2292" s="244" t="s">
        <v>1918</v>
      </c>
      <c r="C2292" s="245" t="s">
        <v>1919</v>
      </c>
      <c r="D2292" s="246" t="s">
        <v>123</v>
      </c>
      <c r="E2292" s="247">
        <v>2000</v>
      </c>
      <c r="F2292" s="439"/>
      <c r="G2292" s="248">
        <f>E2292*F2292</f>
        <v>0</v>
      </c>
      <c r="H2292" s="249">
        <v>7E-05</v>
      </c>
      <c r="I2292" s="250">
        <f>E2292*H2292</f>
        <v>0.13999999999999999</v>
      </c>
      <c r="J2292" s="249">
        <v>0</v>
      </c>
      <c r="K2292" s="250">
        <f>E2292*J2292</f>
        <v>0</v>
      </c>
      <c r="O2292" s="242">
        <v>2</v>
      </c>
      <c r="AA2292" s="215">
        <v>1</v>
      </c>
      <c r="AB2292" s="215">
        <v>7</v>
      </c>
      <c r="AC2292" s="215">
        <v>7</v>
      </c>
      <c r="AZ2292" s="215">
        <v>2</v>
      </c>
      <c r="BA2292" s="215">
        <f>IF(AZ2292=1,G2292,0)</f>
        <v>0</v>
      </c>
      <c r="BB2292" s="215">
        <f>IF(AZ2292=2,G2292,0)</f>
        <v>0</v>
      </c>
      <c r="BC2292" s="215">
        <f>IF(AZ2292=3,G2292,0)</f>
        <v>0</v>
      </c>
      <c r="BD2292" s="215">
        <f>IF(AZ2292=4,G2292,0)</f>
        <v>0</v>
      </c>
      <c r="BE2292" s="215">
        <f>IF(AZ2292=5,G2292,0)</f>
        <v>0</v>
      </c>
      <c r="CA2292" s="242">
        <v>1</v>
      </c>
      <c r="CB2292" s="242">
        <v>7</v>
      </c>
    </row>
    <row r="2293" spans="1:15" ht="22.5">
      <c r="A2293" s="251"/>
      <c r="B2293" s="252"/>
      <c r="C2293" s="503" t="s">
        <v>1920</v>
      </c>
      <c r="D2293" s="503"/>
      <c r="E2293" s="253">
        <v>2000</v>
      </c>
      <c r="F2293" s="254"/>
      <c r="G2293" s="255"/>
      <c r="H2293" s="256"/>
      <c r="I2293" s="257"/>
      <c r="J2293" s="258"/>
      <c r="K2293" s="257"/>
      <c r="M2293" s="259" t="s">
        <v>1920</v>
      </c>
      <c r="O2293" s="242"/>
    </row>
    <row r="2294" spans="1:80" ht="12.75">
      <c r="A2294" s="243">
        <v>252</v>
      </c>
      <c r="B2294" s="244" t="s">
        <v>1921</v>
      </c>
      <c r="C2294" s="245" t="s">
        <v>1922</v>
      </c>
      <c r="D2294" s="246" t="s">
        <v>123</v>
      </c>
      <c r="E2294" s="247">
        <v>2000</v>
      </c>
      <c r="F2294" s="439"/>
      <c r="G2294" s="248">
        <f>E2294*F2294</f>
        <v>0</v>
      </c>
      <c r="H2294" s="249">
        <v>0.00016</v>
      </c>
      <c r="I2294" s="250">
        <f>E2294*H2294</f>
        <v>0.32</v>
      </c>
      <c r="J2294" s="249">
        <v>0</v>
      </c>
      <c r="K2294" s="250">
        <f>E2294*J2294</f>
        <v>0</v>
      </c>
      <c r="O2294" s="242">
        <v>2</v>
      </c>
      <c r="AA2294" s="215">
        <v>1</v>
      </c>
      <c r="AB2294" s="215">
        <v>7</v>
      </c>
      <c r="AC2294" s="215">
        <v>7</v>
      </c>
      <c r="AZ2294" s="215">
        <v>2</v>
      </c>
      <c r="BA2294" s="215">
        <f>IF(AZ2294=1,G2294,0)</f>
        <v>0</v>
      </c>
      <c r="BB2294" s="215">
        <f>IF(AZ2294=2,G2294,0)</f>
        <v>0</v>
      </c>
      <c r="BC2294" s="215">
        <f>IF(AZ2294=3,G2294,0)</f>
        <v>0</v>
      </c>
      <c r="BD2294" s="215">
        <f>IF(AZ2294=4,G2294,0)</f>
        <v>0</v>
      </c>
      <c r="BE2294" s="215">
        <f>IF(AZ2294=5,G2294,0)</f>
        <v>0</v>
      </c>
      <c r="CA2294" s="242">
        <v>1</v>
      </c>
      <c r="CB2294" s="242">
        <v>7</v>
      </c>
    </row>
    <row r="2295" spans="1:15" ht="22.5">
      <c r="A2295" s="251"/>
      <c r="B2295" s="252"/>
      <c r="C2295" s="503" t="s">
        <v>1920</v>
      </c>
      <c r="D2295" s="503"/>
      <c r="E2295" s="253">
        <v>2000</v>
      </c>
      <c r="F2295" s="254"/>
      <c r="G2295" s="255"/>
      <c r="H2295" s="256"/>
      <c r="I2295" s="257"/>
      <c r="J2295" s="258"/>
      <c r="K2295" s="257"/>
      <c r="M2295" s="259" t="s">
        <v>1920</v>
      </c>
      <c r="O2295" s="242"/>
    </row>
    <row r="2296" spans="1:80" ht="12.75">
      <c r="A2296" s="243">
        <v>253</v>
      </c>
      <c r="B2296" s="244" t="s">
        <v>1923</v>
      </c>
      <c r="C2296" s="245" t="s">
        <v>1924</v>
      </c>
      <c r="D2296" s="246" t="s">
        <v>123</v>
      </c>
      <c r="E2296" s="247">
        <v>2000</v>
      </c>
      <c r="F2296" s="439"/>
      <c r="G2296" s="248">
        <f>E2296*F2296</f>
        <v>0</v>
      </c>
      <c r="H2296" s="249">
        <v>0</v>
      </c>
      <c r="I2296" s="250">
        <f>E2296*H2296</f>
        <v>0</v>
      </c>
      <c r="J2296" s="249">
        <v>0</v>
      </c>
      <c r="K2296" s="250">
        <f>E2296*J2296</f>
        <v>0</v>
      </c>
      <c r="O2296" s="242">
        <v>2</v>
      </c>
      <c r="AA2296" s="215">
        <v>1</v>
      </c>
      <c r="AB2296" s="215">
        <v>7</v>
      </c>
      <c r="AC2296" s="215">
        <v>7</v>
      </c>
      <c r="AZ2296" s="215">
        <v>2</v>
      </c>
      <c r="BA2296" s="215">
        <f>IF(AZ2296=1,G2296,0)</f>
        <v>0</v>
      </c>
      <c r="BB2296" s="215">
        <f>IF(AZ2296=2,G2296,0)</f>
        <v>0</v>
      </c>
      <c r="BC2296" s="215">
        <f>IF(AZ2296=3,G2296,0)</f>
        <v>0</v>
      </c>
      <c r="BD2296" s="215">
        <f>IF(AZ2296=4,G2296,0)</f>
        <v>0</v>
      </c>
      <c r="BE2296" s="215">
        <f>IF(AZ2296=5,G2296,0)</f>
        <v>0</v>
      </c>
      <c r="CA2296" s="242">
        <v>1</v>
      </c>
      <c r="CB2296" s="242">
        <v>7</v>
      </c>
    </row>
    <row r="2297" spans="1:15" ht="22.5">
      <c r="A2297" s="251"/>
      <c r="B2297" s="252"/>
      <c r="C2297" s="503" t="s">
        <v>1920</v>
      </c>
      <c r="D2297" s="503"/>
      <c r="E2297" s="253">
        <v>2000</v>
      </c>
      <c r="F2297" s="254"/>
      <c r="G2297" s="255"/>
      <c r="H2297" s="256"/>
      <c r="I2297" s="257"/>
      <c r="J2297" s="258"/>
      <c r="K2297" s="257"/>
      <c r="M2297" s="259" t="s">
        <v>1920</v>
      </c>
      <c r="O2297" s="242"/>
    </row>
    <row r="2298" spans="1:57" ht="12.75">
      <c r="A2298" s="263"/>
      <c r="B2298" s="264" t="s">
        <v>177</v>
      </c>
      <c r="C2298" s="265" t="s">
        <v>1925</v>
      </c>
      <c r="D2298" s="266"/>
      <c r="E2298" s="267"/>
      <c r="F2298" s="268"/>
      <c r="G2298" s="269">
        <f>SUM(G2291:G2297)</f>
        <v>0</v>
      </c>
      <c r="H2298" s="270"/>
      <c r="I2298" s="271">
        <f>SUM(I2291:I2297)</f>
        <v>0.45999999999999996</v>
      </c>
      <c r="J2298" s="270"/>
      <c r="K2298" s="271">
        <f>SUM(K2291:K2297)</f>
        <v>0</v>
      </c>
      <c r="O2298" s="242">
        <v>4</v>
      </c>
      <c r="BA2298" s="272">
        <f>SUM(BA2291:BA2297)</f>
        <v>0</v>
      </c>
      <c r="BB2298" s="272">
        <f>SUM(BB2291:BB2297)</f>
        <v>0</v>
      </c>
      <c r="BC2298" s="272">
        <f>SUM(BC2291:BC2297)</f>
        <v>0</v>
      </c>
      <c r="BD2298" s="272">
        <f>SUM(BD2291:BD2297)</f>
        <v>0</v>
      </c>
      <c r="BE2298" s="272">
        <f>SUM(BE2291:BE2297)</f>
        <v>0</v>
      </c>
    </row>
    <row r="2299" spans="1:15" ht="12.75">
      <c r="A2299" s="232" t="s">
        <v>118</v>
      </c>
      <c r="B2299" s="233" t="s">
        <v>1926</v>
      </c>
      <c r="C2299" s="234" t="s">
        <v>1927</v>
      </c>
      <c r="D2299" s="235"/>
      <c r="E2299" s="236"/>
      <c r="F2299" s="236"/>
      <c r="G2299" s="237"/>
      <c r="H2299" s="238"/>
      <c r="I2299" s="239"/>
      <c r="J2299" s="240"/>
      <c r="K2299" s="241"/>
      <c r="O2299" s="242">
        <v>1</v>
      </c>
    </row>
    <row r="2300" spans="1:80" ht="12.75">
      <c r="A2300" s="243">
        <v>254</v>
      </c>
      <c r="B2300" s="244" t="s">
        <v>1928</v>
      </c>
      <c r="C2300" s="245" t="s">
        <v>1929</v>
      </c>
      <c r="D2300" s="246" t="s">
        <v>123</v>
      </c>
      <c r="E2300" s="247">
        <v>43.0824</v>
      </c>
      <c r="F2300" s="439"/>
      <c r="G2300" s="248">
        <f>E2300*F2300</f>
        <v>0</v>
      </c>
      <c r="H2300" s="249">
        <v>0</v>
      </c>
      <c r="I2300" s="250">
        <f>E2300*H2300</f>
        <v>0</v>
      </c>
      <c r="J2300" s="249">
        <v>-0.014</v>
      </c>
      <c r="K2300" s="250">
        <f>E2300*J2300</f>
        <v>-0.6031536</v>
      </c>
      <c r="O2300" s="242">
        <v>2</v>
      </c>
      <c r="AA2300" s="215">
        <v>1</v>
      </c>
      <c r="AB2300" s="215">
        <v>7</v>
      </c>
      <c r="AC2300" s="215">
        <v>7</v>
      </c>
      <c r="AZ2300" s="215">
        <v>2</v>
      </c>
      <c r="BA2300" s="215">
        <f>IF(AZ2300=1,G2300,0)</f>
        <v>0</v>
      </c>
      <c r="BB2300" s="215">
        <f>IF(AZ2300=2,G2300,0)</f>
        <v>0</v>
      </c>
      <c r="BC2300" s="215">
        <f>IF(AZ2300=3,G2300,0)</f>
        <v>0</v>
      </c>
      <c r="BD2300" s="215">
        <f>IF(AZ2300=4,G2300,0)</f>
        <v>0</v>
      </c>
      <c r="BE2300" s="215">
        <f>IF(AZ2300=5,G2300,0)</f>
        <v>0</v>
      </c>
      <c r="CA2300" s="242">
        <v>1</v>
      </c>
      <c r="CB2300" s="242">
        <v>7</v>
      </c>
    </row>
    <row r="2301" spans="1:15" ht="12.75">
      <c r="A2301" s="251"/>
      <c r="B2301" s="252"/>
      <c r="C2301" s="503" t="s">
        <v>1930</v>
      </c>
      <c r="D2301" s="503"/>
      <c r="E2301" s="253">
        <v>6.1248</v>
      </c>
      <c r="F2301" s="254"/>
      <c r="G2301" s="255"/>
      <c r="H2301" s="256"/>
      <c r="I2301" s="257"/>
      <c r="J2301" s="258"/>
      <c r="K2301" s="257"/>
      <c r="M2301" s="259" t="s">
        <v>1930</v>
      </c>
      <c r="O2301" s="242"/>
    </row>
    <row r="2302" spans="1:15" ht="12.75">
      <c r="A2302" s="251"/>
      <c r="B2302" s="252"/>
      <c r="C2302" s="503" t="s">
        <v>1931</v>
      </c>
      <c r="D2302" s="503"/>
      <c r="E2302" s="253">
        <v>10.8228</v>
      </c>
      <c r="F2302" s="254"/>
      <c r="G2302" s="255"/>
      <c r="H2302" s="256"/>
      <c r="I2302" s="257"/>
      <c r="J2302" s="258"/>
      <c r="K2302" s="257"/>
      <c r="M2302" s="259" t="s">
        <v>1931</v>
      </c>
      <c r="O2302" s="242"/>
    </row>
    <row r="2303" spans="1:15" ht="12.75">
      <c r="A2303" s="251"/>
      <c r="B2303" s="252"/>
      <c r="C2303" s="503" t="s">
        <v>1932</v>
      </c>
      <c r="D2303" s="503"/>
      <c r="E2303" s="253">
        <v>10.8228</v>
      </c>
      <c r="F2303" s="254"/>
      <c r="G2303" s="255"/>
      <c r="H2303" s="256"/>
      <c r="I2303" s="257"/>
      <c r="J2303" s="258"/>
      <c r="K2303" s="257"/>
      <c r="M2303" s="259" t="s">
        <v>1932</v>
      </c>
      <c r="O2303" s="242"/>
    </row>
    <row r="2304" spans="1:15" ht="12.75">
      <c r="A2304" s="251"/>
      <c r="B2304" s="252"/>
      <c r="C2304" s="503" t="s">
        <v>1933</v>
      </c>
      <c r="D2304" s="503"/>
      <c r="E2304" s="253">
        <v>15.312</v>
      </c>
      <c r="F2304" s="254"/>
      <c r="G2304" s="255"/>
      <c r="H2304" s="256"/>
      <c r="I2304" s="257"/>
      <c r="J2304" s="258"/>
      <c r="K2304" s="257"/>
      <c r="M2304" s="259" t="s">
        <v>1933</v>
      </c>
      <c r="O2304" s="242"/>
    </row>
    <row r="2305" spans="1:80" ht="12.75">
      <c r="A2305" s="243">
        <v>255</v>
      </c>
      <c r="B2305" s="244" t="s">
        <v>1934</v>
      </c>
      <c r="C2305" s="245" t="s">
        <v>1935</v>
      </c>
      <c r="D2305" s="246" t="s">
        <v>205</v>
      </c>
      <c r="E2305" s="247">
        <v>10.8498</v>
      </c>
      <c r="F2305" s="439"/>
      <c r="G2305" s="248">
        <f>E2305*F2305</f>
        <v>0</v>
      </c>
      <c r="H2305" s="249">
        <v>0.00096</v>
      </c>
      <c r="I2305" s="250">
        <f>E2305*H2305</f>
        <v>0.010415808</v>
      </c>
      <c r="J2305" s="249">
        <v>0</v>
      </c>
      <c r="K2305" s="250">
        <f>E2305*J2305</f>
        <v>0</v>
      </c>
      <c r="O2305" s="242">
        <v>2</v>
      </c>
      <c r="AA2305" s="215">
        <v>1</v>
      </c>
      <c r="AB2305" s="215">
        <v>7</v>
      </c>
      <c r="AC2305" s="215">
        <v>7</v>
      </c>
      <c r="AZ2305" s="215">
        <v>2</v>
      </c>
      <c r="BA2305" s="215">
        <f>IF(AZ2305=1,G2305,0)</f>
        <v>0</v>
      </c>
      <c r="BB2305" s="215">
        <f>IF(AZ2305=2,G2305,0)</f>
        <v>0</v>
      </c>
      <c r="BC2305" s="215">
        <f>IF(AZ2305=3,G2305,0)</f>
        <v>0</v>
      </c>
      <c r="BD2305" s="215">
        <f>IF(AZ2305=4,G2305,0)</f>
        <v>0</v>
      </c>
      <c r="BE2305" s="215">
        <f>IF(AZ2305=5,G2305,0)</f>
        <v>0</v>
      </c>
      <c r="CA2305" s="242">
        <v>1</v>
      </c>
      <c r="CB2305" s="242">
        <v>7</v>
      </c>
    </row>
    <row r="2306" spans="1:15" ht="12.75">
      <c r="A2306" s="251"/>
      <c r="B2306" s="252"/>
      <c r="C2306" s="503" t="s">
        <v>1576</v>
      </c>
      <c r="D2306" s="503"/>
      <c r="E2306" s="253">
        <v>10.8498</v>
      </c>
      <c r="F2306" s="254"/>
      <c r="G2306" s="255"/>
      <c r="H2306" s="256"/>
      <c r="I2306" s="257"/>
      <c r="J2306" s="258"/>
      <c r="K2306" s="257"/>
      <c r="M2306" s="259" t="s">
        <v>1576</v>
      </c>
      <c r="O2306" s="242"/>
    </row>
    <row r="2307" spans="1:80" ht="12.75">
      <c r="A2307" s="243">
        <v>256</v>
      </c>
      <c r="B2307" s="244" t="s">
        <v>1936</v>
      </c>
      <c r="C2307" s="245" t="s">
        <v>1937</v>
      </c>
      <c r="D2307" s="246" t="s">
        <v>15</v>
      </c>
      <c r="E2307" s="247">
        <f>SUM(G2300:G2305)/100</f>
        <v>0</v>
      </c>
      <c r="F2307" s="439"/>
      <c r="G2307" s="248">
        <f>E2307*F2307</f>
        <v>0</v>
      </c>
      <c r="H2307" s="249">
        <v>0</v>
      </c>
      <c r="I2307" s="250">
        <f>E2307*H2307</f>
        <v>0</v>
      </c>
      <c r="J2307" s="249"/>
      <c r="K2307" s="250">
        <f>E2307*J2307</f>
        <v>0</v>
      </c>
      <c r="O2307" s="242">
        <v>2</v>
      </c>
      <c r="AA2307" s="215">
        <v>7</v>
      </c>
      <c r="AB2307" s="215">
        <v>1002</v>
      </c>
      <c r="AC2307" s="215">
        <v>5</v>
      </c>
      <c r="AZ2307" s="215">
        <v>2</v>
      </c>
      <c r="BA2307" s="215">
        <f>IF(AZ2307=1,G2307,0)</f>
        <v>0</v>
      </c>
      <c r="BB2307" s="215">
        <f>IF(AZ2307=2,G2307,0)</f>
        <v>0</v>
      </c>
      <c r="BC2307" s="215">
        <f>IF(AZ2307=3,G2307,0)</f>
        <v>0</v>
      </c>
      <c r="BD2307" s="215">
        <f>IF(AZ2307=4,G2307,0)</f>
        <v>0</v>
      </c>
      <c r="BE2307" s="215">
        <f>IF(AZ2307=5,G2307,0)</f>
        <v>0</v>
      </c>
      <c r="CA2307" s="242">
        <v>7</v>
      </c>
      <c r="CB2307" s="242">
        <v>1002</v>
      </c>
    </row>
    <row r="2308" spans="1:57" ht="12.75">
      <c r="A2308" s="263"/>
      <c r="B2308" s="264" t="s">
        <v>177</v>
      </c>
      <c r="C2308" s="265" t="s">
        <v>1938</v>
      </c>
      <c r="D2308" s="266"/>
      <c r="E2308" s="267"/>
      <c r="F2308" s="268"/>
      <c r="G2308" s="269">
        <f>SUM(G2299:G2307)</f>
        <v>0</v>
      </c>
      <c r="H2308" s="270"/>
      <c r="I2308" s="271">
        <f>SUM(I2299:I2307)</f>
        <v>0.010415808</v>
      </c>
      <c r="J2308" s="270"/>
      <c r="K2308" s="271">
        <f>SUM(K2299:K2307)</f>
        <v>-0.6031536</v>
      </c>
      <c r="O2308" s="242">
        <v>4</v>
      </c>
      <c r="BA2308" s="272">
        <f>SUM(BA2299:BA2307)</f>
        <v>0</v>
      </c>
      <c r="BB2308" s="272">
        <f>SUM(BB2299:BB2307)</f>
        <v>0</v>
      </c>
      <c r="BC2308" s="272">
        <f>SUM(BC2299:BC2307)</f>
        <v>0</v>
      </c>
      <c r="BD2308" s="272">
        <f>SUM(BD2299:BD2307)</f>
        <v>0</v>
      </c>
      <c r="BE2308" s="272">
        <f>SUM(BE2299:BE2307)</f>
        <v>0</v>
      </c>
    </row>
    <row r="2309" spans="1:15" ht="12.75">
      <c r="A2309" s="232" t="s">
        <v>118</v>
      </c>
      <c r="B2309" s="233" t="s">
        <v>1939</v>
      </c>
      <c r="C2309" s="234" t="s">
        <v>1940</v>
      </c>
      <c r="D2309" s="235"/>
      <c r="E2309" s="236"/>
      <c r="F2309" s="236"/>
      <c r="G2309" s="237"/>
      <c r="H2309" s="238"/>
      <c r="I2309" s="239"/>
      <c r="J2309" s="240"/>
      <c r="K2309" s="241"/>
      <c r="O2309" s="242">
        <v>1</v>
      </c>
    </row>
    <row r="2310" spans="1:80" ht="12.75">
      <c r="A2310" s="243">
        <v>257</v>
      </c>
      <c r="B2310" s="244" t="s">
        <v>1941</v>
      </c>
      <c r="C2310" s="245" t="s">
        <v>3191</v>
      </c>
      <c r="D2310" s="246" t="s">
        <v>183</v>
      </c>
      <c r="E2310" s="247">
        <v>1</v>
      </c>
      <c r="F2310" s="473">
        <f>'Elektroin. pavilony a tělocv.'!I34</f>
        <v>0</v>
      </c>
      <c r="G2310" s="248">
        <f>E2310*F2310</f>
        <v>0</v>
      </c>
      <c r="H2310" s="249">
        <v>0</v>
      </c>
      <c r="I2310" s="250">
        <f>E2310*H2310</f>
        <v>0</v>
      </c>
      <c r="J2310" s="249">
        <v>0</v>
      </c>
      <c r="K2310" s="250">
        <f>E2310*J2310</f>
        <v>0</v>
      </c>
      <c r="O2310" s="242">
        <v>2</v>
      </c>
      <c r="AA2310" s="215">
        <v>1</v>
      </c>
      <c r="AB2310" s="215">
        <v>9</v>
      </c>
      <c r="AC2310" s="215">
        <v>9</v>
      </c>
      <c r="AZ2310" s="215">
        <v>4</v>
      </c>
      <c r="BA2310" s="215">
        <f>IF(AZ2310=1,G2310,0)</f>
        <v>0</v>
      </c>
      <c r="BB2310" s="215">
        <f>IF(AZ2310=2,G2310,0)</f>
        <v>0</v>
      </c>
      <c r="BC2310" s="215">
        <f>IF(AZ2310=3,G2310,0)</f>
        <v>0</v>
      </c>
      <c r="BD2310" s="215">
        <f>IF(AZ2310=4,G2310,0)</f>
        <v>0</v>
      </c>
      <c r="BE2310" s="215">
        <f>IF(AZ2310=5,G2310,0)</f>
        <v>0</v>
      </c>
      <c r="CA2310" s="242">
        <v>1</v>
      </c>
      <c r="CB2310" s="242">
        <v>9</v>
      </c>
    </row>
    <row r="2311" spans="1:15" ht="12.75">
      <c r="A2311" s="251"/>
      <c r="B2311" s="252"/>
      <c r="C2311" s="503" t="s">
        <v>1942</v>
      </c>
      <c r="D2311" s="503"/>
      <c r="E2311" s="253">
        <v>0</v>
      </c>
      <c r="F2311" s="254"/>
      <c r="G2311" s="255"/>
      <c r="H2311" s="256"/>
      <c r="I2311" s="257"/>
      <c r="J2311" s="258"/>
      <c r="K2311" s="257"/>
      <c r="M2311" s="259" t="s">
        <v>1942</v>
      </c>
      <c r="O2311" s="242"/>
    </row>
    <row r="2312" spans="1:15" ht="33.75">
      <c r="A2312" s="251"/>
      <c r="B2312" s="252"/>
      <c r="C2312" s="503" t="s">
        <v>1943</v>
      </c>
      <c r="D2312" s="503"/>
      <c r="E2312" s="253">
        <v>1</v>
      </c>
      <c r="F2312" s="254"/>
      <c r="G2312" s="255"/>
      <c r="H2312" s="256"/>
      <c r="I2312" s="257"/>
      <c r="J2312" s="258"/>
      <c r="K2312" s="257"/>
      <c r="M2312" s="259" t="s">
        <v>1943</v>
      </c>
      <c r="O2312" s="242"/>
    </row>
    <row r="2313" spans="1:80" ht="12.75">
      <c r="A2313" s="243">
        <v>258</v>
      </c>
      <c r="B2313" s="244" t="s">
        <v>1944</v>
      </c>
      <c r="C2313" s="245" t="s">
        <v>3193</v>
      </c>
      <c r="D2313" s="246" t="s">
        <v>183</v>
      </c>
      <c r="E2313" s="247">
        <v>1</v>
      </c>
      <c r="F2313" s="473">
        <f>Hromosvod!I14</f>
        <v>0</v>
      </c>
      <c r="G2313" s="248">
        <f>E2313*F2313</f>
        <v>0</v>
      </c>
      <c r="H2313" s="249">
        <v>0</v>
      </c>
      <c r="I2313" s="250">
        <f>E2313*H2313</f>
        <v>0</v>
      </c>
      <c r="J2313" s="249">
        <v>0</v>
      </c>
      <c r="K2313" s="250">
        <f>E2313*J2313</f>
        <v>0</v>
      </c>
      <c r="O2313" s="242">
        <v>2</v>
      </c>
      <c r="AA2313" s="215">
        <v>1</v>
      </c>
      <c r="AB2313" s="215">
        <v>9</v>
      </c>
      <c r="AC2313" s="215">
        <v>9</v>
      </c>
      <c r="AZ2313" s="215">
        <v>4</v>
      </c>
      <c r="BA2313" s="215">
        <f>IF(AZ2313=1,G2313,0)</f>
        <v>0</v>
      </c>
      <c r="BB2313" s="215">
        <f>IF(AZ2313=2,G2313,0)</f>
        <v>0</v>
      </c>
      <c r="BC2313" s="215">
        <f>IF(AZ2313=3,G2313,0)</f>
        <v>0</v>
      </c>
      <c r="BD2313" s="215">
        <f>IF(AZ2313=4,G2313,0)</f>
        <v>0</v>
      </c>
      <c r="BE2313" s="215">
        <f>IF(AZ2313=5,G2313,0)</f>
        <v>0</v>
      </c>
      <c r="CA2313" s="242">
        <v>1</v>
      </c>
      <c r="CB2313" s="242">
        <v>9</v>
      </c>
    </row>
    <row r="2314" spans="1:57" ht="12.75">
      <c r="A2314" s="263"/>
      <c r="B2314" s="264" t="s">
        <v>177</v>
      </c>
      <c r="C2314" s="265" t="s">
        <v>1945</v>
      </c>
      <c r="D2314" s="266"/>
      <c r="E2314" s="267"/>
      <c r="F2314" s="268"/>
      <c r="G2314" s="269">
        <f>SUM(G2309:G2313)</f>
        <v>0</v>
      </c>
      <c r="H2314" s="270"/>
      <c r="I2314" s="271">
        <f>SUM(I2309:I2313)</f>
        <v>0</v>
      </c>
      <c r="J2314" s="270"/>
      <c r="K2314" s="271">
        <f>SUM(K2309:K2313)</f>
        <v>0</v>
      </c>
      <c r="O2314" s="242">
        <v>4</v>
      </c>
      <c r="BA2314" s="272">
        <f>SUM(BA2309:BA2313)</f>
        <v>0</v>
      </c>
      <c r="BB2314" s="272">
        <f>SUM(BB2309:BB2313)</f>
        <v>0</v>
      </c>
      <c r="BC2314" s="272">
        <f>SUM(BC2309:BC2313)</f>
        <v>0</v>
      </c>
      <c r="BD2314" s="272">
        <f>SUM(BD2309:BD2313)</f>
        <v>0</v>
      </c>
      <c r="BE2314" s="272">
        <f>SUM(BE2309:BE2313)</f>
        <v>0</v>
      </c>
    </row>
    <row r="2315" spans="1:15" ht="12.75">
      <c r="A2315" s="232" t="s">
        <v>118</v>
      </c>
      <c r="B2315" s="233" t="s">
        <v>1946</v>
      </c>
      <c r="C2315" s="234" t="s">
        <v>1947</v>
      </c>
      <c r="D2315" s="235"/>
      <c r="E2315" s="236"/>
      <c r="F2315" s="236"/>
      <c r="G2315" s="237"/>
      <c r="H2315" s="238"/>
      <c r="I2315" s="239"/>
      <c r="J2315" s="240"/>
      <c r="K2315" s="241"/>
      <c r="O2315" s="242">
        <v>1</v>
      </c>
    </row>
    <row r="2316" spans="1:80" ht="12.75">
      <c r="A2316" s="243">
        <v>259</v>
      </c>
      <c r="B2316" s="244" t="s">
        <v>1948</v>
      </c>
      <c r="C2316" s="245" t="s">
        <v>1949</v>
      </c>
      <c r="D2316" s="246" t="s">
        <v>173</v>
      </c>
      <c r="E2316" s="247">
        <v>171.992334514</v>
      </c>
      <c r="F2316" s="439"/>
      <c r="G2316" s="248">
        <f aca="true" t="shared" si="0" ref="G2316:G2322">E2316*F2316</f>
        <v>0</v>
      </c>
      <c r="H2316" s="249">
        <v>0</v>
      </c>
      <c r="I2316" s="250">
        <f aca="true" t="shared" si="1" ref="I2316:I2322">E2316*H2316</f>
        <v>0</v>
      </c>
      <c r="J2316" s="249"/>
      <c r="K2316" s="250">
        <f aca="true" t="shared" si="2" ref="K2316:K2322">E2316*J2316</f>
        <v>0</v>
      </c>
      <c r="O2316" s="242">
        <v>2</v>
      </c>
      <c r="AA2316" s="215">
        <v>8</v>
      </c>
      <c r="AB2316" s="215">
        <v>0</v>
      </c>
      <c r="AC2316" s="215">
        <v>3</v>
      </c>
      <c r="AZ2316" s="215">
        <v>1</v>
      </c>
      <c r="BA2316" s="215">
        <f aca="true" t="shared" si="3" ref="BA2316:BA2322">IF(AZ2316=1,G2316,0)</f>
        <v>0</v>
      </c>
      <c r="BB2316" s="215">
        <f aca="true" t="shared" si="4" ref="BB2316:BB2322">IF(AZ2316=2,G2316,0)</f>
        <v>0</v>
      </c>
      <c r="BC2316" s="215">
        <f aca="true" t="shared" si="5" ref="BC2316:BC2322">IF(AZ2316=3,G2316,0)</f>
        <v>0</v>
      </c>
      <c r="BD2316" s="215">
        <f aca="true" t="shared" si="6" ref="BD2316:BD2322">IF(AZ2316=4,G2316,0)</f>
        <v>0</v>
      </c>
      <c r="BE2316" s="215">
        <f aca="true" t="shared" si="7" ref="BE2316:BE2322">IF(AZ2316=5,G2316,0)</f>
        <v>0</v>
      </c>
      <c r="CA2316" s="242">
        <v>8</v>
      </c>
      <c r="CB2316" s="242">
        <v>0</v>
      </c>
    </row>
    <row r="2317" spans="1:80" ht="12.75">
      <c r="A2317" s="243">
        <v>260</v>
      </c>
      <c r="B2317" s="244" t="s">
        <v>1950</v>
      </c>
      <c r="C2317" s="245" t="s">
        <v>1951</v>
      </c>
      <c r="D2317" s="246" t="s">
        <v>173</v>
      </c>
      <c r="E2317" s="247">
        <v>343.984669028</v>
      </c>
      <c r="F2317" s="439"/>
      <c r="G2317" s="248">
        <f t="shared" si="0"/>
        <v>0</v>
      </c>
      <c r="H2317" s="249">
        <v>0</v>
      </c>
      <c r="I2317" s="250">
        <f t="shared" si="1"/>
        <v>0</v>
      </c>
      <c r="J2317" s="249"/>
      <c r="K2317" s="250">
        <f t="shared" si="2"/>
        <v>0</v>
      </c>
      <c r="O2317" s="242">
        <v>2</v>
      </c>
      <c r="AA2317" s="215">
        <v>8</v>
      </c>
      <c r="AB2317" s="215">
        <v>0</v>
      </c>
      <c r="AC2317" s="215">
        <v>3</v>
      </c>
      <c r="AZ2317" s="215">
        <v>1</v>
      </c>
      <c r="BA2317" s="215">
        <f t="shared" si="3"/>
        <v>0</v>
      </c>
      <c r="BB2317" s="215">
        <f t="shared" si="4"/>
        <v>0</v>
      </c>
      <c r="BC2317" s="215">
        <f t="shared" si="5"/>
        <v>0</v>
      </c>
      <c r="BD2317" s="215">
        <f t="shared" si="6"/>
        <v>0</v>
      </c>
      <c r="BE2317" s="215">
        <f t="shared" si="7"/>
        <v>0</v>
      </c>
      <c r="CA2317" s="242">
        <v>8</v>
      </c>
      <c r="CB2317" s="242">
        <v>0</v>
      </c>
    </row>
    <row r="2318" spans="1:80" ht="12.75">
      <c r="A2318" s="243">
        <v>261</v>
      </c>
      <c r="B2318" s="244" t="s">
        <v>1952</v>
      </c>
      <c r="C2318" s="245" t="s">
        <v>1953</v>
      </c>
      <c r="D2318" s="246" t="s">
        <v>173</v>
      </c>
      <c r="E2318" s="247">
        <v>171.992334514</v>
      </c>
      <c r="F2318" s="439"/>
      <c r="G2318" s="248">
        <f t="shared" si="0"/>
        <v>0</v>
      </c>
      <c r="H2318" s="249">
        <v>0</v>
      </c>
      <c r="I2318" s="250">
        <f t="shared" si="1"/>
        <v>0</v>
      </c>
      <c r="J2318" s="249"/>
      <c r="K2318" s="250">
        <f t="shared" si="2"/>
        <v>0</v>
      </c>
      <c r="O2318" s="242">
        <v>2</v>
      </c>
      <c r="AA2318" s="215">
        <v>8</v>
      </c>
      <c r="AB2318" s="215">
        <v>0</v>
      </c>
      <c r="AC2318" s="215">
        <v>3</v>
      </c>
      <c r="AZ2318" s="215">
        <v>1</v>
      </c>
      <c r="BA2318" s="215">
        <f t="shared" si="3"/>
        <v>0</v>
      </c>
      <c r="BB2318" s="215">
        <f t="shared" si="4"/>
        <v>0</v>
      </c>
      <c r="BC2318" s="215">
        <f t="shared" si="5"/>
        <v>0</v>
      </c>
      <c r="BD2318" s="215">
        <f t="shared" si="6"/>
        <v>0</v>
      </c>
      <c r="BE2318" s="215">
        <f t="shared" si="7"/>
        <v>0</v>
      </c>
      <c r="CA2318" s="242">
        <v>8</v>
      </c>
      <c r="CB2318" s="242">
        <v>0</v>
      </c>
    </row>
    <row r="2319" spans="1:80" ht="12.75">
      <c r="A2319" s="243">
        <v>262</v>
      </c>
      <c r="B2319" s="244" t="s">
        <v>1954</v>
      </c>
      <c r="C2319" s="245" t="s">
        <v>1955</v>
      </c>
      <c r="D2319" s="246" t="s">
        <v>173</v>
      </c>
      <c r="E2319" s="247">
        <v>4987.777700906</v>
      </c>
      <c r="F2319" s="439"/>
      <c r="G2319" s="248">
        <f t="shared" si="0"/>
        <v>0</v>
      </c>
      <c r="H2319" s="249">
        <v>0</v>
      </c>
      <c r="I2319" s="250">
        <f t="shared" si="1"/>
        <v>0</v>
      </c>
      <c r="J2319" s="249"/>
      <c r="K2319" s="250">
        <f t="shared" si="2"/>
        <v>0</v>
      </c>
      <c r="O2319" s="242">
        <v>2</v>
      </c>
      <c r="AA2319" s="215">
        <v>8</v>
      </c>
      <c r="AB2319" s="215">
        <v>0</v>
      </c>
      <c r="AC2319" s="215">
        <v>3</v>
      </c>
      <c r="AZ2319" s="215">
        <v>1</v>
      </c>
      <c r="BA2319" s="215">
        <f t="shared" si="3"/>
        <v>0</v>
      </c>
      <c r="BB2319" s="215">
        <f t="shared" si="4"/>
        <v>0</v>
      </c>
      <c r="BC2319" s="215">
        <f t="shared" si="5"/>
        <v>0</v>
      </c>
      <c r="BD2319" s="215">
        <f t="shared" si="6"/>
        <v>0</v>
      </c>
      <c r="BE2319" s="215">
        <f t="shared" si="7"/>
        <v>0</v>
      </c>
      <c r="CA2319" s="242">
        <v>8</v>
      </c>
      <c r="CB2319" s="242">
        <v>0</v>
      </c>
    </row>
    <row r="2320" spans="1:80" ht="12.75">
      <c r="A2320" s="243">
        <v>263</v>
      </c>
      <c r="B2320" s="244" t="s">
        <v>1956</v>
      </c>
      <c r="C2320" s="245" t="s">
        <v>1957</v>
      </c>
      <c r="D2320" s="246" t="s">
        <v>173</v>
      </c>
      <c r="E2320" s="247">
        <v>171.992334514</v>
      </c>
      <c r="F2320" s="439"/>
      <c r="G2320" s="248">
        <f t="shared" si="0"/>
        <v>0</v>
      </c>
      <c r="H2320" s="249">
        <v>0</v>
      </c>
      <c r="I2320" s="250">
        <f t="shared" si="1"/>
        <v>0</v>
      </c>
      <c r="J2320" s="249"/>
      <c r="K2320" s="250">
        <f t="shared" si="2"/>
        <v>0</v>
      </c>
      <c r="O2320" s="242">
        <v>2</v>
      </c>
      <c r="AA2320" s="215">
        <v>8</v>
      </c>
      <c r="AB2320" s="215">
        <v>0</v>
      </c>
      <c r="AC2320" s="215">
        <v>3</v>
      </c>
      <c r="AZ2320" s="215">
        <v>1</v>
      </c>
      <c r="BA2320" s="215">
        <f t="shared" si="3"/>
        <v>0</v>
      </c>
      <c r="BB2320" s="215">
        <f t="shared" si="4"/>
        <v>0</v>
      </c>
      <c r="BC2320" s="215">
        <f t="shared" si="5"/>
        <v>0</v>
      </c>
      <c r="BD2320" s="215">
        <f t="shared" si="6"/>
        <v>0</v>
      </c>
      <c r="BE2320" s="215">
        <f t="shared" si="7"/>
        <v>0</v>
      </c>
      <c r="CA2320" s="242">
        <v>8</v>
      </c>
      <c r="CB2320" s="242">
        <v>0</v>
      </c>
    </row>
    <row r="2321" spans="1:80" ht="12.75">
      <c r="A2321" s="243">
        <v>264</v>
      </c>
      <c r="B2321" s="244" t="s">
        <v>1958</v>
      </c>
      <c r="C2321" s="245" t="s">
        <v>1959</v>
      </c>
      <c r="D2321" s="246" t="s">
        <v>173</v>
      </c>
      <c r="E2321" s="247">
        <v>515.977003542</v>
      </c>
      <c r="F2321" s="439"/>
      <c r="G2321" s="248">
        <f t="shared" si="0"/>
        <v>0</v>
      </c>
      <c r="H2321" s="249">
        <v>0</v>
      </c>
      <c r="I2321" s="250">
        <f t="shared" si="1"/>
        <v>0</v>
      </c>
      <c r="J2321" s="249"/>
      <c r="K2321" s="250">
        <f t="shared" si="2"/>
        <v>0</v>
      </c>
      <c r="O2321" s="242">
        <v>2</v>
      </c>
      <c r="AA2321" s="215">
        <v>8</v>
      </c>
      <c r="AB2321" s="215">
        <v>0</v>
      </c>
      <c r="AC2321" s="215">
        <v>3</v>
      </c>
      <c r="AZ2321" s="215">
        <v>1</v>
      </c>
      <c r="BA2321" s="215">
        <f t="shared" si="3"/>
        <v>0</v>
      </c>
      <c r="BB2321" s="215">
        <f t="shared" si="4"/>
        <v>0</v>
      </c>
      <c r="BC2321" s="215">
        <f t="shared" si="5"/>
        <v>0</v>
      </c>
      <c r="BD2321" s="215">
        <f t="shared" si="6"/>
        <v>0</v>
      </c>
      <c r="BE2321" s="215">
        <f t="shared" si="7"/>
        <v>0</v>
      </c>
      <c r="CA2321" s="242">
        <v>8</v>
      </c>
      <c r="CB2321" s="242">
        <v>0</v>
      </c>
    </row>
    <row r="2322" spans="1:80" ht="12.75">
      <c r="A2322" s="243">
        <v>265</v>
      </c>
      <c r="B2322" s="244" t="s">
        <v>1960</v>
      </c>
      <c r="C2322" s="245" t="s">
        <v>1961</v>
      </c>
      <c r="D2322" s="246" t="s">
        <v>173</v>
      </c>
      <c r="E2322" s="247">
        <v>171.992334514</v>
      </c>
      <c r="F2322" s="439"/>
      <c r="G2322" s="248">
        <f t="shared" si="0"/>
        <v>0</v>
      </c>
      <c r="H2322" s="249">
        <v>0</v>
      </c>
      <c r="I2322" s="250">
        <f t="shared" si="1"/>
        <v>0</v>
      </c>
      <c r="J2322" s="249"/>
      <c r="K2322" s="250">
        <f t="shared" si="2"/>
        <v>0</v>
      </c>
      <c r="O2322" s="242">
        <v>2</v>
      </c>
      <c r="AA2322" s="215">
        <v>8</v>
      </c>
      <c r="AB2322" s="215">
        <v>0</v>
      </c>
      <c r="AC2322" s="215">
        <v>3</v>
      </c>
      <c r="AZ2322" s="215">
        <v>1</v>
      </c>
      <c r="BA2322" s="215">
        <f t="shared" si="3"/>
        <v>0</v>
      </c>
      <c r="BB2322" s="215">
        <f t="shared" si="4"/>
        <v>0</v>
      </c>
      <c r="BC2322" s="215">
        <f t="shared" si="5"/>
        <v>0</v>
      </c>
      <c r="BD2322" s="215">
        <f t="shared" si="6"/>
        <v>0</v>
      </c>
      <c r="BE2322" s="215">
        <f t="shared" si="7"/>
        <v>0</v>
      </c>
      <c r="CA2322" s="242">
        <v>8</v>
      </c>
      <c r="CB2322" s="242">
        <v>0</v>
      </c>
    </row>
    <row r="2323" spans="1:57" ht="12.75">
      <c r="A2323" s="263"/>
      <c r="B2323" s="264" t="s">
        <v>177</v>
      </c>
      <c r="C2323" s="265" t="s">
        <v>1962</v>
      </c>
      <c r="D2323" s="266"/>
      <c r="E2323" s="267"/>
      <c r="F2323" s="268"/>
      <c r="G2323" s="269">
        <f>SUM(G2315:G2322)</f>
        <v>0</v>
      </c>
      <c r="H2323" s="270"/>
      <c r="I2323" s="271">
        <f>SUM(I2315:I2322)</f>
        <v>0</v>
      </c>
      <c r="J2323" s="270"/>
      <c r="K2323" s="271">
        <f>SUM(K2315:K2322)</f>
        <v>0</v>
      </c>
      <c r="O2323" s="242">
        <v>4</v>
      </c>
      <c r="BA2323" s="272">
        <f>SUM(BA2315:BA2322)</f>
        <v>0</v>
      </c>
      <c r="BB2323" s="272">
        <f>SUM(BB2315:BB2322)</f>
        <v>0</v>
      </c>
      <c r="BC2323" s="272">
        <f>SUM(BC2315:BC2322)</f>
        <v>0</v>
      </c>
      <c r="BD2323" s="272">
        <f>SUM(BD2315:BD2322)</f>
        <v>0</v>
      </c>
      <c r="BE2323" s="272">
        <f>SUM(BE2315:BE2322)</f>
        <v>0</v>
      </c>
    </row>
    <row r="2324" ht="12.75">
      <c r="E2324" s="215"/>
    </row>
    <row r="2325" ht="12.75">
      <c r="E2325" s="215"/>
    </row>
    <row r="2326" ht="12.75">
      <c r="E2326" s="215"/>
    </row>
    <row r="2327" ht="12.75">
      <c r="E2327" s="215"/>
    </row>
    <row r="2328" ht="12.75">
      <c r="E2328" s="215"/>
    </row>
    <row r="2329" ht="12.75">
      <c r="E2329" s="215"/>
    </row>
    <row r="2330" ht="12.75">
      <c r="E2330" s="215"/>
    </row>
    <row r="2331" ht="12.75">
      <c r="E2331" s="215"/>
    </row>
    <row r="2332" ht="12.75">
      <c r="E2332" s="215"/>
    </row>
    <row r="2333" ht="12.75">
      <c r="E2333" s="215"/>
    </row>
    <row r="2334" ht="12.75">
      <c r="E2334" s="215"/>
    </row>
    <row r="2335" ht="12.75">
      <c r="E2335" s="215"/>
    </row>
    <row r="2336" ht="12.75">
      <c r="E2336" s="215"/>
    </row>
    <row r="2337" ht="12.75">
      <c r="E2337" s="215"/>
    </row>
    <row r="2338" ht="12.75">
      <c r="E2338" s="215"/>
    </row>
    <row r="2339" ht="12.75">
      <c r="E2339" s="215"/>
    </row>
    <row r="2340" ht="12.75">
      <c r="E2340" s="215"/>
    </row>
    <row r="2341" ht="12.75">
      <c r="E2341" s="215"/>
    </row>
    <row r="2342" ht="12.75">
      <c r="E2342" s="215"/>
    </row>
    <row r="2343" ht="12.75">
      <c r="E2343" s="215"/>
    </row>
    <row r="2344" ht="12.75">
      <c r="E2344" s="215"/>
    </row>
    <row r="2345" ht="12.75">
      <c r="E2345" s="215"/>
    </row>
    <row r="2346" ht="12.75">
      <c r="E2346" s="215"/>
    </row>
    <row r="2347" spans="1:7" ht="12.75">
      <c r="A2347" s="258"/>
      <c r="B2347" s="258"/>
      <c r="C2347" s="258"/>
      <c r="D2347" s="258"/>
      <c r="E2347" s="258"/>
      <c r="F2347" s="258"/>
      <c r="G2347" s="258"/>
    </row>
    <row r="2348" spans="1:7" ht="12.75">
      <c r="A2348" s="258"/>
      <c r="B2348" s="258"/>
      <c r="C2348" s="258"/>
      <c r="D2348" s="258"/>
      <c r="E2348" s="258"/>
      <c r="F2348" s="258"/>
      <c r="G2348" s="258"/>
    </row>
    <row r="2349" spans="1:7" ht="12.75">
      <c r="A2349" s="258"/>
      <c r="B2349" s="258"/>
      <c r="C2349" s="258"/>
      <c r="D2349" s="258"/>
      <c r="E2349" s="258"/>
      <c r="F2349" s="258"/>
      <c r="G2349" s="258"/>
    </row>
    <row r="2350" spans="1:7" ht="12.75">
      <c r="A2350" s="258"/>
      <c r="B2350" s="258"/>
      <c r="C2350" s="258"/>
      <c r="D2350" s="258"/>
      <c r="E2350" s="258"/>
      <c r="F2350" s="258"/>
      <c r="G2350" s="258"/>
    </row>
    <row r="2351" ht="12.75">
      <c r="E2351" s="215"/>
    </row>
    <row r="2352" ht="12.75">
      <c r="E2352" s="215"/>
    </row>
    <row r="2353" ht="12.75">
      <c r="E2353" s="215"/>
    </row>
    <row r="2354" ht="12.75">
      <c r="E2354" s="215"/>
    </row>
    <row r="2355" ht="12.75">
      <c r="E2355" s="215"/>
    </row>
    <row r="2356" ht="12.75">
      <c r="E2356" s="215"/>
    </row>
    <row r="2357" ht="12.75">
      <c r="E2357" s="215"/>
    </row>
    <row r="2358" ht="12.75">
      <c r="E2358" s="215"/>
    </row>
    <row r="2359" ht="12.75">
      <c r="E2359" s="215"/>
    </row>
    <row r="2360" ht="12.75">
      <c r="E2360" s="215"/>
    </row>
    <row r="2361" ht="12.75">
      <c r="E2361" s="215"/>
    </row>
    <row r="2362" ht="12.75">
      <c r="E2362" s="215"/>
    </row>
    <row r="2363" ht="12.75">
      <c r="E2363" s="215"/>
    </row>
    <row r="2364" ht="12.75">
      <c r="E2364" s="215"/>
    </row>
    <row r="2365" ht="12.75">
      <c r="E2365" s="215"/>
    </row>
    <row r="2366" ht="12.75">
      <c r="E2366" s="215"/>
    </row>
    <row r="2367" ht="12.75">
      <c r="E2367" s="215"/>
    </row>
    <row r="2368" ht="12.75">
      <c r="E2368" s="215"/>
    </row>
    <row r="2369" ht="12.75">
      <c r="E2369" s="215"/>
    </row>
    <row r="2370" ht="12.75">
      <c r="E2370" s="215"/>
    </row>
    <row r="2371" ht="12.75">
      <c r="E2371" s="215"/>
    </row>
    <row r="2372" ht="12.75">
      <c r="E2372" s="215"/>
    </row>
    <row r="2373" ht="12.75">
      <c r="E2373" s="215"/>
    </row>
    <row r="2374" ht="12.75">
      <c r="E2374" s="215"/>
    </row>
    <row r="2375" ht="12.75">
      <c r="E2375" s="215"/>
    </row>
    <row r="2376" ht="12.75">
      <c r="E2376" s="215"/>
    </row>
    <row r="2377" ht="12.75">
      <c r="E2377" s="215"/>
    </row>
    <row r="2378" ht="12.75">
      <c r="E2378" s="215"/>
    </row>
    <row r="2379" ht="12.75">
      <c r="E2379" s="215"/>
    </row>
    <row r="2380" ht="12.75">
      <c r="E2380" s="215"/>
    </row>
    <row r="2381" ht="12.75">
      <c r="E2381" s="215"/>
    </row>
    <row r="2382" spans="1:2" ht="12.75">
      <c r="A2382" s="274"/>
      <c r="B2382" s="274"/>
    </row>
    <row r="2383" spans="1:7" ht="12.75">
      <c r="A2383" s="258"/>
      <c r="B2383" s="258"/>
      <c r="C2383" s="275"/>
      <c r="D2383" s="275"/>
      <c r="E2383" s="276"/>
      <c r="F2383" s="275"/>
      <c r="G2383" s="277"/>
    </row>
    <row r="2384" spans="1:7" ht="12.75">
      <c r="A2384" s="278"/>
      <c r="B2384" s="278"/>
      <c r="C2384" s="258"/>
      <c r="D2384" s="258"/>
      <c r="E2384" s="279"/>
      <c r="F2384" s="258"/>
      <c r="G2384" s="258"/>
    </row>
    <row r="2385" spans="1:7" ht="12.75">
      <c r="A2385" s="258"/>
      <c r="B2385" s="258"/>
      <c r="C2385" s="258"/>
      <c r="D2385" s="258"/>
      <c r="E2385" s="279"/>
      <c r="F2385" s="258"/>
      <c r="G2385" s="258"/>
    </row>
    <row r="2386" spans="1:7" ht="12.75">
      <c r="A2386" s="258"/>
      <c r="B2386" s="258"/>
      <c r="C2386" s="258"/>
      <c r="D2386" s="258"/>
      <c r="E2386" s="279"/>
      <c r="F2386" s="258"/>
      <c r="G2386" s="258"/>
    </row>
    <row r="2387" spans="1:7" ht="12.75">
      <c r="A2387" s="258"/>
      <c r="B2387" s="258"/>
      <c r="C2387" s="258"/>
      <c r="D2387" s="258"/>
      <c r="E2387" s="279"/>
      <c r="F2387" s="258"/>
      <c r="G2387" s="258"/>
    </row>
    <row r="2388" spans="1:7" ht="12.75">
      <c r="A2388" s="258"/>
      <c r="B2388" s="258"/>
      <c r="C2388" s="258"/>
      <c r="D2388" s="258"/>
      <c r="E2388" s="279"/>
      <c r="F2388" s="258"/>
      <c r="G2388" s="258"/>
    </row>
    <row r="2389" spans="1:7" ht="12.75">
      <c r="A2389" s="258"/>
      <c r="B2389" s="258"/>
      <c r="C2389" s="258"/>
      <c r="D2389" s="258"/>
      <c r="E2389" s="279"/>
      <c r="F2389" s="258"/>
      <c r="G2389" s="258"/>
    </row>
    <row r="2390" spans="1:7" ht="12.75">
      <c r="A2390" s="258"/>
      <c r="B2390" s="258"/>
      <c r="C2390" s="258"/>
      <c r="D2390" s="258"/>
      <c r="E2390" s="279"/>
      <c r="F2390" s="258"/>
      <c r="G2390" s="258"/>
    </row>
    <row r="2391" spans="1:7" ht="12.75">
      <c r="A2391" s="258"/>
      <c r="B2391" s="258"/>
      <c r="C2391" s="258"/>
      <c r="D2391" s="258"/>
      <c r="E2391" s="279"/>
      <c r="F2391" s="258"/>
      <c r="G2391" s="258"/>
    </row>
    <row r="2392" spans="1:7" ht="12.75">
      <c r="A2392" s="258"/>
      <c r="B2392" s="258"/>
      <c r="C2392" s="258"/>
      <c r="D2392" s="258"/>
      <c r="E2392" s="279"/>
      <c r="F2392" s="258"/>
      <c r="G2392" s="258"/>
    </row>
    <row r="2393" spans="1:7" ht="12.75">
      <c r="A2393" s="258"/>
      <c r="B2393" s="258"/>
      <c r="C2393" s="258"/>
      <c r="D2393" s="258"/>
      <c r="E2393" s="279"/>
      <c r="F2393" s="258"/>
      <c r="G2393" s="258"/>
    </row>
    <row r="2394" spans="1:7" ht="12.75">
      <c r="A2394" s="258"/>
      <c r="B2394" s="258"/>
      <c r="C2394" s="258"/>
      <c r="D2394" s="258"/>
      <c r="E2394" s="279"/>
      <c r="F2394" s="258"/>
      <c r="G2394" s="258"/>
    </row>
    <row r="2395" spans="1:7" ht="12.75">
      <c r="A2395" s="258"/>
      <c r="B2395" s="258"/>
      <c r="C2395" s="258"/>
      <c r="D2395" s="258"/>
      <c r="E2395" s="279"/>
      <c r="F2395" s="258"/>
      <c r="G2395" s="258"/>
    </row>
    <row r="2396" spans="1:7" ht="12.75">
      <c r="A2396" s="258"/>
      <c r="B2396" s="258"/>
      <c r="C2396" s="258"/>
      <c r="D2396" s="258"/>
      <c r="E2396" s="279"/>
      <c r="F2396" s="258"/>
      <c r="G2396" s="258"/>
    </row>
  </sheetData>
  <sheetProtection selectLockedCells="1" selectUnlockedCells="1"/>
  <mergeCells count="1991">
    <mergeCell ref="C2276:D2276"/>
    <mergeCell ref="C2277:D2277"/>
    <mergeCell ref="C2278:D2278"/>
    <mergeCell ref="C2279:D2279"/>
    <mergeCell ref="C2280:D2280"/>
    <mergeCell ref="C2281:D2281"/>
    <mergeCell ref="C2282:D2282"/>
    <mergeCell ref="C2283:D2283"/>
    <mergeCell ref="C2284:D2284"/>
    <mergeCell ref="C2285:D2285"/>
    <mergeCell ref="C2287:D2287"/>
    <mergeCell ref="C2289:D2289"/>
    <mergeCell ref="C2304:D2304"/>
    <mergeCell ref="C2306:D2306"/>
    <mergeCell ref="C2311:D2311"/>
    <mergeCell ref="C2312:D2312"/>
    <mergeCell ref="C2293:D2293"/>
    <mergeCell ref="C2295:D2295"/>
    <mergeCell ref="C2297:D2297"/>
    <mergeCell ref="C2301:D2301"/>
    <mergeCell ref="C2302:D2302"/>
    <mergeCell ref="C2303:D2303"/>
    <mergeCell ref="C2257:D2257"/>
    <mergeCell ref="C2258:D2258"/>
    <mergeCell ref="C2259:D2259"/>
    <mergeCell ref="C2260:D2260"/>
    <mergeCell ref="C2261:D2261"/>
    <mergeCell ref="C2263:D2263"/>
    <mergeCell ref="C2264:D2264"/>
    <mergeCell ref="C2265:D2265"/>
    <mergeCell ref="C2267:D2267"/>
    <mergeCell ref="C2268:D2268"/>
    <mergeCell ref="C2269:D2269"/>
    <mergeCell ref="C2270:D2270"/>
    <mergeCell ref="C2271:D2271"/>
    <mergeCell ref="C2272:D2272"/>
    <mergeCell ref="C2273:D2273"/>
    <mergeCell ref="C2274:D2274"/>
    <mergeCell ref="C2275:D2275"/>
    <mergeCell ref="C2239:D2239"/>
    <mergeCell ref="C2240:D2240"/>
    <mergeCell ref="C2241:D2241"/>
    <mergeCell ref="C2243:D2243"/>
    <mergeCell ref="C2244:D2244"/>
    <mergeCell ref="C2245:D2245"/>
    <mergeCell ref="C2246:D2246"/>
    <mergeCell ref="C2247:D2247"/>
    <mergeCell ref="C2248:D2248"/>
    <mergeCell ref="C2249:D2249"/>
    <mergeCell ref="C2250:D2250"/>
    <mergeCell ref="C2251:D2251"/>
    <mergeCell ref="C2252:D2252"/>
    <mergeCell ref="C2253:D2253"/>
    <mergeCell ref="C2254:D2254"/>
    <mergeCell ref="C2255:D2255"/>
    <mergeCell ref="C2256:D2256"/>
    <mergeCell ref="C2212:D2212"/>
    <mergeCell ref="C2217:D2217"/>
    <mergeCell ref="C2218:D2218"/>
    <mergeCell ref="C2219:D2219"/>
    <mergeCell ref="C2221:D2221"/>
    <mergeCell ref="C2222:D2222"/>
    <mergeCell ref="C2223:D2223"/>
    <mergeCell ref="C2225:D2225"/>
    <mergeCell ref="C2226:D2226"/>
    <mergeCell ref="C2227:D2227"/>
    <mergeCell ref="C2228:D2228"/>
    <mergeCell ref="C2229:D2229"/>
    <mergeCell ref="C2230:D2230"/>
    <mergeCell ref="C2231:D2231"/>
    <mergeCell ref="C2232:D2232"/>
    <mergeCell ref="C2233:D2233"/>
    <mergeCell ref="C2234:D2234"/>
    <mergeCell ref="C2191:G2191"/>
    <mergeCell ref="C2192:D2192"/>
    <mergeCell ref="C2194:G2194"/>
    <mergeCell ref="C2195:G2195"/>
    <mergeCell ref="C2196:G2196"/>
    <mergeCell ref="C2197:D2197"/>
    <mergeCell ref="C2199:G2199"/>
    <mergeCell ref="C2200:G2200"/>
    <mergeCell ref="C2201:G2201"/>
    <mergeCell ref="C2202:D2202"/>
    <mergeCell ref="C2204:D2204"/>
    <mergeCell ref="C2205:D2205"/>
    <mergeCell ref="C2206:D2206"/>
    <mergeCell ref="C2208:G2208"/>
    <mergeCell ref="C2209:G2209"/>
    <mergeCell ref="C2210:G2210"/>
    <mergeCell ref="C2211:D2211"/>
    <mergeCell ref="C2168:D2168"/>
    <mergeCell ref="C2169:D2169"/>
    <mergeCell ref="C2170:D2170"/>
    <mergeCell ref="C2172:D2172"/>
    <mergeCell ref="C2174:G2174"/>
    <mergeCell ref="C2175:G2175"/>
    <mergeCell ref="C2176:D2176"/>
    <mergeCell ref="C2178:D2178"/>
    <mergeCell ref="C2179:D2179"/>
    <mergeCell ref="C2181:D2181"/>
    <mergeCell ref="C2182:D2182"/>
    <mergeCell ref="C2184:G2184"/>
    <mergeCell ref="C2185:G2185"/>
    <mergeCell ref="C2186:G2186"/>
    <mergeCell ref="C2187:D2187"/>
    <mergeCell ref="C2189:G2189"/>
    <mergeCell ref="C2190:G2190"/>
    <mergeCell ref="C2148:D2148"/>
    <mergeCell ref="C2150:D2150"/>
    <mergeCell ref="C2151:D2151"/>
    <mergeCell ref="C2152:D2152"/>
    <mergeCell ref="C2153:D2153"/>
    <mergeCell ref="C2154:D2154"/>
    <mergeCell ref="C2155:D2155"/>
    <mergeCell ref="C2156:D2156"/>
    <mergeCell ref="C2157:D2157"/>
    <mergeCell ref="C2158:D2158"/>
    <mergeCell ref="C2159:D2159"/>
    <mergeCell ref="C2160:D2160"/>
    <mergeCell ref="C2161:D2161"/>
    <mergeCell ref="C2162:D2162"/>
    <mergeCell ref="C2163:D2163"/>
    <mergeCell ref="C2165:G2165"/>
    <mergeCell ref="C2166:D2166"/>
    <mergeCell ref="C2131:D2131"/>
    <mergeCell ref="C2132:D2132"/>
    <mergeCell ref="C2133:D2133"/>
    <mergeCell ref="C2134:D2134"/>
    <mergeCell ref="C2135:D2135"/>
    <mergeCell ref="C2136:D2136"/>
    <mergeCell ref="C2137:D2137"/>
    <mergeCell ref="C2138:D2138"/>
    <mergeCell ref="C2139:D2139"/>
    <mergeCell ref="C2140:D2140"/>
    <mergeCell ref="C2141:D2141"/>
    <mergeCell ref="C2142:D2142"/>
    <mergeCell ref="C2143:D2143"/>
    <mergeCell ref="C2144:D2144"/>
    <mergeCell ref="C2145:D2145"/>
    <mergeCell ref="C2146:D2146"/>
    <mergeCell ref="C2147:D2147"/>
    <mergeCell ref="C2112:G2112"/>
    <mergeCell ref="C2113:G2113"/>
    <mergeCell ref="C2114:D2114"/>
    <mergeCell ref="C2116:G2116"/>
    <mergeCell ref="C2117:G2117"/>
    <mergeCell ref="C2104:D2104"/>
    <mergeCell ref="C2106:G2106"/>
    <mergeCell ref="C2107:G2107"/>
    <mergeCell ref="C2108:G2108"/>
    <mergeCell ref="C2109:D2109"/>
    <mergeCell ref="C2118:G2118"/>
    <mergeCell ref="C2119:D2119"/>
    <mergeCell ref="C2121:G2121"/>
    <mergeCell ref="C2122:G2122"/>
    <mergeCell ref="C2123:G2123"/>
    <mergeCell ref="C2124:D2124"/>
    <mergeCell ref="C2130:D2130"/>
    <mergeCell ref="C2081:D2081"/>
    <mergeCell ref="C2074:G2074"/>
    <mergeCell ref="C2075:G2075"/>
    <mergeCell ref="C2076:D2076"/>
    <mergeCell ref="C2083:G2083"/>
    <mergeCell ref="C2084:G2084"/>
    <mergeCell ref="C2085:G2085"/>
    <mergeCell ref="C2086:D2086"/>
    <mergeCell ref="C2088:G2088"/>
    <mergeCell ref="C2089:G2089"/>
    <mergeCell ref="C2090:G2090"/>
    <mergeCell ref="C2091:D2091"/>
    <mergeCell ref="C2092:D2092"/>
    <mergeCell ref="C2094:G2094"/>
    <mergeCell ref="C2095:G2095"/>
    <mergeCell ref="C2096:G2096"/>
    <mergeCell ref="C2111:G2111"/>
    <mergeCell ref="C2097:G2097"/>
    <mergeCell ref="C2098:D2098"/>
    <mergeCell ref="C2099:D2099"/>
    <mergeCell ref="C2101:G2101"/>
    <mergeCell ref="C2102:G2102"/>
    <mergeCell ref="C2103:G2103"/>
    <mergeCell ref="C2063:D2063"/>
    <mergeCell ref="C2064:D2064"/>
    <mergeCell ref="C2066:G2066"/>
    <mergeCell ref="C2053:D2053"/>
    <mergeCell ref="C2055:G2055"/>
    <mergeCell ref="C2056:G2056"/>
    <mergeCell ref="C2057:G2057"/>
    <mergeCell ref="C2058:D2058"/>
    <mergeCell ref="C2067:G2067"/>
    <mergeCell ref="C2068:G2068"/>
    <mergeCell ref="C2069:G2069"/>
    <mergeCell ref="C2070:D2070"/>
    <mergeCell ref="C2072:G2072"/>
    <mergeCell ref="C2073:G2073"/>
    <mergeCell ref="C2078:G2078"/>
    <mergeCell ref="C2079:G2079"/>
    <mergeCell ref="C2080:G2080"/>
    <mergeCell ref="C2043:D2043"/>
    <mergeCell ref="C2044:D2044"/>
    <mergeCell ref="C2045:D2045"/>
    <mergeCell ref="C2046:D2046"/>
    <mergeCell ref="C2038:G2038"/>
    <mergeCell ref="C2039:D2039"/>
    <mergeCell ref="C2040:D2040"/>
    <mergeCell ref="C2041:D2041"/>
    <mergeCell ref="C2060:G2060"/>
    <mergeCell ref="C2047:D2047"/>
    <mergeCell ref="C2048:D2048"/>
    <mergeCell ref="C2049:D2049"/>
    <mergeCell ref="C2050:D2050"/>
    <mergeCell ref="C2051:D2051"/>
    <mergeCell ref="C2052:D2052"/>
    <mergeCell ref="C2061:G2061"/>
    <mergeCell ref="C2062:G2062"/>
    <mergeCell ref="C2020:D2020"/>
    <mergeCell ref="C2021:D2021"/>
    <mergeCell ref="C2022:D2022"/>
    <mergeCell ref="C2023:D2023"/>
    <mergeCell ref="C2024:D2024"/>
    <mergeCell ref="C2026:G2026"/>
    <mergeCell ref="C2027:G2027"/>
    <mergeCell ref="C2028:G2028"/>
    <mergeCell ref="C2029:G2029"/>
    <mergeCell ref="C2030:G2030"/>
    <mergeCell ref="C2031:D2031"/>
    <mergeCell ref="C2032:D2032"/>
    <mergeCell ref="C2033:D2033"/>
    <mergeCell ref="C2034:D2034"/>
    <mergeCell ref="C2036:G2036"/>
    <mergeCell ref="C2037:G2037"/>
    <mergeCell ref="C2042:D2042"/>
    <mergeCell ref="C2002:D2002"/>
    <mergeCell ref="C2003:D2003"/>
    <mergeCell ref="C2004:D2004"/>
    <mergeCell ref="C2005:D2005"/>
    <mergeCell ref="C2006:D2006"/>
    <mergeCell ref="C2007:D2007"/>
    <mergeCell ref="C2008:D2008"/>
    <mergeCell ref="C2009:D2009"/>
    <mergeCell ref="C2010:D2010"/>
    <mergeCell ref="C2011:D2011"/>
    <mergeCell ref="C2012:D2012"/>
    <mergeCell ref="C2013:D2013"/>
    <mergeCell ref="C2014:D2014"/>
    <mergeCell ref="C2015:D2015"/>
    <mergeCell ref="C2016:D2016"/>
    <mergeCell ref="C2017:D2017"/>
    <mergeCell ref="C2019:D2019"/>
    <mergeCell ref="C1983:D1983"/>
    <mergeCell ref="C1984:D1984"/>
    <mergeCell ref="C1985:D1985"/>
    <mergeCell ref="C1986:D1986"/>
    <mergeCell ref="C1987:D1987"/>
    <mergeCell ref="C1988:D1988"/>
    <mergeCell ref="C1989:D1989"/>
    <mergeCell ref="C1990:D1990"/>
    <mergeCell ref="C1991:D1991"/>
    <mergeCell ref="C1993:D1993"/>
    <mergeCell ref="C1994:D1994"/>
    <mergeCell ref="C1995:D1995"/>
    <mergeCell ref="C1996:D1996"/>
    <mergeCell ref="C1997:D1997"/>
    <mergeCell ref="C1998:D1998"/>
    <mergeCell ref="C2000:D2000"/>
    <mergeCell ref="C2001:D2001"/>
    <mergeCell ref="C1965:D1965"/>
    <mergeCell ref="C1966:D1966"/>
    <mergeCell ref="C1967:D1967"/>
    <mergeCell ref="C1968:D1968"/>
    <mergeCell ref="C1969:D1969"/>
    <mergeCell ref="C1970:D1970"/>
    <mergeCell ref="C1971:D1971"/>
    <mergeCell ref="C1973:D1973"/>
    <mergeCell ref="C1974:D1974"/>
    <mergeCell ref="C1975:D1975"/>
    <mergeCell ref="C1976:D1976"/>
    <mergeCell ref="C1977:D1977"/>
    <mergeCell ref="C1978:D1978"/>
    <mergeCell ref="C1979:D1979"/>
    <mergeCell ref="C1980:D1980"/>
    <mergeCell ref="C1981:D1981"/>
    <mergeCell ref="C1982:D1982"/>
    <mergeCell ref="C1948:D1948"/>
    <mergeCell ref="C1949:D1949"/>
    <mergeCell ref="C1950:D1950"/>
    <mergeCell ref="C1951:D1951"/>
    <mergeCell ref="C1952:D1952"/>
    <mergeCell ref="C1953:D1953"/>
    <mergeCell ref="C1954:D1954"/>
    <mergeCell ref="C1955:D1955"/>
    <mergeCell ref="C1956:D1956"/>
    <mergeCell ref="C1957:D1957"/>
    <mergeCell ref="C1958:D1958"/>
    <mergeCell ref="C1959:D1959"/>
    <mergeCell ref="C1960:D1960"/>
    <mergeCell ref="C1961:D1961"/>
    <mergeCell ref="C1962:D1962"/>
    <mergeCell ref="C1963:D1963"/>
    <mergeCell ref="C1964:D1964"/>
    <mergeCell ref="C1926:D1926"/>
    <mergeCell ref="C1927:D1927"/>
    <mergeCell ref="C1928:D1928"/>
    <mergeCell ref="C1942:D1942"/>
    <mergeCell ref="C1929:D1929"/>
    <mergeCell ref="C1931:D1931"/>
    <mergeCell ref="C1932:D1932"/>
    <mergeCell ref="C1934:D1934"/>
    <mergeCell ref="C1935:D1935"/>
    <mergeCell ref="C1936:D1936"/>
    <mergeCell ref="C1943:D1943"/>
    <mergeCell ref="C1944:D1944"/>
    <mergeCell ref="C1945:D1945"/>
    <mergeCell ref="C1946:D1946"/>
    <mergeCell ref="C1947:D1947"/>
    <mergeCell ref="C1937:D1937"/>
    <mergeCell ref="C1938:D1938"/>
    <mergeCell ref="C1939:D1939"/>
    <mergeCell ref="C1940:D1940"/>
    <mergeCell ref="C1941:D1941"/>
    <mergeCell ref="C1908:D1908"/>
    <mergeCell ref="C1909:D1909"/>
    <mergeCell ref="C1910:D1910"/>
    <mergeCell ref="C1911:D1911"/>
    <mergeCell ref="C1912:D1912"/>
    <mergeCell ref="C1913:D1913"/>
    <mergeCell ref="C1914:D1914"/>
    <mergeCell ref="C1915:D1915"/>
    <mergeCell ref="C1919:D1919"/>
    <mergeCell ref="C1920:D1920"/>
    <mergeCell ref="C1921:D1921"/>
    <mergeCell ref="C1922:D1922"/>
    <mergeCell ref="C1916:D1916"/>
    <mergeCell ref="C1918:D1918"/>
    <mergeCell ref="C1923:D1923"/>
    <mergeCell ref="C1924:D1924"/>
    <mergeCell ref="C1925:D1925"/>
    <mergeCell ref="C1886:D1886"/>
    <mergeCell ref="C1887:D1887"/>
    <mergeCell ref="C1888:D1888"/>
    <mergeCell ref="C1889:D1889"/>
    <mergeCell ref="C1891:D1891"/>
    <mergeCell ref="C1893:D1893"/>
    <mergeCell ref="C1895:D1895"/>
    <mergeCell ref="C1897:D1897"/>
    <mergeCell ref="C1898:D1898"/>
    <mergeCell ref="C1899:D1899"/>
    <mergeCell ref="C1900:D1900"/>
    <mergeCell ref="C1902:D1902"/>
    <mergeCell ref="C1903:D1903"/>
    <mergeCell ref="C1904:D1904"/>
    <mergeCell ref="C1905:D1905"/>
    <mergeCell ref="C1906:D1906"/>
    <mergeCell ref="C1907:D1907"/>
    <mergeCell ref="C1869:D1869"/>
    <mergeCell ref="C1870:D1870"/>
    <mergeCell ref="C1871:D1871"/>
    <mergeCell ref="C1872:D1872"/>
    <mergeCell ref="C1873:D1873"/>
    <mergeCell ref="C1874:D1874"/>
    <mergeCell ref="C1875:D1875"/>
    <mergeCell ref="C1876:D1876"/>
    <mergeCell ref="C1877:D1877"/>
    <mergeCell ref="C1878:D1878"/>
    <mergeCell ref="C1879:D1879"/>
    <mergeCell ref="C1880:D1880"/>
    <mergeCell ref="C1881:D1881"/>
    <mergeCell ref="C1882:D1882"/>
    <mergeCell ref="C1883:D1883"/>
    <mergeCell ref="C1884:D1884"/>
    <mergeCell ref="C1885:D1885"/>
    <mergeCell ref="C1847:D1847"/>
    <mergeCell ref="C1848:D1848"/>
    <mergeCell ref="C1849:D1849"/>
    <mergeCell ref="C1850:D1850"/>
    <mergeCell ref="C1851:D1851"/>
    <mergeCell ref="C1852:D1852"/>
    <mergeCell ref="C1853:D1853"/>
    <mergeCell ref="C1854:D1854"/>
    <mergeCell ref="C1855:D1855"/>
    <mergeCell ref="C1856:D1856"/>
    <mergeCell ref="C1857:D1857"/>
    <mergeCell ref="C1858:D1858"/>
    <mergeCell ref="C1866:D1866"/>
    <mergeCell ref="C1867:D1867"/>
    <mergeCell ref="C1868:D1868"/>
    <mergeCell ref="C1865:D1865"/>
    <mergeCell ref="C1859:D1859"/>
    <mergeCell ref="C1860:D1860"/>
    <mergeCell ref="C1861:D1861"/>
    <mergeCell ref="C1862:D1862"/>
    <mergeCell ref="C1863:D1863"/>
    <mergeCell ref="C1864:D1864"/>
    <mergeCell ref="C1829:D1829"/>
    <mergeCell ref="C1830:D1830"/>
    <mergeCell ref="C1831:D1831"/>
    <mergeCell ref="C1832:D1832"/>
    <mergeCell ref="C1833:D1833"/>
    <mergeCell ref="C1834:D1834"/>
    <mergeCell ref="C1835:D1835"/>
    <mergeCell ref="C1836:D1836"/>
    <mergeCell ref="C1838:D1838"/>
    <mergeCell ref="C1839:D1839"/>
    <mergeCell ref="C1840:D1840"/>
    <mergeCell ref="C1841:D1841"/>
    <mergeCell ref="C1842:D1842"/>
    <mergeCell ref="C1843:D1843"/>
    <mergeCell ref="C1844:D1844"/>
    <mergeCell ref="C1845:D1845"/>
    <mergeCell ref="C1846:D1846"/>
    <mergeCell ref="C1812:D1812"/>
    <mergeCell ref="C1813:D1813"/>
    <mergeCell ref="C1814:D1814"/>
    <mergeCell ref="C1815:D1815"/>
    <mergeCell ref="C1816:D1816"/>
    <mergeCell ref="C1817:D1817"/>
    <mergeCell ref="C1818:D1818"/>
    <mergeCell ref="C1819:D1819"/>
    <mergeCell ref="C1820:D1820"/>
    <mergeCell ref="C1821:D1821"/>
    <mergeCell ref="C1822:D1822"/>
    <mergeCell ref="C1823:D1823"/>
    <mergeCell ref="C1824:D1824"/>
    <mergeCell ref="C1825:D1825"/>
    <mergeCell ref="C1826:D1826"/>
    <mergeCell ref="C1827:D1827"/>
    <mergeCell ref="C1828:D1828"/>
    <mergeCell ref="C1795:D1795"/>
    <mergeCell ref="C1796:D1796"/>
    <mergeCell ref="C1797:D1797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C1806:D1806"/>
    <mergeCell ref="C1807:D1807"/>
    <mergeCell ref="C1808:D1808"/>
    <mergeCell ref="C1809:D1809"/>
    <mergeCell ref="C1810:D1810"/>
    <mergeCell ref="C1811:D1811"/>
    <mergeCell ref="C1778:D1778"/>
    <mergeCell ref="C1779:D1779"/>
    <mergeCell ref="C1780:D1780"/>
    <mergeCell ref="C1781:D1781"/>
    <mergeCell ref="C1782:D1782"/>
    <mergeCell ref="C1783:D1783"/>
    <mergeCell ref="C1784:D1784"/>
    <mergeCell ref="C1785:D1785"/>
    <mergeCell ref="C1786:D1786"/>
    <mergeCell ref="C1787:D1787"/>
    <mergeCell ref="C1788:D1788"/>
    <mergeCell ref="C1789:D1789"/>
    <mergeCell ref="C1790:D1790"/>
    <mergeCell ref="C1791:D1791"/>
    <mergeCell ref="C1792:D1792"/>
    <mergeCell ref="C1793:D1793"/>
    <mergeCell ref="C1794:D1794"/>
    <mergeCell ref="C1750:D1750"/>
    <mergeCell ref="C1751:D1751"/>
    <mergeCell ref="C1752:D1752"/>
    <mergeCell ref="C1753:D1753"/>
    <mergeCell ref="C1758:D1758"/>
    <mergeCell ref="C1759:D1759"/>
    <mergeCell ref="C1760:D1760"/>
    <mergeCell ref="C1762:D1762"/>
    <mergeCell ref="C1763:D1763"/>
    <mergeCell ref="C1764:D1764"/>
    <mergeCell ref="C1766:D1766"/>
    <mergeCell ref="C1767:D1767"/>
    <mergeCell ref="C1768:D1768"/>
    <mergeCell ref="C1770:D1770"/>
    <mergeCell ref="C1771:D1771"/>
    <mergeCell ref="C1772:D1772"/>
    <mergeCell ref="C1777:D1777"/>
    <mergeCell ref="C1726:D1726"/>
    <mergeCell ref="C1728:D1728"/>
    <mergeCell ref="C1730:D1730"/>
    <mergeCell ref="C1731:D1731"/>
    <mergeCell ref="C1732:D1732"/>
    <mergeCell ref="C1734:D1734"/>
    <mergeCell ref="C1735:D1735"/>
    <mergeCell ref="C1736:D1736"/>
    <mergeCell ref="C1737:D1737"/>
    <mergeCell ref="C1738:D1738"/>
    <mergeCell ref="C1739:D1739"/>
    <mergeCell ref="C1740:D1740"/>
    <mergeCell ref="C1742:D1742"/>
    <mergeCell ref="C1744:D1744"/>
    <mergeCell ref="C1746:D1746"/>
    <mergeCell ref="C1748:D1748"/>
    <mergeCell ref="C1749:D1749"/>
    <mergeCell ref="C1706:D1706"/>
    <mergeCell ref="C1707:D1707"/>
    <mergeCell ref="C1708:D1708"/>
    <mergeCell ref="C1709:D1709"/>
    <mergeCell ref="C1710:D1710"/>
    <mergeCell ref="C1712:D1712"/>
    <mergeCell ref="C1713:D1713"/>
    <mergeCell ref="C1714:D1714"/>
    <mergeCell ref="C1715:D1715"/>
    <mergeCell ref="C1716:D1716"/>
    <mergeCell ref="C1718:D1718"/>
    <mergeCell ref="C1719:D1719"/>
    <mergeCell ref="C1720:D1720"/>
    <mergeCell ref="C1722:D1722"/>
    <mergeCell ref="C1723:D1723"/>
    <mergeCell ref="C1724:D1724"/>
    <mergeCell ref="C1725:D1725"/>
    <mergeCell ref="C1685:D1685"/>
    <mergeCell ref="C1686:D1686"/>
    <mergeCell ref="C1687:D1687"/>
    <mergeCell ref="C1688:D1688"/>
    <mergeCell ref="C1689:D1689"/>
    <mergeCell ref="C1690:D1690"/>
    <mergeCell ref="C1692:D1692"/>
    <mergeCell ref="C1693:D1693"/>
    <mergeCell ref="C1694:D1694"/>
    <mergeCell ref="C1695:D1695"/>
    <mergeCell ref="C1696:D1696"/>
    <mergeCell ref="C1697:D1697"/>
    <mergeCell ref="C1698:D1698"/>
    <mergeCell ref="C1699:D1699"/>
    <mergeCell ref="C1700:D1700"/>
    <mergeCell ref="C1702:D1702"/>
    <mergeCell ref="C1705:D1705"/>
    <mergeCell ref="C1668:D1668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77:D1677"/>
    <mergeCell ref="C1678:D1678"/>
    <mergeCell ref="C1679:D1679"/>
    <mergeCell ref="C1680:D1680"/>
    <mergeCell ref="C1681:D1681"/>
    <mergeCell ref="C1682:D1682"/>
    <mergeCell ref="C1683:D1683"/>
    <mergeCell ref="C1684:D1684"/>
    <mergeCell ref="C1644:D1644"/>
    <mergeCell ref="C1646:D1646"/>
    <mergeCell ref="C1648:D1648"/>
    <mergeCell ref="C1650:D1650"/>
    <mergeCell ref="C1652:D1652"/>
    <mergeCell ref="C1653:D1653"/>
    <mergeCell ref="C1654:D1654"/>
    <mergeCell ref="C1655:D1655"/>
    <mergeCell ref="C1657:D1657"/>
    <mergeCell ref="C1658:D1658"/>
    <mergeCell ref="C1660:D1660"/>
    <mergeCell ref="C1661:D1661"/>
    <mergeCell ref="C1662:D1662"/>
    <mergeCell ref="C1664:D1664"/>
    <mergeCell ref="C1665:D1665"/>
    <mergeCell ref="C1666:D1666"/>
    <mergeCell ref="C1667:D1667"/>
    <mergeCell ref="C1622:D1622"/>
    <mergeCell ref="C1623:D1623"/>
    <mergeCell ref="C1624:D1624"/>
    <mergeCell ref="C1616:G1616"/>
    <mergeCell ref="C1617:G1617"/>
    <mergeCell ref="C1618:D1618"/>
    <mergeCell ref="C1619:D1619"/>
    <mergeCell ref="C1629:D1629"/>
    <mergeCell ref="C1630:D1630"/>
    <mergeCell ref="C1632:G1632"/>
    <mergeCell ref="C1633:G1633"/>
    <mergeCell ref="C1634:D1634"/>
    <mergeCell ref="C1636:D1636"/>
    <mergeCell ref="C1637:D1637"/>
    <mergeCell ref="C1639:D1639"/>
    <mergeCell ref="C1641:D1641"/>
    <mergeCell ref="C1642:D1642"/>
    <mergeCell ref="C1596:D1596"/>
    <mergeCell ref="C1597:D1597"/>
    <mergeCell ref="C1598:D1598"/>
    <mergeCell ref="C1599:D1599"/>
    <mergeCell ref="C1600:D1600"/>
    <mergeCell ref="C1601:D1601"/>
    <mergeCell ref="C1603:D1603"/>
    <mergeCell ref="C1604:D1604"/>
    <mergeCell ref="C1605:D1605"/>
    <mergeCell ref="C1606:D1606"/>
    <mergeCell ref="C1607:D1607"/>
    <mergeCell ref="C1608:D1608"/>
    <mergeCell ref="C1609:D1609"/>
    <mergeCell ref="C1611:D1611"/>
    <mergeCell ref="C1614:G1614"/>
    <mergeCell ref="C1615:G1615"/>
    <mergeCell ref="C1621:D1621"/>
    <mergeCell ref="C1572:D1572"/>
    <mergeCell ref="C1574:D1574"/>
    <mergeCell ref="C1575:D1575"/>
    <mergeCell ref="C1576:D1576"/>
    <mergeCell ref="C1578:D1578"/>
    <mergeCell ref="C1580:D1580"/>
    <mergeCell ref="C1581:D1581"/>
    <mergeCell ref="C1583:D1583"/>
    <mergeCell ref="C1584:D1584"/>
    <mergeCell ref="C1585:D1585"/>
    <mergeCell ref="C1586:D1586"/>
    <mergeCell ref="C1588:D1588"/>
    <mergeCell ref="C1589:D1589"/>
    <mergeCell ref="C1590:D1590"/>
    <mergeCell ref="C1591:D1591"/>
    <mergeCell ref="C1593:D1593"/>
    <mergeCell ref="C1594:D1594"/>
    <mergeCell ref="C1539:D1539"/>
    <mergeCell ref="C1540:D1540"/>
    <mergeCell ref="C1541:D1541"/>
    <mergeCell ref="C1542:D1542"/>
    <mergeCell ref="C1543:D1543"/>
    <mergeCell ref="C1544:D1544"/>
    <mergeCell ref="C1545:D1545"/>
    <mergeCell ref="C1551:D1551"/>
    <mergeCell ref="C1553:D1553"/>
    <mergeCell ref="C1554:D1554"/>
    <mergeCell ref="C1562:D1562"/>
    <mergeCell ref="C1564:D1564"/>
    <mergeCell ref="C1565:D1565"/>
    <mergeCell ref="C1567:D1567"/>
    <mergeCell ref="C1568:D1568"/>
    <mergeCell ref="C1570:D1570"/>
    <mergeCell ref="C1571:D1571"/>
    <mergeCell ref="C1520:D1520"/>
    <mergeCell ref="C1521:D1521"/>
    <mergeCell ref="C1522:D1522"/>
    <mergeCell ref="C1523:D1523"/>
    <mergeCell ref="C1524:D1524"/>
    <mergeCell ref="C1525:D1525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35:D1535"/>
    <mergeCell ref="C1537:D1537"/>
    <mergeCell ref="C1538:D1538"/>
    <mergeCell ref="C1501:D1501"/>
    <mergeCell ref="C1502:D1502"/>
    <mergeCell ref="C1503:D1503"/>
    <mergeCell ref="C1504:D1504"/>
    <mergeCell ref="C1505:D1505"/>
    <mergeCell ref="C1506:D1506"/>
    <mergeCell ref="C1507:D1507"/>
    <mergeCell ref="C1508:D1508"/>
    <mergeCell ref="C1509:D1509"/>
    <mergeCell ref="C1510:D1510"/>
    <mergeCell ref="C1512:D1512"/>
    <mergeCell ref="C1514:D1514"/>
    <mergeCell ref="C1515:D1515"/>
    <mergeCell ref="C1516:D1516"/>
    <mergeCell ref="C1517:D1517"/>
    <mergeCell ref="C1518:D1518"/>
    <mergeCell ref="C1519:D1519"/>
    <mergeCell ref="C1482:D1482"/>
    <mergeCell ref="C1484:D1484"/>
    <mergeCell ref="C1486:D1486"/>
    <mergeCell ref="C1477:D1477"/>
    <mergeCell ref="C1478:D1478"/>
    <mergeCell ref="C1488:D1488"/>
    <mergeCell ref="C1489:D1489"/>
    <mergeCell ref="C1490:D1490"/>
    <mergeCell ref="C1491:D1491"/>
    <mergeCell ref="C1492:D1492"/>
    <mergeCell ref="C1494:D1494"/>
    <mergeCell ref="C1495:D1495"/>
    <mergeCell ref="C1496:D1496"/>
    <mergeCell ref="C1497:D1497"/>
    <mergeCell ref="C1498:D1498"/>
    <mergeCell ref="C1499:D1499"/>
    <mergeCell ref="C1500:D1500"/>
    <mergeCell ref="C1458:D1458"/>
    <mergeCell ref="C1459:D1459"/>
    <mergeCell ref="C1461:D1461"/>
    <mergeCell ref="C1463:D1463"/>
    <mergeCell ref="C1464:D1464"/>
    <mergeCell ref="C1465:D1465"/>
    <mergeCell ref="C1466:D1466"/>
    <mergeCell ref="C1467:D1467"/>
    <mergeCell ref="C1468:D1468"/>
    <mergeCell ref="C1470:D1470"/>
    <mergeCell ref="C1471:D1471"/>
    <mergeCell ref="C1472:D1472"/>
    <mergeCell ref="C1473:D1473"/>
    <mergeCell ref="C1474:D1474"/>
    <mergeCell ref="C1475:D1475"/>
    <mergeCell ref="C1476:D1476"/>
    <mergeCell ref="C1480:D1480"/>
    <mergeCell ref="C1440:D1440"/>
    <mergeCell ref="C1441:D1441"/>
    <mergeCell ref="C1443:D1443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C1454:D1454"/>
    <mergeCell ref="C1455:D1455"/>
    <mergeCell ref="C1456:D1456"/>
    <mergeCell ref="C1457:D1457"/>
    <mergeCell ref="C1411:D1411"/>
    <mergeCell ref="C1413:D1413"/>
    <mergeCell ref="C1418:D1418"/>
    <mergeCell ref="C1420:D1420"/>
    <mergeCell ref="C1422:D1422"/>
    <mergeCell ref="C1427:D1427"/>
    <mergeCell ref="C1428:D1428"/>
    <mergeCell ref="C1429:D1429"/>
    <mergeCell ref="C1430:D1430"/>
    <mergeCell ref="C1431:D1431"/>
    <mergeCell ref="C1432:D1432"/>
    <mergeCell ref="C1433:D1433"/>
    <mergeCell ref="C1435:G1435"/>
    <mergeCell ref="C1436:D1436"/>
    <mergeCell ref="C1437:D1437"/>
    <mergeCell ref="C1438:D1438"/>
    <mergeCell ref="C1439:D1439"/>
    <mergeCell ref="C1381:D1381"/>
    <mergeCell ref="C1382:D1382"/>
    <mergeCell ref="C1383:D1383"/>
    <mergeCell ref="C1385:D1385"/>
    <mergeCell ref="C1386:D1386"/>
    <mergeCell ref="C1387:D1387"/>
    <mergeCell ref="C1388:D1388"/>
    <mergeCell ref="C1389:D1389"/>
    <mergeCell ref="C1390:D1390"/>
    <mergeCell ref="C1391:D1391"/>
    <mergeCell ref="C1398:D1398"/>
    <mergeCell ref="C1400:D1400"/>
    <mergeCell ref="C1402:D1402"/>
    <mergeCell ref="C1404:D1404"/>
    <mergeCell ref="C1406:D1406"/>
    <mergeCell ref="C1408:D1408"/>
    <mergeCell ref="C1410:D1410"/>
    <mergeCell ref="C1362:D1362"/>
    <mergeCell ref="C1363:D1363"/>
    <mergeCell ref="C1364:D1364"/>
    <mergeCell ref="C1365:D1365"/>
    <mergeCell ref="C1366:D1366"/>
    <mergeCell ref="C1367:D1367"/>
    <mergeCell ref="C1368:D1368"/>
    <mergeCell ref="C1369:D1369"/>
    <mergeCell ref="C1370:D1370"/>
    <mergeCell ref="C1371:D1371"/>
    <mergeCell ref="C1372:D1372"/>
    <mergeCell ref="C1373:D1373"/>
    <mergeCell ref="C1374:D1374"/>
    <mergeCell ref="C1376:D1376"/>
    <mergeCell ref="C1377:D1377"/>
    <mergeCell ref="C1379:D1379"/>
    <mergeCell ref="C1380:D1380"/>
    <mergeCell ref="C1345:D1345"/>
    <mergeCell ref="C1346:D1346"/>
    <mergeCell ref="C1347:D1347"/>
    <mergeCell ref="C1348:D1348"/>
    <mergeCell ref="C1349:D1349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59:D1359"/>
    <mergeCell ref="C1360:D1360"/>
    <mergeCell ref="C1361:D1361"/>
    <mergeCell ref="C1328:D1328"/>
    <mergeCell ref="C1329:D1329"/>
    <mergeCell ref="C1330:D1330"/>
    <mergeCell ref="C1331:D1331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C1342:D1342"/>
    <mergeCell ref="C1343:D1343"/>
    <mergeCell ref="C1344:D1344"/>
    <mergeCell ref="C1311:D1311"/>
    <mergeCell ref="C1312:D1312"/>
    <mergeCell ref="C1313:D1313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327:D1327"/>
    <mergeCell ref="C1292:D1292"/>
    <mergeCell ref="C1293:D1293"/>
    <mergeCell ref="C1294:D1294"/>
    <mergeCell ref="C1296:D1296"/>
    <mergeCell ref="C1297:D1297"/>
    <mergeCell ref="C1299:D1299"/>
    <mergeCell ref="C1300:D1300"/>
    <mergeCell ref="C1301:D1301"/>
    <mergeCell ref="C1302:D1302"/>
    <mergeCell ref="C1303:D1303"/>
    <mergeCell ref="C1304:D1304"/>
    <mergeCell ref="C1305:D1305"/>
    <mergeCell ref="C1306:D1306"/>
    <mergeCell ref="C1307:D1307"/>
    <mergeCell ref="C1308:D1308"/>
    <mergeCell ref="C1309:D1309"/>
    <mergeCell ref="C1310:D1310"/>
    <mergeCell ref="C1272:D1272"/>
    <mergeCell ref="C1273:D1273"/>
    <mergeCell ref="C1274:D1274"/>
    <mergeCell ref="C1275:D1275"/>
    <mergeCell ref="C1276:D1276"/>
    <mergeCell ref="C1277:D1277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D1286"/>
    <mergeCell ref="C1290:D1290"/>
    <mergeCell ref="C1291:D1291"/>
    <mergeCell ref="C1255:D1255"/>
    <mergeCell ref="C1256:D1256"/>
    <mergeCell ref="C1257:D1257"/>
    <mergeCell ref="C1258:D1258"/>
    <mergeCell ref="C1259:D1259"/>
    <mergeCell ref="C1260:D1260"/>
    <mergeCell ref="C1261:D1261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70:D1270"/>
    <mergeCell ref="C1271:D1271"/>
    <mergeCell ref="C1238:D1238"/>
    <mergeCell ref="C1239:D1239"/>
    <mergeCell ref="C1240:D1240"/>
    <mergeCell ref="C1241:D1241"/>
    <mergeCell ref="C1242:D1242"/>
    <mergeCell ref="C1243:D1243"/>
    <mergeCell ref="C1244:D1244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C1254:D1254"/>
    <mergeCell ref="C1221:D1221"/>
    <mergeCell ref="C1222:D1222"/>
    <mergeCell ref="C1223:D1223"/>
    <mergeCell ref="C1224:D1224"/>
    <mergeCell ref="C1225:D1225"/>
    <mergeCell ref="C1226:D1226"/>
    <mergeCell ref="C1227:D1227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37:D1237"/>
    <mergeCell ref="C1204:D1204"/>
    <mergeCell ref="C1205:D1205"/>
    <mergeCell ref="C1206:D120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C1215:D1215"/>
    <mergeCell ref="C1216:D1216"/>
    <mergeCell ref="C1217:D1217"/>
    <mergeCell ref="C1218:D1218"/>
    <mergeCell ref="C1219:D1219"/>
    <mergeCell ref="C1220:D1220"/>
    <mergeCell ref="C1185:D1185"/>
    <mergeCell ref="C1187:D1187"/>
    <mergeCell ref="C1188:D1188"/>
    <mergeCell ref="C1189:D1189"/>
    <mergeCell ref="C1190:D1190"/>
    <mergeCell ref="C1191:D1191"/>
    <mergeCell ref="C1192:D1192"/>
    <mergeCell ref="C1193:D1193"/>
    <mergeCell ref="C1194:D1194"/>
    <mergeCell ref="C1195:D1195"/>
    <mergeCell ref="C1196:D1196"/>
    <mergeCell ref="C1197:D1197"/>
    <mergeCell ref="C1198:D1198"/>
    <mergeCell ref="C1200:D1200"/>
    <mergeCell ref="C1201:D1201"/>
    <mergeCell ref="C1202:D1202"/>
    <mergeCell ref="C1203:D1203"/>
    <mergeCell ref="C1165:D1165"/>
    <mergeCell ref="C1166:D1166"/>
    <mergeCell ref="C1167:D1167"/>
    <mergeCell ref="C1168:D1168"/>
    <mergeCell ref="C1170:D1170"/>
    <mergeCell ref="C1172:D1172"/>
    <mergeCell ref="C1173:D1173"/>
    <mergeCell ref="C1174:D1174"/>
    <mergeCell ref="C1175:D1175"/>
    <mergeCell ref="C1176:D1176"/>
    <mergeCell ref="C1178:D1178"/>
    <mergeCell ref="C1179:D1179"/>
    <mergeCell ref="C1180:D1180"/>
    <mergeCell ref="C1181:D1181"/>
    <mergeCell ref="C1182:D1182"/>
    <mergeCell ref="C1183:D1183"/>
    <mergeCell ref="C1184:D1184"/>
    <mergeCell ref="C1148:D1148"/>
    <mergeCell ref="C1149:D1149"/>
    <mergeCell ref="C1150:D1150"/>
    <mergeCell ref="C1151:D1151"/>
    <mergeCell ref="C1152:D1152"/>
    <mergeCell ref="C1153:D1153"/>
    <mergeCell ref="C1154:D1154"/>
    <mergeCell ref="C1155:D1155"/>
    <mergeCell ref="C1156:D1156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31:D1131"/>
    <mergeCell ref="C1132:D1132"/>
    <mergeCell ref="C1133:D1133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14:D1114"/>
    <mergeCell ref="C1115:D1115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C1127:D1127"/>
    <mergeCell ref="C1128:D1128"/>
    <mergeCell ref="C1129:D1129"/>
    <mergeCell ref="C1130:D1130"/>
    <mergeCell ref="C1097:D1097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C1107:D1107"/>
    <mergeCell ref="C1108:D1108"/>
    <mergeCell ref="C1109:D1109"/>
    <mergeCell ref="C1110:D1110"/>
    <mergeCell ref="C1111:D1111"/>
    <mergeCell ref="C1112:D1112"/>
    <mergeCell ref="C1113:D1113"/>
    <mergeCell ref="C1080:D1080"/>
    <mergeCell ref="C1081:D1081"/>
    <mergeCell ref="C1082:D1082"/>
    <mergeCell ref="C1083:D1083"/>
    <mergeCell ref="C1084:D1084"/>
    <mergeCell ref="C1085:D1085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62:D1062"/>
    <mergeCell ref="C1063:D1063"/>
    <mergeCell ref="C1064:D1064"/>
    <mergeCell ref="C1065:D1065"/>
    <mergeCell ref="C1066:D1066"/>
    <mergeCell ref="C1067:D1067"/>
    <mergeCell ref="C1068:D1068"/>
    <mergeCell ref="C1069:D1069"/>
    <mergeCell ref="C1070:D1070"/>
    <mergeCell ref="C1071:D1071"/>
    <mergeCell ref="C1072:D1072"/>
    <mergeCell ref="C1073:D1073"/>
    <mergeCell ref="C1074:D1074"/>
    <mergeCell ref="C1075:D1075"/>
    <mergeCell ref="C1077:D1077"/>
    <mergeCell ref="C1078:D1078"/>
    <mergeCell ref="C1079:D1079"/>
    <mergeCell ref="C1043:D1043"/>
    <mergeCell ref="C1044:D1044"/>
    <mergeCell ref="C1045:D1045"/>
    <mergeCell ref="C1047:D1047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C1057:D1057"/>
    <mergeCell ref="C1058:D1058"/>
    <mergeCell ref="C1059:D1059"/>
    <mergeCell ref="C1060:D1060"/>
    <mergeCell ref="C1061:D1061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1008:D1008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22:D922"/>
    <mergeCell ref="C923:D923"/>
    <mergeCell ref="C924:D924"/>
    <mergeCell ref="C925:D925"/>
    <mergeCell ref="C926:D926"/>
    <mergeCell ref="C927:D927"/>
    <mergeCell ref="C929:D929"/>
    <mergeCell ref="C930:D930"/>
    <mergeCell ref="C931:D931"/>
    <mergeCell ref="C932:D932"/>
    <mergeCell ref="C933:D933"/>
    <mergeCell ref="C934:D934"/>
    <mergeCell ref="C936:D936"/>
    <mergeCell ref="C937:D937"/>
    <mergeCell ref="C938:D938"/>
    <mergeCell ref="C939:D939"/>
    <mergeCell ref="C940:D940"/>
    <mergeCell ref="C898:D898"/>
    <mergeCell ref="C900:D900"/>
    <mergeCell ref="C904:D904"/>
    <mergeCell ref="C905:D905"/>
    <mergeCell ref="C906:D906"/>
    <mergeCell ref="C907:D907"/>
    <mergeCell ref="C908:D908"/>
    <mergeCell ref="C909:D909"/>
    <mergeCell ref="C910:D910"/>
    <mergeCell ref="C912:D912"/>
    <mergeCell ref="C913:D913"/>
    <mergeCell ref="C914:D914"/>
    <mergeCell ref="C915:D915"/>
    <mergeCell ref="C917:D917"/>
    <mergeCell ref="C918:D918"/>
    <mergeCell ref="C920:D920"/>
    <mergeCell ref="C921:D921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90:D890"/>
    <mergeCell ref="C892:D892"/>
    <mergeCell ref="C894:D894"/>
    <mergeCell ref="C896:D896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20:D820"/>
    <mergeCell ref="C821:D821"/>
    <mergeCell ref="C826:D826"/>
    <mergeCell ref="C827:D827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7:D807"/>
    <mergeCell ref="C809:D809"/>
    <mergeCell ref="C810:D810"/>
    <mergeCell ref="C811:D811"/>
    <mergeCell ref="C812:D812"/>
    <mergeCell ref="C813:D813"/>
    <mergeCell ref="C817:D817"/>
    <mergeCell ref="C818:D818"/>
    <mergeCell ref="C819:D819"/>
    <mergeCell ref="C767:D767"/>
    <mergeCell ref="C768:D768"/>
    <mergeCell ref="C771:D771"/>
    <mergeCell ref="C772:D772"/>
    <mergeCell ref="C773:D773"/>
    <mergeCell ref="C775:D775"/>
    <mergeCell ref="C776:D776"/>
    <mergeCell ref="C778:D778"/>
    <mergeCell ref="C779:D779"/>
    <mergeCell ref="C781:D781"/>
    <mergeCell ref="C782:D782"/>
    <mergeCell ref="C789:D789"/>
    <mergeCell ref="C790:D790"/>
    <mergeCell ref="C791:D791"/>
    <mergeCell ref="C792:D792"/>
    <mergeCell ref="C793:D793"/>
    <mergeCell ref="C795:D795"/>
    <mergeCell ref="C742:D742"/>
    <mergeCell ref="C743:D743"/>
    <mergeCell ref="C745:D745"/>
    <mergeCell ref="C746:D746"/>
    <mergeCell ref="C747:D747"/>
    <mergeCell ref="C748:D748"/>
    <mergeCell ref="C749:D749"/>
    <mergeCell ref="C750:D750"/>
    <mergeCell ref="C751:D751"/>
    <mergeCell ref="C753:D753"/>
    <mergeCell ref="C755:D755"/>
    <mergeCell ref="C756:D756"/>
    <mergeCell ref="C757:D757"/>
    <mergeCell ref="C758:D758"/>
    <mergeCell ref="C759:D759"/>
    <mergeCell ref="C761:G761"/>
    <mergeCell ref="C762:D762"/>
    <mergeCell ref="C717:D717"/>
    <mergeCell ref="C719:D719"/>
    <mergeCell ref="C720:D720"/>
    <mergeCell ref="C721:D721"/>
    <mergeCell ref="C723:D723"/>
    <mergeCell ref="C727:D727"/>
    <mergeCell ref="C728:D728"/>
    <mergeCell ref="C729:D729"/>
    <mergeCell ref="C730:D730"/>
    <mergeCell ref="C731:D731"/>
    <mergeCell ref="C733:D733"/>
    <mergeCell ref="C735:D735"/>
    <mergeCell ref="C736:D736"/>
    <mergeCell ref="C737:D737"/>
    <mergeCell ref="C738:D738"/>
    <mergeCell ref="C740:D740"/>
    <mergeCell ref="C741:D741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64:D664"/>
    <mergeCell ref="C665:D665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592:D592"/>
    <mergeCell ref="C593:D593"/>
    <mergeCell ref="C594:D594"/>
    <mergeCell ref="C595:D595"/>
    <mergeCell ref="C596:D596"/>
    <mergeCell ref="C598:D598"/>
    <mergeCell ref="C599:D599"/>
    <mergeCell ref="C601:D601"/>
    <mergeCell ref="C602:D602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40:D540"/>
    <mergeCell ref="C541:D541"/>
    <mergeCell ref="C542:D542"/>
    <mergeCell ref="C543:D543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20:D520"/>
    <mergeCell ref="C521:D521"/>
    <mergeCell ref="C522:D522"/>
    <mergeCell ref="C523:D523"/>
    <mergeCell ref="C524:D524"/>
    <mergeCell ref="C525:D525"/>
    <mergeCell ref="C527:G527"/>
    <mergeCell ref="C528:D528"/>
    <mergeCell ref="C529:D529"/>
    <mergeCell ref="C530:D530"/>
    <mergeCell ref="C532:G532"/>
    <mergeCell ref="C533:G533"/>
    <mergeCell ref="C534:D534"/>
    <mergeCell ref="C535:D535"/>
    <mergeCell ref="C536:D536"/>
    <mergeCell ref="C538:D538"/>
    <mergeCell ref="C539:D539"/>
    <mergeCell ref="C501:D501"/>
    <mergeCell ref="C503:G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5:G515"/>
    <mergeCell ref="C516:D516"/>
    <mergeCell ref="C517:D517"/>
    <mergeCell ref="C518:D518"/>
    <mergeCell ref="C519:D519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2:G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31:D431"/>
    <mergeCell ref="C432:D432"/>
    <mergeCell ref="C433:D433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9:G429"/>
    <mergeCell ref="C430:G430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377:D377"/>
    <mergeCell ref="C379:D379"/>
    <mergeCell ref="C380:D380"/>
    <mergeCell ref="C382:G382"/>
    <mergeCell ref="C383:G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70:D370"/>
    <mergeCell ref="C371:D371"/>
    <mergeCell ref="C372:D372"/>
    <mergeCell ref="C373:D373"/>
    <mergeCell ref="C374:D374"/>
    <mergeCell ref="C376:D376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04:D304"/>
    <mergeCell ref="C305:D305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7:D297"/>
    <mergeCell ref="C298:D298"/>
    <mergeCell ref="C299:D299"/>
    <mergeCell ref="C300:D300"/>
    <mergeCell ref="C301:D301"/>
    <mergeCell ref="C302:D302"/>
    <mergeCell ref="C303:D303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17:D217"/>
    <mergeCell ref="C218:D218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4:D214"/>
    <mergeCell ref="C215:D215"/>
    <mergeCell ref="C216:D216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12:D112"/>
    <mergeCell ref="C116:D116"/>
    <mergeCell ref="C117:D117"/>
    <mergeCell ref="C119:D119"/>
    <mergeCell ref="C121:D121"/>
    <mergeCell ref="C123:D123"/>
    <mergeCell ref="C124:D124"/>
    <mergeCell ref="C128:D128"/>
    <mergeCell ref="C129:D129"/>
    <mergeCell ref="C133:D133"/>
    <mergeCell ref="C134:D134"/>
    <mergeCell ref="C135:D135"/>
    <mergeCell ref="C139:D139"/>
    <mergeCell ref="C140:D140"/>
    <mergeCell ref="C141:D141"/>
    <mergeCell ref="C142:D142"/>
    <mergeCell ref="C146:D146"/>
    <mergeCell ref="C88:G88"/>
    <mergeCell ref="C89:G89"/>
    <mergeCell ref="C90:G90"/>
    <mergeCell ref="C91:D91"/>
    <mergeCell ref="C92:D92"/>
    <mergeCell ref="C94:D94"/>
    <mergeCell ref="C95:D95"/>
    <mergeCell ref="C97:D97"/>
    <mergeCell ref="C98:D98"/>
    <mergeCell ref="C99:D99"/>
    <mergeCell ref="C104:D104"/>
    <mergeCell ref="C105:D105"/>
    <mergeCell ref="C106:D106"/>
    <mergeCell ref="C107:D107"/>
    <mergeCell ref="C108:D108"/>
    <mergeCell ref="C109:D109"/>
    <mergeCell ref="C110:D110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9:D79"/>
    <mergeCell ref="C80:D80"/>
    <mergeCell ref="C82:G82"/>
    <mergeCell ref="C83:G83"/>
    <mergeCell ref="C84:G84"/>
    <mergeCell ref="C85:D85"/>
    <mergeCell ref="C86:D86"/>
    <mergeCell ref="C44:D44"/>
    <mergeCell ref="C46:D46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3:D63"/>
    <mergeCell ref="C64:D64"/>
    <mergeCell ref="C65:D65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A1:G1"/>
    <mergeCell ref="A3:B3"/>
    <mergeCell ref="A4:B4"/>
    <mergeCell ref="E4:G4"/>
    <mergeCell ref="C9:D9"/>
    <mergeCell ref="C10:D10"/>
    <mergeCell ref="C11:D11"/>
    <mergeCell ref="C12:D12"/>
    <mergeCell ref="C13:D13"/>
    <mergeCell ref="C14:D14"/>
    <mergeCell ref="C15:D15"/>
    <mergeCell ref="C16:D16"/>
    <mergeCell ref="C19:G19"/>
    <mergeCell ref="C20:D20"/>
    <mergeCell ref="C21:D21"/>
    <mergeCell ref="C22:D22"/>
    <mergeCell ref="C23:D23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F23"/>
  <sheetViews>
    <sheetView showGridLines="0" showZeros="0" workbookViewId="0" topLeftCell="A1">
      <selection activeCell="E11" sqref="E11:E20"/>
    </sheetView>
  </sheetViews>
  <sheetFormatPr defaultColWidth="9.00390625" defaultRowHeight="12.75"/>
  <cols>
    <col min="2" max="2" width="43.75390625" style="0" customWidth="1"/>
  </cols>
  <sheetData>
    <row r="3" spans="1:6" ht="12.75">
      <c r="A3" s="321"/>
      <c r="B3" s="322" t="s">
        <v>2888</v>
      </c>
      <c r="C3" s="323"/>
      <c r="D3" s="324"/>
      <c r="E3" s="324"/>
      <c r="F3" s="323"/>
    </row>
    <row r="4" spans="1:6" ht="12.75">
      <c r="A4" s="321"/>
      <c r="B4" s="325"/>
      <c r="C4" s="323"/>
      <c r="D4" s="324"/>
      <c r="E4" s="324"/>
      <c r="F4" s="323"/>
    </row>
    <row r="5" spans="1:6" ht="12.75">
      <c r="A5" s="321"/>
      <c r="B5" s="326" t="s">
        <v>2889</v>
      </c>
      <c r="C5" s="323"/>
      <c r="D5" s="324"/>
      <c r="E5" s="324"/>
      <c r="F5" s="323"/>
    </row>
    <row r="6" spans="1:6" ht="12.75">
      <c r="A6" s="321"/>
      <c r="B6" s="323" t="s">
        <v>2890</v>
      </c>
      <c r="C6" s="323"/>
      <c r="D6" s="327"/>
      <c r="E6" s="328" t="s">
        <v>2891</v>
      </c>
      <c r="F6" s="323"/>
    </row>
    <row r="7" spans="1:6" ht="12.75">
      <c r="A7" s="329" t="s">
        <v>2892</v>
      </c>
      <c r="B7" s="330" t="s">
        <v>2893</v>
      </c>
      <c r="C7" s="330" t="s">
        <v>2894</v>
      </c>
      <c r="D7" s="331" t="s">
        <v>111</v>
      </c>
      <c r="E7" s="331" t="s">
        <v>2895</v>
      </c>
      <c r="F7" s="332" t="s">
        <v>2896</v>
      </c>
    </row>
    <row r="8" spans="1:6" ht="12.75">
      <c r="A8" s="333"/>
      <c r="B8" s="334"/>
      <c r="C8" s="335"/>
      <c r="D8" s="336"/>
      <c r="E8" s="336"/>
      <c r="F8" s="337"/>
    </row>
    <row r="9" spans="1:6" ht="12.75">
      <c r="A9" s="338"/>
      <c r="B9" s="339"/>
      <c r="C9" s="340"/>
      <c r="D9" s="340"/>
      <c r="E9" s="340"/>
      <c r="F9" s="341"/>
    </row>
    <row r="10" spans="1:6" ht="12.75">
      <c r="A10" s="338"/>
      <c r="B10" s="339" t="s">
        <v>2897</v>
      </c>
      <c r="C10" s="340"/>
      <c r="D10" s="340"/>
      <c r="E10" s="340"/>
      <c r="F10" s="341"/>
    </row>
    <row r="11" spans="1:6" ht="12.75">
      <c r="A11" s="338" t="s">
        <v>2898</v>
      </c>
      <c r="B11" s="342" t="s">
        <v>2899</v>
      </c>
      <c r="C11" s="340" t="s">
        <v>205</v>
      </c>
      <c r="D11" s="343">
        <v>14</v>
      </c>
      <c r="E11" s="433"/>
      <c r="F11" s="341">
        <f aca="true" t="shared" si="0" ref="F11:F20">D11*E11</f>
        <v>0</v>
      </c>
    </row>
    <row r="12" spans="1:6" ht="12.75">
      <c r="A12" s="338" t="s">
        <v>2900</v>
      </c>
      <c r="B12" s="342" t="s">
        <v>2901</v>
      </c>
      <c r="C12" s="340" t="s">
        <v>205</v>
      </c>
      <c r="D12" s="343">
        <v>12</v>
      </c>
      <c r="E12" s="433"/>
      <c r="F12" s="341">
        <f t="shared" si="0"/>
        <v>0</v>
      </c>
    </row>
    <row r="13" spans="1:6" ht="12.75">
      <c r="A13" s="338" t="s">
        <v>2902</v>
      </c>
      <c r="B13" s="342" t="s">
        <v>2903</v>
      </c>
      <c r="C13" s="340" t="s">
        <v>1386</v>
      </c>
      <c r="D13" s="343">
        <v>5</v>
      </c>
      <c r="E13" s="433"/>
      <c r="F13" s="341">
        <f t="shared" si="0"/>
        <v>0</v>
      </c>
    </row>
    <row r="14" spans="1:6" ht="12.75">
      <c r="A14" s="338" t="s">
        <v>2904</v>
      </c>
      <c r="B14" s="342" t="s">
        <v>2905</v>
      </c>
      <c r="C14" s="340" t="s">
        <v>1386</v>
      </c>
      <c r="D14" s="343">
        <v>1</v>
      </c>
      <c r="E14" s="433"/>
      <c r="F14" s="341">
        <f t="shared" si="0"/>
        <v>0</v>
      </c>
    </row>
    <row r="15" spans="1:6" ht="12.75">
      <c r="A15" s="338" t="s">
        <v>2906</v>
      </c>
      <c r="B15" s="342" t="s">
        <v>2907</v>
      </c>
      <c r="C15" s="340" t="s">
        <v>1386</v>
      </c>
      <c r="D15" s="343">
        <v>1</v>
      </c>
      <c r="E15" s="433"/>
      <c r="F15" s="341">
        <f t="shared" si="0"/>
        <v>0</v>
      </c>
    </row>
    <row r="16" spans="1:6" ht="12.75">
      <c r="A16" s="338" t="s">
        <v>2908</v>
      </c>
      <c r="B16" s="342" t="s">
        <v>2909</v>
      </c>
      <c r="C16" s="340" t="s">
        <v>205</v>
      </c>
      <c r="D16" s="343">
        <f>SUM(D11)</f>
        <v>14</v>
      </c>
      <c r="E16" s="433"/>
      <c r="F16" s="341">
        <f t="shared" si="0"/>
        <v>0</v>
      </c>
    </row>
    <row r="17" spans="1:6" ht="12.75">
      <c r="A17" s="338" t="s">
        <v>2910</v>
      </c>
      <c r="B17" s="342" t="s">
        <v>2911</v>
      </c>
      <c r="C17" s="340" t="s">
        <v>205</v>
      </c>
      <c r="D17" s="343">
        <f>SUM(D12:D12)</f>
        <v>12</v>
      </c>
      <c r="E17" s="433"/>
      <c r="F17" s="341">
        <f t="shared" si="0"/>
        <v>0</v>
      </c>
    </row>
    <row r="18" spans="1:6" ht="12.75">
      <c r="A18" s="338" t="s">
        <v>2912</v>
      </c>
      <c r="B18" s="342" t="s">
        <v>2913</v>
      </c>
      <c r="C18" s="340" t="s">
        <v>2914</v>
      </c>
      <c r="D18" s="343">
        <v>2</v>
      </c>
      <c r="E18" s="433"/>
      <c r="F18" s="341">
        <f t="shared" si="0"/>
        <v>0</v>
      </c>
    </row>
    <row r="19" spans="1:6" ht="12.75">
      <c r="A19" s="338" t="s">
        <v>2915</v>
      </c>
      <c r="B19" s="342" t="s">
        <v>2916</v>
      </c>
      <c r="C19" s="340" t="s">
        <v>205</v>
      </c>
      <c r="D19" s="343">
        <f>SUM(D17)</f>
        <v>12</v>
      </c>
      <c r="E19" s="433"/>
      <c r="F19" s="341">
        <f t="shared" si="0"/>
        <v>0</v>
      </c>
    </row>
    <row r="20" spans="1:6" ht="12.75">
      <c r="A20" s="338" t="s">
        <v>2917</v>
      </c>
      <c r="B20" s="344" t="s">
        <v>2918</v>
      </c>
      <c r="C20" s="340" t="s">
        <v>2914</v>
      </c>
      <c r="D20" s="343">
        <v>1</v>
      </c>
      <c r="E20" s="433"/>
      <c r="F20" s="341">
        <f t="shared" si="0"/>
        <v>0</v>
      </c>
    </row>
    <row r="21" spans="1:6" ht="12.75">
      <c r="A21" s="338"/>
      <c r="B21" s="342"/>
      <c r="C21" s="340"/>
      <c r="D21" s="343"/>
      <c r="E21" s="343"/>
      <c r="F21" s="341"/>
    </row>
    <row r="22" spans="1:6" ht="12.75">
      <c r="A22" s="321"/>
      <c r="B22" s="323"/>
      <c r="C22" s="323"/>
      <c r="D22" s="345"/>
      <c r="E22" s="345"/>
      <c r="F22" s="346"/>
    </row>
    <row r="23" spans="1:6" ht="12.75">
      <c r="A23" s="321"/>
      <c r="B23" s="323" t="s">
        <v>2864</v>
      </c>
      <c r="C23" s="323"/>
      <c r="D23" s="324"/>
      <c r="E23" s="324"/>
      <c r="F23" s="347">
        <f>SUM(F11:F21)</f>
        <v>0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F18"/>
  <sheetViews>
    <sheetView showGridLines="0" showZeros="0" workbookViewId="0" topLeftCell="A1">
      <selection activeCell="G8" sqref="G8:G18"/>
    </sheetView>
  </sheetViews>
  <sheetFormatPr defaultColWidth="9.00390625" defaultRowHeight="12.75"/>
  <cols>
    <col min="2" max="2" width="45.25390625" style="0" customWidth="1"/>
    <col min="5" max="5" width="9.625" style="0" customWidth="1"/>
  </cols>
  <sheetData>
    <row r="3" spans="1:6" ht="12.75">
      <c r="A3" s="321"/>
      <c r="B3" s="322" t="s">
        <v>2888</v>
      </c>
      <c r="C3" s="323"/>
      <c r="D3" s="324"/>
      <c r="E3" s="324"/>
      <c r="F3" s="323"/>
    </row>
    <row r="4" spans="1:6" ht="12.75">
      <c r="A4" s="321"/>
      <c r="B4" s="325"/>
      <c r="C4" s="323"/>
      <c r="D4" s="324"/>
      <c r="E4" s="324"/>
      <c r="F4" s="323"/>
    </row>
    <row r="5" spans="1:6" ht="12.75">
      <c r="A5" s="321"/>
      <c r="B5" s="326" t="s">
        <v>2919</v>
      </c>
      <c r="C5" s="323"/>
      <c r="D5" s="324"/>
      <c r="E5" s="324"/>
      <c r="F5" s="323"/>
    </row>
    <row r="6" spans="1:6" ht="12.75">
      <c r="A6" s="321"/>
      <c r="B6" s="323" t="s">
        <v>2890</v>
      </c>
      <c r="C6" s="323"/>
      <c r="D6" s="327"/>
      <c r="E6" s="328" t="s">
        <v>2891</v>
      </c>
      <c r="F6" s="323"/>
    </row>
    <row r="7" spans="1:6" ht="12.75">
      <c r="A7" s="329" t="s">
        <v>2892</v>
      </c>
      <c r="B7" s="330" t="s">
        <v>2893</v>
      </c>
      <c r="C7" s="330" t="s">
        <v>2894</v>
      </c>
      <c r="D7" s="331" t="s">
        <v>111</v>
      </c>
      <c r="E7" s="331" t="s">
        <v>2895</v>
      </c>
      <c r="F7" s="332" t="s">
        <v>2920</v>
      </c>
    </row>
    <row r="8" spans="1:6" ht="12.75">
      <c r="A8" s="333"/>
      <c r="B8" s="334"/>
      <c r="C8" s="335"/>
      <c r="D8" s="336"/>
      <c r="E8" s="336"/>
      <c r="F8" s="337"/>
    </row>
    <row r="9" spans="1:6" ht="12.75">
      <c r="A9" s="348" t="s">
        <v>2921</v>
      </c>
      <c r="B9" s="349" t="s">
        <v>2922</v>
      </c>
      <c r="C9" s="342" t="s">
        <v>1386</v>
      </c>
      <c r="D9" s="350">
        <v>214</v>
      </c>
      <c r="E9" s="432"/>
      <c r="F9" s="341">
        <f aca="true" t="shared" si="0" ref="F9:F15">D9*E9</f>
        <v>0</v>
      </c>
    </row>
    <row r="10" spans="1:6" ht="12.75">
      <c r="A10" s="348" t="s">
        <v>2923</v>
      </c>
      <c r="B10" s="349" t="s">
        <v>2924</v>
      </c>
      <c r="C10" s="342" t="s">
        <v>1386</v>
      </c>
      <c r="D10" s="350">
        <v>214</v>
      </c>
      <c r="E10" s="432"/>
      <c r="F10" s="341">
        <f t="shared" si="0"/>
        <v>0</v>
      </c>
    </row>
    <row r="11" spans="1:6" ht="12.75">
      <c r="A11" s="348" t="s">
        <v>2925</v>
      </c>
      <c r="B11" s="349" t="s">
        <v>2926</v>
      </c>
      <c r="C11" s="342" t="s">
        <v>1386</v>
      </c>
      <c r="D11" s="350">
        <v>214</v>
      </c>
      <c r="E11" s="432"/>
      <c r="F11" s="341">
        <f t="shared" si="0"/>
        <v>0</v>
      </c>
    </row>
    <row r="12" spans="1:6" ht="24">
      <c r="A12" s="348" t="s">
        <v>2927</v>
      </c>
      <c r="B12" s="351" t="s">
        <v>2928</v>
      </c>
      <c r="C12" s="342" t="s">
        <v>1386</v>
      </c>
      <c r="D12" s="350">
        <v>16</v>
      </c>
      <c r="E12" s="432"/>
      <c r="F12" s="341">
        <f t="shared" si="0"/>
        <v>0</v>
      </c>
    </row>
    <row r="13" spans="1:6" ht="12.75">
      <c r="A13" s="348" t="s">
        <v>2929</v>
      </c>
      <c r="B13" s="349" t="s">
        <v>2930</v>
      </c>
      <c r="C13" s="342" t="s">
        <v>2914</v>
      </c>
      <c r="D13" s="352">
        <v>1</v>
      </c>
      <c r="E13" s="432"/>
      <c r="F13" s="341">
        <f t="shared" si="0"/>
        <v>0</v>
      </c>
    </row>
    <row r="14" spans="1:6" ht="12.75">
      <c r="A14" s="348" t="s">
        <v>2931</v>
      </c>
      <c r="B14" s="353" t="s">
        <v>2932</v>
      </c>
      <c r="C14" s="342" t="s">
        <v>2914</v>
      </c>
      <c r="D14" s="350">
        <v>1</v>
      </c>
      <c r="E14" s="431"/>
      <c r="F14" s="341">
        <f t="shared" si="0"/>
        <v>0</v>
      </c>
    </row>
    <row r="15" spans="1:6" ht="12.75">
      <c r="A15" s="348" t="s">
        <v>2933</v>
      </c>
      <c r="B15" s="354" t="s">
        <v>2918</v>
      </c>
      <c r="C15" s="342" t="s">
        <v>2914</v>
      </c>
      <c r="D15" s="350">
        <v>1</v>
      </c>
      <c r="E15" s="431"/>
      <c r="F15" s="341">
        <f t="shared" si="0"/>
        <v>0</v>
      </c>
    </row>
    <row r="16" spans="1:6" ht="12.75">
      <c r="A16" s="333"/>
      <c r="B16" s="342"/>
      <c r="C16" s="342"/>
      <c r="D16" s="350"/>
      <c r="E16" s="350"/>
      <c r="F16" s="355"/>
    </row>
    <row r="17" spans="1:6" ht="12.75">
      <c r="A17" s="333"/>
      <c r="B17" s="323" t="s">
        <v>2864</v>
      </c>
      <c r="C17" s="342"/>
      <c r="D17" s="350"/>
      <c r="E17" s="350"/>
      <c r="F17" s="355">
        <f>SUM(F9:F15)</f>
        <v>0</v>
      </c>
    </row>
    <row r="18" spans="3:6" ht="12.75">
      <c r="C18" s="323"/>
      <c r="D18" s="324"/>
      <c r="E18" s="324"/>
      <c r="F18" s="347">
        <f>SUM(F6:F16)</f>
        <v>0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3:I15"/>
  <sheetViews>
    <sheetView showGridLines="0" showZeros="0" workbookViewId="0" topLeftCell="A1">
      <selection activeCell="E7" sqref="E7:E13"/>
    </sheetView>
  </sheetViews>
  <sheetFormatPr defaultColWidth="9.00390625" defaultRowHeight="12.75"/>
  <cols>
    <col min="1" max="1" width="68.625" style="0" customWidth="1"/>
    <col min="9" max="9" width="11.125" style="0" customWidth="1"/>
  </cols>
  <sheetData>
    <row r="3" spans="1:9" ht="15.75">
      <c r="A3" s="281" t="s">
        <v>2832</v>
      </c>
      <c r="B3" s="282"/>
      <c r="C3" s="282"/>
      <c r="D3" s="283"/>
      <c r="E3" s="284"/>
      <c r="F3" s="284"/>
      <c r="G3" s="284"/>
      <c r="H3" s="284"/>
      <c r="I3" s="284"/>
    </row>
    <row r="4" spans="1:9" ht="12.75">
      <c r="A4" s="285"/>
      <c r="B4" s="282"/>
      <c r="C4" s="282"/>
      <c r="D4" s="283"/>
      <c r="E4" s="284"/>
      <c r="F4" s="284"/>
      <c r="G4" s="284"/>
      <c r="H4" s="284"/>
      <c r="I4" s="284"/>
    </row>
    <row r="5" spans="1:9" ht="24">
      <c r="A5" s="286" t="s">
        <v>109</v>
      </c>
      <c r="B5" s="286" t="s">
        <v>110</v>
      </c>
      <c r="C5" s="286" t="s">
        <v>2833</v>
      </c>
      <c r="D5" s="287" t="s">
        <v>111</v>
      </c>
      <c r="E5" s="288" t="s">
        <v>2834</v>
      </c>
      <c r="F5" s="288" t="s">
        <v>2835</v>
      </c>
      <c r="G5" s="288" t="s">
        <v>2836</v>
      </c>
      <c r="H5" s="288" t="s">
        <v>2837</v>
      </c>
      <c r="I5" s="289" t="s">
        <v>2838</v>
      </c>
    </row>
    <row r="6" spans="1:9" ht="12.75">
      <c r="A6" s="290" t="s">
        <v>2882</v>
      </c>
      <c r="B6" s="291"/>
      <c r="C6" s="291"/>
      <c r="D6" s="292"/>
      <c r="E6" s="284"/>
      <c r="F6" s="284"/>
      <c r="G6" s="284"/>
      <c r="H6" s="284"/>
      <c r="I6" s="284"/>
    </row>
    <row r="7" spans="1:9" ht="12.75">
      <c r="A7" s="293" t="s">
        <v>2883</v>
      </c>
      <c r="B7" s="294" t="s">
        <v>2020</v>
      </c>
      <c r="C7" s="294"/>
      <c r="D7" s="295">
        <v>1</v>
      </c>
      <c r="E7" s="434"/>
      <c r="F7" s="295">
        <f aca="true" t="shared" si="0" ref="F7:F13">D7*E7</f>
        <v>0</v>
      </c>
      <c r="G7" s="295"/>
      <c r="H7" s="295"/>
      <c r="I7" s="296">
        <f>F7+H7</f>
        <v>0</v>
      </c>
    </row>
    <row r="8" spans="1:9" ht="12.75">
      <c r="A8" s="293" t="s">
        <v>2884</v>
      </c>
      <c r="B8" s="294" t="s">
        <v>1386</v>
      </c>
      <c r="C8" s="294"/>
      <c r="D8" s="295">
        <v>23</v>
      </c>
      <c r="E8" s="434"/>
      <c r="F8" s="295">
        <f t="shared" si="0"/>
        <v>0</v>
      </c>
      <c r="G8" s="295"/>
      <c r="H8" s="295"/>
      <c r="I8" s="296">
        <f aca="true" t="shared" si="1" ref="I8:I13">F8+H8</f>
        <v>0</v>
      </c>
    </row>
    <row r="9" spans="1:9" ht="12.75">
      <c r="A9" s="293" t="s">
        <v>2885</v>
      </c>
      <c r="B9" s="294" t="s">
        <v>205</v>
      </c>
      <c r="C9" s="294"/>
      <c r="D9" s="295">
        <v>490</v>
      </c>
      <c r="E9" s="434"/>
      <c r="F9" s="295">
        <f t="shared" si="0"/>
        <v>0</v>
      </c>
      <c r="G9" s="434"/>
      <c r="H9" s="295">
        <f>D9*G9</f>
        <v>0</v>
      </c>
      <c r="I9" s="296">
        <f t="shared" si="1"/>
        <v>0</v>
      </c>
    </row>
    <row r="10" spans="1:9" ht="12.75">
      <c r="A10" s="293" t="s">
        <v>2886</v>
      </c>
      <c r="B10" s="294" t="s">
        <v>205</v>
      </c>
      <c r="C10" s="294"/>
      <c r="D10" s="295">
        <v>70</v>
      </c>
      <c r="E10" s="434"/>
      <c r="F10" s="295">
        <f t="shared" si="0"/>
        <v>0</v>
      </c>
      <c r="G10" s="434"/>
      <c r="H10" s="295">
        <f>D10*G10</f>
        <v>0</v>
      </c>
      <c r="I10" s="296">
        <f t="shared" si="1"/>
        <v>0</v>
      </c>
    </row>
    <row r="11" spans="1:9" ht="12.75">
      <c r="A11" s="293" t="s">
        <v>2887</v>
      </c>
      <c r="B11" s="294" t="s">
        <v>205</v>
      </c>
      <c r="C11" s="294"/>
      <c r="D11" s="295">
        <v>110</v>
      </c>
      <c r="E11" s="434"/>
      <c r="F11" s="295">
        <f t="shared" si="0"/>
        <v>0</v>
      </c>
      <c r="G11" s="434"/>
      <c r="H11" s="295">
        <f>D11*G11</f>
        <v>0</v>
      </c>
      <c r="I11" s="296">
        <f t="shared" si="1"/>
        <v>0</v>
      </c>
    </row>
    <row r="12" spans="1:9" ht="12.75">
      <c r="A12" s="293" t="s">
        <v>2843</v>
      </c>
      <c r="B12" s="294" t="s">
        <v>1386</v>
      </c>
      <c r="C12" s="294"/>
      <c r="D12" s="295">
        <v>23</v>
      </c>
      <c r="E12" s="434"/>
      <c r="F12" s="295">
        <f t="shared" si="0"/>
        <v>0</v>
      </c>
      <c r="G12" s="435"/>
      <c r="H12" s="295">
        <f>D12*G12</f>
        <v>0</v>
      </c>
      <c r="I12" s="296">
        <f t="shared" si="1"/>
        <v>0</v>
      </c>
    </row>
    <row r="13" spans="1:9" ht="12.75">
      <c r="A13" s="463" t="s">
        <v>2844</v>
      </c>
      <c r="B13" s="464" t="s">
        <v>1386</v>
      </c>
      <c r="C13" s="464"/>
      <c r="D13" s="465">
        <v>6</v>
      </c>
      <c r="E13" s="466"/>
      <c r="F13" s="465">
        <f t="shared" si="0"/>
        <v>0</v>
      </c>
      <c r="G13" s="467"/>
      <c r="H13" s="465">
        <f>D13*G13</f>
        <v>0</v>
      </c>
      <c r="I13" s="468">
        <f t="shared" si="1"/>
        <v>0</v>
      </c>
    </row>
    <row r="14" spans="1:9" ht="12.75">
      <c r="A14" s="302" t="s">
        <v>2864</v>
      </c>
      <c r="B14" s="303"/>
      <c r="C14" s="303"/>
      <c r="D14" s="317"/>
      <c r="E14" s="296"/>
      <c r="F14" s="296">
        <f>SUM(F7:F13)</f>
        <v>0</v>
      </c>
      <c r="G14" s="296"/>
      <c r="H14" s="296">
        <f>SUM(H7:H13)</f>
        <v>0</v>
      </c>
      <c r="I14" s="296">
        <f>F14+H14</f>
        <v>0</v>
      </c>
    </row>
    <row r="15" ht="12.75">
      <c r="I15" s="320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I37"/>
  <sheetViews>
    <sheetView showGridLines="0" showZeros="0" workbookViewId="0" topLeftCell="A1">
      <selection activeCell="L29" sqref="L29"/>
    </sheetView>
  </sheetViews>
  <sheetFormatPr defaultColWidth="9.00390625" defaultRowHeight="12.75"/>
  <cols>
    <col min="1" max="1" width="55.25390625" style="0" customWidth="1"/>
    <col min="9" max="9" width="12.75390625" style="0" customWidth="1"/>
  </cols>
  <sheetData>
    <row r="2" spans="1:9" ht="15.75">
      <c r="A2" s="281" t="s">
        <v>2832</v>
      </c>
      <c r="B2" s="282"/>
      <c r="C2" s="282"/>
      <c r="D2" s="283"/>
      <c r="E2" s="284"/>
      <c r="F2" s="284"/>
      <c r="G2" s="284"/>
      <c r="H2" s="284"/>
      <c r="I2" s="284"/>
    </row>
    <row r="3" spans="1:9" ht="12.75">
      <c r="A3" s="285"/>
      <c r="B3" s="282"/>
      <c r="C3" s="282"/>
      <c r="D3" s="283"/>
      <c r="E3" s="284"/>
      <c r="F3" s="284"/>
      <c r="G3" s="284"/>
      <c r="H3" s="284"/>
      <c r="I3" s="284"/>
    </row>
    <row r="4" spans="1:9" ht="24">
      <c r="A4" s="286" t="s">
        <v>109</v>
      </c>
      <c r="B4" s="286" t="s">
        <v>110</v>
      </c>
      <c r="C4" s="286" t="s">
        <v>2833</v>
      </c>
      <c r="D4" s="287" t="s">
        <v>111</v>
      </c>
      <c r="E4" s="288" t="s">
        <v>2834</v>
      </c>
      <c r="F4" s="288" t="s">
        <v>2835</v>
      </c>
      <c r="G4" s="288" t="s">
        <v>2836</v>
      </c>
      <c r="H4" s="288" t="s">
        <v>2837</v>
      </c>
      <c r="I4" s="289" t="s">
        <v>2838</v>
      </c>
    </row>
    <row r="5" spans="1:9" ht="12.75">
      <c r="A5" s="290" t="s">
        <v>2839</v>
      </c>
      <c r="B5" s="291"/>
      <c r="C5" s="291"/>
      <c r="D5" s="292"/>
      <c r="E5" s="284"/>
      <c r="F5" s="284"/>
      <c r="G5" s="284"/>
      <c r="H5" s="284"/>
      <c r="I5" s="284"/>
    </row>
    <row r="6" spans="1:9" ht="12.75">
      <c r="A6" s="293" t="s">
        <v>2840</v>
      </c>
      <c r="B6" s="294" t="s">
        <v>1386</v>
      </c>
      <c r="C6" s="294"/>
      <c r="D6" s="295">
        <v>6</v>
      </c>
      <c r="E6" s="434"/>
      <c r="F6" s="295">
        <f aca="true" t="shared" si="0" ref="F6:F16">D6*E6</f>
        <v>0</v>
      </c>
      <c r="G6" s="295"/>
      <c r="H6" s="295"/>
      <c r="I6" s="296">
        <f aca="true" t="shared" si="1" ref="I6:I16">F6+H6</f>
        <v>0</v>
      </c>
    </row>
    <row r="7" spans="1:9" ht="12.75">
      <c r="A7" s="293" t="s">
        <v>2841</v>
      </c>
      <c r="B7" s="294" t="s">
        <v>1386</v>
      </c>
      <c r="C7" s="294"/>
      <c r="D7" s="295">
        <v>2</v>
      </c>
      <c r="E7" s="434"/>
      <c r="F7" s="295">
        <f t="shared" si="0"/>
        <v>0</v>
      </c>
      <c r="G7" s="434"/>
      <c r="H7" s="295">
        <f>D7*G7</f>
        <v>0</v>
      </c>
      <c r="I7" s="296">
        <f t="shared" si="1"/>
        <v>0</v>
      </c>
    </row>
    <row r="8" spans="1:9" ht="12.75">
      <c r="A8" s="293" t="s">
        <v>2842</v>
      </c>
      <c r="B8" s="294" t="s">
        <v>205</v>
      </c>
      <c r="C8" s="294"/>
      <c r="D8" s="295">
        <f>7*2</f>
        <v>14</v>
      </c>
      <c r="E8" s="434"/>
      <c r="F8" s="295">
        <f t="shared" si="0"/>
        <v>0</v>
      </c>
      <c r="G8" s="434"/>
      <c r="H8" s="295">
        <f>D8*G8</f>
        <v>0</v>
      </c>
      <c r="I8" s="296">
        <f t="shared" si="1"/>
        <v>0</v>
      </c>
    </row>
    <row r="9" spans="1:9" ht="12.75">
      <c r="A9" s="293" t="s">
        <v>2843</v>
      </c>
      <c r="B9" s="294" t="s">
        <v>1386</v>
      </c>
      <c r="C9" s="294"/>
      <c r="D9" s="295">
        <v>1</v>
      </c>
      <c r="E9" s="434"/>
      <c r="F9" s="295">
        <f t="shared" si="0"/>
        <v>0</v>
      </c>
      <c r="G9" s="435"/>
      <c r="H9" s="295">
        <f>D9*G9</f>
        <v>0</v>
      </c>
      <c r="I9" s="296">
        <f t="shared" si="1"/>
        <v>0</v>
      </c>
    </row>
    <row r="10" spans="1:9" ht="12.75">
      <c r="A10" s="293" t="s">
        <v>2844</v>
      </c>
      <c r="B10" s="294" t="s">
        <v>1386</v>
      </c>
      <c r="C10" s="294"/>
      <c r="D10" s="295">
        <v>4</v>
      </c>
      <c r="E10" s="434"/>
      <c r="F10" s="295">
        <f t="shared" si="0"/>
        <v>0</v>
      </c>
      <c r="G10" s="435"/>
      <c r="H10" s="295">
        <f>D10*G10</f>
        <v>0</v>
      </c>
      <c r="I10" s="296">
        <f t="shared" si="1"/>
        <v>0</v>
      </c>
    </row>
    <row r="11" spans="1:9" ht="12.75">
      <c r="A11" s="293" t="s">
        <v>2845</v>
      </c>
      <c r="B11" s="294" t="s">
        <v>1386</v>
      </c>
      <c r="C11" s="294"/>
      <c r="D11" s="295">
        <v>4</v>
      </c>
      <c r="E11" s="434"/>
      <c r="F11" s="295">
        <f t="shared" si="0"/>
        <v>0</v>
      </c>
      <c r="G11" s="435"/>
      <c r="H11" s="295">
        <f>D11*G11</f>
        <v>0</v>
      </c>
      <c r="I11" s="296">
        <f t="shared" si="1"/>
        <v>0</v>
      </c>
    </row>
    <row r="12" spans="1:9" ht="12.75">
      <c r="A12" s="293" t="s">
        <v>2846</v>
      </c>
      <c r="B12" s="294" t="s">
        <v>1386</v>
      </c>
      <c r="C12" s="294"/>
      <c r="D12" s="295">
        <v>6</v>
      </c>
      <c r="E12" s="434"/>
      <c r="F12" s="295">
        <f t="shared" si="0"/>
        <v>0</v>
      </c>
      <c r="G12" s="297"/>
      <c r="H12" s="297"/>
      <c r="I12" s="296">
        <f t="shared" si="1"/>
        <v>0</v>
      </c>
    </row>
    <row r="13" spans="1:9" ht="12.75">
      <c r="A13" s="293" t="s">
        <v>2847</v>
      </c>
      <c r="B13" s="294" t="s">
        <v>1386</v>
      </c>
      <c r="C13" s="294"/>
      <c r="D13" s="295">
        <v>7</v>
      </c>
      <c r="E13" s="434"/>
      <c r="F13" s="295">
        <f t="shared" si="0"/>
        <v>0</v>
      </c>
      <c r="G13" s="434"/>
      <c r="H13" s="295">
        <f>D13*G13</f>
        <v>0</v>
      </c>
      <c r="I13" s="296">
        <f t="shared" si="1"/>
        <v>0</v>
      </c>
    </row>
    <row r="14" spans="1:9" ht="12.75">
      <c r="A14" s="293" t="s">
        <v>2848</v>
      </c>
      <c r="B14" s="294" t="s">
        <v>123</v>
      </c>
      <c r="C14" s="294"/>
      <c r="D14" s="295">
        <v>6</v>
      </c>
      <c r="E14" s="434"/>
      <c r="F14" s="295">
        <f t="shared" si="0"/>
        <v>0</v>
      </c>
      <c r="G14" s="434"/>
      <c r="H14" s="295">
        <f>D14*G14</f>
        <v>0</v>
      </c>
      <c r="I14" s="296">
        <f t="shared" si="1"/>
        <v>0</v>
      </c>
    </row>
    <row r="15" spans="1:9" ht="12.75">
      <c r="A15" s="293" t="s">
        <v>2849</v>
      </c>
      <c r="B15" s="294" t="s">
        <v>205</v>
      </c>
      <c r="C15" s="294"/>
      <c r="D15" s="295">
        <v>27</v>
      </c>
      <c r="E15" s="434"/>
      <c r="F15" s="295">
        <f t="shared" si="0"/>
        <v>0</v>
      </c>
      <c r="G15" s="434"/>
      <c r="H15" s="295">
        <f>D15*G15</f>
        <v>0</v>
      </c>
      <c r="I15" s="296">
        <f t="shared" si="1"/>
        <v>0</v>
      </c>
    </row>
    <row r="16" spans="1:9" ht="12.75">
      <c r="A16" s="293" t="s">
        <v>2850</v>
      </c>
      <c r="B16" s="294" t="s">
        <v>1386</v>
      </c>
      <c r="C16" s="294"/>
      <c r="D16" s="295">
        <v>1</v>
      </c>
      <c r="E16" s="434"/>
      <c r="F16" s="295">
        <f t="shared" si="0"/>
        <v>0</v>
      </c>
      <c r="G16" s="434"/>
      <c r="H16" s="295">
        <f>D16*G16</f>
        <v>0</v>
      </c>
      <c r="I16" s="296">
        <f t="shared" si="1"/>
        <v>0</v>
      </c>
    </row>
    <row r="17" spans="1:9" ht="12.75">
      <c r="A17" s="293" t="s">
        <v>2851</v>
      </c>
      <c r="B17" s="294" t="s">
        <v>1386</v>
      </c>
      <c r="C17" s="294"/>
      <c r="D17" s="296">
        <v>4</v>
      </c>
      <c r="E17" s="435"/>
      <c r="F17" s="296">
        <f>E17*D17</f>
        <v>0</v>
      </c>
      <c r="G17" s="435"/>
      <c r="H17" s="296">
        <f>G17*D17</f>
        <v>0</v>
      </c>
      <c r="I17" s="296">
        <f>H17+F17</f>
        <v>0</v>
      </c>
    </row>
    <row r="18" spans="1:9" ht="12.75">
      <c r="A18" s="293" t="s">
        <v>2852</v>
      </c>
      <c r="B18" s="294" t="s">
        <v>1386</v>
      </c>
      <c r="C18" s="294"/>
      <c r="D18" s="295">
        <v>7</v>
      </c>
      <c r="E18" s="435"/>
      <c r="F18" s="295">
        <f>D18*E18</f>
        <v>0</v>
      </c>
      <c r="G18" s="435"/>
      <c r="H18" s="295">
        <f>D18*G18</f>
        <v>0</v>
      </c>
      <c r="I18" s="296">
        <f>H18+F18</f>
        <v>0</v>
      </c>
    </row>
    <row r="19" spans="1:9" ht="12.75">
      <c r="A19" s="293" t="s">
        <v>2853</v>
      </c>
      <c r="B19" s="294" t="s">
        <v>1386</v>
      </c>
      <c r="C19" s="294"/>
      <c r="D19" s="295">
        <v>4</v>
      </c>
      <c r="E19" s="434"/>
      <c r="F19" s="295">
        <f>D19*E19</f>
        <v>0</v>
      </c>
      <c r="G19" s="295"/>
      <c r="H19" s="295">
        <f>D19*G19</f>
        <v>0</v>
      </c>
      <c r="I19" s="296">
        <f>F19+H19</f>
        <v>0</v>
      </c>
    </row>
    <row r="20" spans="1:9" ht="12.75">
      <c r="A20" s="298" t="s">
        <v>2854</v>
      </c>
      <c r="B20" s="299" t="s">
        <v>205</v>
      </c>
      <c r="C20" s="299"/>
      <c r="D20" s="296">
        <v>45</v>
      </c>
      <c r="E20" s="296"/>
      <c r="F20" s="296">
        <f aca="true" t="shared" si="2" ref="F20:F25">E20*D20</f>
        <v>0</v>
      </c>
      <c r="G20" s="435"/>
      <c r="H20" s="296">
        <f aca="true" t="shared" si="3" ref="H20:H25">G20*D20</f>
        <v>0</v>
      </c>
      <c r="I20" s="296">
        <f aca="true" t="shared" si="4" ref="I20:I25">H20+F20</f>
        <v>0</v>
      </c>
    </row>
    <row r="21" spans="1:9" ht="12.75">
      <c r="A21" s="298" t="s">
        <v>2855</v>
      </c>
      <c r="B21" s="299" t="s">
        <v>205</v>
      </c>
      <c r="C21" s="299"/>
      <c r="D21" s="296">
        <v>45</v>
      </c>
      <c r="E21" s="296"/>
      <c r="F21" s="296">
        <f t="shared" si="2"/>
        <v>0</v>
      </c>
      <c r="G21" s="435"/>
      <c r="H21" s="296">
        <f t="shared" si="3"/>
        <v>0</v>
      </c>
      <c r="I21" s="296">
        <f t="shared" si="4"/>
        <v>0</v>
      </c>
    </row>
    <row r="22" spans="1:9" ht="12.75">
      <c r="A22" s="293" t="s">
        <v>2856</v>
      </c>
      <c r="B22" s="294" t="s">
        <v>1386</v>
      </c>
      <c r="C22" s="294"/>
      <c r="D22" s="295">
        <v>1</v>
      </c>
      <c r="E22" s="434"/>
      <c r="F22" s="296">
        <f t="shared" si="2"/>
        <v>0</v>
      </c>
      <c r="G22" s="435"/>
      <c r="H22" s="296">
        <f t="shared" si="3"/>
        <v>0</v>
      </c>
      <c r="I22" s="296">
        <f t="shared" si="4"/>
        <v>0</v>
      </c>
    </row>
    <row r="23" spans="1:9" ht="12.75">
      <c r="A23" s="293" t="s">
        <v>2857</v>
      </c>
      <c r="B23" s="294" t="s">
        <v>1386</v>
      </c>
      <c r="C23" s="294"/>
      <c r="D23" s="295">
        <v>1</v>
      </c>
      <c r="E23" s="434"/>
      <c r="F23" s="296">
        <f t="shared" si="2"/>
        <v>0</v>
      </c>
      <c r="G23" s="435"/>
      <c r="H23" s="296">
        <f t="shared" si="3"/>
        <v>0</v>
      </c>
      <c r="I23" s="296">
        <f t="shared" si="4"/>
        <v>0</v>
      </c>
    </row>
    <row r="24" spans="1:9" ht="12.75">
      <c r="A24" s="293" t="s">
        <v>2858</v>
      </c>
      <c r="B24" s="294" t="s">
        <v>1386</v>
      </c>
      <c r="C24" s="294"/>
      <c r="D24" s="295">
        <v>1</v>
      </c>
      <c r="E24" s="434"/>
      <c r="F24" s="296">
        <f t="shared" si="2"/>
        <v>0</v>
      </c>
      <c r="G24" s="435"/>
      <c r="H24" s="296">
        <f t="shared" si="3"/>
        <v>0</v>
      </c>
      <c r="I24" s="296">
        <f t="shared" si="4"/>
        <v>0</v>
      </c>
    </row>
    <row r="25" spans="1:9" ht="12.75">
      <c r="A25" s="298" t="s">
        <v>2859</v>
      </c>
      <c r="B25" s="299" t="s">
        <v>205</v>
      </c>
      <c r="C25" s="299"/>
      <c r="D25" s="296">
        <v>45</v>
      </c>
      <c r="E25" s="435"/>
      <c r="F25" s="296">
        <f t="shared" si="2"/>
        <v>0</v>
      </c>
      <c r="G25" s="435"/>
      <c r="H25" s="296">
        <f t="shared" si="3"/>
        <v>0</v>
      </c>
      <c r="I25" s="296">
        <f t="shared" si="4"/>
        <v>0</v>
      </c>
    </row>
    <row r="26" spans="1:9" ht="12.75">
      <c r="A26" s="293" t="s">
        <v>2860</v>
      </c>
      <c r="B26" s="294" t="s">
        <v>1386</v>
      </c>
      <c r="C26" s="294"/>
      <c r="D26" s="295">
        <v>6</v>
      </c>
      <c r="E26" s="435"/>
      <c r="F26" s="295">
        <f>D26*E26</f>
        <v>0</v>
      </c>
      <c r="G26" s="296"/>
      <c r="H26" s="295">
        <f>D26*G26</f>
        <v>0</v>
      </c>
      <c r="I26" s="296">
        <f>F26+H26</f>
        <v>0</v>
      </c>
    </row>
    <row r="27" spans="1:9" ht="12.75">
      <c r="A27" s="293" t="s">
        <v>2861</v>
      </c>
      <c r="B27" s="294" t="s">
        <v>1386</v>
      </c>
      <c r="C27" s="294"/>
      <c r="D27" s="295">
        <v>6</v>
      </c>
      <c r="E27" s="435"/>
      <c r="F27" s="295">
        <f>D27*E27</f>
        <v>0</v>
      </c>
      <c r="G27" s="296"/>
      <c r="H27" s="295">
        <f>D27*G27</f>
        <v>0</v>
      </c>
      <c r="I27" s="296">
        <f>F27+H27</f>
        <v>0</v>
      </c>
    </row>
    <row r="28" spans="1:9" ht="12.75">
      <c r="A28" s="293"/>
      <c r="B28" s="294"/>
      <c r="C28" s="294"/>
      <c r="D28" s="295"/>
      <c r="E28" s="300"/>
      <c r="F28" s="295"/>
      <c r="G28" s="296"/>
      <c r="H28" s="295"/>
      <c r="I28" s="296"/>
    </row>
    <row r="29" spans="1:9" ht="12.75">
      <c r="A29" s="293" t="s">
        <v>2862</v>
      </c>
      <c r="B29" s="294" t="s">
        <v>2020</v>
      </c>
      <c r="C29" s="294"/>
      <c r="D29" s="295">
        <v>1</v>
      </c>
      <c r="E29" s="438"/>
      <c r="F29" s="295">
        <f>D29*E29</f>
        <v>0</v>
      </c>
      <c r="G29" s="301"/>
      <c r="H29" s="295">
        <f>D29*G29</f>
        <v>0</v>
      </c>
      <c r="I29" s="296">
        <f>F29+H29</f>
        <v>0</v>
      </c>
    </row>
    <row r="30" spans="1:9" ht="12.75">
      <c r="A30" s="293" t="s">
        <v>2863</v>
      </c>
      <c r="B30" s="294" t="s">
        <v>2020</v>
      </c>
      <c r="C30" s="294"/>
      <c r="D30" s="295">
        <v>1</v>
      </c>
      <c r="E30" s="435"/>
      <c r="F30" s="295">
        <f>D30*E30</f>
        <v>0</v>
      </c>
      <c r="G30" s="296"/>
      <c r="H30" s="295">
        <f>D30*G30</f>
        <v>0</v>
      </c>
      <c r="I30" s="296">
        <f>F30+H30</f>
        <v>0</v>
      </c>
    </row>
    <row r="31" spans="1:9" ht="12.75">
      <c r="A31" s="302" t="s">
        <v>2864</v>
      </c>
      <c r="B31" s="303"/>
      <c r="C31" s="303"/>
      <c r="D31" s="304"/>
      <c r="E31" s="296"/>
      <c r="F31" s="296">
        <f>SUM(F5:F30)</f>
        <v>0</v>
      </c>
      <c r="G31" s="296"/>
      <c r="H31" s="296">
        <f>SUM(H5:H30)</f>
        <v>0</v>
      </c>
      <c r="I31" s="296">
        <f>F31+H31</f>
        <v>0</v>
      </c>
    </row>
    <row r="32" spans="1:9" ht="12.75">
      <c r="A32" s="305"/>
      <c r="B32" s="306"/>
      <c r="C32" s="306"/>
      <c r="D32" s="307"/>
      <c r="E32" s="307"/>
      <c r="F32" s="307"/>
      <c r="G32" s="307"/>
      <c r="H32" s="307"/>
      <c r="I32" s="307"/>
    </row>
    <row r="33" spans="1:9" ht="12.75">
      <c r="A33" s="305" t="s">
        <v>2865</v>
      </c>
      <c r="B33" s="306"/>
      <c r="C33" s="306"/>
      <c r="D33" s="307"/>
      <c r="E33" s="307"/>
      <c r="F33" s="307"/>
      <c r="G33" s="307"/>
      <c r="H33" s="307"/>
      <c r="I33" s="307"/>
    </row>
    <row r="34" spans="1:9" ht="12.75">
      <c r="A34" s="305" t="s">
        <v>2866</v>
      </c>
      <c r="B34" s="306"/>
      <c r="C34" s="306"/>
      <c r="D34" s="307"/>
      <c r="E34" s="307"/>
      <c r="F34" s="307"/>
      <c r="G34" s="307"/>
      <c r="H34" s="307"/>
      <c r="I34" s="307">
        <f>70/100*I31</f>
        <v>0</v>
      </c>
    </row>
    <row r="35" spans="1:9" ht="12.75">
      <c r="A35" s="305" t="s">
        <v>2867</v>
      </c>
      <c r="B35" s="306"/>
      <c r="C35" s="306"/>
      <c r="D35" s="307"/>
      <c r="E35" s="307"/>
      <c r="F35" s="307"/>
      <c r="G35" s="307"/>
      <c r="H35" s="307"/>
      <c r="I35" s="307">
        <f>30/100*I31</f>
        <v>0</v>
      </c>
    </row>
    <row r="36" spans="1:9" ht="12.75">
      <c r="A36" s="305"/>
      <c r="B36" s="306"/>
      <c r="C36" s="306"/>
      <c r="D36" s="307"/>
      <c r="E36" s="307"/>
      <c r="F36" s="307"/>
      <c r="G36" s="307"/>
      <c r="H36" s="307"/>
      <c r="I36" s="307"/>
    </row>
    <row r="37" ht="12.75">
      <c r="I37" s="320">
        <f>SUM(I34:I35)</f>
        <v>0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51"/>
  <sheetViews>
    <sheetView showGridLines="0" showZeros="0" workbookViewId="0" topLeftCell="A4">
      <selection activeCell="C19" sqref="C19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>
      <c r="A1" s="483" t="s">
        <v>44</v>
      </c>
      <c r="B1" s="483"/>
      <c r="C1" s="483"/>
      <c r="D1" s="483"/>
      <c r="E1" s="483"/>
      <c r="F1" s="483"/>
      <c r="G1" s="483"/>
    </row>
    <row r="2" spans="1:7" ht="12.75" customHeight="1">
      <c r="A2" s="84" t="s">
        <v>45</v>
      </c>
      <c r="B2" s="85"/>
      <c r="C2" s="86"/>
      <c r="D2" s="86"/>
      <c r="E2" s="87"/>
      <c r="F2" s="88" t="s">
        <v>46</v>
      </c>
      <c r="G2" s="89"/>
    </row>
    <row r="3" spans="1:7" ht="3" customHeight="1" hidden="1">
      <c r="A3" s="90"/>
      <c r="B3" s="91"/>
      <c r="C3" s="92"/>
      <c r="D3" s="92"/>
      <c r="E3" s="93"/>
      <c r="F3" s="94"/>
      <c r="G3" s="95"/>
    </row>
    <row r="4" spans="1:7" ht="12" customHeight="1">
      <c r="A4" s="96" t="s">
        <v>47</v>
      </c>
      <c r="B4" s="91"/>
      <c r="C4" s="92"/>
      <c r="D4" s="92"/>
      <c r="E4" s="93"/>
      <c r="F4" s="94" t="s">
        <v>48</v>
      </c>
      <c r="G4" s="97"/>
    </row>
    <row r="5" spans="1:7" ht="12.95" customHeight="1">
      <c r="A5" s="98" t="s">
        <v>24</v>
      </c>
      <c r="B5" s="99"/>
      <c r="C5" s="100" t="s">
        <v>25</v>
      </c>
      <c r="D5" s="101"/>
      <c r="E5" s="99"/>
      <c r="F5" s="94" t="s">
        <v>49</v>
      </c>
      <c r="G5" s="95"/>
    </row>
    <row r="6" spans="1:15" ht="12.95" customHeight="1">
      <c r="A6" s="96" t="s">
        <v>50</v>
      </c>
      <c r="B6" s="91"/>
      <c r="C6" s="92"/>
      <c r="D6" s="92"/>
      <c r="E6" s="93"/>
      <c r="F6" s="102" t="s">
        <v>51</v>
      </c>
      <c r="G6" s="103">
        <v>0</v>
      </c>
      <c r="O6" s="104"/>
    </row>
    <row r="7" spans="1:7" ht="12.95" customHeight="1">
      <c r="A7" s="105" t="s">
        <v>4</v>
      </c>
      <c r="B7" s="106"/>
      <c r="C7" s="107" t="s">
        <v>5</v>
      </c>
      <c r="D7" s="108"/>
      <c r="E7" s="108"/>
      <c r="F7" s="109" t="s">
        <v>52</v>
      </c>
      <c r="G7" s="103">
        <f>IF(G6=0,0,ROUND((F30+F32)/G6,1))</f>
        <v>0</v>
      </c>
    </row>
    <row r="8" spans="1:9" ht="12.75">
      <c r="A8" s="110" t="s">
        <v>53</v>
      </c>
      <c r="B8" s="94"/>
      <c r="C8" s="484"/>
      <c r="D8" s="484"/>
      <c r="E8" s="484"/>
      <c r="F8" s="111" t="s">
        <v>54</v>
      </c>
      <c r="G8" s="112"/>
      <c r="H8" s="113"/>
      <c r="I8" s="114"/>
    </row>
    <row r="9" spans="1:8" ht="12.75">
      <c r="A9" s="110" t="s">
        <v>55</v>
      </c>
      <c r="B9" s="94"/>
      <c r="C9" s="484"/>
      <c r="D9" s="484"/>
      <c r="E9" s="484"/>
      <c r="F9" s="94"/>
      <c r="G9" s="115"/>
      <c r="H9" s="116"/>
    </row>
    <row r="10" spans="1:8" ht="12.75">
      <c r="A10" s="110" t="s">
        <v>56</v>
      </c>
      <c r="B10" s="94"/>
      <c r="C10" s="485"/>
      <c r="D10" s="485"/>
      <c r="E10" s="485"/>
      <c r="F10" s="117"/>
      <c r="G10" s="118"/>
      <c r="H10" s="119"/>
    </row>
    <row r="11" spans="1:57" ht="13.5" customHeight="1">
      <c r="A11" s="110" t="s">
        <v>57</v>
      </c>
      <c r="B11" s="94"/>
      <c r="C11" s="485"/>
      <c r="D11" s="485"/>
      <c r="E11" s="485"/>
      <c r="F11" s="120" t="s">
        <v>58</v>
      </c>
      <c r="G11" s="121"/>
      <c r="H11" s="116"/>
      <c r="BA11" s="122"/>
      <c r="BB11" s="122"/>
      <c r="BC11" s="122"/>
      <c r="BD11" s="122"/>
      <c r="BE11" s="122"/>
    </row>
    <row r="12" spans="1:8" ht="12.75" customHeight="1">
      <c r="A12" s="123" t="s">
        <v>59</v>
      </c>
      <c r="B12" s="91"/>
      <c r="C12" s="486"/>
      <c r="D12" s="486"/>
      <c r="E12" s="486"/>
      <c r="F12" s="124" t="s">
        <v>60</v>
      </c>
      <c r="G12" s="125"/>
      <c r="H12" s="116"/>
    </row>
    <row r="13" spans="1:8" ht="28.5" customHeight="1">
      <c r="A13" s="487" t="s">
        <v>61</v>
      </c>
      <c r="B13" s="487"/>
      <c r="C13" s="487"/>
      <c r="D13" s="487"/>
      <c r="E13" s="487"/>
      <c r="F13" s="487"/>
      <c r="G13" s="487"/>
      <c r="H13" s="116"/>
    </row>
    <row r="14" spans="1:7" ht="17.25" customHeight="1">
      <c r="A14" s="126" t="s">
        <v>62</v>
      </c>
      <c r="B14" s="127"/>
      <c r="C14" s="128"/>
      <c r="D14" s="488" t="s">
        <v>63</v>
      </c>
      <c r="E14" s="488"/>
      <c r="F14" s="488"/>
      <c r="G14" s="488"/>
    </row>
    <row r="15" spans="1:7" ht="15.95" customHeight="1">
      <c r="A15" s="130"/>
      <c r="B15" s="131" t="s">
        <v>64</v>
      </c>
      <c r="C15" s="132">
        <f>'02  Rek'!E35</f>
        <v>0</v>
      </c>
      <c r="D15" s="133" t="str">
        <f>'02  Rek'!A40</f>
        <v>Ztížené výrobní podmínky</v>
      </c>
      <c r="E15" s="134"/>
      <c r="F15" s="135"/>
      <c r="G15" s="132">
        <f>'02  Rek'!I40</f>
        <v>0</v>
      </c>
    </row>
    <row r="16" spans="1:7" ht="15.95" customHeight="1">
      <c r="A16" s="130" t="s">
        <v>65</v>
      </c>
      <c r="B16" s="131" t="s">
        <v>66</v>
      </c>
      <c r="C16" s="132">
        <f>'02  Rek'!F35</f>
        <v>0</v>
      </c>
      <c r="D16" s="90" t="str">
        <f>'02  Rek'!A41</f>
        <v>Dokumentace skutečného stavu</v>
      </c>
      <c r="E16" s="136"/>
      <c r="F16" s="137"/>
      <c r="G16" s="132">
        <f>'02  Rek'!I41</f>
        <v>0</v>
      </c>
    </row>
    <row r="17" spans="1:7" ht="15.95" customHeight="1">
      <c r="A17" s="130" t="s">
        <v>67</v>
      </c>
      <c r="B17" s="131" t="s">
        <v>68</v>
      </c>
      <c r="C17" s="132">
        <f>'02  Rek'!H35</f>
        <v>0</v>
      </c>
      <c r="D17" s="90" t="str">
        <f>'02  Rek'!A42</f>
        <v>Přesun stavebních kapacit</v>
      </c>
      <c r="E17" s="136"/>
      <c r="F17" s="137"/>
      <c r="G17" s="132">
        <f>'02  Rek'!I42</f>
        <v>0</v>
      </c>
    </row>
    <row r="18" spans="1:7" ht="15.95" customHeight="1">
      <c r="A18" s="138" t="s">
        <v>69</v>
      </c>
      <c r="B18" s="139" t="s">
        <v>70</v>
      </c>
      <c r="C18" s="132">
        <f>'02  Rek'!G35</f>
        <v>0</v>
      </c>
      <c r="D18" s="90" t="str">
        <f>'02  Rek'!A43</f>
        <v>Mimostaveništní doprava</v>
      </c>
      <c r="E18" s="136"/>
      <c r="F18" s="137"/>
      <c r="G18" s="132">
        <f>'02  Rek'!I43</f>
        <v>0</v>
      </c>
    </row>
    <row r="19" spans="1:7" ht="15.95" customHeight="1">
      <c r="A19" s="140" t="s">
        <v>71</v>
      </c>
      <c r="B19" s="131"/>
      <c r="C19" s="132">
        <f>SUM(C15:C18)</f>
        <v>0</v>
      </c>
      <c r="D19" s="90" t="str">
        <f>'02  Rek'!A44</f>
        <v>Zařízení staveniště</v>
      </c>
      <c r="E19" s="136"/>
      <c r="F19" s="137"/>
      <c r="G19" s="132">
        <f>'02  Rek'!I44</f>
        <v>0</v>
      </c>
    </row>
    <row r="20" spans="1:7" ht="15.95" customHeight="1">
      <c r="A20" s="140"/>
      <c r="B20" s="131"/>
      <c r="C20" s="132"/>
      <c r="D20" s="90" t="str">
        <f>'02  Rek'!A45</f>
        <v>Provoz investora</v>
      </c>
      <c r="E20" s="136"/>
      <c r="F20" s="137"/>
      <c r="G20" s="132">
        <f>'02  Rek'!I45</f>
        <v>0</v>
      </c>
    </row>
    <row r="21" spans="1:7" ht="15.95" customHeight="1">
      <c r="A21" s="140" t="s">
        <v>72</v>
      </c>
      <c r="B21" s="131"/>
      <c r="C21" s="132">
        <f>'02  Rek'!I35</f>
        <v>0</v>
      </c>
      <c r="D21" s="90" t="str">
        <f>'02  Rek'!A46</f>
        <v>Kompletační činnost (IČD)</v>
      </c>
      <c r="E21" s="136"/>
      <c r="F21" s="137"/>
      <c r="G21" s="132">
        <f>'02  Rek'!I46</f>
        <v>0</v>
      </c>
    </row>
    <row r="22" spans="1:7" ht="15.95" customHeight="1">
      <c r="A22" s="141" t="s">
        <v>73</v>
      </c>
      <c r="B22" s="116"/>
      <c r="C22" s="132">
        <f>C19+C21</f>
        <v>0</v>
      </c>
      <c r="D22" s="90" t="s">
        <v>74</v>
      </c>
      <c r="E22" s="136"/>
      <c r="F22" s="137"/>
      <c r="G22" s="132">
        <f>G23-SUM(G15:G21)</f>
        <v>0</v>
      </c>
    </row>
    <row r="23" spans="1:7" ht="15.95" customHeight="1">
      <c r="A23" s="489" t="s">
        <v>75</v>
      </c>
      <c r="B23" s="489"/>
      <c r="C23" s="142">
        <f>C22+G23</f>
        <v>0</v>
      </c>
      <c r="D23" s="143" t="s">
        <v>76</v>
      </c>
      <c r="E23" s="144"/>
      <c r="F23" s="145"/>
      <c r="G23" s="132">
        <f>'02  Rek'!H48</f>
        <v>0</v>
      </c>
    </row>
    <row r="24" spans="1:7" ht="12.75">
      <c r="A24" s="146" t="s">
        <v>77</v>
      </c>
      <c r="B24" s="147"/>
      <c r="C24" s="148"/>
      <c r="D24" s="147" t="s">
        <v>78</v>
      </c>
      <c r="E24" s="147"/>
      <c r="F24" s="149" t="s">
        <v>79</v>
      </c>
      <c r="G24" s="150"/>
    </row>
    <row r="25" spans="1:7" ht="12.75">
      <c r="A25" s="141" t="s">
        <v>80</v>
      </c>
      <c r="B25" s="116"/>
      <c r="C25" s="151"/>
      <c r="D25" s="116" t="s">
        <v>80</v>
      </c>
      <c r="F25" s="152" t="s">
        <v>80</v>
      </c>
      <c r="G25" s="153"/>
    </row>
    <row r="26" spans="1:7" ht="37.5" customHeight="1">
      <c r="A26" s="141" t="s">
        <v>81</v>
      </c>
      <c r="B26" s="154"/>
      <c r="C26" s="151"/>
      <c r="D26" s="116" t="s">
        <v>81</v>
      </c>
      <c r="F26" s="152" t="s">
        <v>81</v>
      </c>
      <c r="G26" s="153"/>
    </row>
    <row r="27" spans="1:7" ht="12.75">
      <c r="A27" s="141"/>
      <c r="B27" s="155"/>
      <c r="C27" s="151"/>
      <c r="D27" s="116"/>
      <c r="F27" s="152"/>
      <c r="G27" s="153"/>
    </row>
    <row r="28" spans="1:7" ht="12.75">
      <c r="A28" s="141" t="s">
        <v>82</v>
      </c>
      <c r="B28" s="116"/>
      <c r="C28" s="151"/>
      <c r="D28" s="152" t="s">
        <v>83</v>
      </c>
      <c r="E28" s="151"/>
      <c r="F28" s="156" t="s">
        <v>83</v>
      </c>
      <c r="G28" s="153"/>
    </row>
    <row r="29" spans="1:7" ht="69" customHeight="1">
      <c r="A29" s="141"/>
      <c r="B29" s="116"/>
      <c r="C29" s="157"/>
      <c r="D29" s="158"/>
      <c r="E29" s="157"/>
      <c r="F29" s="116"/>
      <c r="G29" s="153"/>
    </row>
    <row r="30" spans="1:7" ht="12.75">
      <c r="A30" s="159" t="s">
        <v>14</v>
      </c>
      <c r="B30" s="160"/>
      <c r="C30" s="161">
        <v>21</v>
      </c>
      <c r="D30" s="160" t="s">
        <v>84</v>
      </c>
      <c r="E30" s="162"/>
      <c r="F30" s="490">
        <f>C23-F32</f>
        <v>0</v>
      </c>
      <c r="G30" s="490"/>
    </row>
    <row r="31" spans="1:7" ht="12.75">
      <c r="A31" s="159" t="s">
        <v>85</v>
      </c>
      <c r="B31" s="160"/>
      <c r="C31" s="161">
        <f>C30</f>
        <v>21</v>
      </c>
      <c r="D31" s="160" t="s">
        <v>86</v>
      </c>
      <c r="E31" s="162"/>
      <c r="F31" s="490">
        <f>ROUND(PRODUCT(F30,C31/100),0)</f>
        <v>0</v>
      </c>
      <c r="G31" s="490"/>
    </row>
    <row r="32" spans="1:7" ht="12.75">
      <c r="A32" s="159" t="s">
        <v>14</v>
      </c>
      <c r="B32" s="160"/>
      <c r="C32" s="161">
        <v>0</v>
      </c>
      <c r="D32" s="160" t="s">
        <v>86</v>
      </c>
      <c r="E32" s="162"/>
      <c r="F32" s="490">
        <v>0</v>
      </c>
      <c r="G32" s="490"/>
    </row>
    <row r="33" spans="1:7" ht="12.75">
      <c r="A33" s="159" t="s">
        <v>85</v>
      </c>
      <c r="B33" s="163"/>
      <c r="C33" s="164">
        <f>C32</f>
        <v>0</v>
      </c>
      <c r="D33" s="160" t="s">
        <v>86</v>
      </c>
      <c r="E33" s="137"/>
      <c r="F33" s="490">
        <f>ROUND(PRODUCT(F32,C33/100),0)</f>
        <v>0</v>
      </c>
      <c r="G33" s="490"/>
    </row>
    <row r="34" spans="1:7" s="168" customFormat="1" ht="19.5" customHeight="1">
      <c r="A34" s="165" t="s">
        <v>87</v>
      </c>
      <c r="B34" s="166"/>
      <c r="C34" s="166"/>
      <c r="D34" s="166"/>
      <c r="E34" s="167"/>
      <c r="F34" s="492">
        <f>ROUND(SUM(F30:F33),0)</f>
        <v>0</v>
      </c>
      <c r="G34" s="492"/>
    </row>
    <row r="36" spans="1:8" ht="12.75">
      <c r="A36" s="2" t="s">
        <v>88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93"/>
      <c r="C37" s="493"/>
      <c r="D37" s="493"/>
      <c r="E37" s="493"/>
      <c r="F37" s="493"/>
      <c r="G37" s="493"/>
      <c r="H37" s="1" t="s">
        <v>2</v>
      </c>
    </row>
    <row r="38" spans="1:8" ht="12.75" customHeight="1">
      <c r="A38" s="169"/>
      <c r="B38" s="493"/>
      <c r="C38" s="493"/>
      <c r="D38" s="493"/>
      <c r="E38" s="493"/>
      <c r="F38" s="493"/>
      <c r="G38" s="493"/>
      <c r="H38" s="1" t="s">
        <v>2</v>
      </c>
    </row>
    <row r="39" spans="1:8" ht="12.75">
      <c r="A39" s="169"/>
      <c r="B39" s="493"/>
      <c r="C39" s="493"/>
      <c r="D39" s="493"/>
      <c r="E39" s="493"/>
      <c r="F39" s="493"/>
      <c r="G39" s="493"/>
      <c r="H39" s="1" t="s">
        <v>2</v>
      </c>
    </row>
    <row r="40" spans="1:8" ht="12.75">
      <c r="A40" s="169"/>
      <c r="B40" s="493"/>
      <c r="C40" s="493"/>
      <c r="D40" s="493"/>
      <c r="E40" s="493"/>
      <c r="F40" s="493"/>
      <c r="G40" s="493"/>
      <c r="H40" s="1" t="s">
        <v>2</v>
      </c>
    </row>
    <row r="41" spans="1:8" ht="12.75">
      <c r="A41" s="169"/>
      <c r="B41" s="493"/>
      <c r="C41" s="493"/>
      <c r="D41" s="493"/>
      <c r="E41" s="493"/>
      <c r="F41" s="493"/>
      <c r="G41" s="493"/>
      <c r="H41" s="1" t="s">
        <v>2</v>
      </c>
    </row>
    <row r="42" spans="1:8" ht="12.75">
      <c r="A42" s="169"/>
      <c r="B42" s="493"/>
      <c r="C42" s="493"/>
      <c r="D42" s="493"/>
      <c r="E42" s="493"/>
      <c r="F42" s="493"/>
      <c r="G42" s="493"/>
      <c r="H42" s="1" t="s">
        <v>2</v>
      </c>
    </row>
    <row r="43" spans="1:8" ht="12.75">
      <c r="A43" s="169"/>
      <c r="B43" s="493"/>
      <c r="C43" s="493"/>
      <c r="D43" s="493"/>
      <c r="E43" s="493"/>
      <c r="F43" s="493"/>
      <c r="G43" s="493"/>
      <c r="H43" s="1" t="s">
        <v>2</v>
      </c>
    </row>
    <row r="44" spans="1:8" ht="12.75" customHeight="1">
      <c r="A44" s="169"/>
      <c r="B44" s="493"/>
      <c r="C44" s="493"/>
      <c r="D44" s="493"/>
      <c r="E44" s="493"/>
      <c r="F44" s="493"/>
      <c r="G44" s="493"/>
      <c r="H44" s="1" t="s">
        <v>2</v>
      </c>
    </row>
    <row r="45" spans="1:8" ht="12.75" customHeight="1">
      <c r="A45" s="169"/>
      <c r="B45" s="493"/>
      <c r="C45" s="493"/>
      <c r="D45" s="493"/>
      <c r="E45" s="493"/>
      <c r="F45" s="493"/>
      <c r="G45" s="493"/>
      <c r="H45" s="1" t="s">
        <v>2</v>
      </c>
    </row>
    <row r="46" spans="2:7" ht="12.75">
      <c r="B46" s="491"/>
      <c r="C46" s="491"/>
      <c r="D46" s="491"/>
      <c r="E46" s="491"/>
      <c r="F46" s="491"/>
      <c r="G46" s="491"/>
    </row>
    <row r="47" spans="2:7" ht="12.75">
      <c r="B47" s="491"/>
      <c r="C47" s="491"/>
      <c r="D47" s="491"/>
      <c r="E47" s="491"/>
      <c r="F47" s="491"/>
      <c r="G47" s="491"/>
    </row>
    <row r="48" spans="2:7" ht="12.75">
      <c r="B48" s="491"/>
      <c r="C48" s="491"/>
      <c r="D48" s="491"/>
      <c r="E48" s="491"/>
      <c r="F48" s="491"/>
      <c r="G48" s="491"/>
    </row>
    <row r="49" spans="2:7" ht="12.75">
      <c r="B49" s="491"/>
      <c r="C49" s="491"/>
      <c r="D49" s="491"/>
      <c r="E49" s="491"/>
      <c r="F49" s="491"/>
      <c r="G49" s="491"/>
    </row>
    <row r="50" spans="2:7" ht="12.75">
      <c r="B50" s="491"/>
      <c r="C50" s="491"/>
      <c r="D50" s="491"/>
      <c r="E50" s="491"/>
      <c r="F50" s="491"/>
      <c r="G50" s="491"/>
    </row>
    <row r="51" spans="2:7" ht="12.75">
      <c r="B51" s="491"/>
      <c r="C51" s="491"/>
      <c r="D51" s="491"/>
      <c r="E51" s="491"/>
      <c r="F51" s="491"/>
      <c r="G51" s="491"/>
    </row>
  </sheetData>
  <sheetProtection selectLockedCells="1" selectUnlockedCells="1"/>
  <mergeCells count="21">
    <mergeCell ref="F31:G31"/>
    <mergeCell ref="F32:G32"/>
    <mergeCell ref="B49:G49"/>
    <mergeCell ref="B50:G50"/>
    <mergeCell ref="B51:G51"/>
    <mergeCell ref="F33:G33"/>
    <mergeCell ref="F34:G34"/>
    <mergeCell ref="B37:G45"/>
    <mergeCell ref="B46:G46"/>
    <mergeCell ref="B47:G47"/>
    <mergeCell ref="B48:G48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Raus Martin - Energy Benefit Centre a.s.</cp:lastModifiedBy>
  <dcterms:created xsi:type="dcterms:W3CDTF">2018-09-04T13:19:45Z</dcterms:created>
  <dcterms:modified xsi:type="dcterms:W3CDTF">2018-09-25T08:36:06Z</dcterms:modified>
  <cp:category/>
  <cp:version/>
  <cp:contentType/>
  <cp:contentStatus/>
</cp:coreProperties>
</file>