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1832" activeTab="0"/>
  </bookViews>
  <sheets>
    <sheet name="Krycí list" sheetId="1" r:id="rId1"/>
    <sheet name="Rekapitulace" sheetId="2" r:id="rId2"/>
    <sheet name="Položky" sheetId="3" r:id="rId3"/>
    <sheet name="VZT" sheetId="4" r:id="rId4"/>
  </sheets>
  <definedNames>
    <definedName name="cisloobjektu">'Krycí list'!$A$5</definedName>
    <definedName name="cislostavby">'Krycí list'!$A$7</definedName>
    <definedName name="Datum">'Krycí list'!$B$27</definedName>
    <definedName name="Dil">'Rekapitulace'!$A$6</definedName>
    <definedName name="Dodavka">'Rekapitulace'!$G$11</definedName>
    <definedName name="Dodavka0">'Položky'!#REF!</definedName>
    <definedName name="HSV">'Rekapitulace'!$E$11</definedName>
    <definedName name="HSV0">'Položky'!#REF!</definedName>
    <definedName name="HZS">'Rekapitulace'!$I$11</definedName>
    <definedName name="HZS0">'Položky'!#REF!</definedName>
    <definedName name="JKSO">'Krycí list'!$G$2</definedName>
    <definedName name="MJ">'Krycí list'!$G$5</definedName>
    <definedName name="Mont">'Rekapitulace'!$H$11</definedName>
    <definedName name="Montaz0">'Položky'!#REF!</definedName>
    <definedName name="NazevDilu">'Rekapitulace'!$B$6</definedName>
    <definedName name="nazevobjektu">'Krycí list'!$C$5</definedName>
    <definedName name="nazevstavby">'Krycí list'!$C$7</definedName>
    <definedName name="_xlnm.Print_Titles" localSheetId="2">'Položky'!$1:$6</definedName>
    <definedName name="_xlnm.Print_Titles" localSheetId="1">'Rekapitulace'!$1:$6</definedName>
    <definedName name="Objednatel">'Krycí list'!$C$10</definedName>
    <definedName name="_xlnm.Print_Area" localSheetId="0">'Krycí list'!$A$1:$G$45</definedName>
    <definedName name="_xlnm.Print_Area" localSheetId="2">'Položky'!$A$1:$G$19</definedName>
    <definedName name="_xlnm.Print_Area" localSheetId="1">'Rekapitulace'!$A$1:$I$25</definedName>
    <definedName name="_xlnm.Print_Area" localSheetId="3">'VZT'!$A$1:$P$51</definedName>
    <definedName name="PocetMJ">'Krycí list'!$G$6</definedName>
    <definedName name="Poznamka">'Krycí list'!$B$37</definedName>
    <definedName name="Projektant">'Krycí list'!$C$8</definedName>
    <definedName name="PSV">'Rekapitulace'!$F$11</definedName>
    <definedName name="PSV0">'Položky'!#REF!</definedName>
    <definedName name="SazbaDPH1">'Krycí list'!$C$30</definedName>
    <definedName name="SazbaDPH2">'Krycí list'!$C$32</definedName>
    <definedName name="SloupecCC">'Položky'!$G$6</definedName>
    <definedName name="SloupecCisloPol">'Položky'!$B$6</definedName>
    <definedName name="SloupecJC">'Položky'!$F$6</definedName>
    <definedName name="SloupecMJ">'Položky'!$D$6</definedName>
    <definedName name="SloupecMnozstvi">'Položky'!$E$6</definedName>
    <definedName name="SloupecNazPol">'Položky'!$C$6</definedName>
    <definedName name="SloupecPC">'Položky'!$A$6</definedName>
    <definedName name="solver_lin" localSheetId="2" hidden="1">0</definedName>
    <definedName name="solver_num" localSheetId="2" hidden="1">0</definedName>
    <definedName name="solver_opt" localSheetId="2" hidden="1">'Položky'!#REF!</definedName>
    <definedName name="solver_typ" localSheetId="2" hidden="1">1</definedName>
    <definedName name="solver_val" localSheetId="2" hidden="1">0</definedName>
    <definedName name="Typ">'Položky'!#REF!</definedName>
    <definedName name="VRN">'Rekapitulace'!$H$24</definedName>
    <definedName name="VRNKc">'Rekapitulace'!#REF!</definedName>
    <definedName name="VRNnazev">'Rekapitulace'!#REF!</definedName>
    <definedName name="VRNproc">'Rekapitulace'!#REF!</definedName>
    <definedName name="VRNzakl">'Rekapitulace'!#REF!</definedName>
    <definedName name="Zakazka">'Krycí list'!$G$11</definedName>
    <definedName name="Zaklad22">'Krycí list'!$F$32</definedName>
    <definedName name="Zaklad5">'Krycí list'!$F$30</definedName>
    <definedName name="Zhotovitel">'Krycí list'!$C$11:$E$11</definedName>
  </definedNames>
  <calcPr fullCalcOnLoad="1"/>
</workbook>
</file>

<file path=xl/sharedStrings.xml><?xml version="1.0" encoding="utf-8"?>
<sst xmlns="http://schemas.openxmlformats.org/spreadsheetml/2006/main" count="244" uniqueCount="185">
  <si>
    <t>POLOŽKOVÝ ROZPOČET</t>
  </si>
  <si>
    <t>Rozpočet</t>
  </si>
  <si>
    <t xml:space="preserve">JKSO </t>
  </si>
  <si>
    <t>Objekt</t>
  </si>
  <si>
    <t>Název objektu</t>
  </si>
  <si>
    <t xml:space="preserve">SKP </t>
  </si>
  <si>
    <t xml:space="preserve"> </t>
  </si>
  <si>
    <t>Měrná jednotka</t>
  </si>
  <si>
    <t>Stavba</t>
  </si>
  <si>
    <t>Název stavby</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</si>
  <si>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</si>
  <si>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</si>
  <si>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</si>
  <si>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</si>
  <si>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</si>
  <si>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</si>
  <si>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</si>
  <si>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</si>
  <si>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</si>
  <si>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</si>
  <si>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</si>
  <si>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</si>
  <si>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</si>
  <si>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</si>
  <si>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</si>
  <si>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</si>
  <si>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</si>
  <si>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</si>
  <si>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</si>
  <si>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</si>
  <si>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</si>
  <si>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HZS</t>
  </si>
  <si>
    <t>ZRN+HZS</t>
  </si>
  <si>
    <t>Ostatní náklady neuvedené</t>
  </si>
  <si>
    <t>ZRN+ost.náklady+HZS</t>
  </si>
  <si>
    <t>Ostatní náklady celkem</t>
  </si>
  <si>
    <t>Vypracoval</t>
  </si>
  <si>
    <t>Za zhotovitele</t>
  </si>
  <si>
    <t>Za objednatele</t>
  </si>
  <si>
    <t>Jméno :</t>
  </si>
  <si>
    <t xml:space="preserve">Datum : </t>
  </si>
  <si>
    <t>Datum :</t>
  </si>
  <si>
    <t>Podpis :</t>
  </si>
  <si>
    <t>Podpis:</t>
  </si>
  <si>
    <t>Základ pro DPH</t>
  </si>
  <si>
    <t xml:space="preserve">%  </t>
  </si>
  <si>
    <t>DPH</t>
  </si>
  <si>
    <t xml:space="preserve">% </t>
  </si>
  <si>
    <t>CENA ZA OBJEKT CELKEM</t>
  </si>
  <si>
    <t>Poznámka :</t>
  </si>
  <si>
    <t>Stavba :</t>
  </si>
  <si>
    <t>Rozpočet :</t>
  </si>
  <si>
    <t>Objekt :</t>
  </si>
  <si>
    <t>REKAPITULACE  STAVEBNÍCH  DÍLŮ</t>
  </si>
  <si>
    <t>Stavební díl</t>
  </si>
  <si>
    <t>HSV</t>
  </si>
  <si>
    <t>PSV</t>
  </si>
  <si>
    <t>Dodávka</t>
  </si>
  <si>
    <t>Montáž</t>
  </si>
  <si>
    <t>CELKEM  OBJEKT</t>
  </si>
  <si>
    <t>VEDLEJŠÍ ROZPOČTOVÉ  NÁKLADY</t>
  </si>
  <si>
    <t>Název VRN</t>
  </si>
  <si>
    <t>Kč</t>
  </si>
  <si>
    <t>%</t>
  </si>
  <si>
    <t>Základna</t>
  </si>
  <si>
    <t>CELKEM VRN</t>
  </si>
  <si>
    <t xml:space="preserve">Položkový rozpočet </t>
  </si>
  <si>
    <t>Rozpočet:</t>
  </si>
  <si>
    <t>P.č.</t>
  </si>
  <si>
    <t>Číslo položky</t>
  </si>
  <si>
    <t>Název položky</t>
  </si>
  <si>
    <t>MJ</t>
  </si>
  <si>
    <t>množství</t>
  </si>
  <si>
    <t>cena / MJ</t>
  </si>
  <si>
    <t>celkem (Kč)</t>
  </si>
  <si>
    <t>Díl:</t>
  </si>
  <si>
    <t>ks</t>
  </si>
  <si>
    <t>Celkem za</t>
  </si>
  <si>
    <t>Červ1601</t>
  </si>
  <si>
    <t>Depozitář Šlapanice</t>
  </si>
  <si>
    <t>01</t>
  </si>
  <si>
    <t>713</t>
  </si>
  <si>
    <t>Izolace tepelné</t>
  </si>
  <si>
    <t>713 00</t>
  </si>
  <si>
    <t xml:space="preserve">D+M zateplení </t>
  </si>
  <si>
    <t>m</t>
  </si>
  <si>
    <t>766</t>
  </si>
  <si>
    <t>Konstrukce truhlářské</t>
  </si>
  <si>
    <t>766 00</t>
  </si>
  <si>
    <t>kus</t>
  </si>
  <si>
    <t>766 01</t>
  </si>
  <si>
    <t>M21</t>
  </si>
  <si>
    <t>Elektromontáže</t>
  </si>
  <si>
    <t>210 00</t>
  </si>
  <si>
    <t xml:space="preserve">Revize elektro </t>
  </si>
  <si>
    <t>kpl</t>
  </si>
  <si>
    <t>M24</t>
  </si>
  <si>
    <t>Montáže vzduchotechnických zařízení</t>
  </si>
  <si>
    <t>24000</t>
  </si>
  <si>
    <t xml:space="preserve">Provedení VZT a MaR - viz příloha </t>
  </si>
  <si>
    <t>Ztížené výrobní podmínky</t>
  </si>
  <si>
    <t>Oborová přirážka</t>
  </si>
  <si>
    <t>Přesun stavebních kapacit</t>
  </si>
  <si>
    <t>Mimostaveništní doprava</t>
  </si>
  <si>
    <t>Zařízení staveniště</t>
  </si>
  <si>
    <t>Provoz investora</t>
  </si>
  <si>
    <t>Kompletační činnost (IČD)</t>
  </si>
  <si>
    <t>Rezerva rozpočtu</t>
  </si>
  <si>
    <t>bude určen výběrovým řízením</t>
  </si>
  <si>
    <t>Muzeum Brněnska - Předklášteří, Porta Coeli 1001</t>
  </si>
  <si>
    <t>Ing. Jan Červenák</t>
  </si>
  <si>
    <t>Depozitář Šlapanice         Seznam Materiálu a montážních prací  -   Nabídkový rozpočet CENY VZT, MaR, kabeláže MaR</t>
  </si>
  <si>
    <t>Zařazení</t>
  </si>
  <si>
    <t>Vzorec</t>
  </si>
  <si>
    <t>Hodnoty</t>
  </si>
  <si>
    <t>Věta</t>
  </si>
  <si>
    <t>Pozice</t>
  </si>
  <si>
    <t>Pol. č.</t>
  </si>
  <si>
    <t>Název</t>
  </si>
  <si>
    <t>Mj</t>
  </si>
  <si>
    <t>Počet</t>
  </si>
  <si>
    <t>Materiál;</t>
  </si>
  <si>
    <t>Materiál celkem;</t>
  </si>
  <si>
    <t>Montáž;</t>
  </si>
  <si>
    <t>Montáž celkem;</t>
  </si>
  <si>
    <t>Cena;2</t>
  </si>
  <si>
    <t>Cena celkem;2</t>
  </si>
  <si>
    <t>Format</t>
  </si>
  <si>
    <t>Dodávky a montáž VZT</t>
  </si>
  <si>
    <t>Ventilátor (např. Ecowatt RM 150)</t>
  </si>
  <si>
    <t>regulátor otáček  (např. REB Ecowatt)</t>
  </si>
  <si>
    <t>filtr G3</t>
  </si>
  <si>
    <t>Větrací mřížka nerezová s klapkou 180x180-150 mm USUA-150</t>
  </si>
  <si>
    <t>talířový ventil D100 kovový</t>
  </si>
  <si>
    <t>Talířový ventil D150 kovový</t>
  </si>
  <si>
    <t>Gravitační mřížka 200x150</t>
  </si>
  <si>
    <t>Gravitační mřížka 300x150</t>
  </si>
  <si>
    <t>ECA 45 W bílý samoregulační okenní přívodní prvek</t>
  </si>
  <si>
    <t>Spiro potrubí D150</t>
  </si>
  <si>
    <t>bm</t>
  </si>
  <si>
    <t>Spiro potrubí D100</t>
  </si>
  <si>
    <t>Mřížka atypická s CU síťkou a rámečkem</t>
  </si>
  <si>
    <t>Dodávky VZTcelkem</t>
  </si>
  <si>
    <t>3-A-1</t>
  </si>
  <si>
    <t>Elektromontážní materiál pro MaR</t>
  </si>
  <si>
    <t>P7=5|uPMONT=0,00|uCOLOR=0|uTIME=-84,00|DB2C2=2,780000|*DB2C3=3,420000|P14=1|uNAME=2%P106%x1.5 mm2|*uPRICE=8,60|uPRICE1=0,00|DB2C6=0,000000|P3=300|DB2C4=0,000000|uTYPE=CYKY|uUNIT=m|P12=5|DB2C5=0,000000|P106=|P1=735,00|P2=1|P13=5|DB2C1=5,430000</t>
  </si>
  <si>
    <t>1124-18</t>
  </si>
  <si>
    <t>CYKY 5Cx1.5</t>
  </si>
  <si>
    <t>SYKFY 4x2x0,7</t>
  </si>
  <si>
    <t>rozvaděč včetně jištění</t>
  </si>
  <si>
    <t>Do   2,5 mm2</t>
  </si>
  <si>
    <t>Upevňovací materiál podle potřeby,příchytky,</t>
  </si>
  <si>
    <t>sou</t>
  </si>
  <si>
    <t>HODINOVE ZUCTOVACI SAZBY</t>
  </si>
  <si>
    <t>Programování a zprovoznění</t>
  </si>
  <si>
    <t>hod</t>
  </si>
  <si>
    <t>Montáž  - celkem</t>
  </si>
  <si>
    <t>Revizni technik</t>
  </si>
  <si>
    <t>Spoluprace s reviz.technikem</t>
  </si>
  <si>
    <t>2-Z-2</t>
  </si>
  <si>
    <t xml:space="preserve">Elektromontáže - celkem </t>
  </si>
  <si>
    <t>zařízení na úpravu vzduchu</t>
  </si>
  <si>
    <t>Odvlhčovač TTK 120 E</t>
  </si>
  <si>
    <t>zvlhčovač PH 15</t>
  </si>
  <si>
    <t>celkem</t>
  </si>
  <si>
    <t>MĚŘENÍ a REGULACE</t>
  </si>
  <si>
    <t>H3531</t>
  </si>
  <si>
    <t>4ks</t>
  </si>
  <si>
    <t>síťový adapter24V/1A/24W spínaný</t>
  </si>
  <si>
    <t xml:space="preserve">CDB - Comet databáse </t>
  </si>
  <si>
    <t>Software pro ústředny rozšířený</t>
  </si>
  <si>
    <t>software pro ústředny MS</t>
  </si>
  <si>
    <t>P7=5|uPMONT=|uCOLOR=|uTIME=0,00|uNAME=10 mm2, bez svorkovnice|*uPRICE=400,00|uPRICE1=|uTYPE=KF 9100/Z|uUNIT=ks|P12=5|P1=1,00|P2=1|P13=5</t>
  </si>
  <si>
    <t>1066-39</t>
  </si>
  <si>
    <t>montážní práce HW+SW + ventilátory</t>
  </si>
  <si>
    <t>*</t>
  </si>
  <si>
    <t>1002-1</t>
  </si>
  <si>
    <t>oživení a naprogramování MS</t>
  </si>
  <si>
    <t>MaR CELKEM</t>
  </si>
  <si>
    <t>doprava</t>
  </si>
  <si>
    <t>součet</t>
  </si>
  <si>
    <t>VZT vč. elektromontáží a MaR celkem</t>
  </si>
  <si>
    <t>Bude-li projekt či její přílohy (zejména Soupis prací) obsahovat požadavky nebo odkazy na obchodní firmy, názvy nebo jména a příjmení, specifická označení zboží a služeb, které platí pro určitou osobu, popř. její organizační složku za příznačné, patenty na vynálezy, užitné vzory, průmyslové vzory, ochranné známky nebo označení původu, pokud by to vedlo ke zvýhodnění nebo vyloučení určitých dodavatelů nebo určitých výrobků, je přípustné pro plnění veřejné zakázky použití i jiných, kvalitativně a technicky obdobných řešení.</t>
  </si>
  <si>
    <t>D+M okenice termoizolační 70EXP + 2x cetris okna 1200x1600 (1350)</t>
  </si>
  <si>
    <t>D+M dveře bezpečnostní termoizolační s panikovým kováním (1600x1980)</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</si>
</sst>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0.0"/>
    <numFmt numFmtId="166" formatCode="#,##0\ &quot;Kč&quot;"/>
  </numFmts>
  <fonts count="61">
    <font>
      <sz val="10"/>
      <name val="Arial CE"/>
      <family val="0"/>
    </font>
    <font>
      <sz val="11"/>
      <color indexed="8"/>
      <name val="Calibri"/>
      <family val="2"/>
    </font>
    <font>
      <b/>
      <sz val="14"/>
      <name val="Arial"/>
      <family val="2"/>
    </font>
    <font>
      <sz val="10"/>
      <name val="Arial"/>
      <family val="2"/>
    </font>
    <font>
      <b/>
      <sz val="10"/>
      <name val="Arial"/>
      <family val="2"/>
    </font>
    <font>
      <sz val="9"/>
      <name val="Arial"/>
      <family val="2"/>
    </font>
    <font>
      <b/>
      <sz val="9"/>
      <name val="Arial"/>
      <family val="2"/>
    </font>
    <font>
      <b/>
      <sz val="12"/>
      <name val="Arial"/>
      <family val="2"/>
    </font>
    <font>
      <b/>
      <sz val="12"/>
      <name val="Arial CE"/>
      <family val="2"/>
    </font>
    <font>
      <b/>
      <sz val="8"/>
      <name val="Arial CE"/>
      <family val="0"/>
    </font>
    <font>
      <b/>
      <sz val="10"/>
      <name val="Arial CE"/>
      <family val="2"/>
    </font>
    <font>
      <sz val="9"/>
      <name val="Arial CE"/>
      <family val="2"/>
    </font>
    <font>
      <b/>
      <u val="single"/>
      <sz val="12"/>
      <name val="Arial"/>
      <family val="2"/>
    </font>
    <font>
      <b/>
      <u val="single"/>
      <sz val="10"/>
      <name val="Arial"/>
      <family val="2"/>
    </font>
    <font>
      <u val="single"/>
      <sz val="10"/>
      <name val="Arial"/>
      <family val="2"/>
    </font>
    <font>
      <sz val="10"/>
      <color indexed="9"/>
      <name val="Arial CE"/>
      <family val="2"/>
    </font>
    <font>
      <sz val="8"/>
      <name val="Arial"/>
      <family val="2"/>
    </font>
    <font>
      <b/>
      <i/>
      <sz val="10"/>
      <name val="Arial"/>
      <family val="2"/>
    </font>
    <font>
      <i/>
      <sz val="8"/>
      <name val="Arial CE"/>
      <family val="2"/>
    </font>
    <font>
      <i/>
      <sz val="9"/>
      <name val="Arial CE"/>
      <family val="0"/>
    </font>
    <font>
      <sz val="10"/>
      <name val="MS Sans Serif"/>
      <family val="2"/>
    </font>
    <font>
      <sz val="10"/>
      <color indexed="63"/>
      <name val="Arial"/>
      <family val="2"/>
    </font>
    <font>
      <sz val="10"/>
      <color indexed="8"/>
      <name val="Arial"/>
      <family val="2"/>
    </font>
    <font>
      <sz val="10"/>
      <name val="Helv"/>
      <family val="0"/>
    </font>
    <font>
      <b/>
      <sz val="10"/>
      <name val="Helv"/>
      <family val="0"/>
    </font>
    <font>
      <b/>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1F1F1F"/>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7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style="thin"/>
    </border>
    <border>
      <left/>
      <right style="thin"/>
      <top style="medium"/>
      <bottom style="thin"/>
    </border>
    <border>
      <left/>
      <right/>
      <top style="medium"/>
      <bottom style="thin"/>
    </border>
    <border>
      <left style="thin"/>
      <right style="thin"/>
      <top/>
      <bottom style="thin"/>
    </border>
    <border>
      <left style="thin"/>
      <right style="medium"/>
      <top/>
      <bottom style="thin"/>
    </border>
    <border>
      <left style="medium"/>
      <right/>
      <top style="thin"/>
      <bottom style="thin"/>
    </border>
    <border>
      <left/>
      <right style="thin"/>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bottom/>
    </border>
    <border>
      <left/>
      <right style="thin"/>
      <top/>
      <bottom/>
    </border>
    <border>
      <left style="medium"/>
      <right style="thin"/>
      <top style="thin"/>
      <bottom style="thin"/>
    </border>
    <border>
      <left/>
      <right style="medium"/>
      <top style="thin"/>
      <bottom style="thin"/>
    </border>
    <border>
      <left/>
      <right style="medium"/>
      <top/>
      <bottom style="thin"/>
    </border>
    <border>
      <left style="medium"/>
      <right style="double"/>
      <top style="thin"/>
      <bottom/>
    </border>
    <border>
      <left style="double"/>
      <right style="double"/>
      <top style="thin"/>
      <bottom/>
    </border>
    <border>
      <left style="double"/>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right/>
      <top/>
      <bottom style="thin"/>
    </border>
    <border>
      <left style="medium"/>
      <right style="thin"/>
      <top/>
      <bottom style="thin"/>
    </border>
    <border>
      <left style="medium"/>
      <right/>
      <top/>
      <bottom style="thin"/>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style="thin"/>
      <right/>
      <top/>
      <bottom/>
    </border>
    <border>
      <left/>
      <right style="medium"/>
      <top/>
      <bottom/>
    </border>
    <border>
      <left/>
      <right style="thin"/>
      <top/>
      <bottom style="thin"/>
    </border>
    <border>
      <left style="thin"/>
      <right/>
      <top/>
      <bottom style="thin"/>
    </border>
    <border>
      <left style="medium"/>
      <right/>
      <top style="thin"/>
      <bottom/>
    </border>
    <border>
      <left/>
      <right/>
      <top style="thin"/>
      <bottom/>
    </border>
    <border>
      <left/>
      <right style="thin"/>
      <top style="thin"/>
      <bottom/>
    </border>
    <border>
      <left/>
      <right/>
      <top style="double"/>
      <bottom/>
    </border>
    <border>
      <left style="thin"/>
      <right/>
      <top style="double"/>
      <bottom/>
    </border>
    <border>
      <left/>
      <right style="double"/>
      <top style="double"/>
      <bottom/>
    </border>
    <border>
      <left/>
      <right/>
      <top/>
      <bottom style="double"/>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medium"/>
      <top style="thin"/>
      <bottom style="medium"/>
    </border>
    <border>
      <left style="thin"/>
      <right style="thin"/>
      <top/>
      <bottom/>
    </border>
    <border>
      <left style="thin"/>
      <right/>
      <top style="thin"/>
      <bottom style="thin"/>
    </border>
    <border>
      <left style="thin"/>
      <right style="thin"/>
      <top style="thin"/>
      <bottom/>
    </border>
    <border>
      <left style="thin"/>
      <right style="medium"/>
      <top/>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right/>
      <top/>
      <bottom style="medium">
        <color rgb="FFCCCCCC"/>
      </bottom>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top style="thin"/>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0" fontId="4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4"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42" fillId="0" borderId="0">
      <alignment/>
      <protection/>
    </xf>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8" applyNumberFormat="0" applyAlignment="0" applyProtection="0"/>
    <xf numFmtId="0" fontId="56" fillId="26" borderId="8" applyNumberFormat="0" applyAlignment="0" applyProtection="0"/>
    <xf numFmtId="0" fontId="57" fillId="26" borderId="9" applyNumberFormat="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308">
    <xf numFmtId="0" fontId="0" fillId="0" borderId="0" xfId="0" applyAlignment="1">
      <alignment/>
    </xf>
    <xf numFmtId="0" fontId="2" fillId="0" borderId="10" xfId="0" applyFont="1" applyBorder="1" applyAlignment="1">
      <alignment horizontal="centerContinuous" vertical="top"/>
    </xf>
    <xf numFmtId="0" fontId="3" fillId="0" borderId="10" xfId="0" applyFont="1" applyBorder="1" applyAlignment="1">
      <alignment horizontal="centerContinuous"/>
    </xf>
    <xf numFmtId="0" fontId="4" fillId="33" borderId="11" xfId="0" applyFont="1" applyFill="1" applyBorder="1" applyAlignment="1">
      <alignment horizontal="left"/>
    </xf>
    <xf numFmtId="0" fontId="5" fillId="33" borderId="12" xfId="0" applyFont="1" applyFill="1" applyBorder="1" applyAlignment="1">
      <alignment horizontal="centerContinuous"/>
    </xf>
    <xf numFmtId="49" fontId="6" fillId="33" borderId="13" xfId="0" applyNumberFormat="1" applyFont="1" applyFill="1" applyBorder="1" applyAlignment="1">
      <alignment horizontal="left"/>
    </xf>
    <xf numFmtId="49" fontId="5" fillId="33" borderId="12" xfId="0" applyNumberFormat="1" applyFont="1" applyFill="1" applyBorder="1" applyAlignment="1">
      <alignment horizontal="centerContinuous"/>
    </xf>
    <xf numFmtId="0" fontId="5" fillId="0" borderId="14" xfId="0" applyFont="1" applyBorder="1" applyAlignment="1">
      <alignment/>
    </xf>
    <xf numFmtId="49" fontId="5" fillId="0" borderId="15" xfId="0" applyNumberFormat="1" applyFont="1" applyBorder="1" applyAlignment="1">
      <alignment horizontal="left"/>
    </xf>
    <xf numFmtId="0" fontId="3" fillId="0" borderId="16" xfId="0" applyFont="1" applyBorder="1" applyAlignment="1">
      <alignment/>
    </xf>
    <xf numFmtId="0" fontId="5" fillId="0" borderId="17" xfId="0" applyFont="1" applyBorder="1" applyAlignment="1">
      <alignment/>
    </xf>
    <xf numFmtId="49" fontId="5" fillId="0" borderId="18" xfId="0" applyNumberFormat="1" applyFont="1" applyBorder="1" applyAlignment="1">
      <alignment/>
    </xf>
    <xf numFmtId="49" fontId="5" fillId="0" borderId="17" xfId="0" applyNumberFormat="1" applyFont="1" applyBorder="1" applyAlignment="1">
      <alignment/>
    </xf>
    <xf numFmtId="0" fontId="5" fillId="0" borderId="19" xfId="0" applyFont="1" applyBorder="1" applyAlignment="1">
      <alignment/>
    </xf>
    <xf numFmtId="0" fontId="5" fillId="0" borderId="20" xfId="0" applyFont="1" applyBorder="1" applyAlignment="1">
      <alignment horizontal="left"/>
    </xf>
    <xf numFmtId="0" fontId="4" fillId="0" borderId="16" xfId="0" applyFont="1" applyBorder="1" applyAlignment="1">
      <alignment/>
    </xf>
    <xf numFmtId="49" fontId="5" fillId="0" borderId="20" xfId="0" applyNumberFormat="1" applyFont="1" applyBorder="1" applyAlignment="1">
      <alignment horizontal="left"/>
    </xf>
    <xf numFmtId="49" fontId="4" fillId="33" borderId="16" xfId="0" applyNumberFormat="1" applyFont="1" applyFill="1" applyBorder="1" applyAlignment="1">
      <alignment/>
    </xf>
    <xf numFmtId="49" fontId="3" fillId="33" borderId="17" xfId="0" applyNumberFormat="1" applyFont="1" applyFill="1" applyBorder="1" applyAlignment="1">
      <alignment/>
    </xf>
    <xf numFmtId="49" fontId="4" fillId="33" borderId="18" xfId="0" applyNumberFormat="1" applyFont="1" applyFill="1" applyBorder="1" applyAlignment="1">
      <alignment/>
    </xf>
    <xf numFmtId="49" fontId="3" fillId="33" borderId="18" xfId="0" applyNumberFormat="1" applyFont="1" applyFill="1" applyBorder="1" applyAlignment="1">
      <alignment/>
    </xf>
    <xf numFmtId="0" fontId="5" fillId="0" borderId="19" xfId="0" applyFont="1" applyFill="1" applyBorder="1" applyAlignment="1">
      <alignment/>
    </xf>
    <xf numFmtId="3" fontId="5" fillId="0" borderId="20" xfId="0" applyNumberFormat="1" applyFont="1" applyBorder="1" applyAlignment="1">
      <alignment horizontal="left"/>
    </xf>
    <xf numFmtId="0" fontId="0" fillId="0" borderId="0" xfId="0" applyFill="1" applyAlignment="1">
      <alignment/>
    </xf>
    <xf numFmtId="49" fontId="4" fillId="33" borderId="21" xfId="0" applyNumberFormat="1" applyFont="1" applyFill="1" applyBorder="1" applyAlignment="1">
      <alignment/>
    </xf>
    <xf numFmtId="49" fontId="3" fillId="33" borderId="22" xfId="0" applyNumberFormat="1" applyFont="1" applyFill="1" applyBorder="1" applyAlignment="1">
      <alignment/>
    </xf>
    <xf numFmtId="49" fontId="4" fillId="33" borderId="0" xfId="0" applyNumberFormat="1" applyFont="1" applyFill="1" applyBorder="1" applyAlignment="1">
      <alignment/>
    </xf>
    <xf numFmtId="49" fontId="3" fillId="33" borderId="0" xfId="0" applyNumberFormat="1" applyFont="1" applyFill="1" applyBorder="1" applyAlignment="1">
      <alignment/>
    </xf>
    <xf numFmtId="49" fontId="5" fillId="0" borderId="19" xfId="0" applyNumberFormat="1" applyFont="1" applyBorder="1" applyAlignment="1">
      <alignment horizontal="left"/>
    </xf>
    <xf numFmtId="0" fontId="5" fillId="0" borderId="23" xfId="0" applyFont="1" applyBorder="1" applyAlignment="1">
      <alignment/>
    </xf>
    <xf numFmtId="0" fontId="5" fillId="0" borderId="19" xfId="0" applyNumberFormat="1" applyFont="1" applyBorder="1" applyAlignment="1">
      <alignment/>
    </xf>
    <xf numFmtId="0" fontId="5" fillId="0" borderId="24" xfId="0" applyNumberFormat="1" applyFont="1" applyBorder="1" applyAlignment="1">
      <alignment horizontal="left"/>
    </xf>
    <xf numFmtId="0" fontId="0" fillId="0" borderId="0" xfId="0" applyNumberFormat="1" applyBorder="1" applyAlignment="1">
      <alignment/>
    </xf>
    <xf numFmtId="0" fontId="0" fillId="0" borderId="0" xfId="0" applyNumberFormat="1" applyAlignment="1">
      <alignment/>
    </xf>
    <xf numFmtId="0" fontId="5" fillId="0" borderId="24" xfId="0" applyFont="1" applyBorder="1" applyAlignment="1">
      <alignment horizontal="left"/>
    </xf>
    <xf numFmtId="0" fontId="0" fillId="0" borderId="0" xfId="0" applyBorder="1" applyAlignment="1">
      <alignment/>
    </xf>
    <xf numFmtId="0" fontId="5" fillId="0" borderId="19" xfId="0" applyFont="1" applyFill="1" applyBorder="1" applyAlignment="1">
      <alignment/>
    </xf>
    <xf numFmtId="0" fontId="5" fillId="0" borderId="24" xfId="0" applyFont="1" applyFill="1" applyBorder="1" applyAlignment="1">
      <alignment/>
    </xf>
    <xf numFmtId="0" fontId="0" fillId="0" borderId="0" xfId="0" applyFont="1" applyFill="1" applyBorder="1" applyAlignment="1">
      <alignment/>
    </xf>
    <xf numFmtId="0" fontId="5" fillId="0" borderId="19" xfId="0" applyFont="1" applyBorder="1" applyAlignment="1">
      <alignment/>
    </xf>
    <xf numFmtId="0" fontId="5" fillId="0" borderId="24" xfId="0" applyFont="1" applyBorder="1" applyAlignment="1">
      <alignment/>
    </xf>
    <xf numFmtId="3" fontId="0" fillId="0" borderId="0" xfId="0" applyNumberFormat="1" applyAlignment="1">
      <alignment/>
    </xf>
    <xf numFmtId="0" fontId="5" fillId="0" borderId="16" xfId="0" applyFont="1" applyBorder="1" applyAlignment="1">
      <alignment/>
    </xf>
    <xf numFmtId="0" fontId="5" fillId="0" borderId="14" xfId="0" applyFont="1" applyBorder="1" applyAlignment="1">
      <alignment horizontal="left"/>
    </xf>
    <xf numFmtId="0" fontId="5" fillId="0" borderId="25" xfId="0" applyFont="1" applyBorder="1" applyAlignment="1">
      <alignment horizontal="left"/>
    </xf>
    <xf numFmtId="0" fontId="2" fillId="0" borderId="26" xfId="0" applyFont="1" applyBorder="1" applyAlignment="1">
      <alignment horizontal="centerContinuous" vertical="center"/>
    </xf>
    <xf numFmtId="0" fontId="7" fillId="0" borderId="27" xfId="0" applyFont="1" applyBorder="1" applyAlignment="1">
      <alignment horizontal="centerContinuous" vertical="center"/>
    </xf>
    <xf numFmtId="0" fontId="3" fillId="0" borderId="27" xfId="0" applyFont="1" applyBorder="1" applyAlignment="1">
      <alignment horizontal="centerContinuous" vertical="center"/>
    </xf>
    <xf numFmtId="0" fontId="3" fillId="0" borderId="28" xfId="0" applyFont="1" applyBorder="1" applyAlignment="1">
      <alignment horizontal="centerContinuous" vertical="center"/>
    </xf>
    <xf numFmtId="0" fontId="4" fillId="33" borderId="29" xfId="0" applyFont="1" applyFill="1" applyBorder="1" applyAlignment="1">
      <alignment horizontal="left"/>
    </xf>
    <xf numFmtId="0" fontId="3" fillId="33" borderId="30" xfId="0" applyFont="1" applyFill="1" applyBorder="1" applyAlignment="1">
      <alignment horizontal="left"/>
    </xf>
    <xf numFmtId="0" fontId="3" fillId="33" borderId="31" xfId="0" applyFont="1" applyFill="1" applyBorder="1" applyAlignment="1">
      <alignment horizontal="centerContinuous"/>
    </xf>
    <xf numFmtId="0" fontId="4" fillId="33" borderId="30" xfId="0" applyFont="1" applyFill="1" applyBorder="1" applyAlignment="1">
      <alignment horizontal="centerContinuous"/>
    </xf>
    <xf numFmtId="0" fontId="3" fillId="33" borderId="30" xfId="0" applyFont="1" applyFill="1" applyBorder="1" applyAlignment="1">
      <alignment horizontal="centerContinuous"/>
    </xf>
    <xf numFmtId="0" fontId="3" fillId="0" borderId="32" xfId="0" applyFont="1" applyBorder="1" applyAlignment="1">
      <alignment/>
    </xf>
    <xf numFmtId="0" fontId="3" fillId="0" borderId="33" xfId="0" applyFont="1" applyBorder="1" applyAlignment="1">
      <alignment/>
    </xf>
    <xf numFmtId="3" fontId="3" fillId="0" borderId="15" xfId="0" applyNumberFormat="1" applyFont="1" applyBorder="1" applyAlignment="1">
      <alignment/>
    </xf>
    <xf numFmtId="0" fontId="3" fillId="0" borderId="11" xfId="0" applyFont="1" applyBorder="1" applyAlignment="1">
      <alignment/>
    </xf>
    <xf numFmtId="3" fontId="3" fillId="0" borderId="13" xfId="0" applyNumberFormat="1" applyFont="1" applyBorder="1" applyAlignment="1">
      <alignment/>
    </xf>
    <xf numFmtId="0" fontId="3" fillId="0" borderId="12" xfId="0" applyFont="1" applyBorder="1" applyAlignment="1">
      <alignment/>
    </xf>
    <xf numFmtId="3" fontId="3" fillId="0" borderId="18" xfId="0" applyNumberFormat="1" applyFont="1" applyBorder="1" applyAlignment="1">
      <alignment/>
    </xf>
    <xf numFmtId="0" fontId="3" fillId="0" borderId="17" xfId="0" applyFont="1" applyBorder="1" applyAlignment="1">
      <alignment/>
    </xf>
    <xf numFmtId="0" fontId="3" fillId="0" borderId="34" xfId="0" applyFont="1" applyBorder="1" applyAlignment="1">
      <alignment/>
    </xf>
    <xf numFmtId="0" fontId="3" fillId="0" borderId="33" xfId="0" applyFont="1" applyBorder="1" applyAlignment="1">
      <alignment shrinkToFit="1"/>
    </xf>
    <xf numFmtId="0" fontId="3" fillId="0" borderId="35" xfId="0" applyFont="1" applyBorder="1" applyAlignment="1">
      <alignment/>
    </xf>
    <xf numFmtId="0" fontId="3" fillId="0" borderId="21" xfId="0" applyFont="1" applyBorder="1" applyAlignment="1">
      <alignment/>
    </xf>
    <xf numFmtId="0" fontId="3" fillId="0" borderId="0" xfId="0" applyFont="1" applyBorder="1" applyAlignment="1">
      <alignment/>
    </xf>
    <xf numFmtId="3" fontId="3" fillId="0" borderId="36" xfId="0" applyNumberFormat="1" applyFont="1" applyBorder="1" applyAlignment="1">
      <alignment/>
    </xf>
    <xf numFmtId="0" fontId="3" fillId="0" borderId="37" xfId="0" applyFont="1" applyBorder="1" applyAlignment="1">
      <alignment/>
    </xf>
    <xf numFmtId="3" fontId="3" fillId="0" borderId="38" xfId="0" applyNumberFormat="1" applyFont="1" applyBorder="1" applyAlignment="1">
      <alignment/>
    </xf>
    <xf numFmtId="0" fontId="3" fillId="0" borderId="39" xfId="0" applyFont="1" applyBorder="1" applyAlignment="1">
      <alignment/>
    </xf>
    <xf numFmtId="0" fontId="4" fillId="33" borderId="11" xfId="0" applyFont="1" applyFill="1" applyBorder="1" applyAlignment="1">
      <alignment/>
    </xf>
    <xf numFmtId="0" fontId="4" fillId="33" borderId="13" xfId="0" applyFont="1" applyFill="1" applyBorder="1" applyAlignment="1">
      <alignment/>
    </xf>
    <xf numFmtId="0" fontId="4" fillId="33" borderId="12" xfId="0" applyFont="1" applyFill="1" applyBorder="1" applyAlignment="1">
      <alignment/>
    </xf>
    <xf numFmtId="0" fontId="4" fillId="33" borderId="40" xfId="0" applyFont="1" applyFill="1" applyBorder="1" applyAlignment="1">
      <alignment/>
    </xf>
    <xf numFmtId="0" fontId="4" fillId="33" borderId="41" xfId="0" applyFont="1" applyFill="1" applyBorder="1" applyAlignment="1">
      <alignment/>
    </xf>
    <xf numFmtId="0" fontId="3" fillId="0" borderId="22" xfId="0" applyFont="1" applyBorder="1" applyAlignment="1">
      <alignment/>
    </xf>
    <xf numFmtId="0" fontId="3" fillId="0" borderId="0" xfId="0" applyFont="1" applyAlignment="1">
      <alignment/>
    </xf>
    <xf numFmtId="0" fontId="3" fillId="0" borderId="42" xfId="0" applyFont="1" applyBorder="1" applyAlignment="1">
      <alignment/>
    </xf>
    <xf numFmtId="0" fontId="3" fillId="0" borderId="43" xfId="0" applyFont="1" applyBorder="1" applyAlignment="1">
      <alignment/>
    </xf>
    <xf numFmtId="0" fontId="3" fillId="0" borderId="0" xfId="0" applyFont="1" applyBorder="1" applyAlignment="1">
      <alignment horizontal="right"/>
    </xf>
    <xf numFmtId="164" fontId="3" fillId="0" borderId="0" xfId="0" applyNumberFormat="1" applyFont="1" applyBorder="1" applyAlignment="1">
      <alignment/>
    </xf>
    <xf numFmtId="0" fontId="3" fillId="0" borderId="0"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47" xfId="0" applyFont="1" applyBorder="1" applyAlignment="1">
      <alignment/>
    </xf>
    <xf numFmtId="165" fontId="3" fillId="0" borderId="48" xfId="0" applyNumberFormat="1" applyFont="1" applyBorder="1" applyAlignment="1">
      <alignment horizontal="right"/>
    </xf>
    <xf numFmtId="0" fontId="3" fillId="0" borderId="48" xfId="0" applyFont="1" applyBorder="1" applyAlignment="1">
      <alignment/>
    </xf>
    <xf numFmtId="0" fontId="3" fillId="0" borderId="18" xfId="0" applyFont="1" applyBorder="1" applyAlignment="1">
      <alignment/>
    </xf>
    <xf numFmtId="165" fontId="3" fillId="0" borderId="17" xfId="0" applyNumberFormat="1" applyFont="1" applyBorder="1" applyAlignment="1">
      <alignment horizontal="right"/>
    </xf>
    <xf numFmtId="0" fontId="7" fillId="33" borderId="37" xfId="0" applyFont="1" applyFill="1" applyBorder="1" applyAlignment="1">
      <alignment/>
    </xf>
    <xf numFmtId="0" fontId="7" fillId="33" borderId="38" xfId="0" applyFont="1" applyFill="1" applyBorder="1" applyAlignment="1">
      <alignment/>
    </xf>
    <xf numFmtId="0" fontId="7" fillId="33" borderId="39" xfId="0" applyFont="1" applyFill="1" applyBorder="1" applyAlignment="1">
      <alignment/>
    </xf>
    <xf numFmtId="0" fontId="8" fillId="0" borderId="0" xfId="0" applyFont="1" applyAlignment="1">
      <alignment/>
    </xf>
    <xf numFmtId="0" fontId="0" fillId="0" borderId="0" xfId="0" applyAlignment="1">
      <alignment/>
    </xf>
    <xf numFmtId="0" fontId="0" fillId="0" borderId="0" xfId="0" applyAlignment="1">
      <alignment vertical="justify"/>
    </xf>
    <xf numFmtId="49" fontId="4" fillId="0" borderId="49" xfId="54" applyNumberFormat="1" applyFont="1" applyBorder="1">
      <alignment/>
      <protection/>
    </xf>
    <xf numFmtId="49" fontId="3" fillId="0" borderId="49" xfId="54" applyNumberFormat="1" applyFont="1" applyBorder="1">
      <alignment/>
      <protection/>
    </xf>
    <xf numFmtId="49" fontId="3" fillId="0" borderId="49" xfId="54" applyNumberFormat="1" applyFont="1" applyBorder="1" applyAlignment="1">
      <alignment horizontal="right"/>
      <protection/>
    </xf>
    <xf numFmtId="0" fontId="3" fillId="0" borderId="50" xfId="54" applyFont="1" applyBorder="1">
      <alignment/>
      <protection/>
    </xf>
    <xf numFmtId="49" fontId="3" fillId="0" borderId="49" xfId="0" applyNumberFormat="1" applyFont="1" applyBorder="1" applyAlignment="1">
      <alignment horizontal="left"/>
    </xf>
    <xf numFmtId="0" fontId="3" fillId="0" borderId="51" xfId="0" applyNumberFormat="1" applyFont="1" applyBorder="1" applyAlignment="1">
      <alignment/>
    </xf>
    <xf numFmtId="49" fontId="4" fillId="0" borderId="52" xfId="54" applyNumberFormat="1" applyFont="1" applyBorder="1">
      <alignment/>
      <protection/>
    </xf>
    <xf numFmtId="49" fontId="3" fillId="0" borderId="52" xfId="54" applyNumberFormat="1" applyFont="1" applyBorder="1">
      <alignment/>
      <protection/>
    </xf>
    <xf numFmtId="49" fontId="3" fillId="0" borderId="52" xfId="54" applyNumberFormat="1" applyFont="1" applyBorder="1" applyAlignment="1">
      <alignment horizontal="right"/>
      <protection/>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49" fontId="4" fillId="33" borderId="29" xfId="0" applyNumberFormat="1" applyFont="1" applyFill="1" applyBorder="1" applyAlignment="1">
      <alignment horizontal="center"/>
    </xf>
    <xf numFmtId="0" fontId="4" fillId="33" borderId="30" xfId="0" applyFont="1" applyFill="1" applyBorder="1" applyAlignment="1">
      <alignment horizontal="center"/>
    </xf>
    <xf numFmtId="0" fontId="4" fillId="33" borderId="31" xfId="0" applyFont="1" applyFill="1" applyBorder="1" applyAlignment="1">
      <alignment horizontal="center"/>
    </xf>
    <xf numFmtId="0" fontId="4" fillId="33" borderId="53" xfId="0" applyFont="1" applyFill="1" applyBorder="1" applyAlignment="1">
      <alignment horizontal="center"/>
    </xf>
    <xf numFmtId="0" fontId="4" fillId="33" borderId="54" xfId="0" applyFont="1" applyFill="1" applyBorder="1" applyAlignment="1">
      <alignment horizontal="center"/>
    </xf>
    <xf numFmtId="0" fontId="4" fillId="33" borderId="55" xfId="0" applyFont="1" applyFill="1" applyBorder="1" applyAlignment="1">
      <alignment horizontal="center"/>
    </xf>
    <xf numFmtId="0" fontId="5" fillId="0" borderId="0" xfId="0" applyFont="1" applyBorder="1" applyAlignment="1">
      <alignment/>
    </xf>
    <xf numFmtId="3" fontId="3" fillId="0" borderId="43" xfId="0" applyNumberFormat="1" applyFont="1" applyBorder="1" applyAlignment="1">
      <alignment/>
    </xf>
    <xf numFmtId="0" fontId="4" fillId="33" borderId="29" xfId="0" applyFont="1" applyFill="1" applyBorder="1" applyAlignment="1">
      <alignment/>
    </xf>
    <xf numFmtId="0" fontId="4" fillId="33" borderId="30" xfId="0" applyFont="1" applyFill="1" applyBorder="1" applyAlignment="1">
      <alignment/>
    </xf>
    <xf numFmtId="3" fontId="4" fillId="33" borderId="31" xfId="0" applyNumberFormat="1" applyFont="1" applyFill="1" applyBorder="1" applyAlignment="1">
      <alignment/>
    </xf>
    <xf numFmtId="3" fontId="4" fillId="33" borderId="53" xfId="0" applyNumberFormat="1" applyFont="1" applyFill="1" applyBorder="1" applyAlignment="1">
      <alignment/>
    </xf>
    <xf numFmtId="3" fontId="4" fillId="33" borderId="54" xfId="0" applyNumberFormat="1" applyFont="1" applyFill="1" applyBorder="1" applyAlignment="1">
      <alignment/>
    </xf>
    <xf numFmtId="3" fontId="4" fillId="33" borderId="55" xfId="0" applyNumberFormat="1" applyFont="1" applyFill="1" applyBorder="1" applyAlignment="1">
      <alignment/>
    </xf>
    <xf numFmtId="0" fontId="10" fillId="0" borderId="0" xfId="0" applyFont="1" applyAlignment="1">
      <alignment/>
    </xf>
    <xf numFmtId="3" fontId="2" fillId="0" borderId="0" xfId="0" applyNumberFormat="1" applyFont="1" applyAlignment="1">
      <alignment horizontal="centerContinuous"/>
    </xf>
    <xf numFmtId="0" fontId="3" fillId="33" borderId="41" xfId="0" applyFont="1" applyFill="1" applyBorder="1" applyAlignment="1">
      <alignment/>
    </xf>
    <xf numFmtId="0" fontId="4" fillId="33" borderId="56" xfId="0" applyFont="1" applyFill="1" applyBorder="1" applyAlignment="1">
      <alignment horizontal="right"/>
    </xf>
    <xf numFmtId="0" fontId="4" fillId="33" borderId="13" xfId="0" applyFont="1" applyFill="1" applyBorder="1" applyAlignment="1">
      <alignment horizontal="right"/>
    </xf>
    <xf numFmtId="0" fontId="4" fillId="33" borderId="12" xfId="0" applyFont="1" applyFill="1" applyBorder="1" applyAlignment="1">
      <alignment horizontal="center"/>
    </xf>
    <xf numFmtId="4" fontId="6" fillId="33" borderId="13" xfId="0" applyNumberFormat="1" applyFont="1" applyFill="1" applyBorder="1" applyAlignment="1">
      <alignment horizontal="right"/>
    </xf>
    <xf numFmtId="4" fontId="6" fillId="33" borderId="41" xfId="0" applyNumberFormat="1" applyFont="1" applyFill="1" applyBorder="1" applyAlignment="1">
      <alignment horizontal="right"/>
    </xf>
    <xf numFmtId="0" fontId="3" fillId="0" borderId="25" xfId="0" applyFont="1" applyBorder="1" applyAlignment="1">
      <alignment/>
    </xf>
    <xf numFmtId="3" fontId="3" fillId="0" borderId="34" xfId="0" applyNumberFormat="1" applyFont="1" applyBorder="1" applyAlignment="1">
      <alignment horizontal="right"/>
    </xf>
    <xf numFmtId="165" fontId="3" fillId="0" borderId="19" xfId="0" applyNumberFormat="1" applyFont="1" applyBorder="1" applyAlignment="1">
      <alignment horizontal="right"/>
    </xf>
    <xf numFmtId="3" fontId="3" fillId="0" borderId="44" xfId="0" applyNumberFormat="1" applyFont="1" applyBorder="1" applyAlignment="1">
      <alignment horizontal="right"/>
    </xf>
    <xf numFmtId="4" fontId="3" fillId="0" borderId="33" xfId="0" applyNumberFormat="1" applyFont="1" applyBorder="1" applyAlignment="1">
      <alignment horizontal="right"/>
    </xf>
    <xf numFmtId="3" fontId="3" fillId="0" borderId="25" xfId="0" applyNumberFormat="1" applyFont="1" applyBorder="1" applyAlignment="1">
      <alignment horizontal="right"/>
    </xf>
    <xf numFmtId="0" fontId="3" fillId="33" borderId="37" xfId="0" applyFont="1" applyFill="1" applyBorder="1" applyAlignment="1">
      <alignment/>
    </xf>
    <xf numFmtId="0" fontId="4" fillId="33" borderId="38" xfId="0" applyFont="1" applyFill="1" applyBorder="1" applyAlignment="1">
      <alignment/>
    </xf>
    <xf numFmtId="0" fontId="3" fillId="33" borderId="38" xfId="0" applyFont="1" applyFill="1" applyBorder="1" applyAlignment="1">
      <alignment/>
    </xf>
    <xf numFmtId="4" fontId="3" fillId="33" borderId="57" xfId="0" applyNumberFormat="1" applyFont="1" applyFill="1" applyBorder="1" applyAlignment="1">
      <alignment/>
    </xf>
    <xf numFmtId="4" fontId="3" fillId="33" borderId="37" xfId="0" applyNumberFormat="1" applyFont="1" applyFill="1" applyBorder="1" applyAlignment="1">
      <alignment/>
    </xf>
    <xf numFmtId="4" fontId="3" fillId="33" borderId="38" xfId="0" applyNumberFormat="1" applyFont="1" applyFill="1" applyBorder="1" applyAlignment="1">
      <alignment/>
    </xf>
    <xf numFmtId="3" fontId="11"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0" fillId="0" borderId="0" xfId="54">
      <alignment/>
      <protection/>
    </xf>
    <xf numFmtId="0" fontId="3" fillId="0" borderId="0" xfId="54" applyFont="1">
      <alignment/>
      <protection/>
    </xf>
    <xf numFmtId="0" fontId="13" fillId="0" borderId="0" xfId="54" applyFont="1" applyAlignment="1">
      <alignment horizontal="centerContinuous"/>
      <protection/>
    </xf>
    <xf numFmtId="0" fontId="14" fillId="0" borderId="0" xfId="54" applyFont="1" applyAlignment="1">
      <alignment horizontal="centerContinuous"/>
      <protection/>
    </xf>
    <xf numFmtId="0" fontId="14" fillId="0" borderId="0" xfId="54" applyFont="1" applyAlignment="1">
      <alignment horizontal="right"/>
      <protection/>
    </xf>
    <xf numFmtId="0" fontId="3" fillId="0" borderId="49" xfId="54" applyFont="1" applyBorder="1">
      <alignment/>
      <protection/>
    </xf>
    <xf numFmtId="0" fontId="5" fillId="0" borderId="50" xfId="54" applyFont="1" applyBorder="1" applyAlignment="1">
      <alignment horizontal="right"/>
      <protection/>
    </xf>
    <xf numFmtId="49" fontId="3" fillId="0" borderId="49" xfId="54" applyNumberFormat="1" applyFont="1" applyBorder="1" applyAlignment="1">
      <alignment horizontal="left"/>
      <protection/>
    </xf>
    <xf numFmtId="0" fontId="3" fillId="0" borderId="51" xfId="54" applyFont="1" applyBorder="1">
      <alignment/>
      <protection/>
    </xf>
    <xf numFmtId="0" fontId="3" fillId="0" borderId="52" xfId="54" applyFont="1" applyBorder="1">
      <alignment/>
      <protection/>
    </xf>
    <xf numFmtId="0" fontId="5" fillId="0" borderId="0" xfId="54" applyFont="1">
      <alignment/>
      <protection/>
    </xf>
    <xf numFmtId="0" fontId="3" fillId="0" borderId="0" xfId="54" applyFont="1" applyAlignment="1">
      <alignment horizontal="right"/>
      <protection/>
    </xf>
    <xf numFmtId="0" fontId="3" fillId="0" borderId="0" xfId="54" applyFont="1" applyAlignment="1">
      <alignment/>
      <protection/>
    </xf>
    <xf numFmtId="49" fontId="5" fillId="33" borderId="19" xfId="54" applyNumberFormat="1" applyFont="1" applyFill="1" applyBorder="1">
      <alignment/>
      <protection/>
    </xf>
    <xf numFmtId="0" fontId="5" fillId="33" borderId="17" xfId="54" applyFont="1" applyFill="1" applyBorder="1" applyAlignment="1">
      <alignment horizontal="center"/>
      <protection/>
    </xf>
    <xf numFmtId="0" fontId="5" fillId="33" borderId="17" xfId="54" applyNumberFormat="1" applyFont="1" applyFill="1" applyBorder="1" applyAlignment="1">
      <alignment horizontal="center"/>
      <protection/>
    </xf>
    <xf numFmtId="0" fontId="5" fillId="33" borderId="19" xfId="54" applyFont="1" applyFill="1" applyBorder="1" applyAlignment="1">
      <alignment horizontal="center"/>
      <protection/>
    </xf>
    <xf numFmtId="0" fontId="4" fillId="0" borderId="58" xfId="54" applyFont="1" applyBorder="1" applyAlignment="1">
      <alignment horizontal="center"/>
      <protection/>
    </xf>
    <xf numFmtId="49" fontId="4" fillId="0" borderId="58" xfId="54" applyNumberFormat="1" applyFont="1" applyBorder="1" applyAlignment="1">
      <alignment horizontal="left"/>
      <protection/>
    </xf>
    <xf numFmtId="0" fontId="4" fillId="0" borderId="59" xfId="54" applyFont="1" applyBorder="1">
      <alignment/>
      <protection/>
    </xf>
    <xf numFmtId="0" fontId="3" fillId="0" borderId="18" xfId="54" applyFont="1" applyBorder="1" applyAlignment="1">
      <alignment horizontal="center"/>
      <protection/>
    </xf>
    <xf numFmtId="0" fontId="3" fillId="0" borderId="18" xfId="54" applyNumberFormat="1" applyFont="1" applyBorder="1" applyAlignment="1">
      <alignment horizontal="right"/>
      <protection/>
    </xf>
    <xf numFmtId="0" fontId="3" fillId="0" borderId="17" xfId="54" applyNumberFormat="1" applyFont="1" applyBorder="1">
      <alignment/>
      <protection/>
    </xf>
    <xf numFmtId="0" fontId="0" fillId="0" borderId="0" xfId="54" applyNumberFormat="1">
      <alignment/>
      <protection/>
    </xf>
    <xf numFmtId="0" fontId="15" fillId="0" borderId="0" xfId="54" applyFont="1">
      <alignment/>
      <protection/>
    </xf>
    <xf numFmtId="0" fontId="16" fillId="0" borderId="60" xfId="54" applyFont="1" applyBorder="1" applyAlignment="1">
      <alignment horizontal="center" vertical="top"/>
      <protection/>
    </xf>
    <xf numFmtId="49" fontId="16" fillId="0" borderId="60" xfId="54" applyNumberFormat="1" applyFont="1" applyBorder="1" applyAlignment="1">
      <alignment horizontal="left" vertical="top"/>
      <protection/>
    </xf>
    <xf numFmtId="0" fontId="16" fillId="0" borderId="60" xfId="54" applyFont="1" applyBorder="1" applyAlignment="1">
      <alignment vertical="top" wrapText="1"/>
      <protection/>
    </xf>
    <xf numFmtId="49" fontId="16" fillId="0" borderId="60" xfId="54" applyNumberFormat="1" applyFont="1" applyBorder="1" applyAlignment="1">
      <alignment horizontal="center" shrinkToFit="1"/>
      <protection/>
    </xf>
    <xf numFmtId="4" fontId="16" fillId="0" borderId="60" xfId="54" applyNumberFormat="1" applyFont="1" applyBorder="1" applyAlignment="1">
      <alignment horizontal="right"/>
      <protection/>
    </xf>
    <xf numFmtId="4" fontId="16" fillId="0" borderId="60" xfId="54" applyNumberFormat="1" applyFont="1" applyBorder="1">
      <alignment/>
      <protection/>
    </xf>
    <xf numFmtId="0" fontId="15" fillId="0" borderId="0" xfId="54" applyFont="1">
      <alignment/>
      <protection/>
    </xf>
    <xf numFmtId="0" fontId="3" fillId="33" borderId="19" xfId="54" applyFont="1" applyFill="1" applyBorder="1" applyAlignment="1">
      <alignment horizontal="center"/>
      <protection/>
    </xf>
    <xf numFmtId="49" fontId="17" fillId="33" borderId="19" xfId="54" applyNumberFormat="1" applyFont="1" applyFill="1" applyBorder="1" applyAlignment="1">
      <alignment horizontal="left"/>
      <protection/>
    </xf>
    <xf numFmtId="0" fontId="17" fillId="33" borderId="59" xfId="54" applyFont="1" applyFill="1" applyBorder="1">
      <alignment/>
      <protection/>
    </xf>
    <xf numFmtId="0" fontId="3" fillId="33" borderId="18" xfId="54" applyFont="1" applyFill="1" applyBorder="1" applyAlignment="1">
      <alignment horizontal="center"/>
      <protection/>
    </xf>
    <xf numFmtId="4" fontId="3" fillId="33" borderId="18" xfId="54" applyNumberFormat="1" applyFont="1" applyFill="1" applyBorder="1" applyAlignment="1">
      <alignment horizontal="right"/>
      <protection/>
    </xf>
    <xf numFmtId="4" fontId="3" fillId="33" borderId="17" xfId="54" applyNumberFormat="1" applyFont="1" applyFill="1" applyBorder="1" applyAlignment="1">
      <alignment horizontal="right"/>
      <protection/>
    </xf>
    <xf numFmtId="4" fontId="4" fillId="33" borderId="19" xfId="54" applyNumberFormat="1" applyFont="1" applyFill="1" applyBorder="1">
      <alignment/>
      <protection/>
    </xf>
    <xf numFmtId="3" fontId="0" fillId="0" borderId="0" xfId="54" applyNumberFormat="1">
      <alignment/>
      <protection/>
    </xf>
    <xf numFmtId="0" fontId="0" fillId="0" borderId="0" xfId="54" applyBorder="1">
      <alignment/>
      <protection/>
    </xf>
    <xf numFmtId="0" fontId="18" fillId="0" borderId="0" xfId="54" applyFont="1" applyAlignment="1">
      <alignment/>
      <protection/>
    </xf>
    <xf numFmtId="0" fontId="0" fillId="0" borderId="0" xfId="54" applyAlignment="1">
      <alignment horizontal="right"/>
      <protection/>
    </xf>
    <xf numFmtId="0" fontId="19" fillId="0" borderId="0" xfId="54" applyFont="1" applyBorder="1">
      <alignment/>
      <protection/>
    </xf>
    <xf numFmtId="3" fontId="19" fillId="0" borderId="0" xfId="54" applyNumberFormat="1" applyFont="1" applyBorder="1" applyAlignment="1">
      <alignment horizontal="right"/>
      <protection/>
    </xf>
    <xf numFmtId="4" fontId="19" fillId="0" borderId="0" xfId="54" applyNumberFormat="1" applyFont="1" applyBorder="1">
      <alignment/>
      <protection/>
    </xf>
    <xf numFmtId="0" fontId="18" fillId="0" borderId="0" xfId="54" applyFont="1" applyBorder="1" applyAlignment="1">
      <alignment/>
      <protection/>
    </xf>
    <xf numFmtId="0" fontId="0" fillId="0" borderId="0" xfId="54" applyBorder="1" applyAlignment="1">
      <alignment horizontal="right"/>
      <protection/>
    </xf>
    <xf numFmtId="49" fontId="5" fillId="0" borderId="21" xfId="0" applyNumberFormat="1" applyFont="1" applyBorder="1" applyAlignment="1">
      <alignment/>
    </xf>
    <xf numFmtId="3" fontId="3" fillId="0" borderId="22" xfId="0" applyNumberFormat="1" applyFont="1" applyBorder="1" applyAlignment="1">
      <alignment/>
    </xf>
    <xf numFmtId="3" fontId="3" fillId="0" borderId="58" xfId="0" applyNumberFormat="1" applyFont="1" applyBorder="1" applyAlignment="1">
      <alignment/>
    </xf>
    <xf numFmtId="3" fontId="3" fillId="0" borderId="61" xfId="0" applyNumberFormat="1" applyFont="1" applyBorder="1" applyAlignment="1">
      <alignment/>
    </xf>
    <xf numFmtId="0" fontId="3" fillId="0" borderId="0" xfId="48" applyNumberFormat="1" applyFont="1" applyBorder="1">
      <alignment/>
      <protection/>
    </xf>
    <xf numFmtId="0" fontId="4" fillId="0" borderId="0" xfId="48" applyNumberFormat="1" applyFont="1" applyBorder="1">
      <alignment/>
      <protection/>
    </xf>
    <xf numFmtId="0" fontId="4" fillId="0" borderId="0" xfId="48" applyNumberFormat="1" applyFont="1" applyBorder="1" applyAlignment="1">
      <alignment horizontal="center"/>
      <protection/>
    </xf>
    <xf numFmtId="0" fontId="20" fillId="0" borderId="0" xfId="48" applyNumberFormat="1" applyFont="1" applyBorder="1">
      <alignment/>
      <protection/>
    </xf>
    <xf numFmtId="0" fontId="3" fillId="0" borderId="0" xfId="48" applyNumberFormat="1" applyFont="1" applyBorder="1" applyAlignment="1">
      <alignment horizontal="center"/>
      <protection/>
    </xf>
    <xf numFmtId="0" fontId="3" fillId="0" borderId="0" xfId="48" applyNumberFormat="1" applyFont="1" applyBorder="1" quotePrefix="1">
      <alignment/>
      <protection/>
    </xf>
    <xf numFmtId="0" fontId="4" fillId="0" borderId="19" xfId="48" applyNumberFormat="1" applyFont="1" applyBorder="1">
      <alignment/>
      <protection/>
    </xf>
    <xf numFmtId="0" fontId="4" fillId="0" borderId="19" xfId="48" applyNumberFormat="1" applyFont="1" applyBorder="1" applyAlignment="1" quotePrefix="1">
      <alignment horizontal="center"/>
      <protection/>
    </xf>
    <xf numFmtId="0" fontId="4" fillId="0" borderId="19" xfId="48" applyNumberFormat="1" applyFont="1" applyBorder="1" quotePrefix="1">
      <alignment/>
      <protection/>
    </xf>
    <xf numFmtId="0" fontId="20" fillId="0" borderId="0" xfId="48" applyNumberFormat="1" applyFont="1" applyBorder="1" quotePrefix="1">
      <alignment/>
      <protection/>
    </xf>
    <xf numFmtId="0" fontId="3" fillId="0" borderId="0" xfId="48" applyNumberFormat="1" applyFont="1" applyBorder="1" applyAlignment="1" quotePrefix="1">
      <alignment horizontal="center"/>
      <protection/>
    </xf>
    <xf numFmtId="7" fontId="3" fillId="0" borderId="0" xfId="48" applyNumberFormat="1" applyFont="1" applyBorder="1">
      <alignment/>
      <protection/>
    </xf>
    <xf numFmtId="7" fontId="20" fillId="0" borderId="0" xfId="48" applyNumberFormat="1" applyFont="1" applyBorder="1">
      <alignment/>
      <protection/>
    </xf>
    <xf numFmtId="0" fontId="3" fillId="0" borderId="62" xfId="48" applyNumberFormat="1" applyFont="1" applyBorder="1">
      <alignment/>
      <protection/>
    </xf>
    <xf numFmtId="0" fontId="3" fillId="0" borderId="63" xfId="48" applyNumberFormat="1" applyFont="1" applyBorder="1">
      <alignment/>
      <protection/>
    </xf>
    <xf numFmtId="0" fontId="3" fillId="0" borderId="63" xfId="48" applyNumberFormat="1" applyFont="1" applyBorder="1" quotePrefix="1">
      <alignment/>
      <protection/>
    </xf>
    <xf numFmtId="0" fontId="3" fillId="0" borderId="63" xfId="48" applyNumberFormat="1" applyFont="1" applyBorder="1" applyAlignment="1">
      <alignment horizontal="center"/>
      <protection/>
    </xf>
    <xf numFmtId="4" fontId="4" fillId="0" borderId="63" xfId="48" applyNumberFormat="1" applyFont="1" applyBorder="1">
      <alignment/>
      <protection/>
    </xf>
    <xf numFmtId="4" fontId="3" fillId="0" borderId="63" xfId="48" applyNumberFormat="1" applyFont="1" applyBorder="1" applyAlignment="1" quotePrefix="1">
      <alignment horizontal="center"/>
      <protection/>
    </xf>
    <xf numFmtId="4" fontId="3" fillId="0" borderId="63" xfId="48" applyNumberFormat="1" applyFont="1" applyBorder="1" quotePrefix="1">
      <alignment/>
      <protection/>
    </xf>
    <xf numFmtId="4" fontId="3" fillId="0" borderId="63" xfId="48" applyNumberFormat="1" applyFont="1" applyBorder="1">
      <alignment/>
      <protection/>
    </xf>
    <xf numFmtId="4" fontId="3" fillId="0" borderId="64" xfId="48" applyNumberFormat="1" applyFont="1" applyBorder="1">
      <alignment/>
      <protection/>
    </xf>
    <xf numFmtId="0" fontId="3" fillId="0" borderId="65" xfId="48" applyNumberFormat="1" applyFont="1" applyFill="1" applyBorder="1">
      <alignment/>
      <protection/>
    </xf>
    <xf numFmtId="0" fontId="3" fillId="0" borderId="66" xfId="48" applyNumberFormat="1" applyFont="1" applyFill="1" applyBorder="1">
      <alignment/>
      <protection/>
    </xf>
    <xf numFmtId="0" fontId="3" fillId="0" borderId="66" xfId="48" applyNumberFormat="1" applyFont="1" applyFill="1" applyBorder="1" quotePrefix="1">
      <alignment/>
      <protection/>
    </xf>
    <xf numFmtId="0" fontId="3" fillId="0" borderId="66" xfId="48" applyNumberFormat="1" applyFont="1" applyBorder="1" applyAlignment="1">
      <alignment horizontal="center"/>
      <protection/>
    </xf>
    <xf numFmtId="4" fontId="3" fillId="0" borderId="66" xfId="48" applyNumberFormat="1" applyFont="1" applyFill="1" applyBorder="1" applyAlignment="1">
      <alignment vertical="top" wrapText="1"/>
      <protection/>
    </xf>
    <xf numFmtId="4" fontId="3" fillId="0" borderId="66" xfId="48" applyNumberFormat="1" applyFont="1" applyFill="1" applyBorder="1" applyAlignment="1" quotePrefix="1">
      <alignment horizontal="center" vertical="top"/>
      <protection/>
    </xf>
    <xf numFmtId="4" fontId="3" fillId="0" borderId="66" xfId="48" applyNumberFormat="1" applyFont="1" applyFill="1" applyBorder="1" applyAlignment="1" quotePrefix="1">
      <alignment vertical="top"/>
      <protection/>
    </xf>
    <xf numFmtId="7" fontId="3" fillId="0" borderId="0" xfId="48" applyNumberFormat="1" applyFont="1" applyFill="1" applyAlignment="1">
      <alignment vertical="top"/>
      <protection/>
    </xf>
    <xf numFmtId="7" fontId="20" fillId="0" borderId="0" xfId="48" applyNumberFormat="1" applyFont="1" applyFill="1">
      <alignment/>
      <protection/>
    </xf>
    <xf numFmtId="7" fontId="20" fillId="0" borderId="0" xfId="48" applyNumberFormat="1" applyFont="1" applyFill="1" applyBorder="1">
      <alignment/>
      <protection/>
    </xf>
    <xf numFmtId="0" fontId="20" fillId="0" borderId="0" xfId="48" applyNumberFormat="1" applyFont="1" applyFill="1" applyBorder="1">
      <alignment/>
      <protection/>
    </xf>
    <xf numFmtId="4" fontId="3" fillId="0" borderId="66" xfId="48" applyNumberFormat="1" applyFont="1" applyBorder="1" applyAlignment="1">
      <alignment vertical="top" wrapText="1"/>
      <protection/>
    </xf>
    <xf numFmtId="4" fontId="3" fillId="0" borderId="66" xfId="48" applyNumberFormat="1" applyFont="1" applyFill="1" applyBorder="1" applyAlignment="1">
      <alignment horizontal="center" vertical="top"/>
      <protection/>
    </xf>
    <xf numFmtId="4" fontId="59" fillId="0" borderId="0" xfId="48" applyFont="1" applyAlignment="1">
      <alignment vertical="center" wrapText="1"/>
      <protection/>
    </xf>
    <xf numFmtId="4" fontId="60" fillId="0" borderId="67" xfId="48" applyFont="1" applyBorder="1" applyAlignment="1">
      <alignment horizontal="left" vertical="center" wrapText="1"/>
      <protection/>
    </xf>
    <xf numFmtId="4" fontId="60" fillId="0" borderId="0" xfId="48" applyFont="1" applyBorder="1" applyAlignment="1">
      <alignment horizontal="left" vertical="center" wrapText="1"/>
      <protection/>
    </xf>
    <xf numFmtId="4" fontId="4" fillId="0" borderId="66" xfId="48" applyNumberFormat="1" applyFont="1" applyFill="1" applyBorder="1" applyAlignment="1">
      <alignment wrapText="1"/>
      <protection/>
    </xf>
    <xf numFmtId="4" fontId="3" fillId="0" borderId="66" xfId="48" applyNumberFormat="1" applyFont="1" applyFill="1" applyBorder="1" applyAlignment="1" quotePrefix="1">
      <alignment horizontal="center"/>
      <protection/>
    </xf>
    <xf numFmtId="4" fontId="3" fillId="0" borderId="66" xfId="48" applyNumberFormat="1" applyFont="1" applyFill="1" applyBorder="1" quotePrefix="1">
      <alignment/>
      <protection/>
    </xf>
    <xf numFmtId="4" fontId="3" fillId="0" borderId="66" xfId="48" applyNumberFormat="1" applyFont="1" applyFill="1" applyBorder="1">
      <alignment/>
      <protection/>
    </xf>
    <xf numFmtId="4" fontId="13" fillId="0" borderId="66" xfId="48" applyNumberFormat="1" applyFont="1" applyFill="1" applyBorder="1">
      <alignment/>
      <protection/>
    </xf>
    <xf numFmtId="4" fontId="13" fillId="0" borderId="68" xfId="48" applyNumberFormat="1" applyFont="1" applyFill="1" applyBorder="1">
      <alignment/>
      <protection/>
    </xf>
    <xf numFmtId="4" fontId="3" fillId="0" borderId="66" xfId="48" applyNumberFormat="1" applyFont="1" applyFill="1" applyBorder="1" applyAlignment="1">
      <alignment wrapText="1"/>
      <protection/>
    </xf>
    <xf numFmtId="4" fontId="3" fillId="0" borderId="68" xfId="48" applyNumberFormat="1" applyFont="1" applyFill="1" applyBorder="1">
      <alignment/>
      <protection/>
    </xf>
    <xf numFmtId="0" fontId="3" fillId="0" borderId="65" xfId="48" applyNumberFormat="1" applyFont="1" applyBorder="1" quotePrefix="1">
      <alignment/>
      <protection/>
    </xf>
    <xf numFmtId="0" fontId="3" fillId="0" borderId="66" xfId="48" applyNumberFormat="1" applyFont="1" applyBorder="1">
      <alignment/>
      <protection/>
    </xf>
    <xf numFmtId="4" fontId="4" fillId="0" borderId="66" xfId="48" applyNumberFormat="1" applyFont="1" applyBorder="1" quotePrefix="1">
      <alignment/>
      <protection/>
    </xf>
    <xf numFmtId="4" fontId="3" fillId="0" borderId="66" xfId="48" applyNumberFormat="1" applyFont="1" applyBorder="1" applyAlignment="1">
      <alignment horizontal="center"/>
      <protection/>
    </xf>
    <xf numFmtId="4" fontId="3" fillId="0" borderId="66" xfId="48" applyNumberFormat="1" applyFont="1" applyBorder="1" quotePrefix="1">
      <alignment/>
      <protection/>
    </xf>
    <xf numFmtId="4" fontId="3" fillId="0" borderId="66" xfId="48" applyNumberFormat="1" applyFont="1" applyBorder="1">
      <alignment/>
      <protection/>
    </xf>
    <xf numFmtId="0" fontId="3" fillId="0" borderId="65" xfId="48" applyNumberFormat="1" applyFont="1" applyBorder="1">
      <alignment/>
      <protection/>
    </xf>
    <xf numFmtId="0" fontId="3" fillId="0" borderId="66" xfId="48" applyNumberFormat="1" applyFont="1" applyBorder="1" quotePrefix="1">
      <alignment/>
      <protection/>
    </xf>
    <xf numFmtId="4" fontId="3" fillId="0" borderId="66" xfId="48" applyNumberFormat="1" applyFont="1" applyBorder="1" applyAlignment="1" quotePrefix="1">
      <alignment horizontal="center"/>
      <protection/>
    </xf>
    <xf numFmtId="4" fontId="3" fillId="0" borderId="68" xfId="48" applyNumberFormat="1" applyFont="1" applyBorder="1">
      <alignment/>
      <protection/>
    </xf>
    <xf numFmtId="4" fontId="13" fillId="0" borderId="66" xfId="48" applyNumberFormat="1" applyFont="1" applyBorder="1">
      <alignment/>
      <protection/>
    </xf>
    <xf numFmtId="4" fontId="13" fillId="0" borderId="68" xfId="48" applyNumberFormat="1" applyFont="1" applyBorder="1">
      <alignment/>
      <protection/>
    </xf>
    <xf numFmtId="4" fontId="14" fillId="0" borderId="66" xfId="48" applyNumberFormat="1" applyFont="1" applyBorder="1">
      <alignment/>
      <protection/>
    </xf>
    <xf numFmtId="4" fontId="14" fillId="0" borderId="68" xfId="48" applyNumberFormat="1" applyFont="1" applyBorder="1">
      <alignment/>
      <protection/>
    </xf>
    <xf numFmtId="0" fontId="0" fillId="0" borderId="0" xfId="48" applyNumberFormat="1" applyFont="1" applyBorder="1" applyAlignment="1">
      <alignment horizontal="right"/>
      <protection/>
    </xf>
    <xf numFmtId="0" fontId="4" fillId="0" borderId="65" xfId="48" applyNumberFormat="1" applyFont="1" applyBorder="1">
      <alignment/>
      <protection/>
    </xf>
    <xf numFmtId="0" fontId="4" fillId="0" borderId="66" xfId="48" applyNumberFormat="1" applyFont="1" applyBorder="1">
      <alignment/>
      <protection/>
    </xf>
    <xf numFmtId="0" fontId="4" fillId="0" borderId="66" xfId="48" applyNumberFormat="1" applyFont="1" applyBorder="1" quotePrefix="1">
      <alignment/>
      <protection/>
    </xf>
    <xf numFmtId="0" fontId="4" fillId="0" borderId="66" xfId="48" applyNumberFormat="1" applyFont="1" applyBorder="1" applyAlignment="1">
      <alignment horizontal="left"/>
      <protection/>
    </xf>
    <xf numFmtId="4" fontId="3" fillId="0" borderId="66" xfId="48" applyNumberFormat="1" applyFont="1" applyFill="1" applyBorder="1" applyAlignment="1">
      <alignment horizontal="center"/>
      <protection/>
    </xf>
    <xf numFmtId="0" fontId="4" fillId="0" borderId="65" xfId="48" applyNumberFormat="1" applyFont="1" applyBorder="1" quotePrefix="1">
      <alignment/>
      <protection/>
    </xf>
    <xf numFmtId="4" fontId="4" fillId="0" borderId="66" xfId="48" applyNumberFormat="1" applyFont="1" applyFill="1" applyBorder="1" quotePrefix="1">
      <alignment/>
      <protection/>
    </xf>
    <xf numFmtId="0" fontId="23" fillId="0" borderId="0" xfId="48" applyNumberFormat="1" applyFont="1" applyBorder="1">
      <alignment/>
      <protection/>
    </xf>
    <xf numFmtId="0" fontId="4" fillId="0" borderId="69" xfId="48" applyNumberFormat="1" applyFont="1" applyBorder="1">
      <alignment/>
      <protection/>
    </xf>
    <xf numFmtId="0" fontId="4" fillId="0" borderId="70" xfId="48" applyNumberFormat="1" applyFont="1" applyBorder="1">
      <alignment/>
      <protection/>
    </xf>
    <xf numFmtId="0" fontId="3" fillId="0" borderId="70" xfId="48" applyNumberFormat="1" applyFont="1" applyBorder="1" applyAlignment="1">
      <alignment horizontal="center"/>
      <protection/>
    </xf>
    <xf numFmtId="4" fontId="3" fillId="0" borderId="70" xfId="48" applyNumberFormat="1" applyFont="1" applyBorder="1">
      <alignment/>
      <protection/>
    </xf>
    <xf numFmtId="4" fontId="3" fillId="0" borderId="70" xfId="48" applyNumberFormat="1" applyFont="1" applyBorder="1" applyAlignment="1">
      <alignment horizontal="center"/>
      <protection/>
    </xf>
    <xf numFmtId="4" fontId="3" fillId="0" borderId="71" xfId="48" applyNumberFormat="1" applyFont="1" applyBorder="1">
      <alignment/>
      <protection/>
    </xf>
    <xf numFmtId="0" fontId="3" fillId="0" borderId="19" xfId="48" applyNumberFormat="1" applyFont="1" applyBorder="1" applyAlignment="1">
      <alignment horizontal="center"/>
      <protection/>
    </xf>
    <xf numFmtId="4" fontId="4" fillId="0" borderId="19" xfId="48" applyNumberFormat="1" applyFont="1" applyBorder="1">
      <alignment/>
      <protection/>
    </xf>
    <xf numFmtId="4" fontId="4" fillId="0" borderId="19" xfId="48" applyNumberFormat="1" applyFont="1" applyBorder="1" applyAlignment="1">
      <alignment horizontal="center"/>
      <protection/>
    </xf>
    <xf numFmtId="0" fontId="24" fillId="0" borderId="0" xfId="48" applyNumberFormat="1" applyFont="1" applyBorder="1">
      <alignment/>
      <protection/>
    </xf>
    <xf numFmtId="0" fontId="24" fillId="0" borderId="0" xfId="48" applyNumberFormat="1" applyFont="1" applyBorder="1">
      <alignment/>
      <protection/>
    </xf>
    <xf numFmtId="0" fontId="23" fillId="0" borderId="0" xfId="48" applyNumberFormat="1" applyFont="1" applyBorder="1" applyAlignment="1">
      <alignment horizontal="center"/>
      <protection/>
    </xf>
    <xf numFmtId="0" fontId="25" fillId="0" borderId="0" xfId="48" applyNumberFormat="1" applyFont="1" applyBorder="1">
      <alignment/>
      <protection/>
    </xf>
    <xf numFmtId="0" fontId="0" fillId="0" borderId="0" xfId="48" applyNumberFormat="1" applyFont="1" applyBorder="1">
      <alignment/>
      <protection/>
    </xf>
    <xf numFmtId="0" fontId="0" fillId="0" borderId="0" xfId="48" applyNumberFormat="1" applyFont="1" applyBorder="1" applyAlignment="1">
      <alignment horizontal="center"/>
      <protection/>
    </xf>
    <xf numFmtId="0" fontId="25" fillId="0" borderId="0" xfId="48" applyNumberFormat="1" applyFont="1" applyBorder="1" applyAlignment="1">
      <alignment horizontal="center"/>
      <protection/>
    </xf>
    <xf numFmtId="0" fontId="0" fillId="0" borderId="0" xfId="0" applyAlignment="1">
      <alignment horizontal="left" wrapText="1"/>
    </xf>
    <xf numFmtId="0" fontId="9" fillId="0" borderId="0" xfId="0" applyFont="1" applyAlignment="1">
      <alignment horizontal="left" vertical="top" wrapText="1"/>
    </xf>
    <xf numFmtId="0" fontId="5" fillId="0" borderId="19" xfId="0" applyFont="1" applyBorder="1" applyAlignment="1">
      <alignment horizontal="left"/>
    </xf>
    <xf numFmtId="0" fontId="5" fillId="0" borderId="59" xfId="0" applyFont="1" applyBorder="1" applyAlignment="1">
      <alignment horizontal="left"/>
    </xf>
    <xf numFmtId="0" fontId="5" fillId="0" borderId="19" xfId="0" applyFont="1" applyBorder="1" applyAlignment="1">
      <alignment horizontal="center"/>
    </xf>
    <xf numFmtId="0" fontId="3" fillId="0" borderId="37" xfId="0" applyFont="1" applyBorder="1" applyAlignment="1">
      <alignment horizontal="center" shrinkToFit="1"/>
    </xf>
    <xf numFmtId="0" fontId="3" fillId="0" borderId="39" xfId="0" applyFont="1" applyBorder="1" applyAlignment="1">
      <alignment horizontal="center" shrinkToFit="1"/>
    </xf>
    <xf numFmtId="166" fontId="3" fillId="0" borderId="59" xfId="0" applyNumberFormat="1" applyFont="1" applyBorder="1" applyAlignment="1">
      <alignment horizontal="right" indent="2"/>
    </xf>
    <xf numFmtId="166" fontId="3" fillId="0" borderId="24" xfId="0" applyNumberFormat="1" applyFont="1" applyBorder="1" applyAlignment="1">
      <alignment horizontal="right" indent="2"/>
    </xf>
    <xf numFmtId="166" fontId="7" fillId="33" borderId="72" xfId="0" applyNumberFormat="1" applyFont="1" applyFill="1" applyBorder="1" applyAlignment="1">
      <alignment horizontal="right" indent="2"/>
    </xf>
    <xf numFmtId="166" fontId="7" fillId="33" borderId="57" xfId="0" applyNumberFormat="1" applyFont="1" applyFill="1" applyBorder="1" applyAlignment="1">
      <alignment horizontal="right" indent="2"/>
    </xf>
    <xf numFmtId="0" fontId="3" fillId="0" borderId="73" xfId="54" applyFont="1" applyBorder="1" applyAlignment="1">
      <alignment horizontal="center"/>
      <protection/>
    </xf>
    <xf numFmtId="0" fontId="3" fillId="0" borderId="74" xfId="54" applyFont="1" applyBorder="1" applyAlignment="1">
      <alignment horizontal="center"/>
      <protection/>
    </xf>
    <xf numFmtId="0" fontId="3" fillId="0" borderId="75" xfId="54" applyFont="1" applyBorder="1" applyAlignment="1">
      <alignment horizontal="center"/>
      <protection/>
    </xf>
    <xf numFmtId="0" fontId="3" fillId="0" borderId="76" xfId="54" applyFont="1" applyBorder="1" applyAlignment="1">
      <alignment horizontal="center"/>
      <protection/>
    </xf>
    <xf numFmtId="0" fontId="3" fillId="0" borderId="77" xfId="54" applyFont="1" applyBorder="1" applyAlignment="1">
      <alignment horizontal="left"/>
      <protection/>
    </xf>
    <xf numFmtId="0" fontId="3" fillId="0" borderId="52" xfId="54" applyFont="1" applyBorder="1" applyAlignment="1">
      <alignment horizontal="left"/>
      <protection/>
    </xf>
    <xf numFmtId="0" fontId="3" fillId="0" borderId="78" xfId="54" applyFont="1" applyBorder="1" applyAlignment="1">
      <alignment horizontal="left"/>
      <protection/>
    </xf>
    <xf numFmtId="3" fontId="4" fillId="33" borderId="38" xfId="0" applyNumberFormat="1" applyFont="1" applyFill="1" applyBorder="1" applyAlignment="1">
      <alignment horizontal="right"/>
    </xf>
    <xf numFmtId="3" fontId="4" fillId="33" borderId="57" xfId="0" applyNumberFormat="1" applyFont="1" applyFill="1" applyBorder="1" applyAlignment="1">
      <alignment horizontal="right"/>
    </xf>
    <xf numFmtId="0" fontId="12" fillId="0" borderId="0" xfId="54" applyFont="1" applyAlignment="1">
      <alignment horizontal="center"/>
      <protection/>
    </xf>
    <xf numFmtId="49" fontId="3" fillId="0" borderId="75" xfId="54" applyNumberFormat="1" applyFont="1" applyBorder="1" applyAlignment="1">
      <alignment horizontal="center"/>
      <protection/>
    </xf>
    <xf numFmtId="0" fontId="3" fillId="0" borderId="77" xfId="54" applyFont="1" applyBorder="1" applyAlignment="1">
      <alignment horizontal="center" shrinkToFit="1"/>
      <protection/>
    </xf>
    <xf numFmtId="0" fontId="3" fillId="0" borderId="52" xfId="54" applyFont="1" applyBorder="1" applyAlignment="1">
      <alignment horizontal="center" shrinkToFit="1"/>
      <protection/>
    </xf>
    <xf numFmtId="0" fontId="3" fillId="0" borderId="78" xfId="54" applyFont="1" applyBorder="1" applyAlignment="1">
      <alignment horizontal="center" shrinkToFit="1"/>
      <protection/>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Čárka 2" xfId="34"/>
    <cellStyle name="Čárka 3" xfId="35"/>
    <cellStyle name="Comma" xfId="36"/>
    <cellStyle name="Comma [0]"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2 2" xfId="49"/>
    <cellStyle name="Normální 3" xfId="50"/>
    <cellStyle name="Normální 32" xfId="51"/>
    <cellStyle name="Normální 34" xfId="52"/>
    <cellStyle name="normální 4" xfId="53"/>
    <cellStyle name="normální_POL.XLS" xfId="54"/>
    <cellStyle name="Poznámka" xfId="55"/>
    <cellStyle name="Percent" xfId="56"/>
    <cellStyle name="Propojená buňka" xfId="57"/>
    <cellStyle name="Správ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55"/>
  <sheetViews>
    <sheetView tabSelected="1" zoomScalePageLayoutView="0" workbookViewId="0" topLeftCell="A1">
      <selection activeCell="B37" sqref="B37:G45"/>
    </sheetView>
  </sheetViews>
  <sheetFormatPr defaultColWidth="9.00390625" defaultRowHeight="12.75"/>
  <cols>
    <col min="1" max="1" width="2.00390625" style="0" customWidth="1"/>
    <col min="2" max="2" width="15.00390625" style="0" customWidth="1"/>
    <col min="3" max="3" width="15.875" style="0" customWidth="1"/>
    <col min="4" max="4" width="14.50390625" style="0" customWidth="1"/>
    <col min="5" max="5" width="13.50390625" style="0" customWidth="1"/>
    <col min="6" max="6" width="16.50390625" style="0" customWidth="1"/>
    <col min="7" max="7" width="15.375" style="0" customWidth="1"/>
  </cols>
  <sheetData>
    <row r="1" spans="1:7" ht="24.75" customHeight="1" thickBot="1">
      <c r="A1" s="1" t="s">
        <v>0</v>
      </c>
      <c r="B1" s="2"/>
      <c r="C1" s="2"/>
      <c r="D1" s="2"/>
      <c r="E1" s="2"/>
      <c r="F1" s="2"/>
      <c r="G1" s="2"/>
    </row>
    <row r="2" spans="1:7" ht="12.75" customHeight="1">
      <c r="A2" s="3" t="s">
        <v>1</v>
      </c>
      <c r="B2" s="4"/>
      <c r="C2" s="5" t="str">
        <f>Rekapitulace!H1</f>
        <v>01</v>
      </c>
      <c r="D2" s="5" t="str">
        <f>Rekapitulace!G2</f>
        <v>Depozitář Šlapanice</v>
      </c>
      <c r="E2" s="6"/>
      <c r="F2" s="7" t="s">
        <v>2</v>
      </c>
      <c r="G2" s="8"/>
    </row>
    <row r="3" spans="1:7" ht="3" customHeight="1" hidden="1">
      <c r="A3" s="9"/>
      <c r="B3" s="10"/>
      <c r="C3" s="11"/>
      <c r="D3" s="11"/>
      <c r="E3" s="12"/>
      <c r="F3" s="13"/>
      <c r="G3" s="14"/>
    </row>
    <row r="4" spans="1:7" ht="12" customHeight="1">
      <c r="A4" s="15" t="s">
        <v>3</v>
      </c>
      <c r="B4" s="10"/>
      <c r="C4" s="11" t="s">
        <v>4</v>
      </c>
      <c r="D4" s="11"/>
      <c r="E4" s="12"/>
      <c r="F4" s="13" t="s">
        <v>5</v>
      </c>
      <c r="G4" s="16"/>
    </row>
    <row r="5" spans="1:7" ht="12.75" customHeight="1">
      <c r="A5" s="17" t="s">
        <v>80</v>
      </c>
      <c r="B5" s="18"/>
      <c r="C5" s="19" t="s">
        <v>79</v>
      </c>
      <c r="D5" s="20"/>
      <c r="E5" s="18"/>
      <c r="F5" s="13" t="s">
        <v>7</v>
      </c>
      <c r="G5" s="14"/>
    </row>
    <row r="6" spans="1:15" ht="12.75" customHeight="1">
      <c r="A6" s="15" t="s">
        <v>8</v>
      </c>
      <c r="B6" s="10"/>
      <c r="C6" s="11" t="s">
        <v>9</v>
      </c>
      <c r="D6" s="11"/>
      <c r="E6" s="12"/>
      <c r="F6" s="21" t="s">
        <v>10</v>
      </c>
      <c r="G6" s="22">
        <v>0</v>
      </c>
      <c r="O6" s="23"/>
    </row>
    <row r="7" spans="1:7" ht="12.75" customHeight="1">
      <c r="A7" s="24" t="s">
        <v>78</v>
      </c>
      <c r="B7" s="25"/>
      <c r="C7" s="26" t="s">
        <v>79</v>
      </c>
      <c r="D7" s="27"/>
      <c r="E7" s="27"/>
      <c r="F7" s="28" t="s">
        <v>11</v>
      </c>
      <c r="G7" s="22">
        <f>IF(PocetMJ=0,,ROUND((F30+F32)/PocetMJ,1))</f>
        <v>0</v>
      </c>
    </row>
    <row r="8" spans="1:9" ht="12.75">
      <c r="A8" s="29" t="s">
        <v>12</v>
      </c>
      <c r="B8" s="13"/>
      <c r="C8" s="285" t="s">
        <v>110</v>
      </c>
      <c r="D8" s="285"/>
      <c r="E8" s="286"/>
      <c r="F8" s="30" t="s">
        <v>13</v>
      </c>
      <c r="G8" s="31"/>
      <c r="H8" s="32"/>
      <c r="I8" s="33"/>
    </row>
    <row r="9" spans="1:8" ht="12.75">
      <c r="A9" s="29" t="s">
        <v>14</v>
      </c>
      <c r="B9" s="13"/>
      <c r="C9" s="285" t="str">
        <f>Projektant</f>
        <v>Ing. Jan Červenák</v>
      </c>
      <c r="D9" s="285"/>
      <c r="E9" s="286"/>
      <c r="F9" s="13"/>
      <c r="G9" s="34"/>
      <c r="H9" s="35"/>
    </row>
    <row r="10" spans="1:8" ht="12.75">
      <c r="A10" s="29" t="s">
        <v>15</v>
      </c>
      <c r="B10" s="13"/>
      <c r="C10" s="285" t="s">
        <v>109</v>
      </c>
      <c r="D10" s="285"/>
      <c r="E10" s="285"/>
      <c r="F10" s="36"/>
      <c r="G10" s="37"/>
      <c r="H10" s="38"/>
    </row>
    <row r="11" spans="1:57" ht="13.5" customHeight="1">
      <c r="A11" s="29" t="s">
        <v>16</v>
      </c>
      <c r="B11" s="13"/>
      <c r="C11" s="285" t="s">
        <v>108</v>
      </c>
      <c r="D11" s="285"/>
      <c r="E11" s="285"/>
      <c r="F11" s="39" t="s">
        <v>17</v>
      </c>
      <c r="G11" s="40" t="s">
        <v>78</v>
      </c>
      <c r="H11" s="35"/>
      <c r="BA11" s="41"/>
      <c r="BB11" s="41"/>
      <c r="BC11" s="41"/>
      <c r="BD11" s="41"/>
      <c r="BE11" s="41"/>
    </row>
    <row r="12" spans="1:8" ht="12.75" customHeight="1">
      <c r="A12" s="42" t="s">
        <v>18</v>
      </c>
      <c r="B12" s="10"/>
      <c r="C12" s="287"/>
      <c r="D12" s="287"/>
      <c r="E12" s="287"/>
      <c r="F12" s="43" t="s">
        <v>19</v>
      </c>
      <c r="G12" s="44"/>
      <c r="H12" s="35"/>
    </row>
    <row r="13" spans="1:8" ht="28.5" customHeight="1" thickBot="1">
      <c r="A13" s="45" t="s">
        <v>20</v>
      </c>
      <c r="B13" s="46"/>
      <c r="C13" s="46"/>
      <c r="D13" s="46"/>
      <c r="E13" s="47"/>
      <c r="F13" s="47"/>
      <c r="G13" s="48"/>
      <c r="H13" s="35"/>
    </row>
    <row r="14" spans="1:7" ht="17.25" customHeight="1" thickBot="1">
      <c r="A14" s="49" t="s">
        <v>21</v>
      </c>
      <c r="B14" s="50"/>
      <c r="C14" s="51"/>
      <c r="D14" s="52" t="s">
        <v>22</v>
      </c>
      <c r="E14" s="53"/>
      <c r="F14" s="53"/>
      <c r="G14" s="51"/>
    </row>
    <row r="15" spans="1:7" ht="15.75" customHeight="1">
      <c r="A15" s="54"/>
      <c r="B15" s="55" t="s">
        <v>23</v>
      </c>
      <c r="C15" s="56">
        <f>HSV</f>
        <v>0</v>
      </c>
      <c r="D15" s="57" t="str">
        <f>Rekapitulace!A16</f>
        <v>Ztížené výrobní podmínky</v>
      </c>
      <c r="E15" s="58"/>
      <c r="F15" s="59"/>
      <c r="G15" s="56">
        <f>Rekapitulace!I16</f>
        <v>0</v>
      </c>
    </row>
    <row r="16" spans="1:7" ht="15.75" customHeight="1">
      <c r="A16" s="54" t="s">
        <v>24</v>
      </c>
      <c r="B16" s="55" t="s">
        <v>25</v>
      </c>
      <c r="C16" s="56">
        <f>PSV</f>
        <v>0</v>
      </c>
      <c r="D16" s="9" t="str">
        <f>Rekapitulace!A17</f>
        <v>Oborová přirážka</v>
      </c>
      <c r="E16" s="60"/>
      <c r="F16" s="61"/>
      <c r="G16" s="56">
        <f>Rekapitulace!I17</f>
        <v>0</v>
      </c>
    </row>
    <row r="17" spans="1:7" ht="15.75" customHeight="1">
      <c r="A17" s="54" t="s">
        <v>26</v>
      </c>
      <c r="B17" s="55" t="s">
        <v>27</v>
      </c>
      <c r="C17" s="56">
        <f>Mont</f>
        <v>0</v>
      </c>
      <c r="D17" s="9" t="str">
        <f>Rekapitulace!A18</f>
        <v>Přesun stavebních kapacit</v>
      </c>
      <c r="E17" s="60"/>
      <c r="F17" s="61"/>
      <c r="G17" s="56">
        <f>Rekapitulace!I18</f>
        <v>0</v>
      </c>
    </row>
    <row r="18" spans="1:7" ht="15.75" customHeight="1">
      <c r="A18" s="62" t="s">
        <v>28</v>
      </c>
      <c r="B18" s="63" t="s">
        <v>29</v>
      </c>
      <c r="C18" s="56">
        <f>Dodavka</f>
        <v>0</v>
      </c>
      <c r="D18" s="9" t="str">
        <f>Rekapitulace!A19</f>
        <v>Mimostaveništní doprava</v>
      </c>
      <c r="E18" s="60"/>
      <c r="F18" s="61"/>
      <c r="G18" s="56">
        <f>Rekapitulace!I19</f>
        <v>0</v>
      </c>
    </row>
    <row r="19" spans="1:7" ht="15.75" customHeight="1">
      <c r="A19" s="64" t="s">
        <v>30</v>
      </c>
      <c r="B19" s="55"/>
      <c r="C19" s="56">
        <f>SUM(C15:C18)</f>
        <v>0</v>
      </c>
      <c r="D19" s="9" t="str">
        <f>Rekapitulace!A20</f>
        <v>Zařízení staveniště</v>
      </c>
      <c r="E19" s="60"/>
      <c r="F19" s="61"/>
      <c r="G19" s="56">
        <f>Rekapitulace!I20</f>
        <v>0</v>
      </c>
    </row>
    <row r="20" spans="1:7" ht="15.75" customHeight="1">
      <c r="A20" s="64"/>
      <c r="B20" s="55"/>
      <c r="C20" s="56"/>
      <c r="D20" s="9" t="str">
        <f>Rekapitulace!A21</f>
        <v>Provoz investora</v>
      </c>
      <c r="E20" s="60"/>
      <c r="F20" s="61"/>
      <c r="G20" s="56">
        <f>Rekapitulace!I21</f>
        <v>0</v>
      </c>
    </row>
    <row r="21" spans="1:7" ht="15.75" customHeight="1">
      <c r="A21" s="64" t="s">
        <v>31</v>
      </c>
      <c r="B21" s="55"/>
      <c r="C21" s="56">
        <f>HZS</f>
        <v>0</v>
      </c>
      <c r="D21" s="9" t="str">
        <f>Rekapitulace!A22</f>
        <v>Kompletační činnost (IČD)</v>
      </c>
      <c r="E21" s="60"/>
      <c r="F21" s="61"/>
      <c r="G21" s="56">
        <f>Rekapitulace!I22</f>
        <v>0</v>
      </c>
    </row>
    <row r="22" spans="1:7" ht="15.75" customHeight="1">
      <c r="A22" s="65" t="s">
        <v>32</v>
      </c>
      <c r="B22" s="66"/>
      <c r="C22" s="56">
        <f>C19+C21</f>
        <v>0</v>
      </c>
      <c r="D22" s="9" t="s">
        <v>33</v>
      </c>
      <c r="E22" s="60"/>
      <c r="F22" s="61"/>
      <c r="G22" s="56">
        <f>G23-SUM(G15:G21)</f>
        <v>0</v>
      </c>
    </row>
    <row r="23" spans="1:7" ht="15.75" customHeight="1" thickBot="1">
      <c r="A23" s="288" t="s">
        <v>34</v>
      </c>
      <c r="B23" s="289"/>
      <c r="C23" s="67">
        <f>C22+G23</f>
        <v>0</v>
      </c>
      <c r="D23" s="68" t="s">
        <v>35</v>
      </c>
      <c r="E23" s="69"/>
      <c r="F23" s="70"/>
      <c r="G23" s="56">
        <f>VRN</f>
        <v>0</v>
      </c>
    </row>
    <row r="24" spans="1:7" ht="12.75">
      <c r="A24" s="71" t="s">
        <v>36</v>
      </c>
      <c r="B24" s="72"/>
      <c r="C24" s="73"/>
      <c r="D24" s="72" t="s">
        <v>37</v>
      </c>
      <c r="E24" s="72"/>
      <c r="F24" s="74" t="s">
        <v>38</v>
      </c>
      <c r="G24" s="75"/>
    </row>
    <row r="25" spans="1:7" ht="12.75">
      <c r="A25" s="65" t="s">
        <v>39</v>
      </c>
      <c r="B25" s="66"/>
      <c r="C25" s="76"/>
      <c r="D25" s="66" t="s">
        <v>39</v>
      </c>
      <c r="E25" s="77"/>
      <c r="F25" s="78" t="s">
        <v>39</v>
      </c>
      <c r="G25" s="79"/>
    </row>
    <row r="26" spans="1:7" ht="37.5" customHeight="1">
      <c r="A26" s="65" t="s">
        <v>40</v>
      </c>
      <c r="B26" s="80"/>
      <c r="C26" s="76"/>
      <c r="D26" s="66" t="s">
        <v>41</v>
      </c>
      <c r="E26" s="77"/>
      <c r="F26" s="78" t="s">
        <v>41</v>
      </c>
      <c r="G26" s="79"/>
    </row>
    <row r="27" spans="1:7" ht="12.75">
      <c r="A27" s="65"/>
      <c r="B27" s="81"/>
      <c r="C27" s="76"/>
      <c r="D27" s="66"/>
      <c r="E27" s="77"/>
      <c r="F27" s="78"/>
      <c r="G27" s="79"/>
    </row>
    <row r="28" spans="1:7" ht="12.75">
      <c r="A28" s="65" t="s">
        <v>42</v>
      </c>
      <c r="B28" s="66"/>
      <c r="C28" s="76"/>
      <c r="D28" s="78" t="s">
        <v>43</v>
      </c>
      <c r="E28" s="76"/>
      <c r="F28" s="82" t="s">
        <v>43</v>
      </c>
      <c r="G28" s="79"/>
    </row>
    <row r="29" spans="1:7" ht="69" customHeight="1">
      <c r="A29" s="65"/>
      <c r="B29" s="66"/>
      <c r="C29" s="83"/>
      <c r="D29" s="84"/>
      <c r="E29" s="83"/>
      <c r="F29" s="66"/>
      <c r="G29" s="79"/>
    </row>
    <row r="30" spans="1:7" ht="12.75">
      <c r="A30" s="85" t="s">
        <v>44</v>
      </c>
      <c r="B30" s="86"/>
      <c r="C30" s="87">
        <v>21</v>
      </c>
      <c r="D30" s="86" t="s">
        <v>45</v>
      </c>
      <c r="E30" s="88"/>
      <c r="F30" s="290">
        <f>C23-F32</f>
        <v>0</v>
      </c>
      <c r="G30" s="291"/>
    </row>
    <row r="31" spans="1:7" ht="12.75">
      <c r="A31" s="85" t="s">
        <v>46</v>
      </c>
      <c r="B31" s="86"/>
      <c r="C31" s="87">
        <f>SazbaDPH1</f>
        <v>21</v>
      </c>
      <c r="D31" s="86" t="s">
        <v>47</v>
      </c>
      <c r="E31" s="88"/>
      <c r="F31" s="290">
        <f>ROUND(PRODUCT(F30,C31/100),0)</f>
        <v>0</v>
      </c>
      <c r="G31" s="291"/>
    </row>
    <row r="32" spans="1:7" ht="12.75">
      <c r="A32" s="85" t="s">
        <v>44</v>
      </c>
      <c r="B32" s="86"/>
      <c r="C32" s="87">
        <v>0</v>
      </c>
      <c r="D32" s="86" t="s">
        <v>47</v>
      </c>
      <c r="E32" s="88"/>
      <c r="F32" s="290">
        <v>0</v>
      </c>
      <c r="G32" s="291"/>
    </row>
    <row r="33" spans="1:7" ht="12.75">
      <c r="A33" s="85" t="s">
        <v>46</v>
      </c>
      <c r="B33" s="89"/>
      <c r="C33" s="90">
        <f>SazbaDPH2</f>
        <v>0</v>
      </c>
      <c r="D33" s="86" t="s">
        <v>47</v>
      </c>
      <c r="E33" s="61"/>
      <c r="F33" s="290">
        <f>ROUND(PRODUCT(F32,C33/100),0)</f>
        <v>0</v>
      </c>
      <c r="G33" s="291"/>
    </row>
    <row r="34" spans="1:7" s="94" customFormat="1" ht="19.5" customHeight="1" thickBot="1">
      <c r="A34" s="91" t="s">
        <v>48</v>
      </c>
      <c r="B34" s="92"/>
      <c r="C34" s="92"/>
      <c r="D34" s="92"/>
      <c r="E34" s="93"/>
      <c r="F34" s="292">
        <f>ROUND(SUM(F30:F33),0)</f>
        <v>0</v>
      </c>
      <c r="G34" s="293"/>
    </row>
    <row r="36" spans="1:8" ht="12.75">
      <c r="A36" s="95" t="s">
        <v>49</v>
      </c>
      <c r="B36" s="95"/>
      <c r="C36" s="95"/>
      <c r="D36" s="95"/>
      <c r="E36" s="95"/>
      <c r="F36" s="95"/>
      <c r="G36" s="95"/>
      <c r="H36" t="s">
        <v>6</v>
      </c>
    </row>
    <row r="37" spans="1:8" ht="14.25" customHeight="1">
      <c r="A37" s="95"/>
      <c r="B37" s="284" t="s">
        <v>182</v>
      </c>
      <c r="C37" s="284"/>
      <c r="D37" s="284"/>
      <c r="E37" s="284"/>
      <c r="F37" s="284"/>
      <c r="G37" s="284"/>
      <c r="H37" t="s">
        <v>6</v>
      </c>
    </row>
    <row r="38" spans="1:8" ht="12.75" customHeight="1">
      <c r="A38" s="96"/>
      <c r="B38" s="284"/>
      <c r="C38" s="284"/>
      <c r="D38" s="284"/>
      <c r="E38" s="284"/>
      <c r="F38" s="284"/>
      <c r="G38" s="284"/>
      <c r="H38" t="s">
        <v>6</v>
      </c>
    </row>
    <row r="39" spans="1:8" ht="12.75">
      <c r="A39" s="96"/>
      <c r="B39" s="284"/>
      <c r="C39" s="284"/>
      <c r="D39" s="284"/>
      <c r="E39" s="284"/>
      <c r="F39" s="284"/>
      <c r="G39" s="284"/>
      <c r="H39" t="s">
        <v>6</v>
      </c>
    </row>
    <row r="40" spans="1:8" ht="12.75">
      <c r="A40" s="96"/>
      <c r="B40" s="284"/>
      <c r="C40" s="284"/>
      <c r="D40" s="284"/>
      <c r="E40" s="284"/>
      <c r="F40" s="284"/>
      <c r="G40" s="284"/>
      <c r="H40" t="s">
        <v>6</v>
      </c>
    </row>
    <row r="41" spans="1:8" ht="12.75">
      <c r="A41" s="96"/>
      <c r="B41" s="284"/>
      <c r="C41" s="284"/>
      <c r="D41" s="284"/>
      <c r="E41" s="284"/>
      <c r="F41" s="284"/>
      <c r="G41" s="284"/>
      <c r="H41" t="s">
        <v>6</v>
      </c>
    </row>
    <row r="42" spans="1:8" ht="12.75">
      <c r="A42" s="96"/>
      <c r="B42" s="284"/>
      <c r="C42" s="284"/>
      <c r="D42" s="284"/>
      <c r="E42" s="284"/>
      <c r="F42" s="284"/>
      <c r="G42" s="284"/>
      <c r="H42" t="s">
        <v>6</v>
      </c>
    </row>
    <row r="43" spans="1:8" ht="12.75">
      <c r="A43" s="96"/>
      <c r="B43" s="284"/>
      <c r="C43" s="284"/>
      <c r="D43" s="284"/>
      <c r="E43" s="284"/>
      <c r="F43" s="284"/>
      <c r="G43" s="284"/>
      <c r="H43" t="s">
        <v>6</v>
      </c>
    </row>
    <row r="44" spans="1:8" ht="12.75">
      <c r="A44" s="96"/>
      <c r="B44" s="284"/>
      <c r="C44" s="284"/>
      <c r="D44" s="284"/>
      <c r="E44" s="284"/>
      <c r="F44" s="284"/>
      <c r="G44" s="284"/>
      <c r="H44" t="s">
        <v>6</v>
      </c>
    </row>
    <row r="45" spans="1:8" ht="0.75" customHeight="1">
      <c r="A45" s="96"/>
      <c r="B45" s="284"/>
      <c r="C45" s="284"/>
      <c r="D45" s="284"/>
      <c r="E45" s="284"/>
      <c r="F45" s="284"/>
      <c r="G45" s="284"/>
      <c r="H45" t="s">
        <v>6</v>
      </c>
    </row>
    <row r="46" spans="2:7" ht="12.75">
      <c r="B46" s="283"/>
      <c r="C46" s="283"/>
      <c r="D46" s="283"/>
      <c r="E46" s="283"/>
      <c r="F46" s="283"/>
      <c r="G46" s="283"/>
    </row>
    <row r="47" spans="2:7" ht="12.75">
      <c r="B47" s="283"/>
      <c r="C47" s="283"/>
      <c r="D47" s="283"/>
      <c r="E47" s="283"/>
      <c r="F47" s="283"/>
      <c r="G47" s="283"/>
    </row>
    <row r="48" spans="2:7" ht="12.75">
      <c r="B48" s="283"/>
      <c r="C48" s="283"/>
      <c r="D48" s="283"/>
      <c r="E48" s="283"/>
      <c r="F48" s="283"/>
      <c r="G48" s="283"/>
    </row>
    <row r="49" spans="2:7" ht="12.75">
      <c r="B49" s="283"/>
      <c r="C49" s="283"/>
      <c r="D49" s="283"/>
      <c r="E49" s="283"/>
      <c r="F49" s="283"/>
      <c r="G49" s="283"/>
    </row>
    <row r="50" spans="2:7" ht="12.75">
      <c r="B50" s="283"/>
      <c r="C50" s="283"/>
      <c r="D50" s="283"/>
      <c r="E50" s="283"/>
      <c r="F50" s="283"/>
      <c r="G50" s="283"/>
    </row>
    <row r="51" spans="2:7" ht="12.75">
      <c r="B51" s="283"/>
      <c r="C51" s="283"/>
      <c r="D51" s="283"/>
      <c r="E51" s="283"/>
      <c r="F51" s="283"/>
      <c r="G51" s="283"/>
    </row>
    <row r="52" spans="2:7" ht="12.75">
      <c r="B52" s="283"/>
      <c r="C52" s="283"/>
      <c r="D52" s="283"/>
      <c r="E52" s="283"/>
      <c r="F52" s="283"/>
      <c r="G52" s="283"/>
    </row>
    <row r="53" spans="2:7" ht="12.75">
      <c r="B53" s="283"/>
      <c r="C53" s="283"/>
      <c r="D53" s="283"/>
      <c r="E53" s="283"/>
      <c r="F53" s="283"/>
      <c r="G53" s="283"/>
    </row>
    <row r="54" spans="2:7" ht="12.75">
      <c r="B54" s="283"/>
      <c r="C54" s="283"/>
      <c r="D54" s="283"/>
      <c r="E54" s="283"/>
      <c r="F54" s="283"/>
      <c r="G54" s="283"/>
    </row>
    <row r="55" spans="2:7" ht="12.75">
      <c r="B55" s="283"/>
      <c r="C55" s="283"/>
      <c r="D55" s="283"/>
      <c r="E55" s="283"/>
      <c r="F55" s="283"/>
      <c r="G55" s="283"/>
    </row>
  </sheetData>
  <sheetProtection/>
  <mergeCells count="22">
    <mergeCell ref="B37:G45"/>
    <mergeCell ref="C8:E8"/>
    <mergeCell ref="C9:E9"/>
    <mergeCell ref="C10:E10"/>
    <mergeCell ref="C11:E11"/>
    <mergeCell ref="C12:E12"/>
    <mergeCell ref="A23:B23"/>
    <mergeCell ref="F30:G30"/>
    <mergeCell ref="F31:G31"/>
    <mergeCell ref="F32:G32"/>
    <mergeCell ref="F33:G33"/>
    <mergeCell ref="F34:G34"/>
    <mergeCell ref="B52:G52"/>
    <mergeCell ref="B53:G53"/>
    <mergeCell ref="B54:G54"/>
    <mergeCell ref="B55:G55"/>
    <mergeCell ref="B46:G46"/>
    <mergeCell ref="B47:G47"/>
    <mergeCell ref="B48:G48"/>
    <mergeCell ref="B49:G49"/>
    <mergeCell ref="B50:G50"/>
    <mergeCell ref="B51:G5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dimension ref="A1:BE75"/>
  <sheetViews>
    <sheetView zoomScalePageLayoutView="0" workbookViewId="0" topLeftCell="A1">
      <selection activeCell="N19" sqref="N19"/>
    </sheetView>
  </sheetViews>
  <sheetFormatPr defaultColWidth="9.00390625" defaultRowHeight="12.75"/>
  <cols>
    <col min="1" max="1" width="5.875" style="0" customWidth="1"/>
    <col min="2" max="2" width="6.125" style="0" customWidth="1"/>
    <col min="3" max="3" width="11.50390625" style="0" customWidth="1"/>
    <col min="4" max="4" width="15.875" style="0" customWidth="1"/>
    <col min="5" max="5" width="11.375" style="0" customWidth="1"/>
    <col min="6" max="6" width="10.875" style="0" customWidth="1"/>
    <col min="7" max="7" width="11.00390625" style="0" customWidth="1"/>
    <col min="8" max="8" width="11.125" style="0" customWidth="1"/>
    <col min="9" max="9" width="10.625" style="0" customWidth="1"/>
  </cols>
  <sheetData>
    <row r="1" spans="1:9" ht="13.5" thickTop="1">
      <c r="A1" s="294" t="s">
        <v>50</v>
      </c>
      <c r="B1" s="295"/>
      <c r="C1" s="97" t="str">
        <f>CONCATENATE(cislostavby," ",nazevstavby)</f>
        <v>Červ1601 Depozitář Šlapanice</v>
      </c>
      <c r="D1" s="98"/>
      <c r="E1" s="99"/>
      <c r="F1" s="98"/>
      <c r="G1" s="100" t="s">
        <v>51</v>
      </c>
      <c r="H1" s="101" t="s">
        <v>80</v>
      </c>
      <c r="I1" s="102"/>
    </row>
    <row r="2" spans="1:9" ht="13.5" thickBot="1">
      <c r="A2" s="296" t="s">
        <v>52</v>
      </c>
      <c r="B2" s="297"/>
      <c r="C2" s="103" t="str">
        <f>CONCATENATE(cisloobjektu," ",nazevobjektu)</f>
        <v>01 Depozitář Šlapanice</v>
      </c>
      <c r="D2" s="104"/>
      <c r="E2" s="105"/>
      <c r="F2" s="104"/>
      <c r="G2" s="298" t="s">
        <v>79</v>
      </c>
      <c r="H2" s="299"/>
      <c r="I2" s="300"/>
    </row>
    <row r="3" spans="1:9" ht="13.5" thickTop="1">
      <c r="A3" s="77"/>
      <c r="B3" s="77"/>
      <c r="C3" s="77"/>
      <c r="D3" s="77"/>
      <c r="E3" s="77"/>
      <c r="F3" s="66"/>
      <c r="G3" s="77"/>
      <c r="H3" s="77"/>
      <c r="I3" s="77"/>
    </row>
    <row r="4" spans="1:9" ht="19.5" customHeight="1">
      <c r="A4" s="106" t="s">
        <v>53</v>
      </c>
      <c r="B4" s="107"/>
      <c r="C4" s="107"/>
      <c r="D4" s="107"/>
      <c r="E4" s="108"/>
      <c r="F4" s="107"/>
      <c r="G4" s="107"/>
      <c r="H4" s="107"/>
      <c r="I4" s="107"/>
    </row>
    <row r="5" spans="1:9" ht="13.5" thickBot="1">
      <c r="A5" s="77"/>
      <c r="B5" s="77"/>
      <c r="C5" s="77"/>
      <c r="D5" s="77"/>
      <c r="E5" s="77"/>
      <c r="F5" s="77"/>
      <c r="G5" s="77"/>
      <c r="H5" s="77"/>
      <c r="I5" s="77"/>
    </row>
    <row r="6" spans="1:9" s="35" customFormat="1" ht="13.5" thickBot="1">
      <c r="A6" s="109"/>
      <c r="B6" s="110" t="s">
        <v>54</v>
      </c>
      <c r="C6" s="110"/>
      <c r="D6" s="111"/>
      <c r="E6" s="112" t="s">
        <v>55</v>
      </c>
      <c r="F6" s="113" t="s">
        <v>56</v>
      </c>
      <c r="G6" s="113" t="s">
        <v>57</v>
      </c>
      <c r="H6" s="113" t="s">
        <v>58</v>
      </c>
      <c r="I6" s="114" t="s">
        <v>31</v>
      </c>
    </row>
    <row r="7" spans="1:9" s="35" customFormat="1" ht="12.75">
      <c r="A7" s="194" t="str">
        <f>Položky!B7</f>
        <v>713</v>
      </c>
      <c r="B7" s="115" t="str">
        <f>Položky!C7</f>
        <v>Izolace tepelné</v>
      </c>
      <c r="C7" s="66"/>
      <c r="D7" s="116"/>
      <c r="E7" s="195">
        <f>Položky!BA9</f>
        <v>0</v>
      </c>
      <c r="F7" s="196">
        <f>Položky!BB9</f>
        <v>0</v>
      </c>
      <c r="G7" s="196">
        <f>Položky!BC9</f>
        <v>0</v>
      </c>
      <c r="H7" s="196">
        <f>Položky!BD9</f>
        <v>0</v>
      </c>
      <c r="I7" s="197">
        <f>Položky!BE9</f>
        <v>0</v>
      </c>
    </row>
    <row r="8" spans="1:9" s="35" customFormat="1" ht="12.75">
      <c r="A8" s="194" t="str">
        <f>Položky!B10</f>
        <v>766</v>
      </c>
      <c r="B8" s="115" t="str">
        <f>Položky!C10</f>
        <v>Konstrukce truhlářské</v>
      </c>
      <c r="C8" s="66"/>
      <c r="D8" s="116"/>
      <c r="E8" s="195">
        <f>Položky!BA13</f>
        <v>0</v>
      </c>
      <c r="F8" s="196">
        <f>Položky!BB13</f>
        <v>0</v>
      </c>
      <c r="G8" s="196">
        <f>Položky!BC13</f>
        <v>0</v>
      </c>
      <c r="H8" s="196">
        <f>Položky!BD13</f>
        <v>0</v>
      </c>
      <c r="I8" s="197">
        <f>Položky!BE13</f>
        <v>0</v>
      </c>
    </row>
    <row r="9" spans="1:9" s="35" customFormat="1" ht="12.75">
      <c r="A9" s="194" t="str">
        <f>Položky!B14</f>
        <v>M21</v>
      </c>
      <c r="B9" s="115" t="str">
        <f>Položky!C14</f>
        <v>Elektromontáže</v>
      </c>
      <c r="C9" s="66"/>
      <c r="D9" s="116"/>
      <c r="E9" s="195">
        <f>Položky!BA16</f>
        <v>0</v>
      </c>
      <c r="F9" s="196">
        <f>Položky!BB16</f>
        <v>0</v>
      </c>
      <c r="G9" s="196">
        <f>Položky!BC16</f>
        <v>0</v>
      </c>
      <c r="H9" s="196">
        <f>Položky!BD16</f>
        <v>0</v>
      </c>
      <c r="I9" s="197">
        <f>Položky!BE16</f>
        <v>0</v>
      </c>
    </row>
    <row r="10" spans="1:9" s="35" customFormat="1" ht="13.5" thickBot="1">
      <c r="A10" s="194" t="str">
        <f>Položky!B17</f>
        <v>M24</v>
      </c>
      <c r="B10" s="115" t="str">
        <f>Položky!C17</f>
        <v>Montáže vzduchotechnických zařízení</v>
      </c>
      <c r="C10" s="66"/>
      <c r="D10" s="116"/>
      <c r="E10" s="195">
        <f>Položky!BA19</f>
        <v>0</v>
      </c>
      <c r="F10" s="196">
        <f>Položky!BB19</f>
        <v>0</v>
      </c>
      <c r="G10" s="196">
        <f>Položky!BC19</f>
        <v>0</v>
      </c>
      <c r="H10" s="196">
        <f>Položky!BD19</f>
        <v>0</v>
      </c>
      <c r="I10" s="197">
        <f>Položky!BE19</f>
        <v>0</v>
      </c>
    </row>
    <row r="11" spans="1:9" s="123" customFormat="1" ht="13.5" thickBot="1">
      <c r="A11" s="117"/>
      <c r="B11" s="118" t="s">
        <v>59</v>
      </c>
      <c r="C11" s="118"/>
      <c r="D11" s="119"/>
      <c r="E11" s="120">
        <f>SUM(E7:E10)</f>
        <v>0</v>
      </c>
      <c r="F11" s="121">
        <f>SUM(F7:F10)</f>
        <v>0</v>
      </c>
      <c r="G11" s="121">
        <f>SUM(G7:G10)</f>
        <v>0</v>
      </c>
      <c r="H11" s="121">
        <f>SUM(H7:H10)</f>
        <v>0</v>
      </c>
      <c r="I11" s="122">
        <f>SUM(I7:I10)</f>
        <v>0</v>
      </c>
    </row>
    <row r="12" spans="1:9" ht="12.75">
      <c r="A12" s="66"/>
      <c r="B12" s="66"/>
      <c r="C12" s="66"/>
      <c r="D12" s="66"/>
      <c r="E12" s="66"/>
      <c r="F12" s="66"/>
      <c r="G12" s="66"/>
      <c r="H12" s="66"/>
      <c r="I12" s="66"/>
    </row>
    <row r="13" spans="1:57" ht="19.5" customHeight="1">
      <c r="A13" s="107" t="s">
        <v>60</v>
      </c>
      <c r="B13" s="107"/>
      <c r="C13" s="107"/>
      <c r="D13" s="107"/>
      <c r="E13" s="107"/>
      <c r="F13" s="107"/>
      <c r="G13" s="124"/>
      <c r="H13" s="107"/>
      <c r="I13" s="107"/>
      <c r="BA13" s="41"/>
      <c r="BB13" s="41"/>
      <c r="BC13" s="41"/>
      <c r="BD13" s="41"/>
      <c r="BE13" s="41"/>
    </row>
    <row r="14" spans="1:9" ht="13.5" thickBot="1">
      <c r="A14" s="77"/>
      <c r="B14" s="77"/>
      <c r="C14" s="77"/>
      <c r="D14" s="77"/>
      <c r="E14" s="77"/>
      <c r="F14" s="77"/>
      <c r="G14" s="77"/>
      <c r="H14" s="77"/>
      <c r="I14" s="77"/>
    </row>
    <row r="15" spans="1:9" ht="12.75">
      <c r="A15" s="71" t="s">
        <v>61</v>
      </c>
      <c r="B15" s="72"/>
      <c r="C15" s="72"/>
      <c r="D15" s="125"/>
      <c r="E15" s="126" t="s">
        <v>62</v>
      </c>
      <c r="F15" s="127" t="s">
        <v>63</v>
      </c>
      <c r="G15" s="128" t="s">
        <v>64</v>
      </c>
      <c r="H15" s="129"/>
      <c r="I15" s="130" t="s">
        <v>62</v>
      </c>
    </row>
    <row r="16" spans="1:53" ht="12.75">
      <c r="A16" s="64" t="s">
        <v>100</v>
      </c>
      <c r="B16" s="55"/>
      <c r="C16" s="55"/>
      <c r="D16" s="131"/>
      <c r="E16" s="132">
        <v>0</v>
      </c>
      <c r="F16" s="133">
        <v>1</v>
      </c>
      <c r="G16" s="134">
        <f aca="true" t="shared" si="0" ref="G16:G23">CHOOSE(BA16+1,HSV+PSV,HSV+PSV+Mont,HSV+PSV+Dodavka+Mont,HSV,PSV,Mont,Dodavka,Mont+Dodavka,0)</f>
        <v>0</v>
      </c>
      <c r="H16" s="135"/>
      <c r="I16" s="136">
        <f aca="true" t="shared" si="1" ref="I16:I23">E16+F16*G16/100</f>
        <v>0</v>
      </c>
      <c r="BA16">
        <v>2</v>
      </c>
    </row>
    <row r="17" spans="1:53" ht="12.75">
      <c r="A17" s="64" t="s">
        <v>101</v>
      </c>
      <c r="B17" s="55"/>
      <c r="C17" s="55"/>
      <c r="D17" s="131"/>
      <c r="E17" s="132">
        <v>0</v>
      </c>
      <c r="F17" s="133">
        <v>0</v>
      </c>
      <c r="G17" s="134">
        <f t="shared" si="0"/>
        <v>0</v>
      </c>
      <c r="H17" s="135"/>
      <c r="I17" s="136">
        <f t="shared" si="1"/>
        <v>0</v>
      </c>
      <c r="BA17">
        <v>2</v>
      </c>
    </row>
    <row r="18" spans="1:53" ht="12.75">
      <c r="A18" s="64" t="s">
        <v>102</v>
      </c>
      <c r="B18" s="55"/>
      <c r="C18" s="55"/>
      <c r="D18" s="131"/>
      <c r="E18" s="132">
        <v>0</v>
      </c>
      <c r="F18" s="133">
        <v>0</v>
      </c>
      <c r="G18" s="134">
        <f t="shared" si="0"/>
        <v>0</v>
      </c>
      <c r="H18" s="135"/>
      <c r="I18" s="136">
        <f t="shared" si="1"/>
        <v>0</v>
      </c>
      <c r="BA18">
        <v>2</v>
      </c>
    </row>
    <row r="19" spans="1:53" ht="12.75">
      <c r="A19" s="64" t="s">
        <v>103</v>
      </c>
      <c r="B19" s="55"/>
      <c r="C19" s="55"/>
      <c r="D19" s="131"/>
      <c r="E19" s="132">
        <v>0</v>
      </c>
      <c r="F19" s="133">
        <v>0</v>
      </c>
      <c r="G19" s="134">
        <f t="shared" si="0"/>
        <v>0</v>
      </c>
      <c r="H19" s="135"/>
      <c r="I19" s="136">
        <f t="shared" si="1"/>
        <v>0</v>
      </c>
      <c r="BA19">
        <v>2</v>
      </c>
    </row>
    <row r="20" spans="1:53" ht="12.75">
      <c r="A20" s="64" t="s">
        <v>104</v>
      </c>
      <c r="B20" s="55"/>
      <c r="C20" s="55"/>
      <c r="D20" s="131"/>
      <c r="E20" s="132">
        <v>0</v>
      </c>
      <c r="F20" s="133">
        <v>2</v>
      </c>
      <c r="G20" s="134">
        <f t="shared" si="0"/>
        <v>0</v>
      </c>
      <c r="H20" s="135"/>
      <c r="I20" s="136">
        <f t="shared" si="1"/>
        <v>0</v>
      </c>
      <c r="BA20">
        <v>2</v>
      </c>
    </row>
    <row r="21" spans="1:53" ht="12.75">
      <c r="A21" s="64" t="s">
        <v>105</v>
      </c>
      <c r="B21" s="55"/>
      <c r="C21" s="55"/>
      <c r="D21" s="131"/>
      <c r="E21" s="132">
        <v>0</v>
      </c>
      <c r="F21" s="133">
        <v>0</v>
      </c>
      <c r="G21" s="134">
        <f t="shared" si="0"/>
        <v>0</v>
      </c>
      <c r="H21" s="135"/>
      <c r="I21" s="136">
        <f t="shared" si="1"/>
        <v>0</v>
      </c>
      <c r="BA21">
        <v>1</v>
      </c>
    </row>
    <row r="22" spans="1:53" ht="12.75">
      <c r="A22" s="64" t="s">
        <v>106</v>
      </c>
      <c r="B22" s="55"/>
      <c r="C22" s="55"/>
      <c r="D22" s="131"/>
      <c r="E22" s="132">
        <v>0</v>
      </c>
      <c r="F22" s="133">
        <v>1.5</v>
      </c>
      <c r="G22" s="134">
        <f t="shared" si="0"/>
        <v>0</v>
      </c>
      <c r="H22" s="135"/>
      <c r="I22" s="136">
        <f t="shared" si="1"/>
        <v>0</v>
      </c>
      <c r="BA22">
        <v>2</v>
      </c>
    </row>
    <row r="23" spans="1:53" ht="12.75">
      <c r="A23" s="64" t="s">
        <v>107</v>
      </c>
      <c r="B23" s="55"/>
      <c r="C23" s="55"/>
      <c r="D23" s="131"/>
      <c r="E23" s="132">
        <v>0</v>
      </c>
      <c r="F23" s="133">
        <v>0</v>
      </c>
      <c r="G23" s="134">
        <f t="shared" si="0"/>
        <v>0</v>
      </c>
      <c r="H23" s="135"/>
      <c r="I23" s="136">
        <f t="shared" si="1"/>
        <v>0</v>
      </c>
      <c r="BA23">
        <v>2</v>
      </c>
    </row>
    <row r="24" spans="1:9" ht="13.5" thickBot="1">
      <c r="A24" s="137"/>
      <c r="B24" s="138" t="s">
        <v>65</v>
      </c>
      <c r="C24" s="139"/>
      <c r="D24" s="140"/>
      <c r="E24" s="141"/>
      <c r="F24" s="142"/>
      <c r="G24" s="142"/>
      <c r="H24" s="301">
        <f>SUM(I16:I23)</f>
        <v>0</v>
      </c>
      <c r="I24" s="302"/>
    </row>
    <row r="26" spans="2:9" ht="12.75">
      <c r="B26" s="123"/>
      <c r="F26" s="143"/>
      <c r="G26" s="144"/>
      <c r="H26" s="144"/>
      <c r="I26" s="145"/>
    </row>
    <row r="27" spans="6:9" ht="12.75">
      <c r="F27" s="143"/>
      <c r="G27" s="144"/>
      <c r="H27" s="144"/>
      <c r="I27" s="145"/>
    </row>
    <row r="28" spans="6:9" ht="12.75">
      <c r="F28" s="143"/>
      <c r="G28" s="144"/>
      <c r="H28" s="144"/>
      <c r="I28" s="145"/>
    </row>
    <row r="29" spans="6:9" ht="12.75">
      <c r="F29" s="143"/>
      <c r="G29" s="144"/>
      <c r="H29" s="144"/>
      <c r="I29" s="145"/>
    </row>
    <row r="30" spans="6:9" ht="12.75">
      <c r="F30" s="143"/>
      <c r="G30" s="144"/>
      <c r="H30" s="144"/>
      <c r="I30" s="145"/>
    </row>
    <row r="31" spans="6:9" ht="12.75">
      <c r="F31" s="143"/>
      <c r="G31" s="144"/>
      <c r="H31" s="144"/>
      <c r="I31" s="145"/>
    </row>
    <row r="32" spans="6:9" ht="12.75">
      <c r="F32" s="143"/>
      <c r="G32" s="144"/>
      <c r="H32" s="144"/>
      <c r="I32" s="145"/>
    </row>
    <row r="33" spans="6:9" ht="12.75">
      <c r="F33" s="143"/>
      <c r="G33" s="144"/>
      <c r="H33" s="144"/>
      <c r="I33" s="145"/>
    </row>
    <row r="34" spans="6:9" ht="12.75">
      <c r="F34" s="143"/>
      <c r="G34" s="144"/>
      <c r="H34" s="144"/>
      <c r="I34" s="145"/>
    </row>
    <row r="35" spans="6:9" ht="12.75">
      <c r="F35" s="143"/>
      <c r="G35" s="144"/>
      <c r="H35" s="144"/>
      <c r="I35" s="145"/>
    </row>
    <row r="36" spans="6:9" ht="12.75">
      <c r="F36" s="143"/>
      <c r="G36" s="144"/>
      <c r="H36" s="144"/>
      <c r="I36" s="145"/>
    </row>
    <row r="37" spans="6:9" ht="12.75">
      <c r="F37" s="143"/>
      <c r="G37" s="144"/>
      <c r="H37" s="144"/>
      <c r="I37" s="145"/>
    </row>
    <row r="38" spans="6:9" ht="12.75">
      <c r="F38" s="143"/>
      <c r="G38" s="144"/>
      <c r="H38" s="144"/>
      <c r="I38" s="145"/>
    </row>
    <row r="39" spans="6:9" ht="12.75">
      <c r="F39" s="143"/>
      <c r="G39" s="144"/>
      <c r="H39" s="144"/>
      <c r="I39" s="145"/>
    </row>
    <row r="40" spans="6:9" ht="12.75">
      <c r="F40" s="143"/>
      <c r="G40" s="144"/>
      <c r="H40" s="144"/>
      <c r="I40" s="145"/>
    </row>
    <row r="41" spans="6:9" ht="12.75">
      <c r="F41" s="143"/>
      <c r="G41" s="144"/>
      <c r="H41" s="144"/>
      <c r="I41" s="145"/>
    </row>
    <row r="42" spans="6:9" ht="12.75">
      <c r="F42" s="143"/>
      <c r="G42" s="144"/>
      <c r="H42" s="144"/>
      <c r="I42" s="145"/>
    </row>
    <row r="43" spans="6:9" ht="12.75">
      <c r="F43" s="143"/>
      <c r="G43" s="144"/>
      <c r="H43" s="144"/>
      <c r="I43" s="145"/>
    </row>
    <row r="44" spans="6:9" ht="12.75">
      <c r="F44" s="143"/>
      <c r="G44" s="144"/>
      <c r="H44" s="144"/>
      <c r="I44" s="145"/>
    </row>
    <row r="45" spans="6:9" ht="12.75">
      <c r="F45" s="143"/>
      <c r="G45" s="144"/>
      <c r="H45" s="144"/>
      <c r="I45" s="145"/>
    </row>
    <row r="46" spans="6:9" ht="12.75">
      <c r="F46" s="143"/>
      <c r="G46" s="144"/>
      <c r="H46" s="144"/>
      <c r="I46" s="145"/>
    </row>
    <row r="47" spans="6:9" ht="12.75">
      <c r="F47" s="143"/>
      <c r="G47" s="144"/>
      <c r="H47" s="144"/>
      <c r="I47" s="145"/>
    </row>
    <row r="48" spans="6:9" ht="12.75">
      <c r="F48" s="143"/>
      <c r="G48" s="144"/>
      <c r="H48" s="144"/>
      <c r="I48" s="145"/>
    </row>
    <row r="49" spans="6:9" ht="12.75">
      <c r="F49" s="143"/>
      <c r="G49" s="144"/>
      <c r="H49" s="144"/>
      <c r="I49" s="145"/>
    </row>
    <row r="50" spans="6:9" ht="12.75">
      <c r="F50" s="143"/>
      <c r="G50" s="144"/>
      <c r="H50" s="144"/>
      <c r="I50" s="145"/>
    </row>
    <row r="51" spans="6:9" ht="12.75">
      <c r="F51" s="143"/>
      <c r="G51" s="144"/>
      <c r="H51" s="144"/>
      <c r="I51" s="145"/>
    </row>
    <row r="52" spans="6:9" ht="12.75">
      <c r="F52" s="143"/>
      <c r="G52" s="144"/>
      <c r="H52" s="144"/>
      <c r="I52" s="145"/>
    </row>
    <row r="53" spans="6:9" ht="12.75">
      <c r="F53" s="143"/>
      <c r="G53" s="144"/>
      <c r="H53" s="144"/>
      <c r="I53" s="145"/>
    </row>
    <row r="54" spans="6:9" ht="12.75">
      <c r="F54" s="143"/>
      <c r="G54" s="144"/>
      <c r="H54" s="144"/>
      <c r="I54" s="145"/>
    </row>
    <row r="55" spans="6:9" ht="12.75">
      <c r="F55" s="143"/>
      <c r="G55" s="144"/>
      <c r="H55" s="144"/>
      <c r="I55" s="145"/>
    </row>
    <row r="56" spans="6:9" ht="12.75">
      <c r="F56" s="143"/>
      <c r="G56" s="144"/>
      <c r="H56" s="144"/>
      <c r="I56" s="145"/>
    </row>
    <row r="57" spans="6:9" ht="12.75">
      <c r="F57" s="143"/>
      <c r="G57" s="144"/>
      <c r="H57" s="144"/>
      <c r="I57" s="145"/>
    </row>
    <row r="58" spans="6:9" ht="12.75">
      <c r="F58" s="143"/>
      <c r="G58" s="144"/>
      <c r="H58" s="144"/>
      <c r="I58" s="145"/>
    </row>
    <row r="59" spans="6:9" ht="12.75">
      <c r="F59" s="143"/>
      <c r="G59" s="144"/>
      <c r="H59" s="144"/>
      <c r="I59" s="145"/>
    </row>
    <row r="60" spans="6:9" ht="12.75">
      <c r="F60" s="143"/>
      <c r="G60" s="144"/>
      <c r="H60" s="144"/>
      <c r="I60" s="145"/>
    </row>
    <row r="61" spans="6:9" ht="12.75">
      <c r="F61" s="143"/>
      <c r="G61" s="144"/>
      <c r="H61" s="144"/>
      <c r="I61" s="145"/>
    </row>
    <row r="62" spans="6:9" ht="12.75">
      <c r="F62" s="143"/>
      <c r="G62" s="144"/>
      <c r="H62" s="144"/>
      <c r="I62" s="145"/>
    </row>
    <row r="63" spans="6:9" ht="12.75">
      <c r="F63" s="143"/>
      <c r="G63" s="144"/>
      <c r="H63" s="144"/>
      <c r="I63" s="145"/>
    </row>
    <row r="64" spans="6:9" ht="12.75">
      <c r="F64" s="143"/>
      <c r="G64" s="144"/>
      <c r="H64" s="144"/>
      <c r="I64" s="145"/>
    </row>
    <row r="65" spans="6:9" ht="12.75">
      <c r="F65" s="143"/>
      <c r="G65" s="144"/>
      <c r="H65" s="144"/>
      <c r="I65" s="145"/>
    </row>
    <row r="66" spans="6:9" ht="12.75">
      <c r="F66" s="143"/>
      <c r="G66" s="144"/>
      <c r="H66" s="144"/>
      <c r="I66" s="145"/>
    </row>
    <row r="67" spans="6:9" ht="12.75">
      <c r="F67" s="143"/>
      <c r="G67" s="144"/>
      <c r="H67" s="144"/>
      <c r="I67" s="145"/>
    </row>
    <row r="68" spans="6:9" ht="12.75">
      <c r="F68" s="143"/>
      <c r="G68" s="144"/>
      <c r="H68" s="144"/>
      <c r="I68" s="145"/>
    </row>
    <row r="69" spans="6:9" ht="12.75">
      <c r="F69" s="143"/>
      <c r="G69" s="144"/>
      <c r="H69" s="144"/>
      <c r="I69" s="145"/>
    </row>
    <row r="70" spans="6:9" ht="12.75">
      <c r="F70" s="143"/>
      <c r="G70" s="144"/>
      <c r="H70" s="144"/>
      <c r="I70" s="145"/>
    </row>
    <row r="71" spans="6:9" ht="12.75">
      <c r="F71" s="143"/>
      <c r="G71" s="144"/>
      <c r="H71" s="144"/>
      <c r="I71" s="145"/>
    </row>
    <row r="72" spans="6:9" ht="12.75">
      <c r="F72" s="143"/>
      <c r="G72" s="144"/>
      <c r="H72" s="144"/>
      <c r="I72" s="145"/>
    </row>
    <row r="73" spans="6:9" ht="12.75">
      <c r="F73" s="143"/>
      <c r="G73" s="144"/>
      <c r="H73" s="144"/>
      <c r="I73" s="145"/>
    </row>
    <row r="74" spans="6:9" ht="12.75">
      <c r="F74" s="143"/>
      <c r="G74" s="144"/>
      <c r="H74" s="144"/>
      <c r="I74" s="145"/>
    </row>
    <row r="75" spans="6:9" ht="12.75">
      <c r="F75" s="143"/>
      <c r="G75" s="144"/>
      <c r="H75" s="144"/>
      <c r="I75" s="145"/>
    </row>
  </sheetData>
  <sheetProtection/>
  <mergeCells count="4">
    <mergeCell ref="A1:B1"/>
    <mergeCell ref="A2:B2"/>
    <mergeCell ref="G2:I2"/>
    <mergeCell ref="H24:I2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dimension ref="A1:CZ92"/>
  <sheetViews>
    <sheetView showGridLines="0" showZeros="0" zoomScalePageLayoutView="0" workbookViewId="0" topLeftCell="A1">
      <selection activeCell="C11" sqref="C11"/>
    </sheetView>
  </sheetViews>
  <sheetFormatPr defaultColWidth="9.125" defaultRowHeight="12.75"/>
  <cols>
    <col min="1" max="1" width="4.50390625" style="146" customWidth="1"/>
    <col min="2" max="2" width="11.50390625" style="146" customWidth="1"/>
    <col min="3" max="3" width="40.50390625" style="146" customWidth="1"/>
    <col min="4" max="4" width="5.50390625" style="146" customWidth="1"/>
    <col min="5" max="5" width="8.50390625" style="188" customWidth="1"/>
    <col min="6" max="6" width="9.875" style="146" customWidth="1"/>
    <col min="7" max="7" width="13.875" style="146" customWidth="1"/>
    <col min="8" max="11" width="9.125" style="146" customWidth="1"/>
    <col min="12" max="12" width="75.50390625" style="146" customWidth="1"/>
    <col min="13" max="13" width="45.375" style="146" customWidth="1"/>
    <col min="14" max="16384" width="9.125" style="146" customWidth="1"/>
  </cols>
  <sheetData>
    <row r="1" spans="1:7" ht="15">
      <c r="A1" s="303" t="s">
        <v>66</v>
      </c>
      <c r="B1" s="303"/>
      <c r="C1" s="303"/>
      <c r="D1" s="303"/>
      <c r="E1" s="303"/>
      <c r="F1" s="303"/>
      <c r="G1" s="303"/>
    </row>
    <row r="2" spans="1:7" ht="14.25" customHeight="1" thickBot="1">
      <c r="A2" s="147"/>
      <c r="B2" s="148"/>
      <c r="C2" s="149"/>
      <c r="D2" s="149"/>
      <c r="E2" s="150"/>
      <c r="F2" s="149"/>
      <c r="G2" s="149"/>
    </row>
    <row r="3" spans="1:7" ht="13.5" thickTop="1">
      <c r="A3" s="294" t="s">
        <v>50</v>
      </c>
      <c r="B3" s="295"/>
      <c r="C3" s="97" t="str">
        <f>CONCATENATE(cislostavby," ",nazevstavby)</f>
        <v>Červ1601 Depozitář Šlapanice</v>
      </c>
      <c r="D3" s="151"/>
      <c r="E3" s="152" t="s">
        <v>67</v>
      </c>
      <c r="F3" s="153" t="str">
        <f>Rekapitulace!H1</f>
        <v>01</v>
      </c>
      <c r="G3" s="154"/>
    </row>
    <row r="4" spans="1:7" ht="13.5" thickBot="1">
      <c r="A4" s="304" t="s">
        <v>52</v>
      </c>
      <c r="B4" s="297"/>
      <c r="C4" s="103" t="str">
        <f>CONCATENATE(cisloobjektu," ",nazevobjektu)</f>
        <v>01 Depozitář Šlapanice</v>
      </c>
      <c r="D4" s="155"/>
      <c r="E4" s="305" t="str">
        <f>Rekapitulace!G2</f>
        <v>Depozitář Šlapanice</v>
      </c>
      <c r="F4" s="306"/>
      <c r="G4" s="307"/>
    </row>
    <row r="5" spans="1:7" ht="13.5" thickTop="1">
      <c r="A5" s="156"/>
      <c r="B5" s="147"/>
      <c r="C5" s="147"/>
      <c r="D5" s="147"/>
      <c r="E5" s="157"/>
      <c r="F5" s="147"/>
      <c r="G5" s="158"/>
    </row>
    <row r="6" spans="1:7" ht="12.75">
      <c r="A6" s="159" t="s">
        <v>68</v>
      </c>
      <c r="B6" s="160" t="s">
        <v>69</v>
      </c>
      <c r="C6" s="160" t="s">
        <v>70</v>
      </c>
      <c r="D6" s="160" t="s">
        <v>71</v>
      </c>
      <c r="E6" s="161" t="s">
        <v>72</v>
      </c>
      <c r="F6" s="160" t="s">
        <v>73</v>
      </c>
      <c r="G6" s="162" t="s">
        <v>74</v>
      </c>
    </row>
    <row r="7" spans="1:15" ht="12.75">
      <c r="A7" s="163" t="s">
        <v>75</v>
      </c>
      <c r="B7" s="164" t="s">
        <v>81</v>
      </c>
      <c r="C7" s="165" t="s">
        <v>82</v>
      </c>
      <c r="D7" s="166"/>
      <c r="E7" s="167"/>
      <c r="F7" s="167"/>
      <c r="G7" s="168"/>
      <c r="H7" s="169"/>
      <c r="I7" s="169"/>
      <c r="O7" s="170">
        <v>1</v>
      </c>
    </row>
    <row r="8" spans="1:104" ht="12.75">
      <c r="A8" s="171">
        <v>1</v>
      </c>
      <c r="B8" s="172" t="s">
        <v>83</v>
      </c>
      <c r="C8" s="173" t="s">
        <v>84</v>
      </c>
      <c r="D8" s="174" t="s">
        <v>85</v>
      </c>
      <c r="E8" s="175">
        <v>10.5</v>
      </c>
      <c r="F8" s="175"/>
      <c r="G8" s="176">
        <f>E8*F8</f>
        <v>0</v>
      </c>
      <c r="O8" s="170">
        <v>2</v>
      </c>
      <c r="AA8" s="146">
        <v>12</v>
      </c>
      <c r="AB8" s="146">
        <v>0</v>
      </c>
      <c r="AC8" s="146">
        <v>2</v>
      </c>
      <c r="AZ8" s="146">
        <v>2</v>
      </c>
      <c r="BA8" s="146">
        <f>IF(AZ8=1,G8,0)</f>
        <v>0</v>
      </c>
      <c r="BB8" s="146">
        <f>IF(AZ8=2,G8,0)</f>
        <v>0</v>
      </c>
      <c r="BC8" s="146">
        <f>IF(AZ8=3,G8,0)</f>
        <v>0</v>
      </c>
      <c r="BD8" s="146">
        <f>IF(AZ8=4,G8,0)</f>
        <v>0</v>
      </c>
      <c r="BE8" s="146">
        <f>IF(AZ8=5,G8,0)</f>
        <v>0</v>
      </c>
      <c r="CA8" s="177">
        <v>12</v>
      </c>
      <c r="CB8" s="177">
        <v>0</v>
      </c>
      <c r="CZ8" s="146">
        <v>0</v>
      </c>
    </row>
    <row r="9" spans="1:57" ht="12.75">
      <c r="A9" s="178"/>
      <c r="B9" s="179" t="s">
        <v>77</v>
      </c>
      <c r="C9" s="180" t="str">
        <f>CONCATENATE(B7," ",C7)</f>
        <v>713 Izolace tepelné</v>
      </c>
      <c r="D9" s="181"/>
      <c r="E9" s="182"/>
      <c r="F9" s="183"/>
      <c r="G9" s="184">
        <f>SUM(G7:G8)</f>
        <v>0</v>
      </c>
      <c r="O9" s="170">
        <v>4</v>
      </c>
      <c r="BA9" s="185">
        <f>SUM(BA7:BA8)</f>
        <v>0</v>
      </c>
      <c r="BB9" s="185">
        <f>SUM(BB7:BB8)</f>
        <v>0</v>
      </c>
      <c r="BC9" s="185">
        <f>SUM(BC7:BC8)</f>
        <v>0</v>
      </c>
      <c r="BD9" s="185">
        <f>SUM(BD7:BD8)</f>
        <v>0</v>
      </c>
      <c r="BE9" s="185">
        <f>SUM(BE7:BE8)</f>
        <v>0</v>
      </c>
    </row>
    <row r="10" spans="1:15" ht="12.75">
      <c r="A10" s="163" t="s">
        <v>75</v>
      </c>
      <c r="B10" s="164" t="s">
        <v>86</v>
      </c>
      <c r="C10" s="165" t="s">
        <v>87</v>
      </c>
      <c r="D10" s="166"/>
      <c r="E10" s="167"/>
      <c r="F10" s="167"/>
      <c r="G10" s="168"/>
      <c r="H10" s="169"/>
      <c r="I10" s="169"/>
      <c r="O10" s="170">
        <v>1</v>
      </c>
    </row>
    <row r="11" spans="1:104" ht="20.25">
      <c r="A11" s="171">
        <v>2</v>
      </c>
      <c r="B11" s="172" t="s">
        <v>88</v>
      </c>
      <c r="C11" s="173" t="s">
        <v>184</v>
      </c>
      <c r="D11" s="174" t="s">
        <v>89</v>
      </c>
      <c r="E11" s="175">
        <v>1</v>
      </c>
      <c r="F11" s="175"/>
      <c r="G11" s="176">
        <f>E11*F11</f>
        <v>0</v>
      </c>
      <c r="O11" s="170">
        <v>2</v>
      </c>
      <c r="AA11" s="146">
        <v>12</v>
      </c>
      <c r="AB11" s="146">
        <v>0</v>
      </c>
      <c r="AC11" s="146">
        <v>1</v>
      </c>
      <c r="AZ11" s="146">
        <v>2</v>
      </c>
      <c r="BA11" s="146">
        <f>IF(AZ11=1,G11,0)</f>
        <v>0</v>
      </c>
      <c r="BB11" s="146">
        <f>IF(AZ11=2,G11,0)</f>
        <v>0</v>
      </c>
      <c r="BC11" s="146">
        <f>IF(AZ11=3,G11,0)</f>
        <v>0</v>
      </c>
      <c r="BD11" s="146">
        <f>IF(AZ11=4,G11,0)</f>
        <v>0</v>
      </c>
      <c r="BE11" s="146">
        <f>IF(AZ11=5,G11,0)</f>
        <v>0</v>
      </c>
      <c r="CA11" s="177">
        <v>12</v>
      </c>
      <c r="CB11" s="177">
        <v>0</v>
      </c>
      <c r="CZ11" s="146">
        <v>0</v>
      </c>
    </row>
    <row r="12" spans="1:104" ht="20.25">
      <c r="A12" s="171">
        <v>3</v>
      </c>
      <c r="B12" s="172" t="s">
        <v>90</v>
      </c>
      <c r="C12" s="173" t="s">
        <v>183</v>
      </c>
      <c r="D12" s="174" t="s">
        <v>89</v>
      </c>
      <c r="E12" s="175">
        <v>10</v>
      </c>
      <c r="F12" s="175"/>
      <c r="G12" s="176">
        <f>E12*F12</f>
        <v>0</v>
      </c>
      <c r="O12" s="170">
        <v>2</v>
      </c>
      <c r="AA12" s="146">
        <v>12</v>
      </c>
      <c r="AB12" s="146">
        <v>0</v>
      </c>
      <c r="AC12" s="146">
        <v>3</v>
      </c>
      <c r="AZ12" s="146">
        <v>2</v>
      </c>
      <c r="BA12" s="146">
        <f>IF(AZ12=1,G12,0)</f>
        <v>0</v>
      </c>
      <c r="BB12" s="146">
        <f>IF(AZ12=2,G12,0)</f>
        <v>0</v>
      </c>
      <c r="BC12" s="146">
        <f>IF(AZ12=3,G12,0)</f>
        <v>0</v>
      </c>
      <c r="BD12" s="146">
        <f>IF(AZ12=4,G12,0)</f>
        <v>0</v>
      </c>
      <c r="BE12" s="146">
        <f>IF(AZ12=5,G12,0)</f>
        <v>0</v>
      </c>
      <c r="CA12" s="177">
        <v>12</v>
      </c>
      <c r="CB12" s="177">
        <v>0</v>
      </c>
      <c r="CZ12" s="146">
        <v>0</v>
      </c>
    </row>
    <row r="13" spans="1:57" ht="12.75">
      <c r="A13" s="178"/>
      <c r="B13" s="179" t="s">
        <v>77</v>
      </c>
      <c r="C13" s="180" t="str">
        <f>CONCATENATE(B10," ",C10)</f>
        <v>766 Konstrukce truhlářské</v>
      </c>
      <c r="D13" s="181"/>
      <c r="E13" s="182"/>
      <c r="F13" s="183"/>
      <c r="G13" s="184">
        <f>SUM(G10:G12)</f>
        <v>0</v>
      </c>
      <c r="O13" s="170">
        <v>4</v>
      </c>
      <c r="BA13" s="185">
        <f>SUM(BA10:BA12)</f>
        <v>0</v>
      </c>
      <c r="BB13" s="185">
        <f>SUM(BB10:BB12)</f>
        <v>0</v>
      </c>
      <c r="BC13" s="185">
        <f>SUM(BC10:BC12)</f>
        <v>0</v>
      </c>
      <c r="BD13" s="185">
        <f>SUM(BD10:BD12)</f>
        <v>0</v>
      </c>
      <c r="BE13" s="185">
        <f>SUM(BE10:BE12)</f>
        <v>0</v>
      </c>
    </row>
    <row r="14" spans="1:15" ht="12.75">
      <c r="A14" s="163" t="s">
        <v>75</v>
      </c>
      <c r="B14" s="164" t="s">
        <v>91</v>
      </c>
      <c r="C14" s="165" t="s">
        <v>92</v>
      </c>
      <c r="D14" s="166"/>
      <c r="E14" s="167"/>
      <c r="F14" s="167"/>
      <c r="G14" s="168"/>
      <c r="H14" s="169"/>
      <c r="I14" s="169"/>
      <c r="O14" s="170">
        <v>1</v>
      </c>
    </row>
    <row r="15" spans="1:104" ht="12.75">
      <c r="A15" s="171">
        <v>4</v>
      </c>
      <c r="B15" s="172" t="s">
        <v>93</v>
      </c>
      <c r="C15" s="173" t="s">
        <v>94</v>
      </c>
      <c r="D15" s="174" t="s">
        <v>95</v>
      </c>
      <c r="E15" s="175">
        <v>1</v>
      </c>
      <c r="F15" s="175"/>
      <c r="G15" s="176">
        <f>E15*F15</f>
        <v>0</v>
      </c>
      <c r="O15" s="170">
        <v>2</v>
      </c>
      <c r="AA15" s="146">
        <v>12</v>
      </c>
      <c r="AB15" s="146">
        <v>0</v>
      </c>
      <c r="AC15" s="146">
        <v>4</v>
      </c>
      <c r="AZ15" s="146">
        <v>4</v>
      </c>
      <c r="BA15" s="146">
        <f>IF(AZ15=1,G15,0)</f>
        <v>0</v>
      </c>
      <c r="BB15" s="146">
        <f>IF(AZ15=2,G15,0)</f>
        <v>0</v>
      </c>
      <c r="BC15" s="146">
        <f>IF(AZ15=3,G15,0)</f>
        <v>0</v>
      </c>
      <c r="BD15" s="146">
        <f>IF(AZ15=4,G15,0)</f>
        <v>0</v>
      </c>
      <c r="BE15" s="146">
        <f>IF(AZ15=5,G15,0)</f>
        <v>0</v>
      </c>
      <c r="CA15" s="177">
        <v>12</v>
      </c>
      <c r="CB15" s="177">
        <v>0</v>
      </c>
      <c r="CZ15" s="146">
        <v>0</v>
      </c>
    </row>
    <row r="16" spans="1:57" ht="12.75">
      <c r="A16" s="178"/>
      <c r="B16" s="179" t="s">
        <v>77</v>
      </c>
      <c r="C16" s="180" t="str">
        <f>CONCATENATE(B14," ",C14)</f>
        <v>M21 Elektromontáže</v>
      </c>
      <c r="D16" s="181"/>
      <c r="E16" s="182"/>
      <c r="F16" s="183"/>
      <c r="G16" s="184">
        <f>SUM(G14:G15)</f>
        <v>0</v>
      </c>
      <c r="O16" s="170">
        <v>4</v>
      </c>
      <c r="BA16" s="185">
        <f>SUM(BA14:BA15)</f>
        <v>0</v>
      </c>
      <c r="BB16" s="185">
        <f>SUM(BB14:BB15)</f>
        <v>0</v>
      </c>
      <c r="BC16" s="185">
        <f>SUM(BC14:BC15)</f>
        <v>0</v>
      </c>
      <c r="BD16" s="185">
        <f>SUM(BD14:BD15)</f>
        <v>0</v>
      </c>
      <c r="BE16" s="185">
        <f>SUM(BE14:BE15)</f>
        <v>0</v>
      </c>
    </row>
    <row r="17" spans="1:15" ht="12.75">
      <c r="A17" s="163" t="s">
        <v>75</v>
      </c>
      <c r="B17" s="164" t="s">
        <v>96</v>
      </c>
      <c r="C17" s="165" t="s">
        <v>97</v>
      </c>
      <c r="D17" s="166"/>
      <c r="E17" s="167"/>
      <c r="F17" s="167"/>
      <c r="G17" s="168"/>
      <c r="H17" s="169"/>
      <c r="I17" s="169"/>
      <c r="O17" s="170">
        <v>1</v>
      </c>
    </row>
    <row r="18" spans="1:104" ht="12.75">
      <c r="A18" s="171">
        <v>5</v>
      </c>
      <c r="B18" s="172" t="s">
        <v>98</v>
      </c>
      <c r="C18" s="173" t="s">
        <v>99</v>
      </c>
      <c r="D18" s="174" t="s">
        <v>95</v>
      </c>
      <c r="E18" s="175">
        <v>1</v>
      </c>
      <c r="F18" s="175"/>
      <c r="G18" s="176">
        <f>E18*F18</f>
        <v>0</v>
      </c>
      <c r="O18" s="170">
        <v>2</v>
      </c>
      <c r="AA18" s="146">
        <v>12</v>
      </c>
      <c r="AB18" s="146">
        <v>0</v>
      </c>
      <c r="AC18" s="146">
        <v>5</v>
      </c>
      <c r="AZ18" s="146">
        <v>4</v>
      </c>
      <c r="BA18" s="146">
        <f>IF(AZ18=1,G18,0)</f>
        <v>0</v>
      </c>
      <c r="BB18" s="146">
        <f>IF(AZ18=2,G18,0)</f>
        <v>0</v>
      </c>
      <c r="BC18" s="146">
        <f>IF(AZ18=3,G18,0)</f>
        <v>0</v>
      </c>
      <c r="BD18" s="146">
        <f>IF(AZ18=4,G18,0)</f>
        <v>0</v>
      </c>
      <c r="BE18" s="146">
        <f>IF(AZ18=5,G18,0)</f>
        <v>0</v>
      </c>
      <c r="CA18" s="177">
        <v>12</v>
      </c>
      <c r="CB18" s="177">
        <v>0</v>
      </c>
      <c r="CZ18" s="146">
        <v>0</v>
      </c>
    </row>
    <row r="19" spans="1:57" ht="12.75">
      <c r="A19" s="178"/>
      <c r="B19" s="179" t="s">
        <v>77</v>
      </c>
      <c r="C19" s="180" t="str">
        <f>CONCATENATE(B17," ",C17)</f>
        <v>M24 Montáže vzduchotechnických zařízení</v>
      </c>
      <c r="D19" s="181"/>
      <c r="E19" s="182"/>
      <c r="F19" s="183"/>
      <c r="G19" s="184">
        <f>SUM(G17:G18)</f>
        <v>0</v>
      </c>
      <c r="O19" s="170">
        <v>4</v>
      </c>
      <c r="BA19" s="185">
        <f>SUM(BA17:BA18)</f>
        <v>0</v>
      </c>
      <c r="BB19" s="185">
        <f>SUM(BB17:BB18)</f>
        <v>0</v>
      </c>
      <c r="BC19" s="185">
        <f>SUM(BC17:BC18)</f>
        <v>0</v>
      </c>
      <c r="BD19" s="185">
        <f>SUM(BD17:BD18)</f>
        <v>0</v>
      </c>
      <c r="BE19" s="185">
        <f>SUM(BE17:BE18)</f>
        <v>0</v>
      </c>
    </row>
    <row r="20" ht="12.75">
      <c r="E20" s="146"/>
    </row>
    <row r="21" ht="12.75">
      <c r="E21" s="146"/>
    </row>
    <row r="22" ht="12.75">
      <c r="E22" s="146"/>
    </row>
    <row r="23" ht="12.75">
      <c r="E23" s="146"/>
    </row>
    <row r="24" ht="12.75">
      <c r="E24" s="146"/>
    </row>
    <row r="25" ht="12.75">
      <c r="E25" s="146"/>
    </row>
    <row r="26" ht="12.75">
      <c r="E26" s="146"/>
    </row>
    <row r="27" ht="12.75">
      <c r="E27" s="146"/>
    </row>
    <row r="28" ht="12.75">
      <c r="E28" s="146"/>
    </row>
    <row r="29" ht="12.75">
      <c r="E29" s="146"/>
    </row>
    <row r="30" ht="12.75">
      <c r="E30" s="146"/>
    </row>
    <row r="31" ht="12.75">
      <c r="E31" s="146"/>
    </row>
    <row r="32" ht="12.75">
      <c r="E32" s="146"/>
    </row>
    <row r="33" ht="12.75">
      <c r="E33" s="146"/>
    </row>
    <row r="34" ht="12.75">
      <c r="E34" s="146"/>
    </row>
    <row r="35" ht="12.75">
      <c r="E35" s="146"/>
    </row>
    <row r="36" ht="12.75">
      <c r="E36" s="146"/>
    </row>
    <row r="37" ht="12.75">
      <c r="E37" s="146"/>
    </row>
    <row r="38" ht="12.75">
      <c r="E38" s="146"/>
    </row>
    <row r="39" ht="12.75">
      <c r="E39" s="146"/>
    </row>
    <row r="40" ht="12.75">
      <c r="E40" s="146"/>
    </row>
    <row r="41" ht="12.75">
      <c r="E41" s="146"/>
    </row>
    <row r="42" ht="12.75">
      <c r="E42" s="146"/>
    </row>
    <row r="43" spans="1:7" ht="12.75">
      <c r="A43" s="186"/>
      <c r="B43" s="186"/>
      <c r="C43" s="186"/>
      <c r="D43" s="186"/>
      <c r="E43" s="186"/>
      <c r="F43" s="186"/>
      <c r="G43" s="186"/>
    </row>
    <row r="44" spans="1:7" ht="12.75">
      <c r="A44" s="186"/>
      <c r="B44" s="186"/>
      <c r="C44" s="186"/>
      <c r="D44" s="186"/>
      <c r="E44" s="186"/>
      <c r="F44" s="186"/>
      <c r="G44" s="186"/>
    </row>
    <row r="45" spans="1:7" ht="12.75">
      <c r="A45" s="186"/>
      <c r="B45" s="186"/>
      <c r="C45" s="186"/>
      <c r="D45" s="186"/>
      <c r="E45" s="186"/>
      <c r="F45" s="186"/>
      <c r="G45" s="186"/>
    </row>
    <row r="46" spans="1:7" ht="12.75">
      <c r="A46" s="186"/>
      <c r="B46" s="186"/>
      <c r="C46" s="186"/>
      <c r="D46" s="186"/>
      <c r="E46" s="186"/>
      <c r="F46" s="186"/>
      <c r="G46" s="186"/>
    </row>
    <row r="47" ht="12.75">
      <c r="E47" s="146"/>
    </row>
    <row r="48" ht="12.75">
      <c r="E48" s="146"/>
    </row>
    <row r="49" ht="12.75">
      <c r="E49" s="146"/>
    </row>
    <row r="50" ht="12.75">
      <c r="E50" s="146"/>
    </row>
    <row r="51" ht="12.75">
      <c r="E51" s="146"/>
    </row>
    <row r="52" ht="12.75">
      <c r="E52" s="146"/>
    </row>
    <row r="53" ht="12.75">
      <c r="E53" s="146"/>
    </row>
    <row r="54" ht="12.75">
      <c r="E54" s="146"/>
    </row>
    <row r="55" ht="12.75">
      <c r="E55" s="146"/>
    </row>
    <row r="56" ht="12.75">
      <c r="E56" s="146"/>
    </row>
    <row r="57" ht="12.75">
      <c r="E57" s="146"/>
    </row>
    <row r="58" ht="12.75">
      <c r="E58" s="146"/>
    </row>
    <row r="59" ht="12.75">
      <c r="E59" s="146"/>
    </row>
    <row r="60" ht="12.75">
      <c r="E60" s="146"/>
    </row>
    <row r="61" ht="12.75">
      <c r="E61" s="146"/>
    </row>
    <row r="62" ht="12.75">
      <c r="E62" s="146"/>
    </row>
    <row r="63" ht="12.75">
      <c r="E63" s="146"/>
    </row>
    <row r="64" ht="12.75">
      <c r="E64" s="146"/>
    </row>
    <row r="65" ht="12.75">
      <c r="E65" s="146"/>
    </row>
    <row r="66" ht="12.75">
      <c r="E66" s="146"/>
    </row>
    <row r="67" ht="12.75">
      <c r="E67" s="146"/>
    </row>
    <row r="68" ht="12.75">
      <c r="E68" s="146"/>
    </row>
    <row r="69" ht="12.75">
      <c r="E69" s="146"/>
    </row>
    <row r="70" ht="12.75">
      <c r="E70" s="146"/>
    </row>
    <row r="71" ht="12.75">
      <c r="E71" s="146"/>
    </row>
    <row r="72" ht="12.75">
      <c r="E72" s="146"/>
    </row>
    <row r="73" ht="12.75">
      <c r="E73" s="146"/>
    </row>
    <row r="74" ht="12.75">
      <c r="E74" s="146"/>
    </row>
    <row r="75" ht="12.75">
      <c r="E75" s="146"/>
    </row>
    <row r="76" ht="12.75">
      <c r="E76" s="146"/>
    </row>
    <row r="77" ht="12.75">
      <c r="E77" s="146"/>
    </row>
    <row r="78" spans="1:2" ht="12.75">
      <c r="A78" s="187"/>
      <c r="B78" s="187"/>
    </row>
    <row r="79" spans="1:7" ht="12.75">
      <c r="A79" s="186"/>
      <c r="B79" s="186"/>
      <c r="C79" s="189"/>
      <c r="D79" s="189"/>
      <c r="E79" s="190"/>
      <c r="F79" s="189"/>
      <c r="G79" s="191"/>
    </row>
    <row r="80" spans="1:7" ht="12.75">
      <c r="A80" s="192"/>
      <c r="B80" s="192"/>
      <c r="C80" s="186"/>
      <c r="D80" s="186"/>
      <c r="E80" s="193"/>
      <c r="F80" s="186"/>
      <c r="G80" s="186"/>
    </row>
    <row r="81" spans="1:7" ht="12.75">
      <c r="A81" s="186"/>
      <c r="B81" s="186"/>
      <c r="C81" s="186"/>
      <c r="D81" s="186"/>
      <c r="E81" s="193"/>
      <c r="F81" s="186"/>
      <c r="G81" s="186"/>
    </row>
    <row r="82" spans="1:7" ht="12.75">
      <c r="A82" s="186"/>
      <c r="B82" s="186"/>
      <c r="C82" s="186"/>
      <c r="D82" s="186"/>
      <c r="E82" s="193"/>
      <c r="F82" s="186"/>
      <c r="G82" s="186"/>
    </row>
    <row r="83" spans="1:7" ht="12.75">
      <c r="A83" s="186"/>
      <c r="B83" s="186"/>
      <c r="C83" s="186"/>
      <c r="D83" s="186"/>
      <c r="E83" s="193"/>
      <c r="F83" s="186"/>
      <c r="G83" s="186"/>
    </row>
    <row r="84" spans="1:7" ht="12.75">
      <c r="A84" s="186"/>
      <c r="B84" s="186"/>
      <c r="C84" s="186"/>
      <c r="D84" s="186"/>
      <c r="E84" s="193"/>
      <c r="F84" s="186"/>
      <c r="G84" s="186"/>
    </row>
    <row r="85" spans="1:7" ht="12.75">
      <c r="A85" s="186"/>
      <c r="B85" s="186"/>
      <c r="C85" s="186"/>
      <c r="D85" s="186"/>
      <c r="E85" s="193"/>
      <c r="F85" s="186"/>
      <c r="G85" s="186"/>
    </row>
    <row r="86" spans="1:7" ht="12.75">
      <c r="A86" s="186"/>
      <c r="B86" s="186"/>
      <c r="C86" s="186"/>
      <c r="D86" s="186"/>
      <c r="E86" s="193"/>
      <c r="F86" s="186"/>
      <c r="G86" s="186"/>
    </row>
    <row r="87" spans="1:7" ht="12.75">
      <c r="A87" s="186"/>
      <c r="B87" s="186"/>
      <c r="C87" s="186"/>
      <c r="D87" s="186"/>
      <c r="E87" s="193"/>
      <c r="F87" s="186"/>
      <c r="G87" s="186"/>
    </row>
    <row r="88" spans="1:7" ht="12.75">
      <c r="A88" s="186"/>
      <c r="B88" s="186"/>
      <c r="C88" s="186"/>
      <c r="D88" s="186"/>
      <c r="E88" s="193"/>
      <c r="F88" s="186"/>
      <c r="G88" s="186"/>
    </row>
    <row r="89" spans="1:7" ht="12.75">
      <c r="A89" s="186"/>
      <c r="B89" s="186"/>
      <c r="C89" s="186"/>
      <c r="D89" s="186"/>
      <c r="E89" s="193"/>
      <c r="F89" s="186"/>
      <c r="G89" s="186"/>
    </row>
    <row r="90" spans="1:7" ht="12.75">
      <c r="A90" s="186"/>
      <c r="B90" s="186"/>
      <c r="C90" s="186"/>
      <c r="D90" s="186"/>
      <c r="E90" s="193"/>
      <c r="F90" s="186"/>
      <c r="G90" s="186"/>
    </row>
    <row r="91" spans="1:7" ht="12.75">
      <c r="A91" s="186"/>
      <c r="B91" s="186"/>
      <c r="C91" s="186"/>
      <c r="D91" s="186"/>
      <c r="E91" s="193"/>
      <c r="F91" s="186"/>
      <c r="G91" s="186"/>
    </row>
    <row r="92" spans="1:7" ht="12.75">
      <c r="A92" s="186"/>
      <c r="B92" s="186"/>
      <c r="C92" s="186"/>
      <c r="D92" s="186"/>
      <c r="E92" s="193"/>
      <c r="F92" s="186"/>
      <c r="G92" s="186"/>
    </row>
  </sheetData>
  <sheetProtection/>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P149"/>
  <sheetViews>
    <sheetView view="pageBreakPreview" zoomScaleSheetLayoutView="100" zoomScalePageLayoutView="0" workbookViewId="0" topLeftCell="F1">
      <selection activeCell="K32" sqref="K32"/>
    </sheetView>
  </sheetViews>
  <sheetFormatPr defaultColWidth="9.125" defaultRowHeight="12.75"/>
  <cols>
    <col min="1" max="5" width="0" style="280" hidden="1" customWidth="1"/>
    <col min="6" max="6" width="6.625" style="280" bestFit="1" customWidth="1"/>
    <col min="7" max="7" width="63.00390625" style="280" customWidth="1"/>
    <col min="8" max="8" width="3.50390625" style="281" customWidth="1"/>
    <col min="9" max="9" width="7.50390625" style="280" bestFit="1" customWidth="1"/>
    <col min="10" max="10" width="15.625" style="280" customWidth="1"/>
    <col min="11" max="11" width="19.50390625" style="280" customWidth="1"/>
    <col min="12" max="12" width="11.50390625" style="280" customWidth="1"/>
    <col min="13" max="13" width="15.625" style="280" customWidth="1"/>
    <col min="14" max="15" width="0.12890625" style="280" hidden="1" customWidth="1"/>
    <col min="16" max="16" width="2.125" style="280" hidden="1" customWidth="1"/>
    <col min="17" max="17" width="13.875" style="280" customWidth="1"/>
    <col min="18" max="16384" width="9.125" style="280" customWidth="1"/>
  </cols>
  <sheetData>
    <row r="1" spans="1:13" s="201" customFormat="1" ht="12.75">
      <c r="A1" s="198"/>
      <c r="B1" s="198"/>
      <c r="C1" s="198"/>
      <c r="D1" s="198"/>
      <c r="E1" s="198"/>
      <c r="F1" s="198"/>
      <c r="G1" s="199" t="s">
        <v>111</v>
      </c>
      <c r="H1" s="200"/>
      <c r="I1" s="199"/>
      <c r="J1" s="199"/>
      <c r="K1" s="199"/>
      <c r="L1" s="199"/>
      <c r="M1" s="199"/>
    </row>
    <row r="2" spans="1:13" s="201" customFormat="1" ht="15" customHeight="1">
      <c r="A2" s="198"/>
      <c r="B2" s="198"/>
      <c r="C2" s="198"/>
      <c r="D2" s="198"/>
      <c r="E2" s="198"/>
      <c r="F2" s="198"/>
      <c r="G2" s="198"/>
      <c r="H2" s="202"/>
      <c r="I2" s="198"/>
      <c r="J2" s="198"/>
      <c r="K2" s="198"/>
      <c r="L2" s="198"/>
      <c r="M2" s="198"/>
    </row>
    <row r="3" spans="1:16" s="201" customFormat="1" ht="12.75">
      <c r="A3" s="203" t="s">
        <v>112</v>
      </c>
      <c r="B3" s="203" t="s">
        <v>113</v>
      </c>
      <c r="C3" s="203" t="s">
        <v>114</v>
      </c>
      <c r="D3" s="203" t="s">
        <v>115</v>
      </c>
      <c r="E3" s="203" t="s">
        <v>116</v>
      </c>
      <c r="F3" s="204" t="s">
        <v>117</v>
      </c>
      <c r="G3" s="204" t="s">
        <v>118</v>
      </c>
      <c r="H3" s="205" t="s">
        <v>119</v>
      </c>
      <c r="I3" s="204" t="s">
        <v>120</v>
      </c>
      <c r="J3" s="206" t="s">
        <v>121</v>
      </c>
      <c r="K3" s="206" t="s">
        <v>122</v>
      </c>
      <c r="L3" s="206" t="s">
        <v>123</v>
      </c>
      <c r="M3" s="206" t="s">
        <v>124</v>
      </c>
      <c r="N3" s="207" t="s">
        <v>125</v>
      </c>
      <c r="O3" s="207" t="s">
        <v>126</v>
      </c>
      <c r="P3" s="207" t="s">
        <v>127</v>
      </c>
    </row>
    <row r="4" spans="1:15" s="201" customFormat="1" ht="8.25" customHeight="1">
      <c r="A4" s="198"/>
      <c r="B4" s="198"/>
      <c r="C4" s="203"/>
      <c r="D4" s="203"/>
      <c r="E4" s="198"/>
      <c r="F4" s="198"/>
      <c r="G4" s="203"/>
      <c r="H4" s="208"/>
      <c r="I4" s="203"/>
      <c r="J4" s="209"/>
      <c r="K4" s="209"/>
      <c r="L4" s="209"/>
      <c r="M4" s="209"/>
      <c r="N4" s="210"/>
      <c r="O4" s="210"/>
    </row>
    <row r="5" spans="1:15" s="201" customFormat="1" ht="12.75">
      <c r="A5" s="211"/>
      <c r="B5" s="212"/>
      <c r="C5" s="213"/>
      <c r="D5" s="213"/>
      <c r="E5" s="212"/>
      <c r="F5" s="214">
        <v>1</v>
      </c>
      <c r="G5" s="215" t="s">
        <v>128</v>
      </c>
      <c r="H5" s="216"/>
      <c r="I5" s="217"/>
      <c r="J5" s="218"/>
      <c r="K5" s="218"/>
      <c r="L5" s="218"/>
      <c r="M5" s="219"/>
      <c r="N5" s="210"/>
      <c r="O5" s="210"/>
    </row>
    <row r="6" spans="1:15" s="230" customFormat="1" ht="15" customHeight="1">
      <c r="A6" s="220"/>
      <c r="B6" s="221"/>
      <c r="C6" s="222"/>
      <c r="D6" s="222"/>
      <c r="E6" s="221"/>
      <c r="F6" s="223">
        <v>2</v>
      </c>
      <c r="G6" s="224" t="s">
        <v>129</v>
      </c>
      <c r="H6" s="225" t="s">
        <v>76</v>
      </c>
      <c r="I6" s="226">
        <v>1</v>
      </c>
      <c r="J6" s="227"/>
      <c r="K6" s="227">
        <f aca="true" t="shared" si="0" ref="K6:K17">PRODUCT(I6:J6)</f>
        <v>1</v>
      </c>
      <c r="L6" s="227"/>
      <c r="M6" s="228">
        <f>SUM(L6*I6)</f>
        <v>0</v>
      </c>
      <c r="N6" s="229"/>
      <c r="O6" s="229"/>
    </row>
    <row r="7" spans="1:15" s="230" customFormat="1" ht="15" customHeight="1">
      <c r="A7" s="220"/>
      <c r="B7" s="221"/>
      <c r="C7" s="222"/>
      <c r="D7" s="222"/>
      <c r="E7" s="221"/>
      <c r="F7" s="223">
        <v>7</v>
      </c>
      <c r="G7" s="231" t="s">
        <v>130</v>
      </c>
      <c r="H7" s="232" t="s">
        <v>76</v>
      </c>
      <c r="I7" s="226">
        <v>4</v>
      </c>
      <c r="J7" s="227"/>
      <c r="K7" s="227">
        <f t="shared" si="0"/>
        <v>4</v>
      </c>
      <c r="L7" s="227"/>
      <c r="M7" s="228">
        <f aca="true" t="shared" si="1" ref="M7:M17">SUM(L7*I7)</f>
        <v>0</v>
      </c>
      <c r="N7" s="229"/>
      <c r="O7" s="229"/>
    </row>
    <row r="8" spans="1:15" s="230" customFormat="1" ht="15" customHeight="1">
      <c r="A8" s="220"/>
      <c r="B8" s="221"/>
      <c r="C8" s="222"/>
      <c r="D8" s="222"/>
      <c r="E8" s="221"/>
      <c r="F8" s="223">
        <v>8</v>
      </c>
      <c r="G8" s="231" t="s">
        <v>131</v>
      </c>
      <c r="H8" s="232" t="s">
        <v>76</v>
      </c>
      <c r="I8" s="226">
        <v>1</v>
      </c>
      <c r="J8" s="227"/>
      <c r="K8" s="227">
        <f t="shared" si="0"/>
        <v>1</v>
      </c>
      <c r="L8" s="227"/>
      <c r="M8" s="228">
        <f t="shared" si="1"/>
        <v>0</v>
      </c>
      <c r="N8" s="229"/>
      <c r="O8" s="229"/>
    </row>
    <row r="9" spans="1:15" s="230" customFormat="1" ht="15" customHeight="1">
      <c r="A9" s="220"/>
      <c r="B9" s="221"/>
      <c r="C9" s="222"/>
      <c r="D9" s="222"/>
      <c r="E9" s="221"/>
      <c r="F9" s="223">
        <v>10</v>
      </c>
      <c r="G9" s="233" t="s">
        <v>132</v>
      </c>
      <c r="H9" s="232" t="s">
        <v>76</v>
      </c>
      <c r="I9" s="226">
        <v>1</v>
      </c>
      <c r="J9" s="227"/>
      <c r="K9" s="227">
        <f t="shared" si="0"/>
        <v>1</v>
      </c>
      <c r="L9" s="227"/>
      <c r="M9" s="228">
        <f t="shared" si="1"/>
        <v>0</v>
      </c>
      <c r="N9" s="229"/>
      <c r="O9" s="229"/>
    </row>
    <row r="10" spans="1:15" s="230" customFormat="1" ht="15" customHeight="1">
      <c r="A10" s="220"/>
      <c r="B10" s="221"/>
      <c r="C10" s="222"/>
      <c r="D10" s="222"/>
      <c r="E10" s="221"/>
      <c r="F10" s="223">
        <v>11</v>
      </c>
      <c r="G10" s="231" t="s">
        <v>133</v>
      </c>
      <c r="H10" s="232" t="s">
        <v>76</v>
      </c>
      <c r="I10" s="226">
        <v>5</v>
      </c>
      <c r="J10" s="227"/>
      <c r="K10" s="227">
        <f t="shared" si="0"/>
        <v>5</v>
      </c>
      <c r="L10" s="227"/>
      <c r="M10" s="228">
        <f t="shared" si="1"/>
        <v>0</v>
      </c>
      <c r="N10" s="229"/>
      <c r="O10" s="229"/>
    </row>
    <row r="11" spans="1:15" s="230" customFormat="1" ht="15" customHeight="1">
      <c r="A11" s="220"/>
      <c r="B11" s="221"/>
      <c r="C11" s="222"/>
      <c r="D11" s="222"/>
      <c r="E11" s="221"/>
      <c r="F11" s="223">
        <v>12</v>
      </c>
      <c r="G11" s="231" t="s">
        <v>134</v>
      </c>
      <c r="H11" s="232" t="s">
        <v>76</v>
      </c>
      <c r="I11" s="226">
        <v>2</v>
      </c>
      <c r="J11" s="227"/>
      <c r="K11" s="227">
        <f t="shared" si="0"/>
        <v>2</v>
      </c>
      <c r="L11" s="227"/>
      <c r="M11" s="228">
        <f t="shared" si="1"/>
        <v>0</v>
      </c>
      <c r="N11" s="229"/>
      <c r="O11" s="229"/>
    </row>
    <row r="12" spans="1:15" s="230" customFormat="1" ht="15" customHeight="1">
      <c r="A12" s="220"/>
      <c r="B12" s="221"/>
      <c r="C12" s="222"/>
      <c r="D12" s="222"/>
      <c r="E12" s="221"/>
      <c r="F12" s="223">
        <v>13</v>
      </c>
      <c r="G12" s="231" t="s">
        <v>135</v>
      </c>
      <c r="H12" s="232" t="s">
        <v>76</v>
      </c>
      <c r="I12" s="226">
        <v>4</v>
      </c>
      <c r="J12" s="227"/>
      <c r="K12" s="227">
        <f t="shared" si="0"/>
        <v>4</v>
      </c>
      <c r="L12" s="227"/>
      <c r="M12" s="228">
        <f t="shared" si="1"/>
        <v>0</v>
      </c>
      <c r="N12" s="229"/>
      <c r="O12" s="229"/>
    </row>
    <row r="13" spans="1:15" s="230" customFormat="1" ht="15" customHeight="1">
      <c r="A13" s="220"/>
      <c r="B13" s="221"/>
      <c r="C13" s="222"/>
      <c r="D13" s="222"/>
      <c r="E13" s="221"/>
      <c r="F13" s="223">
        <v>14</v>
      </c>
      <c r="G13" s="231" t="s">
        <v>136</v>
      </c>
      <c r="H13" s="232" t="s">
        <v>76</v>
      </c>
      <c r="I13" s="226">
        <v>14</v>
      </c>
      <c r="J13" s="227"/>
      <c r="K13" s="227">
        <f t="shared" si="0"/>
        <v>14</v>
      </c>
      <c r="L13" s="227"/>
      <c r="M13" s="228">
        <f t="shared" si="1"/>
        <v>0</v>
      </c>
      <c r="N13" s="229"/>
      <c r="O13" s="229"/>
    </row>
    <row r="14" spans="1:15" s="230" customFormat="1" ht="15" customHeight="1" thickBot="1">
      <c r="A14" s="220"/>
      <c r="B14" s="221"/>
      <c r="C14" s="222"/>
      <c r="D14" s="222"/>
      <c r="E14" s="221"/>
      <c r="F14" s="223">
        <v>15</v>
      </c>
      <c r="G14" s="234" t="s">
        <v>137</v>
      </c>
      <c r="H14" s="232" t="s">
        <v>76</v>
      </c>
      <c r="I14" s="226">
        <v>2</v>
      </c>
      <c r="J14" s="227"/>
      <c r="K14" s="227">
        <f t="shared" si="0"/>
        <v>2</v>
      </c>
      <c r="L14" s="227"/>
      <c r="M14" s="228">
        <f t="shared" si="1"/>
        <v>0</v>
      </c>
      <c r="N14" s="229"/>
      <c r="O14" s="229"/>
    </row>
    <row r="15" spans="1:15" s="230" customFormat="1" ht="15" customHeight="1">
      <c r="A15" s="220"/>
      <c r="B15" s="221"/>
      <c r="C15" s="222"/>
      <c r="D15" s="222"/>
      <c r="E15" s="221"/>
      <c r="F15" s="223"/>
      <c r="G15" s="235" t="s">
        <v>138</v>
      </c>
      <c r="H15" s="232" t="s">
        <v>139</v>
      </c>
      <c r="I15" s="226">
        <v>12</v>
      </c>
      <c r="J15" s="227"/>
      <c r="K15" s="227">
        <f t="shared" si="0"/>
        <v>12</v>
      </c>
      <c r="L15" s="227"/>
      <c r="M15" s="228">
        <f t="shared" si="1"/>
        <v>0</v>
      </c>
      <c r="N15" s="229"/>
      <c r="O15" s="229"/>
    </row>
    <row r="16" spans="1:15" s="230" customFormat="1" ht="15" customHeight="1">
      <c r="A16" s="220"/>
      <c r="B16" s="221"/>
      <c r="C16" s="222"/>
      <c r="D16" s="222"/>
      <c r="E16" s="221"/>
      <c r="F16" s="223">
        <v>16</v>
      </c>
      <c r="G16" s="231" t="s">
        <v>140</v>
      </c>
      <c r="H16" s="232" t="s">
        <v>139</v>
      </c>
      <c r="I16" s="226">
        <v>35</v>
      </c>
      <c r="J16" s="227"/>
      <c r="K16" s="227">
        <f t="shared" si="0"/>
        <v>35</v>
      </c>
      <c r="L16" s="227"/>
      <c r="M16" s="228">
        <f t="shared" si="1"/>
        <v>0</v>
      </c>
      <c r="N16" s="229"/>
      <c r="O16" s="229"/>
    </row>
    <row r="17" spans="1:15" s="230" customFormat="1" ht="15" customHeight="1">
      <c r="A17" s="220"/>
      <c r="B17" s="221"/>
      <c r="C17" s="222"/>
      <c r="D17" s="222"/>
      <c r="E17" s="221"/>
      <c r="F17" s="223">
        <v>17</v>
      </c>
      <c r="G17" s="231" t="s">
        <v>141</v>
      </c>
      <c r="H17" s="232" t="s">
        <v>76</v>
      </c>
      <c r="I17" s="226">
        <v>4</v>
      </c>
      <c r="J17" s="227"/>
      <c r="K17" s="227">
        <f t="shared" si="0"/>
        <v>4</v>
      </c>
      <c r="L17" s="227"/>
      <c r="M17" s="228">
        <f t="shared" si="1"/>
        <v>0</v>
      </c>
      <c r="N17" s="229"/>
      <c r="O17" s="229"/>
    </row>
    <row r="18" spans="1:15" s="230" customFormat="1" ht="15" customHeight="1">
      <c r="A18" s="220"/>
      <c r="B18" s="221"/>
      <c r="C18" s="222"/>
      <c r="D18" s="222"/>
      <c r="E18" s="221"/>
      <c r="F18" s="223">
        <v>18</v>
      </c>
      <c r="G18" s="236" t="s">
        <v>142</v>
      </c>
      <c r="H18" s="237"/>
      <c r="I18" s="238"/>
      <c r="J18" s="239"/>
      <c r="K18" s="240"/>
      <c r="L18" s="239"/>
      <c r="M18" s="241">
        <f>SUM(M6:M17)</f>
        <v>0</v>
      </c>
      <c r="N18" s="229"/>
      <c r="O18" s="229"/>
    </row>
    <row r="19" spans="1:15" s="230" customFormat="1" ht="15" customHeight="1">
      <c r="A19" s="220"/>
      <c r="B19" s="221"/>
      <c r="C19" s="222"/>
      <c r="D19" s="222"/>
      <c r="E19" s="221"/>
      <c r="F19" s="223">
        <v>19</v>
      </c>
      <c r="G19" s="242"/>
      <c r="H19" s="237"/>
      <c r="I19" s="238"/>
      <c r="J19" s="239"/>
      <c r="K19" s="239"/>
      <c r="L19" s="239"/>
      <c r="M19" s="243"/>
      <c r="N19" s="229"/>
      <c r="O19" s="229"/>
    </row>
    <row r="20" spans="1:16" s="201" customFormat="1" ht="15" customHeight="1">
      <c r="A20" s="244" t="s">
        <v>143</v>
      </c>
      <c r="B20" s="245"/>
      <c r="C20" s="245"/>
      <c r="D20" s="245"/>
      <c r="E20" s="245"/>
      <c r="F20" s="223">
        <v>20</v>
      </c>
      <c r="G20" s="246" t="s">
        <v>144</v>
      </c>
      <c r="H20" s="247"/>
      <c r="I20" s="248"/>
      <c r="J20" s="249"/>
      <c r="K20" s="239"/>
      <c r="L20" s="249"/>
      <c r="M20" s="243"/>
      <c r="N20" s="210">
        <v>0</v>
      </c>
      <c r="O20" s="210"/>
      <c r="P20" s="207"/>
    </row>
    <row r="21" spans="1:15" s="201" customFormat="1" ht="15" customHeight="1">
      <c r="A21" s="250"/>
      <c r="B21" s="245"/>
      <c r="C21" s="251" t="s">
        <v>145</v>
      </c>
      <c r="D21" s="251" t="s">
        <v>146</v>
      </c>
      <c r="E21" s="245"/>
      <c r="F21" s="223">
        <v>21</v>
      </c>
      <c r="G21" s="248" t="s">
        <v>147</v>
      </c>
      <c r="H21" s="252" t="s">
        <v>85</v>
      </c>
      <c r="I21" s="248">
        <v>12</v>
      </c>
      <c r="J21" s="249"/>
      <c r="K21" s="239">
        <f>I21*J21</f>
        <v>0</v>
      </c>
      <c r="L21" s="249"/>
      <c r="M21" s="253">
        <f>SUM(I21*L21)</f>
        <v>0</v>
      </c>
      <c r="N21" s="210">
        <v>25.7</v>
      </c>
      <c r="O21" s="210"/>
    </row>
    <row r="22" spans="1:15" s="201" customFormat="1" ht="15" customHeight="1">
      <c r="A22" s="250"/>
      <c r="B22" s="245"/>
      <c r="C22" s="251"/>
      <c r="D22" s="251"/>
      <c r="E22" s="245"/>
      <c r="F22" s="223">
        <v>22</v>
      </c>
      <c r="G22" s="249" t="s">
        <v>148</v>
      </c>
      <c r="H22" s="247" t="s">
        <v>85</v>
      </c>
      <c r="I22" s="248">
        <v>30</v>
      </c>
      <c r="J22" s="249"/>
      <c r="K22" s="239">
        <f aca="true" t="shared" si="2" ref="K22:K31">I22*J22</f>
        <v>0</v>
      </c>
      <c r="L22" s="249"/>
      <c r="M22" s="253">
        <f>SUM(I22*L22)</f>
        <v>0</v>
      </c>
      <c r="N22" s="210"/>
      <c r="O22" s="210"/>
    </row>
    <row r="23" spans="1:13" s="201" customFormat="1" ht="15" customHeight="1">
      <c r="A23" s="250"/>
      <c r="B23" s="245"/>
      <c r="C23" s="251"/>
      <c r="D23" s="251"/>
      <c r="E23" s="245"/>
      <c r="F23" s="223">
        <v>23</v>
      </c>
      <c r="G23" s="248" t="s">
        <v>149</v>
      </c>
      <c r="H23" s="247" t="s">
        <v>76</v>
      </c>
      <c r="I23" s="248">
        <v>1</v>
      </c>
      <c r="J23" s="249"/>
      <c r="K23" s="239">
        <f t="shared" si="2"/>
        <v>0</v>
      </c>
      <c r="L23" s="249"/>
      <c r="M23" s="253">
        <f>SUM(I23*L23)</f>
        <v>0</v>
      </c>
    </row>
    <row r="24" spans="1:15" s="201" customFormat="1" ht="15" customHeight="1">
      <c r="A24" s="250"/>
      <c r="B24" s="245"/>
      <c r="C24" s="251"/>
      <c r="D24" s="251"/>
      <c r="E24" s="245"/>
      <c r="F24" s="223">
        <v>24</v>
      </c>
      <c r="G24" s="248" t="s">
        <v>150</v>
      </c>
      <c r="H24" s="252" t="s">
        <v>76</v>
      </c>
      <c r="I24" s="248">
        <v>8</v>
      </c>
      <c r="J24" s="249"/>
      <c r="K24" s="239">
        <f t="shared" si="2"/>
        <v>0</v>
      </c>
      <c r="L24" s="249"/>
      <c r="M24" s="253">
        <f>SUM(I24*L24)</f>
        <v>0</v>
      </c>
      <c r="N24" s="210"/>
      <c r="O24" s="210"/>
    </row>
    <row r="25" spans="1:15" s="201" customFormat="1" ht="15" customHeight="1">
      <c r="A25" s="250"/>
      <c r="B25" s="245"/>
      <c r="C25" s="251"/>
      <c r="D25" s="251"/>
      <c r="E25" s="245"/>
      <c r="F25" s="223">
        <v>25</v>
      </c>
      <c r="G25" s="249" t="s">
        <v>151</v>
      </c>
      <c r="H25" s="247" t="s">
        <v>152</v>
      </c>
      <c r="I25" s="248">
        <v>1</v>
      </c>
      <c r="J25" s="249"/>
      <c r="K25" s="239">
        <v>180</v>
      </c>
      <c r="L25" s="249"/>
      <c r="M25" s="253"/>
      <c r="N25" s="210"/>
      <c r="O25" s="210"/>
    </row>
    <row r="26" spans="1:15" s="201" customFormat="1" ht="15" customHeight="1">
      <c r="A26" s="250"/>
      <c r="B26" s="245"/>
      <c r="C26" s="251"/>
      <c r="D26" s="251"/>
      <c r="E26" s="245"/>
      <c r="F26" s="223">
        <v>26</v>
      </c>
      <c r="G26" s="248" t="s">
        <v>153</v>
      </c>
      <c r="H26" s="252"/>
      <c r="I26" s="248"/>
      <c r="J26" s="249"/>
      <c r="K26" s="239"/>
      <c r="L26" s="249"/>
      <c r="M26" s="253"/>
      <c r="N26" s="210"/>
      <c r="O26" s="210"/>
    </row>
    <row r="27" spans="1:15" s="201" customFormat="1" ht="15" customHeight="1">
      <c r="A27" s="250"/>
      <c r="B27" s="245"/>
      <c r="C27" s="251"/>
      <c r="D27" s="251"/>
      <c r="E27" s="245"/>
      <c r="F27" s="223">
        <v>27</v>
      </c>
      <c r="G27" s="248" t="s">
        <v>154</v>
      </c>
      <c r="H27" s="252" t="s">
        <v>155</v>
      </c>
      <c r="I27" s="248">
        <v>8</v>
      </c>
      <c r="J27" s="249"/>
      <c r="K27" s="239">
        <f t="shared" si="2"/>
        <v>0</v>
      </c>
      <c r="L27" s="249"/>
      <c r="M27" s="243">
        <f>SUM(I27*L27)</f>
        <v>0</v>
      </c>
      <c r="N27" s="210"/>
      <c r="O27" s="210"/>
    </row>
    <row r="28" spans="1:15" s="201" customFormat="1" ht="15" customHeight="1">
      <c r="A28" s="250"/>
      <c r="B28" s="245"/>
      <c r="C28" s="251"/>
      <c r="D28" s="251"/>
      <c r="E28" s="245"/>
      <c r="F28" s="223">
        <v>28</v>
      </c>
      <c r="G28" s="248" t="s">
        <v>156</v>
      </c>
      <c r="H28" s="252" t="s">
        <v>155</v>
      </c>
      <c r="I28" s="248">
        <v>6</v>
      </c>
      <c r="J28" s="249"/>
      <c r="K28" s="239">
        <f t="shared" si="2"/>
        <v>0</v>
      </c>
      <c r="L28" s="249"/>
      <c r="M28" s="243">
        <f>SUM(I28*L28)</f>
        <v>0</v>
      </c>
      <c r="N28" s="210"/>
      <c r="O28" s="210"/>
    </row>
    <row r="29" spans="1:15" s="201" customFormat="1" ht="15" customHeight="1">
      <c r="A29" s="250"/>
      <c r="B29" s="245"/>
      <c r="C29" s="251"/>
      <c r="D29" s="251"/>
      <c r="E29" s="245"/>
      <c r="F29" s="223">
        <v>29</v>
      </c>
      <c r="G29" s="248" t="s">
        <v>157</v>
      </c>
      <c r="H29" s="252" t="s">
        <v>155</v>
      </c>
      <c r="I29" s="248">
        <v>2</v>
      </c>
      <c r="J29" s="249"/>
      <c r="K29" s="239">
        <f t="shared" si="2"/>
        <v>0</v>
      </c>
      <c r="L29" s="249"/>
      <c r="M29" s="253">
        <f>SUM(I29*L29)</f>
        <v>0</v>
      </c>
      <c r="N29" s="210"/>
      <c r="O29" s="210"/>
    </row>
    <row r="30" spans="1:15" s="201" customFormat="1" ht="15" customHeight="1">
      <c r="A30" s="250"/>
      <c r="B30" s="245"/>
      <c r="C30" s="251"/>
      <c r="D30" s="251"/>
      <c r="E30" s="245"/>
      <c r="F30" s="223">
        <v>30</v>
      </c>
      <c r="G30" s="248" t="s">
        <v>158</v>
      </c>
      <c r="H30" s="252" t="s">
        <v>155</v>
      </c>
      <c r="I30" s="248">
        <v>2</v>
      </c>
      <c r="J30" s="249"/>
      <c r="K30" s="239">
        <f t="shared" si="2"/>
        <v>0</v>
      </c>
      <c r="L30" s="249"/>
      <c r="M30" s="253">
        <f>SUM(I30*L30)</f>
        <v>0</v>
      </c>
      <c r="N30" s="210"/>
      <c r="O30" s="210"/>
    </row>
    <row r="31" spans="1:13" s="201" customFormat="1" ht="15" customHeight="1">
      <c r="A31" s="250"/>
      <c r="B31" s="245"/>
      <c r="C31" s="245"/>
      <c r="D31" s="245"/>
      <c r="E31" s="245"/>
      <c r="F31" s="223">
        <v>31</v>
      </c>
      <c r="G31" s="249"/>
      <c r="H31" s="252"/>
      <c r="I31" s="248"/>
      <c r="J31" s="249"/>
      <c r="K31" s="239">
        <f t="shared" si="2"/>
        <v>0</v>
      </c>
      <c r="L31" s="249"/>
      <c r="M31" s="253"/>
    </row>
    <row r="32" spans="1:14" s="201" customFormat="1" ht="15" customHeight="1">
      <c r="A32" s="244" t="s">
        <v>159</v>
      </c>
      <c r="B32" s="245"/>
      <c r="C32" s="245"/>
      <c r="D32" s="245"/>
      <c r="E32" s="245"/>
      <c r="F32" s="223">
        <v>32</v>
      </c>
      <c r="G32" s="246" t="s">
        <v>160</v>
      </c>
      <c r="H32" s="252"/>
      <c r="I32" s="248"/>
      <c r="J32" s="249"/>
      <c r="K32" s="254"/>
      <c r="L32" s="249"/>
      <c r="M32" s="255">
        <f>SUM(M20:M31)</f>
        <v>0</v>
      </c>
      <c r="N32" s="207"/>
    </row>
    <row r="33" spans="1:14" s="201" customFormat="1" ht="15" customHeight="1">
      <c r="A33" s="244"/>
      <c r="B33" s="245"/>
      <c r="C33" s="245"/>
      <c r="D33" s="245"/>
      <c r="E33" s="245"/>
      <c r="F33" s="223"/>
      <c r="G33" s="246"/>
      <c r="H33" s="252"/>
      <c r="I33" s="248"/>
      <c r="J33" s="249"/>
      <c r="K33" s="254"/>
      <c r="L33" s="249"/>
      <c r="M33" s="255"/>
      <c r="N33" s="207"/>
    </row>
    <row r="34" spans="1:14" s="201" customFormat="1" ht="15" customHeight="1">
      <c r="A34" s="244"/>
      <c r="B34" s="245"/>
      <c r="C34" s="245"/>
      <c r="D34" s="245"/>
      <c r="E34" s="245"/>
      <c r="F34" s="223"/>
      <c r="G34" s="246" t="s">
        <v>161</v>
      </c>
      <c r="H34" s="252"/>
      <c r="I34" s="248"/>
      <c r="J34" s="249"/>
      <c r="K34" s="254"/>
      <c r="L34" s="249"/>
      <c r="M34" s="255"/>
      <c r="N34" s="207"/>
    </row>
    <row r="35" spans="1:14" s="201" customFormat="1" ht="15" customHeight="1">
      <c r="A35" s="244"/>
      <c r="B35" s="245"/>
      <c r="C35" s="245"/>
      <c r="D35" s="245"/>
      <c r="E35" s="245"/>
      <c r="F35" s="223"/>
      <c r="G35" s="248" t="s">
        <v>162</v>
      </c>
      <c r="H35" s="252" t="s">
        <v>76</v>
      </c>
      <c r="I35" s="248">
        <v>1</v>
      </c>
      <c r="J35" s="249"/>
      <c r="K35" s="249"/>
      <c r="L35" s="249"/>
      <c r="M35" s="253">
        <f>SUM(L35*I35)</f>
        <v>0</v>
      </c>
      <c r="N35" s="207"/>
    </row>
    <row r="36" spans="1:13" s="201" customFormat="1" ht="15" customHeight="1">
      <c r="A36" s="250"/>
      <c r="B36" s="245"/>
      <c r="C36" s="245"/>
      <c r="D36" s="245"/>
      <c r="E36" s="245"/>
      <c r="F36" s="223"/>
      <c r="G36" s="249" t="s">
        <v>163</v>
      </c>
      <c r="H36" s="247" t="s">
        <v>76</v>
      </c>
      <c r="I36" s="249">
        <v>1</v>
      </c>
      <c r="J36" s="249"/>
      <c r="K36" s="249"/>
      <c r="L36" s="249"/>
      <c r="M36" s="253">
        <f>SUM(L36*I36)</f>
        <v>0</v>
      </c>
    </row>
    <row r="37" spans="1:13" s="201" customFormat="1" ht="15" customHeight="1">
      <c r="A37" s="250"/>
      <c r="B37" s="245"/>
      <c r="C37" s="245"/>
      <c r="D37" s="245"/>
      <c r="E37" s="245"/>
      <c r="F37" s="223"/>
      <c r="G37" s="249" t="s">
        <v>164</v>
      </c>
      <c r="H37" s="247"/>
      <c r="I37" s="249"/>
      <c r="J37" s="249"/>
      <c r="K37" s="254">
        <f>SUM(K35:K36)</f>
        <v>0</v>
      </c>
      <c r="L37" s="249"/>
      <c r="M37" s="255">
        <f>SUM(M35:M36)</f>
        <v>0</v>
      </c>
    </row>
    <row r="38" spans="1:13" s="201" customFormat="1" ht="15" customHeight="1">
      <c r="A38" s="250"/>
      <c r="B38" s="245"/>
      <c r="C38" s="245"/>
      <c r="D38" s="245"/>
      <c r="E38" s="245"/>
      <c r="F38" s="223"/>
      <c r="G38" s="249"/>
      <c r="H38" s="247"/>
      <c r="I38" s="249"/>
      <c r="J38" s="249"/>
      <c r="K38" s="256"/>
      <c r="L38" s="249"/>
      <c r="M38" s="257"/>
    </row>
    <row r="39" spans="1:15" s="201" customFormat="1" ht="15" customHeight="1">
      <c r="A39" s="250"/>
      <c r="B39" s="245"/>
      <c r="C39" s="251"/>
      <c r="D39" s="251"/>
      <c r="E39" s="245"/>
      <c r="F39" s="223">
        <v>34</v>
      </c>
      <c r="G39" s="246" t="s">
        <v>165</v>
      </c>
      <c r="H39" s="252"/>
      <c r="I39" s="248"/>
      <c r="J39" s="249"/>
      <c r="K39" s="249"/>
      <c r="L39" s="239"/>
      <c r="M39" s="243"/>
      <c r="N39" s="210"/>
      <c r="O39" s="210"/>
    </row>
    <row r="40" spans="1:14" s="201" customFormat="1" ht="15" customHeight="1">
      <c r="A40" s="250"/>
      <c r="B40" s="245"/>
      <c r="C40" s="245"/>
      <c r="D40" s="245"/>
      <c r="E40" s="245"/>
      <c r="F40" s="223">
        <v>35</v>
      </c>
      <c r="G40" s="248" t="s">
        <v>166</v>
      </c>
      <c r="H40" s="252" t="s">
        <v>76</v>
      </c>
      <c r="I40" s="248">
        <v>2</v>
      </c>
      <c r="J40" s="249"/>
      <c r="K40" s="239">
        <f>SUM(I40*J40)</f>
        <v>0</v>
      </c>
      <c r="L40" s="239"/>
      <c r="M40" s="243">
        <f>SUM(L40*I40)</f>
        <v>0</v>
      </c>
      <c r="N40" s="258" t="s">
        <v>167</v>
      </c>
    </row>
    <row r="41" spans="1:13" s="201" customFormat="1" ht="15" customHeight="1">
      <c r="A41" s="250"/>
      <c r="B41" s="245"/>
      <c r="C41" s="245"/>
      <c r="D41" s="245"/>
      <c r="E41" s="245"/>
      <c r="F41" s="223">
        <v>38</v>
      </c>
      <c r="G41" s="248" t="s">
        <v>168</v>
      </c>
      <c r="H41" s="252" t="s">
        <v>76</v>
      </c>
      <c r="I41" s="248">
        <v>1</v>
      </c>
      <c r="J41" s="249"/>
      <c r="K41" s="239">
        <f>SUM(I41*J41)</f>
        <v>0</v>
      </c>
      <c r="L41" s="239"/>
      <c r="M41" s="243"/>
    </row>
    <row r="42" spans="1:13" s="201" customFormat="1" ht="15" customHeight="1">
      <c r="A42" s="250"/>
      <c r="B42" s="245"/>
      <c r="C42" s="245"/>
      <c r="D42" s="245"/>
      <c r="E42" s="245"/>
      <c r="F42" s="223">
        <v>45</v>
      </c>
      <c r="G42" s="248" t="s">
        <v>169</v>
      </c>
      <c r="H42" s="252" t="s">
        <v>76</v>
      </c>
      <c r="I42" s="248">
        <v>1</v>
      </c>
      <c r="J42" s="249"/>
      <c r="K42" s="239">
        <f>SUM(I42*J42)</f>
        <v>0</v>
      </c>
      <c r="L42" s="239"/>
      <c r="M42" s="243"/>
    </row>
    <row r="43" spans="1:13" s="201" customFormat="1" ht="15" customHeight="1">
      <c r="A43" s="250"/>
      <c r="B43" s="245"/>
      <c r="C43" s="245"/>
      <c r="D43" s="245"/>
      <c r="E43" s="245"/>
      <c r="F43" s="223">
        <v>46</v>
      </c>
      <c r="G43" s="248" t="s">
        <v>170</v>
      </c>
      <c r="H43" s="252" t="s">
        <v>76</v>
      </c>
      <c r="I43" s="248">
        <v>1</v>
      </c>
      <c r="J43" s="249"/>
      <c r="K43" s="239">
        <f>SUM(I43*J43)</f>
        <v>0</v>
      </c>
      <c r="L43" s="239"/>
      <c r="M43" s="243"/>
    </row>
    <row r="44" spans="1:13" s="201" customFormat="1" ht="15" customHeight="1">
      <c r="A44" s="250"/>
      <c r="B44" s="245"/>
      <c r="C44" s="245"/>
      <c r="D44" s="245"/>
      <c r="E44" s="245"/>
      <c r="F44" s="223">
        <v>47</v>
      </c>
      <c r="G44" s="248" t="s">
        <v>171</v>
      </c>
      <c r="H44" s="252" t="s">
        <v>76</v>
      </c>
      <c r="I44" s="248">
        <v>1</v>
      </c>
      <c r="J44" s="249"/>
      <c r="K44" s="239">
        <f>SUM(I44*J44)</f>
        <v>0</v>
      </c>
      <c r="L44" s="239"/>
      <c r="M44" s="243"/>
    </row>
    <row r="45" spans="1:15" s="201" customFormat="1" ht="15" customHeight="1">
      <c r="A45" s="259"/>
      <c r="B45" s="260"/>
      <c r="C45" s="261" t="s">
        <v>172</v>
      </c>
      <c r="D45" s="261" t="s">
        <v>173</v>
      </c>
      <c r="E45" s="262"/>
      <c r="F45" s="223">
        <v>48</v>
      </c>
      <c r="G45" s="238" t="s">
        <v>174</v>
      </c>
      <c r="H45" s="263" t="s">
        <v>155</v>
      </c>
      <c r="I45" s="238">
        <v>42</v>
      </c>
      <c r="J45" s="239"/>
      <c r="L45" s="239"/>
      <c r="M45" s="243">
        <f>SUM(I45*J45)</f>
        <v>0</v>
      </c>
      <c r="N45" s="210">
        <v>586</v>
      </c>
      <c r="O45" s="210"/>
    </row>
    <row r="46" spans="1:16" s="201" customFormat="1" ht="15" customHeight="1">
      <c r="A46" s="264" t="s">
        <v>175</v>
      </c>
      <c r="B46" s="260"/>
      <c r="C46" s="260"/>
      <c r="D46" s="261" t="s">
        <v>176</v>
      </c>
      <c r="E46" s="260"/>
      <c r="F46" s="223">
        <v>49</v>
      </c>
      <c r="G46" s="238" t="s">
        <v>177</v>
      </c>
      <c r="H46" s="263" t="s">
        <v>155</v>
      </c>
      <c r="I46" s="238">
        <v>16</v>
      </c>
      <c r="J46" s="239"/>
      <c r="L46" s="239"/>
      <c r="M46" s="243">
        <f>SUM(I46*J46)</f>
        <v>0</v>
      </c>
      <c r="N46" s="210">
        <v>0</v>
      </c>
      <c r="O46" s="210"/>
      <c r="P46" s="207"/>
    </row>
    <row r="47" spans="1:16" s="201" customFormat="1" ht="15" customHeight="1">
      <c r="A47" s="264"/>
      <c r="B47" s="260"/>
      <c r="C47" s="260"/>
      <c r="D47" s="261"/>
      <c r="E47" s="260"/>
      <c r="F47" s="223">
        <v>50</v>
      </c>
      <c r="G47" s="265" t="s">
        <v>178</v>
      </c>
      <c r="H47" s="263"/>
      <c r="I47" s="238"/>
      <c r="J47" s="239"/>
      <c r="K47" s="240">
        <f>SUM(K40:K46)</f>
        <v>0</v>
      </c>
      <c r="L47" s="239"/>
      <c r="M47" s="241">
        <f>SUM(M40:M46)</f>
        <v>0</v>
      </c>
      <c r="N47" s="210"/>
      <c r="O47" s="210"/>
      <c r="P47" s="207"/>
    </row>
    <row r="48" spans="1:13" s="266" customFormat="1" ht="12.75">
      <c r="A48" s="259"/>
      <c r="B48" s="260"/>
      <c r="C48" s="260"/>
      <c r="D48" s="260"/>
      <c r="E48" s="260"/>
      <c r="F48" s="223">
        <v>52</v>
      </c>
      <c r="G48" s="249" t="s">
        <v>179</v>
      </c>
      <c r="H48" s="263"/>
      <c r="I48" s="239">
        <v>12</v>
      </c>
      <c r="J48" s="239"/>
      <c r="K48" s="239"/>
      <c r="L48" s="239"/>
      <c r="M48" s="243">
        <f>SUM(I48*L48)</f>
        <v>0</v>
      </c>
    </row>
    <row r="49" spans="1:13" s="266" customFormat="1" ht="12.75">
      <c r="A49" s="259"/>
      <c r="B49" s="260"/>
      <c r="C49" s="260"/>
      <c r="D49" s="260"/>
      <c r="E49" s="260"/>
      <c r="F49" s="223">
        <v>53</v>
      </c>
      <c r="G49" s="239" t="s">
        <v>180</v>
      </c>
      <c r="H49" s="247"/>
      <c r="I49" s="249"/>
      <c r="J49" s="249"/>
      <c r="K49" s="249">
        <f>SUM(K47+K37+K32+K18)</f>
        <v>0</v>
      </c>
      <c r="L49" s="249"/>
      <c r="M49" s="253">
        <f>SUM(M47+M37+M32+M18)</f>
        <v>0</v>
      </c>
    </row>
    <row r="50" spans="1:13" s="266" customFormat="1" ht="12.75">
      <c r="A50" s="267"/>
      <c r="B50" s="268"/>
      <c r="C50" s="268"/>
      <c r="D50" s="268"/>
      <c r="E50" s="268"/>
      <c r="F50" s="269">
        <v>54</v>
      </c>
      <c r="G50" s="270"/>
      <c r="H50" s="271"/>
      <c r="I50" s="270"/>
      <c r="J50" s="270"/>
      <c r="K50" s="270"/>
      <c r="L50" s="270"/>
      <c r="M50" s="272"/>
    </row>
    <row r="51" spans="1:13" s="276" customFormat="1" ht="12.75" customHeight="1">
      <c r="A51" s="199"/>
      <c r="B51" s="199"/>
      <c r="C51" s="199"/>
      <c r="D51" s="199"/>
      <c r="E51" s="199"/>
      <c r="F51" s="273">
        <v>55</v>
      </c>
      <c r="G51" s="274" t="s">
        <v>181</v>
      </c>
      <c r="H51" s="275"/>
      <c r="I51" s="274"/>
      <c r="J51" s="274"/>
      <c r="K51" s="274"/>
      <c r="L51" s="274">
        <f>SUM(K49,M49)</f>
        <v>0</v>
      </c>
      <c r="M51" s="274"/>
    </row>
    <row r="52" spans="1:8" s="266" customFormat="1" ht="12.75" customHeight="1">
      <c r="A52" s="277"/>
      <c r="B52" s="277"/>
      <c r="C52" s="277"/>
      <c r="D52" s="277"/>
      <c r="E52" s="277"/>
      <c r="F52" s="277"/>
      <c r="H52" s="278"/>
    </row>
    <row r="53" spans="1:8" s="266" customFormat="1" ht="12">
      <c r="A53" s="277"/>
      <c r="B53" s="277"/>
      <c r="C53" s="277"/>
      <c r="D53" s="277"/>
      <c r="E53" s="277"/>
      <c r="F53" s="277"/>
      <c r="H53" s="278"/>
    </row>
    <row r="54" spans="1:10" s="201" customFormat="1" ht="12.75">
      <c r="A54" s="279"/>
      <c r="B54" s="279"/>
      <c r="C54" s="279"/>
      <c r="D54" s="279"/>
      <c r="E54" s="279"/>
      <c r="F54" s="279"/>
      <c r="G54" s="280"/>
      <c r="H54" s="281"/>
      <c r="I54" s="280"/>
      <c r="J54" s="280"/>
    </row>
    <row r="55" spans="1:10" s="201" customFormat="1" ht="12.75">
      <c r="A55" s="279"/>
      <c r="B55" s="279"/>
      <c r="C55" s="279"/>
      <c r="D55" s="279"/>
      <c r="E55" s="279"/>
      <c r="F55" s="279"/>
      <c r="G55" s="280"/>
      <c r="H55" s="281"/>
      <c r="I55" s="280"/>
      <c r="J55" s="280"/>
    </row>
    <row r="56" spans="1:10" s="201" customFormat="1" ht="12.75">
      <c r="A56" s="279"/>
      <c r="B56" s="279"/>
      <c r="C56" s="279"/>
      <c r="D56" s="279"/>
      <c r="E56" s="279"/>
      <c r="F56" s="279"/>
      <c r="G56" s="280"/>
      <c r="H56" s="281"/>
      <c r="I56" s="280"/>
      <c r="J56" s="280"/>
    </row>
    <row r="57" spans="1:10" s="201" customFormat="1" ht="12.75">
      <c r="A57" s="279"/>
      <c r="B57" s="279"/>
      <c r="C57" s="279"/>
      <c r="D57" s="279"/>
      <c r="E57" s="279"/>
      <c r="F57" s="279"/>
      <c r="G57" s="280"/>
      <c r="H57" s="281"/>
      <c r="I57" s="280"/>
      <c r="J57" s="280"/>
    </row>
    <row r="58" spans="7:10" s="279" customFormat="1" ht="12.75">
      <c r="G58" s="280"/>
      <c r="H58" s="281"/>
      <c r="I58" s="280"/>
      <c r="J58" s="280"/>
    </row>
    <row r="59" spans="8:16" s="279" customFormat="1" ht="12.75">
      <c r="H59" s="282"/>
      <c r="N59" s="280"/>
      <c r="O59" s="280"/>
      <c r="P59" s="280"/>
    </row>
    <row r="60" spans="1:16" s="201" customFormat="1" ht="12.75">
      <c r="A60" s="279"/>
      <c r="B60" s="279"/>
      <c r="C60" s="279"/>
      <c r="D60" s="279"/>
      <c r="E60" s="279"/>
      <c r="F60" s="279"/>
      <c r="G60" s="279"/>
      <c r="H60" s="282"/>
      <c r="I60" s="279"/>
      <c r="J60" s="279"/>
      <c r="K60" s="279"/>
      <c r="L60" s="279"/>
      <c r="M60" s="279"/>
      <c r="N60" s="280"/>
      <c r="O60" s="280"/>
      <c r="P60" s="280"/>
    </row>
    <row r="61" spans="1:16" s="201" customFormat="1" ht="12.75">
      <c r="A61" s="279"/>
      <c r="B61" s="279"/>
      <c r="C61" s="279"/>
      <c r="D61" s="279"/>
      <c r="E61" s="279"/>
      <c r="F61" s="279"/>
      <c r="G61" s="279"/>
      <c r="H61" s="282"/>
      <c r="I61" s="279"/>
      <c r="J61" s="279"/>
      <c r="K61" s="279"/>
      <c r="L61" s="279"/>
      <c r="M61" s="279"/>
      <c r="N61" s="280"/>
      <c r="O61" s="280"/>
      <c r="P61" s="280"/>
    </row>
    <row r="62" spans="1:16" s="201" customFormat="1" ht="12.75">
      <c r="A62" s="279"/>
      <c r="B62" s="279"/>
      <c r="C62" s="279"/>
      <c r="D62" s="279"/>
      <c r="E62" s="279"/>
      <c r="F62" s="279"/>
      <c r="G62" s="279"/>
      <c r="H62" s="282"/>
      <c r="I62" s="279"/>
      <c r="J62" s="279"/>
      <c r="K62" s="279"/>
      <c r="L62" s="279"/>
      <c r="M62" s="279"/>
      <c r="N62" s="280"/>
      <c r="O62" s="280"/>
      <c r="P62" s="280"/>
    </row>
    <row r="63" spans="1:16" s="201" customFormat="1" ht="12.75">
      <c r="A63" s="279"/>
      <c r="B63" s="279"/>
      <c r="C63" s="279"/>
      <c r="D63" s="279"/>
      <c r="E63" s="279"/>
      <c r="F63" s="279"/>
      <c r="G63" s="279"/>
      <c r="H63" s="282"/>
      <c r="I63" s="279"/>
      <c r="J63" s="279"/>
      <c r="K63" s="279"/>
      <c r="L63" s="279"/>
      <c r="M63" s="279"/>
      <c r="N63" s="280"/>
      <c r="O63" s="280"/>
      <c r="P63" s="280"/>
    </row>
    <row r="64" spans="1:16" s="201" customFormat="1" ht="12.75">
      <c r="A64" s="279"/>
      <c r="B64" s="279"/>
      <c r="C64" s="279"/>
      <c r="D64" s="279"/>
      <c r="E64" s="279"/>
      <c r="F64" s="279"/>
      <c r="G64" s="279"/>
      <c r="H64" s="282"/>
      <c r="I64" s="279"/>
      <c r="J64" s="279"/>
      <c r="K64" s="279"/>
      <c r="L64" s="279"/>
      <c r="M64" s="279"/>
      <c r="N64" s="280"/>
      <c r="O64" s="280"/>
      <c r="P64" s="280"/>
    </row>
    <row r="65" spans="1:16" s="201" customFormat="1" ht="12.75">
      <c r="A65" s="279"/>
      <c r="B65" s="279"/>
      <c r="C65" s="279"/>
      <c r="D65" s="279"/>
      <c r="E65" s="279"/>
      <c r="F65" s="279"/>
      <c r="G65" s="279"/>
      <c r="H65" s="282"/>
      <c r="I65" s="279"/>
      <c r="J65" s="279"/>
      <c r="K65" s="279"/>
      <c r="L65" s="279"/>
      <c r="M65" s="279"/>
      <c r="N65" s="280"/>
      <c r="O65" s="280"/>
      <c r="P65" s="280"/>
    </row>
    <row r="66" spans="1:16" s="201" customFormat="1" ht="12.75">
      <c r="A66" s="279"/>
      <c r="B66" s="279"/>
      <c r="C66" s="279"/>
      <c r="D66" s="279"/>
      <c r="E66" s="279"/>
      <c r="F66" s="279"/>
      <c r="G66" s="279"/>
      <c r="H66" s="282"/>
      <c r="I66" s="279"/>
      <c r="J66" s="279"/>
      <c r="K66" s="279"/>
      <c r="L66" s="279"/>
      <c r="M66" s="279"/>
      <c r="N66" s="280"/>
      <c r="O66" s="280"/>
      <c r="P66" s="280"/>
    </row>
    <row r="67" spans="1:16" s="201" customFormat="1" ht="12.75">
      <c r="A67" s="279"/>
      <c r="B67" s="279"/>
      <c r="C67" s="279"/>
      <c r="D67" s="279"/>
      <c r="E67" s="279"/>
      <c r="F67" s="279"/>
      <c r="G67" s="279"/>
      <c r="H67" s="282"/>
      <c r="I67" s="279"/>
      <c r="J67" s="279"/>
      <c r="K67" s="279"/>
      <c r="L67" s="279"/>
      <c r="M67" s="279"/>
      <c r="N67" s="280"/>
      <c r="O67" s="280"/>
      <c r="P67" s="280"/>
    </row>
    <row r="68" spans="1:16" s="201" customFormat="1" ht="12.75">
      <c r="A68" s="279"/>
      <c r="B68" s="279"/>
      <c r="C68" s="279"/>
      <c r="D68" s="279"/>
      <c r="E68" s="279"/>
      <c r="F68" s="279"/>
      <c r="G68" s="279"/>
      <c r="H68" s="282"/>
      <c r="I68" s="279"/>
      <c r="J68" s="279"/>
      <c r="K68" s="279"/>
      <c r="L68" s="279"/>
      <c r="M68" s="279"/>
      <c r="N68" s="280"/>
      <c r="O68" s="280"/>
      <c r="P68" s="280"/>
    </row>
    <row r="69" spans="1:16" s="201" customFormat="1" ht="12.75">
      <c r="A69" s="279"/>
      <c r="B69" s="279"/>
      <c r="C69" s="279"/>
      <c r="D69" s="279"/>
      <c r="E69" s="279"/>
      <c r="F69" s="279"/>
      <c r="G69" s="279"/>
      <c r="H69" s="282"/>
      <c r="I69" s="279"/>
      <c r="J69" s="279"/>
      <c r="K69" s="279"/>
      <c r="L69" s="279"/>
      <c r="M69" s="279"/>
      <c r="N69" s="280"/>
      <c r="O69" s="280"/>
      <c r="P69" s="280"/>
    </row>
    <row r="70" spans="1:16" s="201" customFormat="1" ht="12.75">
      <c r="A70" s="279"/>
      <c r="B70" s="279"/>
      <c r="C70" s="279"/>
      <c r="D70" s="279"/>
      <c r="E70" s="279"/>
      <c r="F70" s="279"/>
      <c r="G70" s="279"/>
      <c r="H70" s="282"/>
      <c r="I70" s="279"/>
      <c r="J70" s="279"/>
      <c r="K70" s="279"/>
      <c r="L70" s="279"/>
      <c r="M70" s="279"/>
      <c r="N70" s="280"/>
      <c r="O70" s="280"/>
      <c r="P70" s="280"/>
    </row>
    <row r="71" spans="8:16" s="279" customFormat="1" ht="12.75">
      <c r="H71" s="282"/>
      <c r="N71" s="280"/>
      <c r="O71" s="280"/>
      <c r="P71" s="280"/>
    </row>
    <row r="72" spans="8:16" s="279" customFormat="1" ht="15" customHeight="1">
      <c r="H72" s="282"/>
      <c r="N72" s="280"/>
      <c r="O72" s="280"/>
      <c r="P72" s="280"/>
    </row>
    <row r="73" spans="7:16" s="201" customFormat="1" ht="12.75">
      <c r="G73" s="279"/>
      <c r="H73" s="282"/>
      <c r="I73" s="279"/>
      <c r="J73" s="279"/>
      <c r="K73" s="279"/>
      <c r="L73" s="279"/>
      <c r="M73" s="279"/>
      <c r="N73" s="280"/>
      <c r="O73" s="280"/>
      <c r="P73" s="280"/>
    </row>
    <row r="74" spans="7:16" s="201" customFormat="1" ht="12.75">
      <c r="G74" s="279"/>
      <c r="H74" s="282"/>
      <c r="I74" s="279"/>
      <c r="J74" s="279"/>
      <c r="K74" s="279"/>
      <c r="L74" s="279"/>
      <c r="M74" s="279"/>
      <c r="N74" s="280"/>
      <c r="O74" s="280"/>
      <c r="P74" s="280"/>
    </row>
    <row r="75" spans="7:16" s="201" customFormat="1" ht="12.75">
      <c r="G75" s="279"/>
      <c r="H75" s="282"/>
      <c r="I75" s="279"/>
      <c r="J75" s="279"/>
      <c r="K75" s="279"/>
      <c r="L75" s="279"/>
      <c r="M75" s="279"/>
      <c r="N75" s="280"/>
      <c r="O75" s="280"/>
      <c r="P75" s="280"/>
    </row>
    <row r="76" spans="7:16" s="201" customFormat="1" ht="12.75">
      <c r="G76" s="279"/>
      <c r="H76" s="282"/>
      <c r="I76" s="279"/>
      <c r="J76" s="279"/>
      <c r="K76" s="279"/>
      <c r="L76" s="279"/>
      <c r="M76" s="279"/>
      <c r="N76" s="280"/>
      <c r="O76" s="280"/>
      <c r="P76" s="280"/>
    </row>
    <row r="77" spans="7:16" s="201" customFormat="1" ht="12.75">
      <c r="G77" s="279"/>
      <c r="H77" s="282"/>
      <c r="I77" s="279"/>
      <c r="J77" s="279"/>
      <c r="K77" s="279"/>
      <c r="L77" s="279"/>
      <c r="M77" s="279"/>
      <c r="N77" s="280"/>
      <c r="O77" s="280"/>
      <c r="P77" s="280"/>
    </row>
    <row r="78" spans="7:16" s="201" customFormat="1" ht="12.75">
      <c r="G78" s="279"/>
      <c r="H78" s="282"/>
      <c r="I78" s="279"/>
      <c r="J78" s="279"/>
      <c r="K78" s="279"/>
      <c r="L78" s="279"/>
      <c r="M78" s="279"/>
      <c r="N78" s="280"/>
      <c r="O78" s="280"/>
      <c r="P78" s="280"/>
    </row>
    <row r="79" spans="7:16" s="201" customFormat="1" ht="12.75">
      <c r="G79" s="279"/>
      <c r="H79" s="282"/>
      <c r="I79" s="279"/>
      <c r="J79" s="279"/>
      <c r="K79" s="279"/>
      <c r="L79" s="279"/>
      <c r="M79" s="279"/>
      <c r="N79" s="280"/>
      <c r="O79" s="280"/>
      <c r="P79" s="280"/>
    </row>
    <row r="80" spans="7:16" s="201" customFormat="1" ht="12.75">
      <c r="G80" s="279"/>
      <c r="H80" s="282"/>
      <c r="I80" s="279"/>
      <c r="J80" s="279"/>
      <c r="K80" s="279"/>
      <c r="L80" s="279"/>
      <c r="M80" s="279"/>
      <c r="N80" s="280"/>
      <c r="O80" s="280"/>
      <c r="P80" s="280"/>
    </row>
    <row r="81" spans="7:16" s="201" customFormat="1" ht="12.75">
      <c r="G81" s="279"/>
      <c r="H81" s="282"/>
      <c r="I81" s="279"/>
      <c r="J81" s="279"/>
      <c r="K81" s="279"/>
      <c r="L81" s="279"/>
      <c r="M81" s="279"/>
      <c r="N81" s="280"/>
      <c r="O81" s="280"/>
      <c r="P81" s="280"/>
    </row>
    <row r="82" spans="7:16" s="201" customFormat="1" ht="12.75">
      <c r="G82" s="279"/>
      <c r="H82" s="282"/>
      <c r="I82" s="279"/>
      <c r="J82" s="279"/>
      <c r="K82" s="279"/>
      <c r="L82" s="279"/>
      <c r="M82" s="279"/>
      <c r="N82" s="280"/>
      <c r="O82" s="280"/>
      <c r="P82" s="280"/>
    </row>
    <row r="83" spans="7:16" s="201" customFormat="1" ht="12.75">
      <c r="G83" s="279"/>
      <c r="H83" s="282"/>
      <c r="I83" s="279"/>
      <c r="J83" s="279"/>
      <c r="K83" s="279"/>
      <c r="L83" s="279"/>
      <c r="M83" s="279"/>
      <c r="N83" s="280"/>
      <c r="O83" s="280"/>
      <c r="P83" s="280"/>
    </row>
    <row r="84" spans="7:16" s="201" customFormat="1" ht="12.75">
      <c r="G84" s="279"/>
      <c r="H84" s="282"/>
      <c r="I84" s="279"/>
      <c r="J84" s="279"/>
      <c r="K84" s="279"/>
      <c r="L84" s="279"/>
      <c r="M84" s="279"/>
      <c r="N84" s="280"/>
      <c r="O84" s="280"/>
      <c r="P84" s="280"/>
    </row>
    <row r="85" spans="8:16" s="279" customFormat="1" ht="12.75">
      <c r="H85" s="282"/>
      <c r="N85" s="280"/>
      <c r="O85" s="280"/>
      <c r="P85" s="280"/>
    </row>
    <row r="86" spans="3:16" s="201" customFormat="1" ht="12.75">
      <c r="C86" s="207"/>
      <c r="D86" s="207"/>
      <c r="G86" s="279"/>
      <c r="H86" s="282"/>
      <c r="I86" s="279"/>
      <c r="J86" s="279"/>
      <c r="K86" s="279"/>
      <c r="L86" s="279"/>
      <c r="M86" s="279"/>
      <c r="N86" s="280"/>
      <c r="O86" s="280"/>
      <c r="P86" s="280"/>
    </row>
    <row r="87" spans="8:16" s="279" customFormat="1" ht="12.75">
      <c r="H87" s="282"/>
      <c r="N87" s="280"/>
      <c r="O87" s="280"/>
      <c r="P87" s="280"/>
    </row>
    <row r="88" spans="8:16" s="279" customFormat="1" ht="12.75">
      <c r="H88" s="282"/>
      <c r="N88" s="280"/>
      <c r="O88" s="280"/>
      <c r="P88" s="280"/>
    </row>
    <row r="89" spans="8:16" s="279" customFormat="1" ht="12.75">
      <c r="H89" s="282"/>
      <c r="N89" s="280"/>
      <c r="O89" s="280"/>
      <c r="P89" s="280"/>
    </row>
    <row r="90" spans="8:16" s="279" customFormat="1" ht="12.75">
      <c r="H90" s="282"/>
      <c r="N90" s="280"/>
      <c r="O90" s="280"/>
      <c r="P90" s="280"/>
    </row>
    <row r="91" spans="8:16" s="279" customFormat="1" ht="12.75">
      <c r="H91" s="282"/>
      <c r="N91" s="280"/>
      <c r="O91" s="280"/>
      <c r="P91" s="280"/>
    </row>
    <row r="92" spans="8:16" s="279" customFormat="1" ht="12.75">
      <c r="H92" s="282"/>
      <c r="N92" s="280"/>
      <c r="O92" s="280"/>
      <c r="P92" s="280"/>
    </row>
    <row r="93" spans="8:16" s="279" customFormat="1" ht="12.75">
      <c r="H93" s="282"/>
      <c r="N93" s="280"/>
      <c r="O93" s="280"/>
      <c r="P93" s="280"/>
    </row>
    <row r="94" spans="8:16" s="279" customFormat="1" ht="12.75">
      <c r="H94" s="282"/>
      <c r="N94" s="280"/>
      <c r="O94" s="280"/>
      <c r="P94" s="280"/>
    </row>
    <row r="95" spans="8:16" s="279" customFormat="1" ht="12.75">
      <c r="H95" s="282"/>
      <c r="N95" s="280"/>
      <c r="O95" s="280"/>
      <c r="P95" s="280"/>
    </row>
    <row r="96" spans="8:16" s="279" customFormat="1" ht="12.75">
      <c r="H96" s="282"/>
      <c r="N96" s="280"/>
      <c r="O96" s="280"/>
      <c r="P96" s="280"/>
    </row>
    <row r="97" spans="8:16" s="279" customFormat="1" ht="12.75">
      <c r="H97" s="282"/>
      <c r="N97" s="280"/>
      <c r="O97" s="280"/>
      <c r="P97" s="280"/>
    </row>
    <row r="98" spans="8:16" s="279" customFormat="1" ht="12.75">
      <c r="H98" s="282"/>
      <c r="N98" s="280"/>
      <c r="O98" s="280"/>
      <c r="P98" s="280"/>
    </row>
    <row r="99" spans="8:16" s="279" customFormat="1" ht="12.75">
      <c r="H99" s="282"/>
      <c r="N99" s="280"/>
      <c r="O99" s="280"/>
      <c r="P99" s="280"/>
    </row>
    <row r="100" spans="8:16" s="279" customFormat="1" ht="12.75">
      <c r="H100" s="282"/>
      <c r="N100" s="280"/>
      <c r="O100" s="280"/>
      <c r="P100" s="280"/>
    </row>
    <row r="101" spans="8:16" s="279" customFormat="1" ht="12.75">
      <c r="H101" s="282"/>
      <c r="N101" s="280"/>
      <c r="O101" s="280"/>
      <c r="P101" s="280"/>
    </row>
    <row r="102" spans="8:16" s="279" customFormat="1" ht="12.75">
      <c r="H102" s="282"/>
      <c r="N102" s="280"/>
      <c r="O102" s="280"/>
      <c r="P102" s="280"/>
    </row>
    <row r="103" spans="8:16" s="279" customFormat="1" ht="12.75">
      <c r="H103" s="282"/>
      <c r="N103" s="280"/>
      <c r="O103" s="280"/>
      <c r="P103" s="280"/>
    </row>
    <row r="104" spans="8:16" s="279" customFormat="1" ht="12.75">
      <c r="H104" s="282"/>
      <c r="N104" s="280"/>
      <c r="O104" s="280"/>
      <c r="P104" s="280"/>
    </row>
    <row r="105" spans="8:16" s="279" customFormat="1" ht="12.75">
      <c r="H105" s="282"/>
      <c r="N105" s="280"/>
      <c r="O105" s="280"/>
      <c r="P105" s="280"/>
    </row>
    <row r="106" spans="8:16" s="279" customFormat="1" ht="12.75">
      <c r="H106" s="282"/>
      <c r="N106" s="280"/>
      <c r="O106" s="280"/>
      <c r="P106" s="280"/>
    </row>
    <row r="107" spans="8:16" s="279" customFormat="1" ht="12.75">
      <c r="H107" s="282"/>
      <c r="N107" s="280"/>
      <c r="O107" s="280"/>
      <c r="P107" s="280"/>
    </row>
    <row r="108" spans="8:16" s="279" customFormat="1" ht="12.75">
      <c r="H108" s="282"/>
      <c r="N108" s="280"/>
      <c r="O108" s="280"/>
      <c r="P108" s="280"/>
    </row>
    <row r="109" spans="8:16" s="279" customFormat="1" ht="12.75">
      <c r="H109" s="282"/>
      <c r="N109" s="280"/>
      <c r="O109" s="280"/>
      <c r="P109" s="280"/>
    </row>
    <row r="110" spans="8:16" s="279" customFormat="1" ht="12.75">
      <c r="H110" s="282"/>
      <c r="N110" s="280"/>
      <c r="O110" s="280"/>
      <c r="P110" s="280"/>
    </row>
    <row r="111" spans="8:16" s="279" customFormat="1" ht="12.75">
      <c r="H111" s="282"/>
      <c r="N111" s="280"/>
      <c r="O111" s="280"/>
      <c r="P111" s="280"/>
    </row>
    <row r="112" spans="8:16" s="279" customFormat="1" ht="12.75">
      <c r="H112" s="282"/>
      <c r="N112" s="280"/>
      <c r="O112" s="280"/>
      <c r="P112" s="280"/>
    </row>
    <row r="113" spans="8:16" s="279" customFormat="1" ht="12.75">
      <c r="H113" s="282"/>
      <c r="N113" s="280"/>
      <c r="O113" s="280"/>
      <c r="P113" s="280"/>
    </row>
    <row r="114" spans="7:13" ht="12.75">
      <c r="G114" s="279"/>
      <c r="H114" s="282"/>
      <c r="I114" s="279"/>
      <c r="J114" s="279"/>
      <c r="K114" s="279"/>
      <c r="L114" s="279"/>
      <c r="M114" s="279"/>
    </row>
    <row r="115" spans="7:13" ht="12.75">
      <c r="G115" s="279"/>
      <c r="H115" s="282"/>
      <c r="I115" s="279"/>
      <c r="J115" s="279"/>
      <c r="K115" s="279"/>
      <c r="L115" s="279"/>
      <c r="M115" s="279"/>
    </row>
    <row r="116" spans="7:13" ht="12.75">
      <c r="G116" s="279"/>
      <c r="H116" s="282"/>
      <c r="I116" s="279"/>
      <c r="J116" s="279"/>
      <c r="K116" s="279"/>
      <c r="L116" s="279"/>
      <c r="M116" s="279"/>
    </row>
    <row r="117" spans="7:13" ht="12.75">
      <c r="G117" s="279"/>
      <c r="H117" s="282"/>
      <c r="I117" s="279"/>
      <c r="J117" s="279"/>
      <c r="K117" s="279"/>
      <c r="L117" s="279"/>
      <c r="M117" s="279"/>
    </row>
    <row r="118" spans="7:13" ht="12.75">
      <c r="G118" s="279"/>
      <c r="H118" s="282"/>
      <c r="I118" s="279"/>
      <c r="J118" s="279"/>
      <c r="K118" s="279"/>
      <c r="L118" s="279"/>
      <c r="M118" s="279"/>
    </row>
    <row r="119" spans="7:13" ht="12.75">
      <c r="G119" s="279"/>
      <c r="H119" s="282"/>
      <c r="I119" s="279"/>
      <c r="J119" s="279"/>
      <c r="K119" s="279"/>
      <c r="L119" s="279"/>
      <c r="M119" s="279"/>
    </row>
    <row r="120" spans="7:13" ht="12.75">
      <c r="G120" s="279"/>
      <c r="H120" s="282"/>
      <c r="I120" s="279"/>
      <c r="J120" s="279"/>
      <c r="K120" s="279"/>
      <c r="L120" s="279"/>
      <c r="M120" s="279"/>
    </row>
    <row r="121" spans="7:13" ht="12.75">
      <c r="G121" s="279"/>
      <c r="H121" s="282"/>
      <c r="I121" s="279"/>
      <c r="J121" s="279"/>
      <c r="K121" s="279"/>
      <c r="L121" s="279"/>
      <c r="M121" s="279"/>
    </row>
    <row r="122" spans="7:13" ht="12.75">
      <c r="G122" s="279"/>
      <c r="H122" s="282"/>
      <c r="I122" s="279"/>
      <c r="J122" s="279"/>
      <c r="K122" s="279"/>
      <c r="L122" s="279"/>
      <c r="M122" s="279"/>
    </row>
    <row r="123" spans="7:13" ht="12.75">
      <c r="G123" s="279"/>
      <c r="H123" s="282"/>
      <c r="I123" s="279"/>
      <c r="J123" s="279"/>
      <c r="K123" s="279"/>
      <c r="L123" s="279"/>
      <c r="M123" s="279"/>
    </row>
    <row r="124" spans="7:13" ht="12.75">
      <c r="G124" s="279"/>
      <c r="H124" s="282"/>
      <c r="I124" s="279"/>
      <c r="J124" s="279"/>
      <c r="K124" s="279"/>
      <c r="L124" s="279"/>
      <c r="M124" s="279"/>
    </row>
    <row r="125" spans="7:13" ht="12.75">
      <c r="G125" s="279"/>
      <c r="H125" s="282"/>
      <c r="I125" s="279"/>
      <c r="J125" s="279"/>
      <c r="K125" s="279"/>
      <c r="L125" s="279"/>
      <c r="M125" s="279"/>
    </row>
    <row r="126" spans="7:13" ht="12.75">
      <c r="G126" s="279"/>
      <c r="H126" s="282"/>
      <c r="I126" s="279"/>
      <c r="J126" s="279"/>
      <c r="K126" s="279"/>
      <c r="L126" s="279"/>
      <c r="M126" s="279"/>
    </row>
    <row r="127" spans="7:13" ht="12.75">
      <c r="G127" s="279"/>
      <c r="H127" s="282"/>
      <c r="I127" s="279"/>
      <c r="J127" s="279"/>
      <c r="K127" s="279"/>
      <c r="L127" s="279"/>
      <c r="M127" s="279"/>
    </row>
    <row r="128" spans="7:13" ht="12.75">
      <c r="G128" s="279"/>
      <c r="H128" s="282"/>
      <c r="I128" s="279"/>
      <c r="J128" s="279"/>
      <c r="K128" s="279"/>
      <c r="L128" s="279"/>
      <c r="M128" s="279"/>
    </row>
    <row r="129" spans="7:13" ht="12.75">
      <c r="G129" s="279"/>
      <c r="H129" s="282"/>
      <c r="I129" s="279"/>
      <c r="J129" s="279"/>
      <c r="K129" s="279"/>
      <c r="L129" s="279"/>
      <c r="M129" s="279"/>
    </row>
    <row r="130" spans="7:13" ht="12.75">
      <c r="G130" s="279"/>
      <c r="H130" s="282"/>
      <c r="I130" s="279"/>
      <c r="J130" s="279"/>
      <c r="K130" s="279"/>
      <c r="L130" s="279"/>
      <c r="M130" s="279"/>
    </row>
    <row r="131" spans="7:13" ht="12.75">
      <c r="G131" s="279"/>
      <c r="H131" s="282"/>
      <c r="I131" s="279"/>
      <c r="J131" s="279"/>
      <c r="K131" s="279"/>
      <c r="L131" s="279"/>
      <c r="M131" s="279"/>
    </row>
    <row r="132" spans="7:13" ht="12.75">
      <c r="G132" s="279"/>
      <c r="H132" s="282"/>
      <c r="I132" s="279"/>
      <c r="J132" s="279"/>
      <c r="K132" s="279"/>
      <c r="L132" s="279"/>
      <c r="M132" s="279"/>
    </row>
    <row r="133" spans="7:13" ht="12.75">
      <c r="G133" s="279"/>
      <c r="H133" s="282"/>
      <c r="I133" s="279"/>
      <c r="J133" s="279"/>
      <c r="K133" s="279"/>
      <c r="L133" s="279"/>
      <c r="M133" s="279"/>
    </row>
    <row r="134" spans="7:13" ht="12.75">
      <c r="G134" s="279"/>
      <c r="H134" s="282"/>
      <c r="I134" s="279"/>
      <c r="J134" s="279"/>
      <c r="K134" s="279"/>
      <c r="L134" s="279"/>
      <c r="M134" s="279"/>
    </row>
    <row r="135" spans="7:13" ht="12.75">
      <c r="G135" s="279"/>
      <c r="H135" s="282"/>
      <c r="I135" s="279"/>
      <c r="J135" s="279"/>
      <c r="K135" s="279"/>
      <c r="L135" s="279"/>
      <c r="M135" s="279"/>
    </row>
    <row r="136" spans="7:13" ht="12.75">
      <c r="G136" s="279"/>
      <c r="H136" s="282"/>
      <c r="I136" s="279"/>
      <c r="J136" s="279"/>
      <c r="K136" s="279"/>
      <c r="L136" s="279"/>
      <c r="M136" s="279"/>
    </row>
    <row r="137" spans="7:13" ht="12.75">
      <c r="G137" s="279"/>
      <c r="H137" s="282"/>
      <c r="I137" s="279"/>
      <c r="J137" s="279"/>
      <c r="K137" s="279"/>
      <c r="L137" s="279"/>
      <c r="M137" s="279"/>
    </row>
    <row r="138" spans="7:13" ht="12.75">
      <c r="G138" s="279"/>
      <c r="H138" s="282"/>
      <c r="I138" s="279"/>
      <c r="J138" s="279"/>
      <c r="K138" s="279"/>
      <c r="L138" s="279"/>
      <c r="M138" s="279"/>
    </row>
    <row r="139" spans="7:13" ht="12.75">
      <c r="G139" s="279"/>
      <c r="H139" s="282"/>
      <c r="I139" s="279"/>
      <c r="J139" s="279"/>
      <c r="K139" s="279"/>
      <c r="L139" s="279"/>
      <c r="M139" s="279"/>
    </row>
    <row r="140" spans="7:13" ht="12.75">
      <c r="G140" s="279"/>
      <c r="H140" s="282"/>
      <c r="I140" s="279"/>
      <c r="J140" s="279"/>
      <c r="K140" s="279"/>
      <c r="L140" s="279"/>
      <c r="M140" s="279"/>
    </row>
    <row r="141" spans="7:13" ht="12.75">
      <c r="G141" s="279"/>
      <c r="H141" s="282"/>
      <c r="I141" s="279"/>
      <c r="J141" s="279"/>
      <c r="K141" s="279"/>
      <c r="L141" s="279"/>
      <c r="M141" s="279"/>
    </row>
    <row r="142" spans="7:13" ht="12.75">
      <c r="G142" s="279"/>
      <c r="H142" s="282"/>
      <c r="I142" s="279"/>
      <c r="J142" s="279"/>
      <c r="K142" s="279"/>
      <c r="L142" s="279"/>
      <c r="M142" s="279"/>
    </row>
    <row r="143" spans="7:13" ht="12.75">
      <c r="G143" s="279"/>
      <c r="H143" s="282"/>
      <c r="I143" s="279"/>
      <c r="J143" s="279"/>
      <c r="K143" s="279"/>
      <c r="L143" s="279"/>
      <c r="M143" s="279"/>
    </row>
    <row r="144" spans="7:13" ht="12.75">
      <c r="G144" s="279"/>
      <c r="H144" s="282"/>
      <c r="I144" s="279"/>
      <c r="J144" s="279"/>
      <c r="K144" s="279"/>
      <c r="L144" s="279"/>
      <c r="M144" s="279"/>
    </row>
    <row r="145" spans="7:13" ht="12.75">
      <c r="G145" s="279"/>
      <c r="H145" s="282"/>
      <c r="I145" s="279"/>
      <c r="J145" s="279"/>
      <c r="K145" s="279"/>
      <c r="L145" s="279"/>
      <c r="M145" s="279"/>
    </row>
    <row r="146" spans="7:13" ht="12.75">
      <c r="G146" s="279"/>
      <c r="H146" s="282"/>
      <c r="I146" s="279"/>
      <c r="J146" s="279"/>
      <c r="K146" s="279"/>
      <c r="L146" s="279"/>
      <c r="M146" s="279"/>
    </row>
    <row r="147" spans="7:13" ht="12.75">
      <c r="G147" s="279"/>
      <c r="H147" s="282"/>
      <c r="I147" s="279"/>
      <c r="J147" s="279"/>
      <c r="K147" s="279"/>
      <c r="L147" s="279"/>
      <c r="M147" s="279"/>
    </row>
    <row r="148" spans="7:13" ht="12.75">
      <c r="G148" s="279"/>
      <c r="H148" s="282"/>
      <c r="I148" s="279"/>
      <c r="J148" s="279"/>
      <c r="K148" s="279"/>
      <c r="L148" s="279"/>
      <c r="M148" s="279"/>
    </row>
    <row r="149" spans="7:13" ht="12.75">
      <c r="G149" s="279"/>
      <c r="H149" s="282"/>
      <c r="I149" s="279"/>
      <c r="J149" s="279"/>
      <c r="K149" s="279"/>
      <c r="L149" s="279"/>
      <c r="M149" s="279"/>
    </row>
  </sheetData>
  <sheetProtection/>
  <printOptions horizontalCentered="1"/>
  <pageMargins left="0.35433070866141736" right="0.31496062992125984" top="0.9448818897637796" bottom="0.7874015748031497" header="0.5905511811023623" footer="0.2755905511811024"/>
  <pageSetup fitToHeight="0" fitToWidth="1" horizontalDpi="600" verticalDpi="600" orientation="landscape" paperSize="9"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Zdenek</dc:creator>
  <cp:keywords/>
  <dc:description/>
  <cp:lastModifiedBy>AR</cp:lastModifiedBy>
  <cp:lastPrinted>2016-05-03T06:02:20Z</cp:lastPrinted>
  <dcterms:created xsi:type="dcterms:W3CDTF">2016-05-03T06:00:22Z</dcterms:created>
  <dcterms:modified xsi:type="dcterms:W3CDTF">2018-10-15T11:13:44Z</dcterms:modified>
  <cp:category/>
  <cp:version/>
  <cp:contentType/>
  <cp:contentStatus/>
</cp:coreProperties>
</file>