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ndre\OneDrive - Ing. Ondřej Tichý\__Zakazky\Sumna ZZS (Atelier 2002)\DPS\"/>
    </mc:Choice>
  </mc:AlternateContent>
  <xr:revisionPtr revIDLastSave="2" documentId="13_ncr:40019_{881A1FD4-106C-4422-8072-9E3DC1C2EB22}" xr6:coauthVersionLast="34" xr6:coauthVersionMax="34" xr10:uidLastSave="{D9DAC9C3-08B9-4401-9481-C68E4DFC4797}"/>
  <bookViews>
    <workbookView xWindow="360" yWindow="270" windowWidth="18735" windowHeight="12210" activeTab="1" xr2:uid="{00000000-000D-0000-FFFF-FFFF00000000}"/>
  </bookViews>
  <sheets>
    <sheet name="Pokyny pro vyplnění" sheetId="11" r:id="rId1"/>
    <sheet name="Rekapitulace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Rekapitulace!$H$41</definedName>
    <definedName name="CenaCelkem">Rekapitulace!$G$30</definedName>
    <definedName name="CenaCelkemBezDPH">Rekapitulace!$G$29</definedName>
    <definedName name="CenaCelkemVypocet" localSheetId="1">Rekapitulace!$I$41</definedName>
    <definedName name="cisloobjektu">Rekapitulace!$C$3</definedName>
    <definedName name="CisloRozpoctu">'[1]Krycí list'!$C$2</definedName>
    <definedName name="CisloStavby" localSheetId="1">Rekapitulace!$C$2</definedName>
    <definedName name="cislostavby">'[1]Krycí list'!$A$7</definedName>
    <definedName name="CisloStavebnihoRozpoctu">Rekapitulace!$D$4</definedName>
    <definedName name="dadresa">Rekapitulace!$D$12:$G$12</definedName>
    <definedName name="DIČ" localSheetId="1">Rekapitulace!$I$12</definedName>
    <definedName name="dmisto">Rekapitulace!$D$13:$G$13</definedName>
    <definedName name="DPHSni">Rekapitulace!$G$25</definedName>
    <definedName name="DPHZakl">Rekapitulace!$G$27</definedName>
    <definedName name="dpsc" localSheetId="1">Rekapitulace!$C$13</definedName>
    <definedName name="IČO" localSheetId="1">Rekapitulace!$I$11</definedName>
    <definedName name="Mena">Rekapitulace!$J$30</definedName>
    <definedName name="MistoStavby">Rekapitulace!$D$4</definedName>
    <definedName name="nazevobjektu">Rekapitulace!$D$3</definedName>
    <definedName name="NazevRozpoctu">'[1]Krycí list'!$D$2</definedName>
    <definedName name="NazevStavby" localSheetId="1">Rekapitulace!$D$2</definedName>
    <definedName name="nazevstavby">'[1]Krycí list'!$C$7</definedName>
    <definedName name="NazevStavebnihoRozpoctu">Rekapitulace!$E$4</definedName>
    <definedName name="oadresa">Rekapitulace!$D$6</definedName>
    <definedName name="Objednatel" localSheetId="1">Rekapitulace!$D$5</definedName>
    <definedName name="Objekt" localSheetId="1">Rekapitulace!$B$39</definedName>
    <definedName name="_xlnm.Print_Area" localSheetId="1">Rekapitulace!$A$1:$J$52</definedName>
    <definedName name="_xlnm.Print_Area" localSheetId="3">'Rozpočet Pol'!$A$1:$W$51</definedName>
    <definedName name="odic" localSheetId="1">Rekapitulace!$I$6</definedName>
    <definedName name="oico" localSheetId="1">Rekapitulace!$I$5</definedName>
    <definedName name="omisto" localSheetId="1">Rekapitulace!$D$7</definedName>
    <definedName name="onazev" localSheetId="1">Rekapitulace!$D$6</definedName>
    <definedName name="opsc" localSheetId="1">Rekapitulace!$C$7</definedName>
    <definedName name="padresa">Rekapitulace!$D$9</definedName>
    <definedName name="pdic">Rekapitulace!$I$9</definedName>
    <definedName name="pico">Rekapitulace!$I$8</definedName>
    <definedName name="pmisto">Rekapitulace!$D$10</definedName>
    <definedName name="PocetMJ">#REF!</definedName>
    <definedName name="PoptavkaID">Rekapitulace!$A$1</definedName>
    <definedName name="pPSC">Rekapitulace!$C$10</definedName>
    <definedName name="Projektant">Rekapitulace!$D$8</definedName>
    <definedName name="SazbaDPH1" localSheetId="1">Rekapitulace!$E$24</definedName>
    <definedName name="SazbaDPH1">'[1]Krycí list'!$C$30</definedName>
    <definedName name="SazbaDPH2" localSheetId="1">Rekapitulace!$E$26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Rekapitulace!$D$14</definedName>
    <definedName name="Z_B7E7C763_C459_487D_8ABA_5CFDDFBD5A84_.wvu.Cols" localSheetId="1" hidden="1">Rekapitulace!$A:$A</definedName>
    <definedName name="Z_B7E7C763_C459_487D_8ABA_5CFDDFBD5A84_.wvu.PrintArea" localSheetId="1" hidden="1">Rekapitulace!$B$1:$J$37</definedName>
    <definedName name="ZakladDPHSni">Rekapitulace!$G$24</definedName>
    <definedName name="ZakladDPHSniVypocet" localSheetId="1">Rekapitulace!$F$41</definedName>
    <definedName name="ZakladDPHZakl">Rekapitulace!$G$26</definedName>
    <definedName name="ZakladDPHZaklVypocet" localSheetId="1">Rekapitulace!$G$41</definedName>
    <definedName name="Zaokrouhleni">Rekapitulace!$G$28</definedName>
    <definedName name="Zhotovitel">Rekapitulace!$D$11:$G$11</definedName>
  </definedNames>
  <calcPr calcId="179017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6" i="1" l="1"/>
  <c r="AC43" i="12" l="1"/>
  <c r="F40" i="1" s="1"/>
  <c r="BA32" i="12"/>
  <c r="BA30" i="12"/>
  <c r="BA28" i="12"/>
  <c r="BA27" i="12"/>
  <c r="BA18" i="12"/>
  <c r="BA16" i="12"/>
  <c r="BA14" i="12"/>
  <c r="BA13" i="12"/>
  <c r="G9" i="12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I11" i="12"/>
  <c r="K11" i="12"/>
  <c r="M11" i="12"/>
  <c r="O11" i="12"/>
  <c r="Q11" i="12"/>
  <c r="U11" i="12"/>
  <c r="G12" i="12"/>
  <c r="I12" i="12"/>
  <c r="K12" i="12"/>
  <c r="M12" i="12"/>
  <c r="O12" i="12"/>
  <c r="Q12" i="12"/>
  <c r="U12" i="12"/>
  <c r="G15" i="12"/>
  <c r="M15" i="12" s="1"/>
  <c r="I15" i="12"/>
  <c r="K15" i="12"/>
  <c r="O15" i="12"/>
  <c r="Q15" i="12"/>
  <c r="U15" i="12"/>
  <c r="G17" i="12"/>
  <c r="I17" i="12"/>
  <c r="K17" i="12"/>
  <c r="M17" i="12"/>
  <c r="O17" i="12"/>
  <c r="Q17" i="12"/>
  <c r="U17" i="12"/>
  <c r="G19" i="12"/>
  <c r="AD43" i="12" s="1"/>
  <c r="G40" i="1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I23" i="12"/>
  <c r="K23" i="12"/>
  <c r="M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9" i="12"/>
  <c r="I29" i="12"/>
  <c r="K29" i="12"/>
  <c r="M29" i="12"/>
  <c r="O29" i="12"/>
  <c r="Q29" i="12"/>
  <c r="U29" i="12"/>
  <c r="G31" i="12"/>
  <c r="M31" i="12" s="1"/>
  <c r="I31" i="12"/>
  <c r="K31" i="12"/>
  <c r="O31" i="12"/>
  <c r="Q31" i="12"/>
  <c r="U31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I36" i="12"/>
  <c r="K36" i="12"/>
  <c r="M36" i="12"/>
  <c r="O36" i="12"/>
  <c r="Q36" i="12"/>
  <c r="U36" i="12"/>
  <c r="G37" i="12"/>
  <c r="I37" i="12"/>
  <c r="K37" i="12"/>
  <c r="M37" i="12"/>
  <c r="O37" i="12"/>
  <c r="Q37" i="12"/>
  <c r="U37" i="12"/>
  <c r="G38" i="12"/>
  <c r="I38" i="12"/>
  <c r="K38" i="12"/>
  <c r="M38" i="12"/>
  <c r="O38" i="12"/>
  <c r="Q38" i="12"/>
  <c r="U38" i="12"/>
  <c r="G40" i="12"/>
  <c r="G39" i="12" s="1"/>
  <c r="I51" i="1" s="1"/>
  <c r="I21" i="1" s="1"/>
  <c r="I40" i="12"/>
  <c r="I39" i="12" s="1"/>
  <c r="K40" i="12"/>
  <c r="O40" i="12"/>
  <c r="O39" i="12" s="1"/>
  <c r="Q40" i="12"/>
  <c r="Q39" i="12" s="1"/>
  <c r="U40" i="12"/>
  <c r="U39" i="12" s="1"/>
  <c r="G41" i="12"/>
  <c r="M41" i="12" s="1"/>
  <c r="I41" i="12"/>
  <c r="K41" i="12"/>
  <c r="K39" i="12" s="1"/>
  <c r="O41" i="12"/>
  <c r="Q41" i="12"/>
  <c r="U41" i="12"/>
  <c r="I20" i="1"/>
  <c r="I17" i="1"/>
  <c r="I16" i="1"/>
  <c r="AZ44" i="1"/>
  <c r="G28" i="1"/>
  <c r="F41" i="1"/>
  <c r="G29" i="1" s="1"/>
  <c r="G41" i="1"/>
  <c r="G27" i="1" s="1"/>
  <c r="H41" i="1"/>
  <c r="I41" i="1"/>
  <c r="J40" i="1" s="1"/>
  <c r="J41" i="1"/>
  <c r="J29" i="1"/>
  <c r="J27" i="1"/>
  <c r="G39" i="1"/>
  <c r="F39" i="1"/>
  <c r="H33" i="1"/>
  <c r="J24" i="1"/>
  <c r="J25" i="1"/>
  <c r="J26" i="1"/>
  <c r="J28" i="1"/>
  <c r="E25" i="1"/>
  <c r="E27" i="1"/>
  <c r="H40" i="1" l="1"/>
  <c r="I40" i="1" s="1"/>
  <c r="U8" i="12"/>
  <c r="O8" i="12"/>
  <c r="Q8" i="12"/>
  <c r="M19" i="12"/>
  <c r="K8" i="12"/>
  <c r="I8" i="12"/>
  <c r="G8" i="12"/>
  <c r="G24" i="1"/>
  <c r="M40" i="12"/>
  <c r="M39" i="12" s="1"/>
  <c r="M9" i="12"/>
  <c r="M8" i="12" l="1"/>
  <c r="I50" i="1"/>
  <c r="G43" i="12"/>
  <c r="G25" i="1"/>
  <c r="G30" i="1" s="1"/>
  <c r="I18" i="1" l="1"/>
  <c r="J19" i="1" s="1"/>
  <c r="I22" i="1" s="1"/>
  <c r="I5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<sst xmlns="http://schemas.openxmlformats.org/spreadsheetml/2006/main" count="306" uniqueCount="174">
  <si>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</si>
  <si>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</si>
  <si>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</si>
  <si>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</si>
  <si>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</si>
  <si>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</si>
  <si>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</si>
  <si>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</si>
  <si>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</si>
  <si>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</si>
  <si>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</si>
  <si>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</si>
  <si>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</si>
  <si>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</si>
  <si>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</si>
  <si>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</si>
  <si>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</si>
  <si>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</si>
  <si>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</si>
  <si>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</si>
  <si>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</si>
  <si>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</si>
  <si>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</si>
  <si>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</si>
  <si>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</si>
  <si>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</si>
  <si>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</si>
  <si>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</si>
  <si>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</si>
  <si>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</si>
  <si>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</si>
  <si>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</si>
  <si>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</si>
  <si>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</si>
  <si>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</si>
  <si>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</si>
  <si>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</si>
  <si>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</si>
  <si>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</si>
  <si>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</si>
  <si>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</si>
  <si>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</si>
  <si>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</si>
  <si>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Šumná</t>
  </si>
  <si>
    <t>Rozpočet:</t>
  </si>
  <si>
    <t>Misto</t>
  </si>
  <si>
    <t>ZZS Šumná - D.1.4.8.5 MR CZ-CPA: 43.21.10</t>
  </si>
  <si>
    <t>Jihomoravský kraj</t>
  </si>
  <si>
    <t>Žerotínovo náměstí 449/3</t>
  </si>
  <si>
    <t>Brno-Veveří</t>
  </si>
  <si>
    <t>60200</t>
  </si>
  <si>
    <t>70888337</t>
  </si>
  <si>
    <t>CZ70888337</t>
  </si>
  <si>
    <t>Ing. Ondřej Tichý</t>
  </si>
  <si>
    <t>Hviezdoslavova 545/41</t>
  </si>
  <si>
    <t>Brno</t>
  </si>
  <si>
    <t>62700</t>
  </si>
  <si>
    <t>75718600</t>
  </si>
  <si>
    <t>CZ8001113824</t>
  </si>
  <si>
    <t>Rozpočet</t>
  </si>
  <si>
    <t>Celkem za stavbu</t>
  </si>
  <si>
    <t>CZK</t>
  </si>
  <si>
    <t xml:space="preserve">Popis rozpočtu:  - </t>
  </si>
  <si>
    <t>Trubkování a krabice součástí UKS.</t>
  </si>
  <si>
    <t>Rekapitulace dílů</t>
  </si>
  <si>
    <t>Typ dílu</t>
  </si>
  <si>
    <t>M22</t>
  </si>
  <si>
    <t>Montáž sdělovací a zabezp.tech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</si>
  <si>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</si>
  <si>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</si>
  <si>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</si>
  <si>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</si>
  <si>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</si>
  <si>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</si>
  <si>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</si>
  <si>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</si>
  <si>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</si>
  <si>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</si>
  <si>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</si>
  <si>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</si>
  <si>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</si>
  <si>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</si>
  <si>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</si>
  <si>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</si>
  <si>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</si>
  <si>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</si>
  <si>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</si>
  <si>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</si>
  <si>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</si>
  <si>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</si>
  <si>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</si>
  <si>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</si>
  <si>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</si>
  <si>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</si>
  <si>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</si>
  <si>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</si>
  <si>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</si>
  <si>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222370001R00</t>
  </si>
  <si>
    <t>Jednotka zesilovače</t>
  </si>
  <si>
    <t>kus</t>
  </si>
  <si>
    <t>POL1_0</t>
  </si>
  <si>
    <t>1020001014</t>
  </si>
  <si>
    <t>Mixážní zesilovač, 2 zóny, 120W</t>
  </si>
  <si>
    <t>ks</t>
  </si>
  <si>
    <t>POL3_0</t>
  </si>
  <si>
    <t>222370002R01</t>
  </si>
  <si>
    <t>VV modul pro řízení směrování hlášení</t>
  </si>
  <si>
    <t>0155</t>
  </si>
  <si>
    <t>IO modul</t>
  </si>
  <si>
    <t>IO modul 2 vstupy, 16 výstupů pro řízení směrování hlášení do vybraných zón, komunikace ethernet</t>
  </si>
  <si>
    <t>POP</t>
  </si>
  <si>
    <t>vč.boxu, nap.zdroje a držáku</t>
  </si>
  <si>
    <t>0156</t>
  </si>
  <si>
    <t>IO modul - soustava zdroje a pomocných relé</t>
  </si>
  <si>
    <t>zdroj 24V + relé pro spínání zvuk.výstupů</t>
  </si>
  <si>
    <t>0157</t>
  </si>
  <si>
    <t>IO modul - zvuková karta</t>
  </si>
  <si>
    <t>Zvuková karta do výjezdového PC pro zpracování zvukových signálů přenášených datovým kanálem z dispečinku v Bohunicích</t>
  </si>
  <si>
    <t>222370101R00</t>
  </si>
  <si>
    <t>Reproduktor skříňkový nástěnný</t>
  </si>
  <si>
    <t>1020201011</t>
  </si>
  <si>
    <t>Skříňkový kovový reproduktor 6W, bílý</t>
  </si>
  <si>
    <t>222370151R00</t>
  </si>
  <si>
    <t>Regulátor hlasitosti 20 W pod omítku</t>
  </si>
  <si>
    <t>1020301011</t>
  </si>
  <si>
    <t>Regulátor hlasitosti 12W,, relé, MK, odolnost proti selhání, čtyřvodičové</t>
  </si>
  <si>
    <t>222370601R00</t>
  </si>
  <si>
    <t>Kontrolní měření</t>
  </si>
  <si>
    <t>222370605R00</t>
  </si>
  <si>
    <t>Měření rozhlas.zařízení a měření srozumitelnosti</t>
  </si>
  <si>
    <t>222731501R00</t>
  </si>
  <si>
    <t>Instalace SW, konfigurace a uvedení do provozu</t>
  </si>
  <si>
    <t>hod</t>
  </si>
  <si>
    <t>10150005</t>
  </si>
  <si>
    <t>Pomocný instalační materiál</t>
  </si>
  <si>
    <t>Obsahuje izol.pásky,sádru,pomocné svorkovnice,vruty,hmoždinky,těsn.hmoty</t>
  </si>
  <si>
    <t>a ostatní instalační materiál včetně inst.příslušentsví do 19" rozváděče.</t>
  </si>
  <si>
    <t>900      RT2</t>
  </si>
  <si>
    <t>HZS, Práce v tarifní třídě 5</t>
  </si>
  <si>
    <t>h</t>
  </si>
  <si>
    <t>Zaškolení obsluhy.</t>
  </si>
  <si>
    <t>900      RT3</t>
  </si>
  <si>
    <t>HZS, Práce v tarifní třídě 6</t>
  </si>
  <si>
    <t>Konfigurace a nastavení.</t>
  </si>
  <si>
    <t>005231020R</t>
  </si>
  <si>
    <t>Individuální a komplexní vyzkoušení</t>
  </si>
  <si>
    <t>005231010R</t>
  </si>
  <si>
    <t>Revize</t>
  </si>
  <si>
    <t>900      RT9</t>
  </si>
  <si>
    <t>HZS, programátor</t>
  </si>
  <si>
    <t>005231030R</t>
  </si>
  <si>
    <t xml:space="preserve">Zkušební provoz </t>
  </si>
  <si>
    <t>110      R00</t>
  </si>
  <si>
    <t>Mimostaveništní doprava individual.</t>
  </si>
  <si>
    <t>Kč</t>
  </si>
  <si>
    <t>210810009RT1</t>
  </si>
  <si>
    <t>Kabel CYKY-m 750 V 4 x 1,5 mm2 volně uložený, včetně dodávky kabelu</t>
  </si>
  <si>
    <t>m</t>
  </si>
  <si>
    <t>005124010R</t>
  </si>
  <si>
    <t>Koordinační činnost</t>
  </si>
  <si>
    <t>005241010R</t>
  </si>
  <si>
    <t xml:space="preserve">Dokumentace skutečného provedení </t>
  </si>
  <si>
    <t/>
  </si>
  <si>
    <t>SUM</t>
  </si>
  <si>
    <t>POPUZIV</t>
  </si>
  <si>
    <t>END</t>
  </si>
  <si>
    <t>kód CZ-CPA</t>
  </si>
  <si>
    <t>cenová soustava</t>
  </si>
  <si>
    <t>43.21.10</t>
  </si>
  <si>
    <t>RTS DATA 2018/I</t>
  </si>
  <si>
    <t>Vlastní</t>
  </si>
  <si>
    <t>Celkem ZRN</t>
  </si>
  <si>
    <t>Celkem ZRN+ostatní náklady</t>
  </si>
  <si>
    <r>
      <t xml:space="preserve">
Použitá cenová soustava u montáží a ostatních nákladů - RTS I/2018, u ostatních položek vlastní.
</t>
    </r>
    <r>
      <rPr>
        <b/>
        <u/>
        <sz val="10"/>
        <rFont val="Arial CE"/>
        <family val="2"/>
        <charset val="238"/>
      </rPr>
      <t>Postup stanovení výměr položek:</t>
    </r>
    <r>
      <rPr>
        <b/>
        <sz val="10"/>
        <rFont val="Arial CE"/>
        <family val="2"/>
        <charset val="238"/>
      </rPr>
      <t xml:space="preserve">
Počty koncových prvků odečteny z digitální verze PD programem Autocad z příloh č.D.1.4.8.1.2.01-02.
</t>
    </r>
    <r>
      <rPr>
        <b/>
        <u/>
        <sz val="10"/>
        <rFont val="Arial CE"/>
        <family val="2"/>
        <charset val="238"/>
      </rPr>
      <t xml:space="preserve">Upozornění:  </t>
    </r>
    <r>
      <rPr>
        <b/>
        <sz val="10"/>
        <rFont val="Arial CE"/>
        <family val="2"/>
        <charset val="238"/>
      </rPr>
      <t xml:space="preserve">
1. Všechny položky jsou oceněny jako : kompletizované, včetně všech potřebných prací a materiálů dle projektu.
2. Při nejasnostech kontaktujte projektanta !
3. Pokud se v položce vyskytuje obchodní název materiálu nebo výrobce, jedná se pouze o upřesnění materiálového standardu, je možné použít i jiný materiál požadovaných vlastností.
4. Ceny vlastních položek jsou vytvořeny z průměrných cen pro daný výrobek (práci), na trhu v roce 2018 a s ohledem na zkušenosti z dříve vypracovaných rozpočtů a uskutečněných cenových nabídek různých zhotovitelů.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</si>
</sst>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b/>
      <sz val="11"/>
      <name val="Arial CE"/>
      <family val="2"/>
      <charset val="238"/>
    </font>
    <font>
      <b/>
      <u/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9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9" xfId="0" applyFont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0" xfId="2" applyFont="1"/>
    <xf numFmtId="164" fontId="1" fillId="3" borderId="21" xfId="2" applyNumberFormat="1" applyFill="1" applyBorder="1" applyAlignment="1">
      <alignment vertical="top"/>
    </xf>
    <xf numFmtId="0" fontId="1" fillId="3" borderId="21" xfId="2" applyFill="1" applyBorder="1" applyAlignment="1">
      <alignment wrapText="1"/>
    </xf>
    <xf numFmtId="0" fontId="17" fillId="0" borderId="35" xfId="2" applyFont="1" applyBorder="1" applyAlignment="1">
      <alignment vertical="top"/>
    </xf>
    <xf numFmtId="0" fontId="17" fillId="0" borderId="35" xfId="2" applyFont="1" applyBorder="1" applyAlignment="1">
      <alignment vertical="top" wrapText="1"/>
    </xf>
    <xf numFmtId="0" fontId="17" fillId="0" borderId="33" xfId="2" applyFont="1" applyBorder="1" applyAlignment="1">
      <alignment vertical="top"/>
    </xf>
    <xf numFmtId="0" fontId="17" fillId="0" borderId="33" xfId="2" applyFont="1" applyBorder="1" applyAlignment="1">
      <alignment vertical="top" wrapText="1"/>
    </xf>
    <xf numFmtId="0" fontId="17" fillId="0" borderId="34" xfId="2" applyFont="1" applyBorder="1"/>
    <xf numFmtId="0" fontId="17" fillId="0" borderId="0" xfId="5" applyFont="1"/>
    <xf numFmtId="0" fontId="17" fillId="0" borderId="33" xfId="5" applyFont="1" applyBorder="1" applyAlignment="1">
      <alignment vertical="top"/>
    </xf>
    <xf numFmtId="0" fontId="17" fillId="0" borderId="33" xfId="5" applyFont="1" applyBorder="1" applyAlignment="1">
      <alignment vertical="top" wrapText="1"/>
    </xf>
    <xf numFmtId="0" fontId="17" fillId="0" borderId="34" xfId="5" applyFont="1" applyBorder="1"/>
    <xf numFmtId="0" fontId="1" fillId="0" borderId="0" xfId="6"/>
    <xf numFmtId="0" fontId="17" fillId="0" borderId="0" xfId="6" applyFont="1"/>
    <xf numFmtId="0" fontId="17" fillId="0" borderId="33" xfId="6" applyFont="1" applyBorder="1" applyAlignment="1">
      <alignment vertical="top"/>
    </xf>
    <xf numFmtId="0" fontId="17" fillId="0" borderId="33" xfId="6" applyFont="1" applyBorder="1" applyAlignment="1">
      <alignment vertical="top" wrapText="1"/>
    </xf>
    <xf numFmtId="164" fontId="1" fillId="3" borderId="21" xfId="6" applyNumberFormat="1" applyFill="1" applyBorder="1" applyAlignment="1">
      <alignment vertical="top" shrinkToFit="1"/>
    </xf>
    <xf numFmtId="4" fontId="1" fillId="3" borderId="21" xfId="6" applyNumberFormat="1" applyFill="1" applyBorder="1" applyAlignment="1">
      <alignment vertical="top" shrinkToFit="1"/>
    </xf>
    <xf numFmtId="0" fontId="17" fillId="0" borderId="39" xfId="6" applyFont="1" applyBorder="1" applyAlignment="1">
      <alignment vertical="top"/>
    </xf>
    <xf numFmtId="0" fontId="17" fillId="0" borderId="39" xfId="6" applyFont="1" applyBorder="1" applyAlignment="1">
      <alignment vertical="top" wrapText="1"/>
    </xf>
    <xf numFmtId="0" fontId="17" fillId="0" borderId="34" xfId="6" applyFont="1" applyBorder="1"/>
    <xf numFmtId="0" fontId="5" fillId="0" borderId="14" xfId="8" applyFont="1" applyBorder="1" applyAlignment="1">
      <alignment horizontal="left" vertical="center" indent="1"/>
    </xf>
    <xf numFmtId="4" fontId="20" fillId="0" borderId="16" xfId="0" applyNumberFormat="1" applyFont="1" applyBorder="1" applyAlignment="1">
      <alignment horizontal="right" vertical="center" indent="1"/>
    </xf>
    <xf numFmtId="0" fontId="5" fillId="0" borderId="14" xfId="9" applyFont="1" applyBorder="1" applyAlignment="1">
      <alignment horizontal="left" vertical="center" inden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5" fillId="4" borderId="36" xfId="4" applyFont="1" applyFill="1" applyBorder="1" applyAlignment="1" applyProtection="1">
      <alignment vertical="top" wrapText="1"/>
      <protection locked="0"/>
    </xf>
    <xf numFmtId="0" fontId="1" fillId="4" borderId="18" xfId="4" applyFont="1" applyFill="1" applyBorder="1" applyAlignment="1" applyProtection="1">
      <alignment vertical="top" wrapText="1"/>
      <protection locked="0"/>
    </xf>
    <xf numFmtId="0" fontId="1" fillId="4" borderId="18" xfId="4" applyFont="1" applyFill="1" applyBorder="1" applyAlignment="1" applyProtection="1">
      <alignment horizontal="left" vertical="top" wrapText="1"/>
      <protection locked="0"/>
    </xf>
    <xf numFmtId="0" fontId="1" fillId="4" borderId="37" xfId="4" applyFont="1" applyFill="1" applyBorder="1" applyAlignment="1" applyProtection="1">
      <alignment vertical="top" wrapText="1"/>
      <protection locked="0"/>
    </xf>
    <xf numFmtId="0" fontId="1" fillId="4" borderId="26" xfId="4" applyFont="1" applyFill="1" applyBorder="1" applyAlignment="1" applyProtection="1">
      <alignment vertical="top" wrapText="1"/>
      <protection locked="0"/>
    </xf>
    <xf numFmtId="0" fontId="1" fillId="4" borderId="0" xfId="4" applyFont="1" applyFill="1" applyBorder="1" applyAlignment="1" applyProtection="1">
      <alignment vertical="top" wrapText="1"/>
      <protection locked="0"/>
    </xf>
    <xf numFmtId="0" fontId="1" fillId="4" borderId="0" xfId="4" applyFont="1" applyFill="1" applyBorder="1" applyAlignment="1" applyProtection="1">
      <alignment horizontal="left" vertical="top" wrapText="1"/>
      <protection locked="0"/>
    </xf>
    <xf numFmtId="0" fontId="1" fillId="4" borderId="34" xfId="4" applyFont="1" applyFill="1" applyBorder="1" applyAlignment="1" applyProtection="1">
      <alignment vertical="top" wrapText="1"/>
      <protection locked="0"/>
    </xf>
    <xf numFmtId="0" fontId="1" fillId="4" borderId="10" xfId="4" applyFont="1" applyFill="1" applyBorder="1" applyAlignment="1" applyProtection="1">
      <alignment vertical="top" wrapText="1"/>
      <protection locked="0"/>
    </xf>
    <xf numFmtId="0" fontId="1" fillId="4" borderId="6" xfId="4" applyFont="1" applyFill="1" applyBorder="1" applyAlignment="1" applyProtection="1">
      <alignment vertical="top" wrapText="1"/>
      <protection locked="0"/>
    </xf>
    <xf numFmtId="0" fontId="1" fillId="4" borderId="6" xfId="4" applyFont="1" applyFill="1" applyBorder="1" applyAlignment="1" applyProtection="1">
      <alignment horizontal="left" vertical="top" wrapText="1"/>
      <protection locked="0"/>
    </xf>
    <xf numFmtId="0" fontId="1" fillId="4" borderId="38" xfId="4" applyFont="1" applyFill="1" applyBorder="1" applyAlignment="1" applyProtection="1">
      <alignment vertical="top" wrapText="1"/>
      <protection locked="0"/>
    </xf>
  </cellXfs>
  <cellStyles count="10">
    <cellStyle name="Normální" xfId="0" builtinId="0"/>
    <cellStyle name="Normální 10" xfId="9" xr:uid="{00000000-0005-0000-0000-000001000000}"/>
    <cellStyle name="normální 2" xfId="1" xr:uid="{00000000-0005-0000-0000-000002000000}"/>
    <cellStyle name="Normální 3" xfId="4" xr:uid="{00000000-0005-0000-0000-000003000000}"/>
    <cellStyle name="Normální 4" xfId="2" xr:uid="{00000000-0005-0000-0000-000004000000}"/>
    <cellStyle name="Normální 5" xfId="3" xr:uid="{00000000-0005-0000-0000-000005000000}"/>
    <cellStyle name="Normální 6" xfId="5" xr:uid="{00000000-0005-0000-0000-000006000000}"/>
    <cellStyle name="Normální 7" xfId="6" xr:uid="{00000000-0005-0000-0000-000007000000}"/>
    <cellStyle name="Normální 8" xfId="7" xr:uid="{00000000-0005-0000-0000-000008000000}"/>
    <cellStyle name="Normální 9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19" t="s">
        <v>39</v>
      </c>
      <c r="B2" s="219"/>
      <c r="C2" s="219"/>
      <c r="D2" s="219"/>
      <c r="E2" s="219"/>
      <c r="F2" s="219"/>
      <c r="G2" s="21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55"/>
  <sheetViews>
    <sheetView showGridLines="0" tabSelected="1" topLeftCell="B1" zoomScaleNormal="100" zoomScaleSheetLayoutView="75" workbookViewId="0">
      <selection activeCell="G27" sqref="G27:I2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20" t="s">
        <v>42</v>
      </c>
      <c r="C1" s="221"/>
      <c r="D1" s="221"/>
      <c r="E1" s="221"/>
      <c r="F1" s="221"/>
      <c r="G1" s="221"/>
      <c r="H1" s="221"/>
      <c r="I1" s="221"/>
      <c r="J1" s="222"/>
    </row>
    <row r="2" spans="1:15" ht="23.25" customHeight="1" x14ac:dyDescent="0.2">
      <c r="A2" s="4"/>
      <c r="B2" s="82" t="s">
        <v>40</v>
      </c>
      <c r="C2" s="83"/>
      <c r="D2" s="246" t="s">
        <v>46</v>
      </c>
      <c r="E2" s="247"/>
      <c r="F2" s="247"/>
      <c r="G2" s="247"/>
      <c r="H2" s="247"/>
      <c r="I2" s="247"/>
      <c r="J2" s="248"/>
      <c r="O2" s="2"/>
    </row>
    <row r="3" spans="1:15" ht="23.25" customHeight="1" x14ac:dyDescent="0.2">
      <c r="A3" s="4"/>
      <c r="B3" s="84" t="s">
        <v>45</v>
      </c>
      <c r="C3" s="85"/>
      <c r="D3" s="239" t="s">
        <v>43</v>
      </c>
      <c r="E3" s="240"/>
      <c r="F3" s="240"/>
      <c r="G3" s="240"/>
      <c r="H3" s="240"/>
      <c r="I3" s="240"/>
      <c r="J3" s="241"/>
    </row>
    <row r="4" spans="1:15" ht="23.25" hidden="1" customHeight="1" x14ac:dyDescent="0.2">
      <c r="A4" s="4"/>
      <c r="B4" s="86" t="s">
        <v>44</v>
      </c>
      <c r="C4" s="87"/>
      <c r="D4" s="88"/>
      <c r="E4" s="88"/>
      <c r="F4" s="89"/>
      <c r="G4" s="90"/>
      <c r="H4" s="89"/>
      <c r="I4" s="90"/>
      <c r="J4" s="91"/>
    </row>
    <row r="5" spans="1:15" ht="24" customHeight="1" x14ac:dyDescent="0.2">
      <c r="A5" s="4"/>
      <c r="B5" s="47" t="s">
        <v>21</v>
      </c>
      <c r="C5" s="5"/>
      <c r="D5" s="92" t="s">
        <v>47</v>
      </c>
      <c r="E5" s="26"/>
      <c r="F5" s="26"/>
      <c r="G5" s="26"/>
      <c r="H5" s="28" t="s">
        <v>33</v>
      </c>
      <c r="I5" s="92" t="s">
        <v>51</v>
      </c>
      <c r="J5" s="11"/>
    </row>
    <row r="6" spans="1:15" ht="15.75" customHeight="1" x14ac:dyDescent="0.2">
      <c r="A6" s="4"/>
      <c r="B6" s="41"/>
      <c r="C6" s="26"/>
      <c r="D6" s="92" t="s">
        <v>48</v>
      </c>
      <c r="E6" s="26"/>
      <c r="F6" s="26"/>
      <c r="G6" s="26"/>
      <c r="H6" s="28" t="s">
        <v>34</v>
      </c>
      <c r="I6" s="92" t="s">
        <v>52</v>
      </c>
      <c r="J6" s="11"/>
    </row>
    <row r="7" spans="1:15" ht="15.75" customHeight="1" x14ac:dyDescent="0.2">
      <c r="A7" s="4"/>
      <c r="B7" s="42"/>
      <c r="C7" s="93" t="s">
        <v>50</v>
      </c>
      <c r="D7" s="81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50" t="s">
        <v>53</v>
      </c>
      <c r="E11" s="250"/>
      <c r="F11" s="250"/>
      <c r="G11" s="250"/>
      <c r="H11" s="28" t="s">
        <v>33</v>
      </c>
      <c r="I11" s="95" t="s">
        <v>57</v>
      </c>
      <c r="J11" s="11"/>
    </row>
    <row r="12" spans="1:15" ht="15.75" customHeight="1" x14ac:dyDescent="0.2">
      <c r="A12" s="4"/>
      <c r="B12" s="41"/>
      <c r="C12" s="26"/>
      <c r="D12" s="237" t="s">
        <v>54</v>
      </c>
      <c r="E12" s="237"/>
      <c r="F12" s="237"/>
      <c r="G12" s="237"/>
      <c r="H12" s="28" t="s">
        <v>34</v>
      </c>
      <c r="I12" s="95" t="s">
        <v>58</v>
      </c>
      <c r="J12" s="11"/>
    </row>
    <row r="13" spans="1:15" ht="15.75" customHeight="1" x14ac:dyDescent="0.2">
      <c r="A13" s="4"/>
      <c r="B13" s="42"/>
      <c r="C13" s="94" t="s">
        <v>56</v>
      </c>
      <c r="D13" s="238" t="s">
        <v>55</v>
      </c>
      <c r="E13" s="238"/>
      <c r="F13" s="238"/>
      <c r="G13" s="238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49"/>
      <c r="F15" s="249"/>
      <c r="G15" s="234"/>
      <c r="H15" s="234"/>
      <c r="I15" s="234" t="s">
        <v>28</v>
      </c>
      <c r="J15" s="235"/>
    </row>
    <row r="16" spans="1:15" ht="23.25" customHeight="1" x14ac:dyDescent="0.2">
      <c r="A16" s="140" t="s">
        <v>23</v>
      </c>
      <c r="B16" s="141" t="s">
        <v>23</v>
      </c>
      <c r="C16" s="58"/>
      <c r="D16" s="59"/>
      <c r="E16" s="229"/>
      <c r="F16" s="236"/>
      <c r="G16" s="229"/>
      <c r="H16" s="236"/>
      <c r="I16" s="229">
        <f>SUMIF(F50:F51,A16,I50:I51)+SUMIF(F50:F51,"PSU",I50:I51)</f>
        <v>0</v>
      </c>
      <c r="J16" s="230"/>
    </row>
    <row r="17" spans="1:10" ht="23.25" customHeight="1" x14ac:dyDescent="0.2">
      <c r="A17" s="140" t="s">
        <v>24</v>
      </c>
      <c r="B17" s="141" t="s">
        <v>24</v>
      </c>
      <c r="C17" s="58"/>
      <c r="D17" s="59"/>
      <c r="E17" s="229"/>
      <c r="F17" s="236"/>
      <c r="G17" s="229"/>
      <c r="H17" s="236"/>
      <c r="I17" s="229">
        <f>SUMIF(F50:F51,A17,I50:I51)</f>
        <v>0</v>
      </c>
      <c r="J17" s="230"/>
    </row>
    <row r="18" spans="1:10" ht="23.25" customHeight="1" x14ac:dyDescent="0.2">
      <c r="A18" s="140" t="s">
        <v>25</v>
      </c>
      <c r="B18" s="141" t="s">
        <v>25</v>
      </c>
      <c r="C18" s="58"/>
      <c r="D18" s="59"/>
      <c r="E18" s="229"/>
      <c r="F18" s="236"/>
      <c r="G18" s="229"/>
      <c r="H18" s="236"/>
      <c r="I18" s="229">
        <f>SUMIF(F50:F51,A18,I50:I51)</f>
        <v>0</v>
      </c>
      <c r="J18" s="230"/>
    </row>
    <row r="19" spans="1:10" ht="23.25" customHeight="1" x14ac:dyDescent="0.2">
      <c r="A19" s="140"/>
      <c r="B19" s="216" t="s">
        <v>171</v>
      </c>
      <c r="C19" s="58"/>
      <c r="D19" s="59"/>
      <c r="E19" s="79"/>
      <c r="F19" s="80"/>
      <c r="G19" s="79"/>
      <c r="H19" s="80"/>
      <c r="I19" s="79"/>
      <c r="J19" s="217">
        <f>SUM(I16:J18)</f>
        <v>0</v>
      </c>
    </row>
    <row r="20" spans="1:10" ht="23.25" customHeight="1" x14ac:dyDescent="0.2">
      <c r="A20" s="140" t="s">
        <v>69</v>
      </c>
      <c r="B20" s="141" t="s">
        <v>26</v>
      </c>
      <c r="C20" s="58"/>
      <c r="D20" s="59"/>
      <c r="E20" s="229"/>
      <c r="F20" s="236"/>
      <c r="G20" s="229"/>
      <c r="H20" s="236"/>
      <c r="I20" s="229">
        <f>SUMIF(F50:F51,A20,I50:I51)</f>
        <v>0</v>
      </c>
      <c r="J20" s="230"/>
    </row>
    <row r="21" spans="1:10" ht="23.25" customHeight="1" x14ac:dyDescent="0.2">
      <c r="A21" s="140" t="s">
        <v>68</v>
      </c>
      <c r="B21" s="141" t="s">
        <v>27</v>
      </c>
      <c r="C21" s="58"/>
      <c r="D21" s="59"/>
      <c r="E21" s="229"/>
      <c r="F21" s="236"/>
      <c r="G21" s="229"/>
      <c r="H21" s="236"/>
      <c r="I21" s="229">
        <f>SUMIF(F50:F51,A21,I50:I51)</f>
        <v>0</v>
      </c>
      <c r="J21" s="230"/>
    </row>
    <row r="22" spans="1:10" ht="23.25" customHeight="1" x14ac:dyDescent="0.2">
      <c r="A22" s="4"/>
      <c r="B22" s="218" t="s">
        <v>172</v>
      </c>
      <c r="C22" s="74"/>
      <c r="D22" s="75"/>
      <c r="E22" s="231"/>
      <c r="F22" s="232"/>
      <c r="G22" s="231"/>
      <c r="H22" s="232"/>
      <c r="I22" s="231">
        <f>SUM(I19:J21)</f>
        <v>0</v>
      </c>
      <c r="J22" s="245"/>
    </row>
    <row r="23" spans="1:10" ht="33" customHeight="1" x14ac:dyDescent="0.2">
      <c r="A23" s="4"/>
      <c r="B23" s="65" t="s">
        <v>32</v>
      </c>
      <c r="C23" s="58"/>
      <c r="D23" s="59"/>
      <c r="E23" s="64"/>
      <c r="F23" s="61"/>
      <c r="G23" s="50"/>
      <c r="H23" s="50"/>
      <c r="I23" s="50"/>
      <c r="J23" s="62"/>
    </row>
    <row r="24" spans="1:10" ht="23.25" customHeight="1" x14ac:dyDescent="0.2">
      <c r="A24" s="4"/>
      <c r="B24" s="57" t="s">
        <v>11</v>
      </c>
      <c r="C24" s="58"/>
      <c r="D24" s="59"/>
      <c r="E24" s="60">
        <v>15</v>
      </c>
      <c r="F24" s="61" t="s">
        <v>0</v>
      </c>
      <c r="G24" s="227">
        <f>ZakladDPHSniVypocet</f>
        <v>0</v>
      </c>
      <c r="H24" s="228"/>
      <c r="I24" s="228"/>
      <c r="J24" s="62" t="str">
        <f t="shared" ref="J24:J29" si="0">Mena</f>
        <v>CZK</v>
      </c>
    </row>
    <row r="25" spans="1:10" ht="23.25" customHeight="1" x14ac:dyDescent="0.2">
      <c r="A25" s="4"/>
      <c r="B25" s="57" t="s">
        <v>12</v>
      </c>
      <c r="C25" s="58"/>
      <c r="D25" s="59"/>
      <c r="E25" s="60">
        <f>SazbaDPH1</f>
        <v>15</v>
      </c>
      <c r="F25" s="61" t="s">
        <v>0</v>
      </c>
      <c r="G25" s="243">
        <f>ZakladDPHSni*SazbaDPH1/100</f>
        <v>0</v>
      </c>
      <c r="H25" s="244"/>
      <c r="I25" s="244"/>
      <c r="J25" s="62" t="str">
        <f t="shared" si="0"/>
        <v>CZK</v>
      </c>
    </row>
    <row r="26" spans="1:10" ht="23.25" customHeight="1" x14ac:dyDescent="0.2">
      <c r="A26" s="4"/>
      <c r="B26" s="57" t="s">
        <v>13</v>
      </c>
      <c r="C26" s="58"/>
      <c r="D26" s="59"/>
      <c r="E26" s="60">
        <v>21</v>
      </c>
      <c r="F26" s="61" t="s">
        <v>0</v>
      </c>
      <c r="G26" s="227">
        <f>I22</f>
        <v>0</v>
      </c>
      <c r="H26" s="228"/>
      <c r="I26" s="228"/>
      <c r="J26" s="62" t="str">
        <f t="shared" si="0"/>
        <v>CZK</v>
      </c>
    </row>
    <row r="27" spans="1:10" ht="23.25" customHeight="1" x14ac:dyDescent="0.2">
      <c r="A27" s="4"/>
      <c r="B27" s="49" t="s">
        <v>14</v>
      </c>
      <c r="C27" s="22"/>
      <c r="D27" s="18"/>
      <c r="E27" s="43">
        <f>SazbaDPH2</f>
        <v>21</v>
      </c>
      <c r="F27" s="44" t="s">
        <v>0</v>
      </c>
      <c r="G27" s="223">
        <f>ZakladDPHZakl*SazbaDPH2/100</f>
        <v>0</v>
      </c>
      <c r="H27" s="224"/>
      <c r="I27" s="224"/>
      <c r="J27" s="56" t="str">
        <f t="shared" si="0"/>
        <v>CZK</v>
      </c>
    </row>
    <row r="28" spans="1:10" ht="23.25" customHeight="1" thickBot="1" x14ac:dyDescent="0.25">
      <c r="A28" s="4"/>
      <c r="B28" s="48" t="s">
        <v>4</v>
      </c>
      <c r="C28" s="20"/>
      <c r="D28" s="23"/>
      <c r="E28" s="20"/>
      <c r="F28" s="21"/>
      <c r="G28" s="225">
        <f>0</f>
        <v>0</v>
      </c>
      <c r="H28" s="225"/>
      <c r="I28" s="225"/>
      <c r="J28" s="63" t="str">
        <f t="shared" si="0"/>
        <v>CZK</v>
      </c>
    </row>
    <row r="29" spans="1:10" ht="27.75" hidden="1" customHeight="1" thickBot="1" x14ac:dyDescent="0.25">
      <c r="A29" s="4"/>
      <c r="B29" s="114" t="s">
        <v>22</v>
      </c>
      <c r="C29" s="115"/>
      <c r="D29" s="115"/>
      <c r="E29" s="116"/>
      <c r="F29" s="117"/>
      <c r="G29" s="233">
        <f>ZakladDPHSniVypocet+ZakladDPHZaklVypocet</f>
        <v>0</v>
      </c>
      <c r="H29" s="233"/>
      <c r="I29" s="233"/>
      <c r="J29" s="118" t="str">
        <f t="shared" si="0"/>
        <v>CZK</v>
      </c>
    </row>
    <row r="30" spans="1:10" ht="27.75" customHeight="1" thickBot="1" x14ac:dyDescent="0.25">
      <c r="A30" s="4"/>
      <c r="B30" s="114" t="s">
        <v>35</v>
      </c>
      <c r="C30" s="119"/>
      <c r="D30" s="119"/>
      <c r="E30" s="119"/>
      <c r="F30" s="119"/>
      <c r="G30" s="226">
        <f>ZakladDPHSni+DPHSni+ZakladDPHZakl+DPHZakl+Zaokrouhleni</f>
        <v>0</v>
      </c>
      <c r="H30" s="226"/>
      <c r="I30" s="226"/>
      <c r="J30" s="120" t="s">
        <v>61</v>
      </c>
    </row>
    <row r="31" spans="1:10" ht="12.75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30" customHeight="1" x14ac:dyDescent="0.2">
      <c r="A32" s="4"/>
      <c r="B32" s="4"/>
      <c r="C32" s="5"/>
      <c r="D32" s="5"/>
      <c r="E32" s="5"/>
      <c r="F32" s="5"/>
      <c r="G32" s="45"/>
      <c r="H32" s="5"/>
      <c r="I32" s="45"/>
      <c r="J32" s="12"/>
    </row>
    <row r="33" spans="1:52" ht="18.75" customHeight="1" x14ac:dyDescent="0.2">
      <c r="A33" s="4"/>
      <c r="B33" s="24"/>
      <c r="C33" s="19" t="s">
        <v>10</v>
      </c>
      <c r="D33" s="39"/>
      <c r="E33" s="39"/>
      <c r="F33" s="19" t="s">
        <v>9</v>
      </c>
      <c r="G33" s="39"/>
      <c r="H33" s="40">
        <f ca="1">TODAY()</f>
        <v>43308</v>
      </c>
      <c r="I33" s="39"/>
      <c r="J33" s="12"/>
    </row>
    <row r="34" spans="1:52" ht="47.25" customHeight="1" x14ac:dyDescent="0.2">
      <c r="A34" s="4"/>
      <c r="B34" s="4"/>
      <c r="C34" s="5"/>
      <c r="D34" s="5"/>
      <c r="E34" s="5"/>
      <c r="F34" s="5"/>
      <c r="G34" s="45"/>
      <c r="H34" s="5"/>
      <c r="I34" s="45"/>
      <c r="J34" s="12"/>
    </row>
    <row r="35" spans="1:52" s="37" customFormat="1" ht="18.75" customHeight="1" x14ac:dyDescent="0.2">
      <c r="A35" s="30"/>
      <c r="B35" s="30"/>
      <c r="C35" s="31"/>
      <c r="D35" s="25"/>
      <c r="E35" s="25"/>
      <c r="F35" s="31"/>
      <c r="G35" s="32"/>
      <c r="H35" s="25"/>
      <c r="I35" s="32"/>
      <c r="J35" s="38"/>
    </row>
    <row r="36" spans="1:52" ht="12.75" customHeight="1" x14ac:dyDescent="0.2">
      <c r="A36" s="4"/>
      <c r="B36" s="4"/>
      <c r="C36" s="5"/>
      <c r="D36" s="242" t="s">
        <v>2</v>
      </c>
      <c r="E36" s="242"/>
      <c r="F36" s="5"/>
      <c r="G36" s="45"/>
      <c r="H36" s="13" t="s">
        <v>3</v>
      </c>
      <c r="I36" s="45"/>
      <c r="J36" s="12"/>
    </row>
    <row r="37" spans="1:52" ht="13.5" customHeight="1" thickBot="1" x14ac:dyDescent="0.25">
      <c r="A37" s="14"/>
      <c r="B37" s="14"/>
      <c r="C37" s="15"/>
      <c r="D37" s="15"/>
      <c r="E37" s="15"/>
      <c r="F37" s="15"/>
      <c r="G37" s="16"/>
      <c r="H37" s="15"/>
      <c r="I37" s="16"/>
      <c r="J37" s="17"/>
    </row>
    <row r="38" spans="1:52" ht="27" hidden="1" customHeight="1" x14ac:dyDescent="0.25">
      <c r="B38" s="76" t="s">
        <v>15</v>
      </c>
      <c r="C38" s="3"/>
      <c r="D38" s="3"/>
      <c r="E38" s="3"/>
      <c r="F38" s="106"/>
      <c r="G38" s="106"/>
      <c r="H38" s="106"/>
      <c r="I38" s="106"/>
      <c r="J38" s="3"/>
    </row>
    <row r="39" spans="1:52" ht="25.5" hidden="1" customHeight="1" x14ac:dyDescent="0.2">
      <c r="A39" s="98" t="s">
        <v>37</v>
      </c>
      <c r="B39" s="100" t="s">
        <v>16</v>
      </c>
      <c r="C39" s="101" t="s">
        <v>5</v>
      </c>
      <c r="D39" s="102"/>
      <c r="E39" s="102"/>
      <c r="F39" s="107" t="str">
        <f>B24</f>
        <v>Základ pro sníženou DPH</v>
      </c>
      <c r="G39" s="107" t="str">
        <f>B26</f>
        <v>Základ pro základní DPH</v>
      </c>
      <c r="H39" s="108" t="s">
        <v>17</v>
      </c>
      <c r="I39" s="108" t="s">
        <v>1</v>
      </c>
      <c r="J39" s="103" t="s">
        <v>0</v>
      </c>
    </row>
    <row r="40" spans="1:52" ht="25.5" hidden="1" customHeight="1" x14ac:dyDescent="0.2">
      <c r="A40" s="98">
        <v>0</v>
      </c>
      <c r="B40" s="104" t="s">
        <v>59</v>
      </c>
      <c r="C40" s="255" t="s">
        <v>46</v>
      </c>
      <c r="D40" s="256"/>
      <c r="E40" s="256"/>
      <c r="F40" s="109">
        <f>'Rozpočet Pol'!AC43</f>
        <v>0</v>
      </c>
      <c r="G40" s="110">
        <f>'Rozpočet Pol'!AD43</f>
        <v>0</v>
      </c>
      <c r="H40" s="111">
        <f>(F40*SazbaDPH1/100)+(G40*SazbaDPH2/100)</f>
        <v>0</v>
      </c>
      <c r="I40" s="111">
        <f>F40+G40+H40</f>
        <v>0</v>
      </c>
      <c r="J40" s="105" t="str">
        <f>IF(CenaCelkemVypocet=0,"",I40/CenaCelkemVypocet*100)</f>
        <v/>
      </c>
    </row>
    <row r="41" spans="1:52" ht="25.5" hidden="1" customHeight="1" x14ac:dyDescent="0.2">
      <c r="A41" s="98"/>
      <c r="B41" s="257" t="s">
        <v>60</v>
      </c>
      <c r="C41" s="258"/>
      <c r="D41" s="258"/>
      <c r="E41" s="259"/>
      <c r="F41" s="112">
        <f>SUMIF(A40:A40,"=1",F40:F40)</f>
        <v>0</v>
      </c>
      <c r="G41" s="113">
        <f>SUMIF(A40:A40,"=1",G40:G40)</f>
        <v>0</v>
      </c>
      <c r="H41" s="113">
        <f>SUMIF(A40:A40,"=1",H40:H40)</f>
        <v>0</v>
      </c>
      <c r="I41" s="113">
        <f>SUMIF(A40:A40,"=1",I40:I40)</f>
        <v>0</v>
      </c>
      <c r="J41" s="99">
        <f>SUMIF(A40:A40,"=1",J40:J40)</f>
        <v>0</v>
      </c>
    </row>
    <row r="43" spans="1:52" x14ac:dyDescent="0.2">
      <c r="B43" t="s">
        <v>62</v>
      </c>
    </row>
    <row r="44" spans="1:52" x14ac:dyDescent="0.2">
      <c r="B44" s="260" t="s">
        <v>63</v>
      </c>
      <c r="C44" s="260"/>
      <c r="D44" s="260"/>
      <c r="E44" s="260"/>
      <c r="F44" s="260"/>
      <c r="G44" s="260"/>
      <c r="H44" s="260"/>
      <c r="I44" s="260"/>
      <c r="J44" s="260"/>
      <c r="AZ44" s="121" t="str">
        <f>B44</f>
        <v>Trubkování a krabice součástí UKS.</v>
      </c>
    </row>
    <row r="47" spans="1:52" ht="15.75" x14ac:dyDescent="0.25">
      <c r="B47" s="122" t="s">
        <v>64</v>
      </c>
    </row>
    <row r="49" spans="1:10" ht="25.5" customHeight="1" x14ac:dyDescent="0.2">
      <c r="A49" s="123"/>
      <c r="B49" s="126" t="s">
        <v>16</v>
      </c>
      <c r="C49" s="126" t="s">
        <v>5</v>
      </c>
      <c r="D49" s="127"/>
      <c r="E49" s="127"/>
      <c r="F49" s="130" t="s">
        <v>65</v>
      </c>
      <c r="G49" s="130"/>
      <c r="H49" s="130"/>
      <c r="I49" s="261" t="s">
        <v>28</v>
      </c>
      <c r="J49" s="261"/>
    </row>
    <row r="50" spans="1:10" ht="25.5" customHeight="1" x14ac:dyDescent="0.2">
      <c r="A50" s="124"/>
      <c r="B50" s="131" t="s">
        <v>66</v>
      </c>
      <c r="C50" s="263" t="s">
        <v>67</v>
      </c>
      <c r="D50" s="264"/>
      <c r="E50" s="264"/>
      <c r="F50" s="133" t="s">
        <v>25</v>
      </c>
      <c r="G50" s="134"/>
      <c r="H50" s="134"/>
      <c r="I50" s="262">
        <f>'Rozpočet Pol'!G8</f>
        <v>0</v>
      </c>
      <c r="J50" s="262"/>
    </row>
    <row r="51" spans="1:10" ht="25.5" customHeight="1" x14ac:dyDescent="0.2">
      <c r="A51" s="124"/>
      <c r="B51" s="132" t="s">
        <v>68</v>
      </c>
      <c r="C51" s="252" t="s">
        <v>27</v>
      </c>
      <c r="D51" s="253"/>
      <c r="E51" s="253"/>
      <c r="F51" s="135" t="s">
        <v>68</v>
      </c>
      <c r="G51" s="136"/>
      <c r="H51" s="136"/>
      <c r="I51" s="251">
        <f>'Rozpočet Pol'!G39</f>
        <v>0</v>
      </c>
      <c r="J51" s="251"/>
    </row>
    <row r="52" spans="1:10" ht="25.5" customHeight="1" x14ac:dyDescent="0.2">
      <c r="A52" s="125"/>
      <c r="B52" s="128" t="s">
        <v>1</v>
      </c>
      <c r="C52" s="128"/>
      <c r="D52" s="129"/>
      <c r="E52" s="129"/>
      <c r="F52" s="137"/>
      <c r="G52" s="138"/>
      <c r="H52" s="138"/>
      <c r="I52" s="254">
        <f>SUM(I50:I51)</f>
        <v>0</v>
      </c>
      <c r="J52" s="254"/>
    </row>
    <row r="53" spans="1:10" x14ac:dyDescent="0.2">
      <c r="F53" s="139"/>
      <c r="G53" s="97"/>
      <c r="H53" s="139"/>
      <c r="I53" s="97"/>
      <c r="J53" s="97"/>
    </row>
    <row r="54" spans="1:10" x14ac:dyDescent="0.2">
      <c r="F54" s="139"/>
      <c r="G54" s="97"/>
      <c r="H54" s="139"/>
      <c r="I54" s="97"/>
      <c r="J54" s="97"/>
    </row>
    <row r="55" spans="1:10" x14ac:dyDescent="0.2">
      <c r="F55" s="139"/>
      <c r="G55" s="97"/>
      <c r="H55" s="139"/>
      <c r="I55" s="97"/>
      <c r="J55" s="9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I51:J51"/>
    <mergeCell ref="C51:E51"/>
    <mergeCell ref="I52:J52"/>
    <mergeCell ref="C40:E40"/>
    <mergeCell ref="B41:E41"/>
    <mergeCell ref="B44:J44"/>
    <mergeCell ref="I49:J49"/>
    <mergeCell ref="I50:J50"/>
    <mergeCell ref="C50:E5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6:E36"/>
    <mergeCell ref="G25:I25"/>
    <mergeCell ref="G24:I24"/>
    <mergeCell ref="E20:F20"/>
    <mergeCell ref="E21:F21"/>
    <mergeCell ref="I21:J21"/>
    <mergeCell ref="I22:J22"/>
    <mergeCell ref="G20:H20"/>
    <mergeCell ref="G21:H21"/>
    <mergeCell ref="B1:J1"/>
    <mergeCell ref="G27:I27"/>
    <mergeCell ref="G28:I28"/>
    <mergeCell ref="G30:I30"/>
    <mergeCell ref="G26:I26"/>
    <mergeCell ref="I16:J16"/>
    <mergeCell ref="I20:J20"/>
    <mergeCell ref="E22:F22"/>
    <mergeCell ref="G22:H22"/>
    <mergeCell ref="G29:I29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7" max="9" man="1"/>
    <brk id="44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65" t="s">
        <v>6</v>
      </c>
      <c r="B1" s="265"/>
      <c r="C1" s="266"/>
      <c r="D1" s="265"/>
      <c r="E1" s="265"/>
      <c r="F1" s="265"/>
      <c r="G1" s="265"/>
    </row>
    <row r="2" spans="1:7" ht="24.95" customHeight="1" x14ac:dyDescent="0.2">
      <c r="A2" s="78" t="s">
        <v>41</v>
      </c>
      <c r="B2" s="77"/>
      <c r="C2" s="267"/>
      <c r="D2" s="267"/>
      <c r="E2" s="267"/>
      <c r="F2" s="267"/>
      <c r="G2" s="268"/>
    </row>
    <row r="3" spans="1:7" ht="24.95" hidden="1" customHeight="1" x14ac:dyDescent="0.2">
      <c r="A3" s="78" t="s">
        <v>7</v>
      </c>
      <c r="B3" s="77"/>
      <c r="C3" s="267"/>
      <c r="D3" s="267"/>
      <c r="E3" s="267"/>
      <c r="F3" s="267"/>
      <c r="G3" s="268"/>
    </row>
    <row r="4" spans="1:7" ht="24.95" hidden="1" customHeight="1" x14ac:dyDescent="0.2">
      <c r="A4" s="78" t="s">
        <v>8</v>
      </c>
      <c r="B4" s="77"/>
      <c r="C4" s="267"/>
      <c r="D4" s="267"/>
      <c r="E4" s="267"/>
      <c r="F4" s="267"/>
      <c r="G4" s="268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BH53"/>
  <sheetViews>
    <sheetView workbookViewId="0">
      <selection activeCell="A52" sqref="A52"/>
    </sheetView>
  </sheetViews>
  <sheetFormatPr defaultRowHeight="12.75" outlineLevelRow="1" x14ac:dyDescent="0.2"/>
  <cols>
    <col min="1" max="1" width="4.28515625" customWidth="1"/>
    <col min="2" max="2" width="14.42578125" style="96" customWidth="1"/>
    <col min="3" max="3" width="38.28515625" style="96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74" t="s">
        <v>6</v>
      </c>
      <c r="B1" s="274"/>
      <c r="C1" s="274"/>
      <c r="D1" s="274"/>
      <c r="E1" s="274"/>
      <c r="F1" s="274"/>
      <c r="G1" s="274"/>
      <c r="AE1" t="s">
        <v>71</v>
      </c>
    </row>
    <row r="2" spans="1:60" ht="24.95" customHeight="1" x14ac:dyDescent="0.2">
      <c r="A2" s="144" t="s">
        <v>70</v>
      </c>
      <c r="B2" s="142"/>
      <c r="C2" s="275" t="s">
        <v>46</v>
      </c>
      <c r="D2" s="276"/>
      <c r="E2" s="276"/>
      <c r="F2" s="276"/>
      <c r="G2" s="277"/>
      <c r="AE2" t="s">
        <v>72</v>
      </c>
    </row>
    <row r="3" spans="1:60" ht="24.95" customHeight="1" x14ac:dyDescent="0.2">
      <c r="A3" s="145" t="s">
        <v>7</v>
      </c>
      <c r="B3" s="143"/>
      <c r="C3" s="278" t="s">
        <v>43</v>
      </c>
      <c r="D3" s="279"/>
      <c r="E3" s="279"/>
      <c r="F3" s="279"/>
      <c r="G3" s="280"/>
      <c r="AE3" t="s">
        <v>73</v>
      </c>
    </row>
    <row r="4" spans="1:60" ht="24.95" hidden="1" customHeight="1" x14ac:dyDescent="0.2">
      <c r="A4" s="145" t="s">
        <v>8</v>
      </c>
      <c r="B4" s="143"/>
      <c r="C4" s="278"/>
      <c r="D4" s="279"/>
      <c r="E4" s="279"/>
      <c r="F4" s="279"/>
      <c r="G4" s="280"/>
      <c r="AE4" t="s">
        <v>74</v>
      </c>
    </row>
    <row r="5" spans="1:60" hidden="1" x14ac:dyDescent="0.2">
      <c r="A5" s="146" t="s">
        <v>75</v>
      </c>
      <c r="B5" s="147"/>
      <c r="C5" s="148"/>
      <c r="D5" s="149"/>
      <c r="E5" s="149"/>
      <c r="F5" s="149"/>
      <c r="G5" s="150"/>
      <c r="AE5" t="s">
        <v>76</v>
      </c>
    </row>
    <row r="7" spans="1:60" ht="38.25" x14ac:dyDescent="0.2">
      <c r="A7" s="156" t="s">
        <v>77</v>
      </c>
      <c r="B7" s="157" t="s">
        <v>78</v>
      </c>
      <c r="C7" s="157" t="s">
        <v>79</v>
      </c>
      <c r="D7" s="156" t="s">
        <v>80</v>
      </c>
      <c r="E7" s="156" t="s">
        <v>81</v>
      </c>
      <c r="F7" s="151" t="s">
        <v>82</v>
      </c>
      <c r="G7" s="171" t="s">
        <v>28</v>
      </c>
      <c r="H7" s="172" t="s">
        <v>29</v>
      </c>
      <c r="I7" s="172" t="s">
        <v>83</v>
      </c>
      <c r="J7" s="172" t="s">
        <v>30</v>
      </c>
      <c r="K7" s="172" t="s">
        <v>84</v>
      </c>
      <c r="L7" s="172" t="s">
        <v>85</v>
      </c>
      <c r="M7" s="172" t="s">
        <v>86</v>
      </c>
      <c r="N7" s="172" t="s">
        <v>87</v>
      </c>
      <c r="O7" s="172" t="s">
        <v>88</v>
      </c>
      <c r="P7" s="172" t="s">
        <v>89</v>
      </c>
      <c r="Q7" s="172" t="s">
        <v>90</v>
      </c>
      <c r="R7" s="172" t="s">
        <v>91</v>
      </c>
      <c r="S7" s="172" t="s">
        <v>92</v>
      </c>
      <c r="T7" s="172" t="s">
        <v>93</v>
      </c>
      <c r="U7" s="159" t="s">
        <v>94</v>
      </c>
      <c r="V7" s="197" t="s">
        <v>166</v>
      </c>
      <c r="W7" s="197" t="s">
        <v>167</v>
      </c>
    </row>
    <row r="8" spans="1:60" x14ac:dyDescent="0.2">
      <c r="A8" s="173" t="s">
        <v>95</v>
      </c>
      <c r="B8" s="174" t="s">
        <v>66</v>
      </c>
      <c r="C8" s="175" t="s">
        <v>67</v>
      </c>
      <c r="D8" s="158"/>
      <c r="E8" s="176"/>
      <c r="F8" s="177"/>
      <c r="G8" s="177">
        <f>SUMIF(AE9:AE38,"&lt;&gt;NOR",G9:G38)</f>
        <v>0</v>
      </c>
      <c r="H8" s="177"/>
      <c r="I8" s="177">
        <f>SUM(I9:I38)</f>
        <v>0</v>
      </c>
      <c r="J8" s="177"/>
      <c r="K8" s="177">
        <f>SUM(K9:K38)</f>
        <v>0</v>
      </c>
      <c r="L8" s="177"/>
      <c r="M8" s="177">
        <f>SUM(M9:M38)</f>
        <v>0</v>
      </c>
      <c r="N8" s="158"/>
      <c r="O8" s="158">
        <f>SUM(O9:O38)</f>
        <v>3.705E-2</v>
      </c>
      <c r="P8" s="158"/>
      <c r="Q8" s="158">
        <f>SUM(Q9:Q38)</f>
        <v>0</v>
      </c>
      <c r="R8" s="158"/>
      <c r="S8" s="158"/>
      <c r="T8" s="173"/>
      <c r="U8" s="158">
        <f>SUM(U9:U38)</f>
        <v>42.06</v>
      </c>
      <c r="V8" s="196"/>
      <c r="W8" s="196"/>
      <c r="AE8" t="s">
        <v>96</v>
      </c>
    </row>
    <row r="9" spans="1:60" ht="22.5" outlineLevel="1" x14ac:dyDescent="0.2">
      <c r="A9" s="153">
        <v>1</v>
      </c>
      <c r="B9" s="160" t="s">
        <v>97</v>
      </c>
      <c r="C9" s="189" t="s">
        <v>98</v>
      </c>
      <c r="D9" s="162" t="s">
        <v>99</v>
      </c>
      <c r="E9" s="166">
        <v>1</v>
      </c>
      <c r="F9" s="168"/>
      <c r="G9" s="169">
        <f>ROUND(E9*F9,2)</f>
        <v>0</v>
      </c>
      <c r="H9" s="168"/>
      <c r="I9" s="169">
        <f>ROUND(E9*H9,2)</f>
        <v>0</v>
      </c>
      <c r="J9" s="168"/>
      <c r="K9" s="169">
        <f>ROUND(E9*J9,2)</f>
        <v>0</v>
      </c>
      <c r="L9" s="169">
        <v>21</v>
      </c>
      <c r="M9" s="169">
        <f>G9*(1+L9/100)</f>
        <v>0</v>
      </c>
      <c r="N9" s="162">
        <v>0</v>
      </c>
      <c r="O9" s="162">
        <f>ROUND(E9*N9,5)</f>
        <v>0</v>
      </c>
      <c r="P9" s="162">
        <v>0</v>
      </c>
      <c r="Q9" s="162">
        <f>ROUND(E9*P9,5)</f>
        <v>0</v>
      </c>
      <c r="R9" s="162"/>
      <c r="S9" s="162"/>
      <c r="T9" s="163">
        <v>0.46783000000000002</v>
      </c>
      <c r="U9" s="162">
        <f>ROUND(E9*T9,2)</f>
        <v>0.47</v>
      </c>
      <c r="V9" s="198" t="s">
        <v>168</v>
      </c>
      <c r="W9" s="199" t="s">
        <v>169</v>
      </c>
      <c r="X9" s="152"/>
      <c r="Y9" s="152"/>
      <c r="Z9" s="152"/>
      <c r="AA9" s="152"/>
      <c r="AB9" s="152"/>
      <c r="AC9" s="152"/>
      <c r="AD9" s="152"/>
      <c r="AE9" s="152" t="s">
        <v>100</v>
      </c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53">
        <v>2</v>
      </c>
      <c r="B10" s="160" t="s">
        <v>101</v>
      </c>
      <c r="C10" s="189" t="s">
        <v>102</v>
      </c>
      <c r="D10" s="162" t="s">
        <v>103</v>
      </c>
      <c r="E10" s="166">
        <v>1</v>
      </c>
      <c r="F10" s="168"/>
      <c r="G10" s="169">
        <f>ROUND(E10*F10,2)</f>
        <v>0</v>
      </c>
      <c r="H10" s="168"/>
      <c r="I10" s="169">
        <f>ROUND(E10*H10,2)</f>
        <v>0</v>
      </c>
      <c r="J10" s="168"/>
      <c r="K10" s="169">
        <f>ROUND(E10*J10,2)</f>
        <v>0</v>
      </c>
      <c r="L10" s="169">
        <v>21</v>
      </c>
      <c r="M10" s="169">
        <f>G10*(1+L10/100)</f>
        <v>0</v>
      </c>
      <c r="N10" s="162">
        <v>0</v>
      </c>
      <c r="O10" s="162">
        <f>ROUND(E10*N10,5)</f>
        <v>0</v>
      </c>
      <c r="P10" s="162">
        <v>0</v>
      </c>
      <c r="Q10" s="162">
        <f>ROUND(E10*P10,5)</f>
        <v>0</v>
      </c>
      <c r="R10" s="162"/>
      <c r="S10" s="162"/>
      <c r="T10" s="163">
        <v>0</v>
      </c>
      <c r="U10" s="162">
        <f>ROUND(E10*T10,2)</f>
        <v>0</v>
      </c>
      <c r="V10" s="200" t="s">
        <v>168</v>
      </c>
      <c r="W10" s="200" t="s">
        <v>170</v>
      </c>
      <c r="X10" s="152"/>
      <c r="Y10" s="152"/>
      <c r="Z10" s="152"/>
      <c r="AA10" s="152"/>
      <c r="AB10" s="152"/>
      <c r="AC10" s="152"/>
      <c r="AD10" s="152"/>
      <c r="AE10" s="152" t="s">
        <v>104</v>
      </c>
      <c r="AF10" s="152"/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ht="22.5" outlineLevel="1" x14ac:dyDescent="0.2">
      <c r="A11" s="153">
        <v>3</v>
      </c>
      <c r="B11" s="160" t="s">
        <v>105</v>
      </c>
      <c r="C11" s="189" t="s">
        <v>106</v>
      </c>
      <c r="D11" s="162" t="s">
        <v>99</v>
      </c>
      <c r="E11" s="166">
        <v>1</v>
      </c>
      <c r="F11" s="168"/>
      <c r="G11" s="169">
        <f>ROUND(E11*F11,2)</f>
        <v>0</v>
      </c>
      <c r="H11" s="168"/>
      <c r="I11" s="169">
        <f>ROUND(E11*H11,2)</f>
        <v>0</v>
      </c>
      <c r="J11" s="168"/>
      <c r="K11" s="169">
        <f>ROUND(E11*J11,2)</f>
        <v>0</v>
      </c>
      <c r="L11" s="169">
        <v>21</v>
      </c>
      <c r="M11" s="169">
        <f>G11*(1+L11/100)</f>
        <v>0</v>
      </c>
      <c r="N11" s="162">
        <v>0</v>
      </c>
      <c r="O11" s="162">
        <f>ROUND(E11*N11,5)</f>
        <v>0</v>
      </c>
      <c r="P11" s="162">
        <v>0</v>
      </c>
      <c r="Q11" s="162">
        <f>ROUND(E11*P11,5)</f>
        <v>0</v>
      </c>
      <c r="R11" s="162"/>
      <c r="S11" s="162"/>
      <c r="T11" s="163">
        <v>0.80117000000000005</v>
      </c>
      <c r="U11" s="162">
        <f>ROUND(E11*T11,2)</f>
        <v>0.8</v>
      </c>
      <c r="V11" s="200" t="s">
        <v>168</v>
      </c>
      <c r="W11" s="201" t="s">
        <v>169</v>
      </c>
      <c r="X11" s="152"/>
      <c r="Y11" s="152"/>
      <c r="Z11" s="152"/>
      <c r="AA11" s="152"/>
      <c r="AB11" s="152"/>
      <c r="AC11" s="152"/>
      <c r="AD11" s="152"/>
      <c r="AE11" s="152" t="s">
        <v>100</v>
      </c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53">
        <v>4</v>
      </c>
      <c r="B12" s="160" t="s">
        <v>107</v>
      </c>
      <c r="C12" s="189" t="s">
        <v>108</v>
      </c>
      <c r="D12" s="162" t="s">
        <v>103</v>
      </c>
      <c r="E12" s="166">
        <v>1</v>
      </c>
      <c r="F12" s="168"/>
      <c r="G12" s="169">
        <f>ROUND(E12*F12,2)</f>
        <v>0</v>
      </c>
      <c r="H12" s="168"/>
      <c r="I12" s="169">
        <f>ROUND(E12*H12,2)</f>
        <v>0</v>
      </c>
      <c r="J12" s="168"/>
      <c r="K12" s="169">
        <f>ROUND(E12*J12,2)</f>
        <v>0</v>
      </c>
      <c r="L12" s="169">
        <v>21</v>
      </c>
      <c r="M12" s="169">
        <f>G12*(1+L12/100)</f>
        <v>0</v>
      </c>
      <c r="N12" s="162">
        <v>0</v>
      </c>
      <c r="O12" s="162">
        <f>ROUND(E12*N12,5)</f>
        <v>0</v>
      </c>
      <c r="P12" s="162">
        <v>0</v>
      </c>
      <c r="Q12" s="162">
        <f>ROUND(E12*P12,5)</f>
        <v>0</v>
      </c>
      <c r="R12" s="162"/>
      <c r="S12" s="162"/>
      <c r="T12" s="163">
        <v>0</v>
      </c>
      <c r="U12" s="162">
        <f>ROUND(E12*T12,2)</f>
        <v>0</v>
      </c>
      <c r="V12" s="200" t="s">
        <v>168</v>
      </c>
      <c r="W12" s="200" t="s">
        <v>170</v>
      </c>
      <c r="X12" s="152"/>
      <c r="Y12" s="152"/>
      <c r="Z12" s="152"/>
      <c r="AA12" s="152"/>
      <c r="AB12" s="152"/>
      <c r="AC12" s="152"/>
      <c r="AD12" s="152"/>
      <c r="AE12" s="152" t="s">
        <v>104</v>
      </c>
      <c r="AF12" s="152"/>
      <c r="AG12" s="152"/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53"/>
      <c r="B13" s="160"/>
      <c r="C13" s="269" t="s">
        <v>109</v>
      </c>
      <c r="D13" s="270"/>
      <c r="E13" s="271"/>
      <c r="F13" s="272"/>
      <c r="G13" s="273"/>
      <c r="H13" s="169"/>
      <c r="I13" s="169"/>
      <c r="J13" s="169"/>
      <c r="K13" s="169"/>
      <c r="L13" s="169"/>
      <c r="M13" s="169"/>
      <c r="N13" s="162"/>
      <c r="O13" s="162"/>
      <c r="P13" s="162"/>
      <c r="Q13" s="162"/>
      <c r="R13" s="162"/>
      <c r="S13" s="162"/>
      <c r="T13" s="163"/>
      <c r="U13" s="162"/>
      <c r="V13" s="195"/>
      <c r="W13" s="202"/>
      <c r="X13" s="152"/>
      <c r="Y13" s="152"/>
      <c r="Z13" s="152"/>
      <c r="AA13" s="152"/>
      <c r="AB13" s="152"/>
      <c r="AC13" s="152"/>
      <c r="AD13" s="152"/>
      <c r="AE13" s="152" t="s">
        <v>110</v>
      </c>
      <c r="AF13" s="152"/>
      <c r="AG13" s="152"/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5" t="str">
        <f>C13</f>
        <v>IO modul 2 vstupy, 16 výstupů pro řízení směrování hlášení do vybraných zón, komunikace ethernet</v>
      </c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53"/>
      <c r="B14" s="160"/>
      <c r="C14" s="269" t="s">
        <v>111</v>
      </c>
      <c r="D14" s="270"/>
      <c r="E14" s="271"/>
      <c r="F14" s="272"/>
      <c r="G14" s="273"/>
      <c r="H14" s="169"/>
      <c r="I14" s="169"/>
      <c r="J14" s="169"/>
      <c r="K14" s="169"/>
      <c r="L14" s="169"/>
      <c r="M14" s="169"/>
      <c r="N14" s="162"/>
      <c r="O14" s="162"/>
      <c r="P14" s="162"/>
      <c r="Q14" s="162"/>
      <c r="R14" s="162"/>
      <c r="S14" s="162"/>
      <c r="T14" s="163"/>
      <c r="U14" s="162"/>
      <c r="V14" s="195"/>
      <c r="W14" s="202"/>
      <c r="X14" s="152"/>
      <c r="Y14" s="152"/>
      <c r="Z14" s="152"/>
      <c r="AA14" s="152"/>
      <c r="AB14" s="152"/>
      <c r="AC14" s="152"/>
      <c r="AD14" s="152"/>
      <c r="AE14" s="152" t="s">
        <v>110</v>
      </c>
      <c r="AF14" s="152"/>
      <c r="AG14" s="152"/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5" t="str">
        <f>C14</f>
        <v>vč.boxu, nap.zdroje a držáku</v>
      </c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53">
        <v>5</v>
      </c>
      <c r="B15" s="160" t="s">
        <v>112</v>
      </c>
      <c r="C15" s="189" t="s">
        <v>113</v>
      </c>
      <c r="D15" s="162" t="s">
        <v>103</v>
      </c>
      <c r="E15" s="166">
        <v>1</v>
      </c>
      <c r="F15" s="168"/>
      <c r="G15" s="169">
        <f>ROUND(E15*F15,2)</f>
        <v>0</v>
      </c>
      <c r="H15" s="168"/>
      <c r="I15" s="169">
        <f>ROUND(E15*H15,2)</f>
        <v>0</v>
      </c>
      <c r="J15" s="168"/>
      <c r="K15" s="169">
        <f>ROUND(E15*J15,2)</f>
        <v>0</v>
      </c>
      <c r="L15" s="169">
        <v>21</v>
      </c>
      <c r="M15" s="169">
        <f>G15*(1+L15/100)</f>
        <v>0</v>
      </c>
      <c r="N15" s="162">
        <v>0</v>
      </c>
      <c r="O15" s="162">
        <f>ROUND(E15*N15,5)</f>
        <v>0</v>
      </c>
      <c r="P15" s="162">
        <v>0</v>
      </c>
      <c r="Q15" s="162">
        <f>ROUND(E15*P15,5)</f>
        <v>0</v>
      </c>
      <c r="R15" s="162"/>
      <c r="S15" s="162"/>
      <c r="T15" s="163">
        <v>0</v>
      </c>
      <c r="U15" s="162">
        <f>ROUND(E15*T15,2)</f>
        <v>0</v>
      </c>
      <c r="V15" s="200" t="s">
        <v>168</v>
      </c>
      <c r="W15" s="200" t="s">
        <v>170</v>
      </c>
      <c r="X15" s="152"/>
      <c r="Y15" s="152"/>
      <c r="Z15" s="152"/>
      <c r="AA15" s="152"/>
      <c r="AB15" s="152"/>
      <c r="AC15" s="152"/>
      <c r="AD15" s="152"/>
      <c r="AE15" s="152" t="s">
        <v>104</v>
      </c>
      <c r="AF15" s="152"/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 x14ac:dyDescent="0.2">
      <c r="A16" s="153"/>
      <c r="B16" s="160"/>
      <c r="C16" s="269" t="s">
        <v>114</v>
      </c>
      <c r="D16" s="270"/>
      <c r="E16" s="271"/>
      <c r="F16" s="272"/>
      <c r="G16" s="273"/>
      <c r="H16" s="169"/>
      <c r="I16" s="169"/>
      <c r="J16" s="169"/>
      <c r="K16" s="169"/>
      <c r="L16" s="169"/>
      <c r="M16" s="169"/>
      <c r="N16" s="162"/>
      <c r="O16" s="162"/>
      <c r="P16" s="162"/>
      <c r="Q16" s="162"/>
      <c r="R16" s="162"/>
      <c r="S16" s="162"/>
      <c r="T16" s="163"/>
      <c r="U16" s="162"/>
      <c r="V16" s="195"/>
      <c r="W16" s="202"/>
      <c r="X16" s="152"/>
      <c r="Y16" s="152"/>
      <c r="Z16" s="152"/>
      <c r="AA16" s="152"/>
      <c r="AB16" s="152"/>
      <c r="AC16" s="152"/>
      <c r="AD16" s="152"/>
      <c r="AE16" s="152" t="s">
        <v>110</v>
      </c>
      <c r="AF16" s="152"/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5" t="str">
        <f>C16</f>
        <v>zdroj 24V + relé pro spínání zvuk.výstupů</v>
      </c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53">
        <v>6</v>
      </c>
      <c r="B17" s="160" t="s">
        <v>115</v>
      </c>
      <c r="C17" s="189" t="s">
        <v>116</v>
      </c>
      <c r="D17" s="162" t="s">
        <v>103</v>
      </c>
      <c r="E17" s="166">
        <v>1</v>
      </c>
      <c r="F17" s="168"/>
      <c r="G17" s="169">
        <f>ROUND(E17*F17,2)</f>
        <v>0</v>
      </c>
      <c r="H17" s="168"/>
      <c r="I17" s="169">
        <f>ROUND(E17*H17,2)</f>
        <v>0</v>
      </c>
      <c r="J17" s="168"/>
      <c r="K17" s="169">
        <f>ROUND(E17*J17,2)</f>
        <v>0</v>
      </c>
      <c r="L17" s="169">
        <v>21</v>
      </c>
      <c r="M17" s="169">
        <f>G17*(1+L17/100)</f>
        <v>0</v>
      </c>
      <c r="N17" s="162">
        <v>0</v>
      </c>
      <c r="O17" s="162">
        <f>ROUND(E17*N17,5)</f>
        <v>0</v>
      </c>
      <c r="P17" s="162">
        <v>0</v>
      </c>
      <c r="Q17" s="162">
        <f>ROUND(E17*P17,5)</f>
        <v>0</v>
      </c>
      <c r="R17" s="162"/>
      <c r="S17" s="162"/>
      <c r="T17" s="163">
        <v>0</v>
      </c>
      <c r="U17" s="162">
        <f>ROUND(E17*T17,2)</f>
        <v>0</v>
      </c>
      <c r="V17" s="200" t="s">
        <v>168</v>
      </c>
      <c r="W17" s="200" t="s">
        <v>170</v>
      </c>
      <c r="X17" s="152"/>
      <c r="Y17" s="152"/>
      <c r="Z17" s="152"/>
      <c r="AA17" s="152"/>
      <c r="AB17" s="152"/>
      <c r="AC17" s="152"/>
      <c r="AD17" s="152"/>
      <c r="AE17" s="152" t="s">
        <v>104</v>
      </c>
      <c r="AF17" s="152"/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ht="22.5" outlineLevel="1" x14ac:dyDescent="0.2">
      <c r="A18" s="153"/>
      <c r="B18" s="160"/>
      <c r="C18" s="269" t="s">
        <v>117</v>
      </c>
      <c r="D18" s="270"/>
      <c r="E18" s="271"/>
      <c r="F18" s="272"/>
      <c r="G18" s="273"/>
      <c r="H18" s="169"/>
      <c r="I18" s="169"/>
      <c r="J18" s="169"/>
      <c r="K18" s="169"/>
      <c r="L18" s="169"/>
      <c r="M18" s="169"/>
      <c r="N18" s="162"/>
      <c r="O18" s="162"/>
      <c r="P18" s="162"/>
      <c r="Q18" s="162"/>
      <c r="R18" s="162"/>
      <c r="S18" s="162"/>
      <c r="T18" s="163"/>
      <c r="U18" s="162"/>
      <c r="V18" s="195"/>
      <c r="W18" s="202"/>
      <c r="X18" s="152"/>
      <c r="Y18" s="152"/>
      <c r="Z18" s="152"/>
      <c r="AA18" s="152"/>
      <c r="AB18" s="152"/>
      <c r="AC18" s="152"/>
      <c r="AD18" s="152"/>
      <c r="AE18" s="152" t="s">
        <v>110</v>
      </c>
      <c r="AF18" s="152"/>
      <c r="AG18" s="152"/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5" t="str">
        <f>C18</f>
        <v>Zvuková karta do výjezdového PC pro zpracování zvukových signálů přenášených datovým kanálem z dispečinku v Bohunicích</v>
      </c>
      <c r="BB18" s="152"/>
      <c r="BC18" s="152"/>
      <c r="BD18" s="152"/>
      <c r="BE18" s="152"/>
      <c r="BF18" s="152"/>
      <c r="BG18" s="152"/>
      <c r="BH18" s="152"/>
    </row>
    <row r="19" spans="1:60" ht="22.5" outlineLevel="1" x14ac:dyDescent="0.2">
      <c r="A19" s="153">
        <v>7</v>
      </c>
      <c r="B19" s="160" t="s">
        <v>118</v>
      </c>
      <c r="C19" s="189" t="s">
        <v>119</v>
      </c>
      <c r="D19" s="162" t="s">
        <v>99</v>
      </c>
      <c r="E19" s="166">
        <v>10</v>
      </c>
      <c r="F19" s="168"/>
      <c r="G19" s="169">
        <f t="shared" ref="G19:G26" si="0">ROUND(E19*F19,2)</f>
        <v>0</v>
      </c>
      <c r="H19" s="168"/>
      <c r="I19" s="169">
        <f t="shared" ref="I19:I26" si="1">ROUND(E19*H19,2)</f>
        <v>0</v>
      </c>
      <c r="J19" s="168"/>
      <c r="K19" s="169">
        <f t="shared" ref="K19:K26" si="2">ROUND(E19*J19,2)</f>
        <v>0</v>
      </c>
      <c r="L19" s="169">
        <v>21</v>
      </c>
      <c r="M19" s="169">
        <f t="shared" ref="M19:M26" si="3">G19*(1+L19/100)</f>
        <v>0</v>
      </c>
      <c r="N19" s="162">
        <v>0</v>
      </c>
      <c r="O19" s="162">
        <f t="shared" ref="O19:O26" si="4">ROUND(E19*N19,5)</f>
        <v>0</v>
      </c>
      <c r="P19" s="162">
        <v>0</v>
      </c>
      <c r="Q19" s="162">
        <f t="shared" ref="Q19:Q26" si="5">ROUND(E19*P19,5)</f>
        <v>0</v>
      </c>
      <c r="R19" s="162"/>
      <c r="S19" s="162"/>
      <c r="T19" s="163">
        <v>0.28932999999999998</v>
      </c>
      <c r="U19" s="162">
        <f t="shared" ref="U19:U26" si="6">ROUND(E19*T19,2)</f>
        <v>2.89</v>
      </c>
      <c r="V19" s="200" t="s">
        <v>168</v>
      </c>
      <c r="W19" s="201" t="s">
        <v>169</v>
      </c>
      <c r="X19" s="152"/>
      <c r="Y19" s="152"/>
      <c r="Z19" s="152"/>
      <c r="AA19" s="152"/>
      <c r="AB19" s="152"/>
      <c r="AC19" s="152"/>
      <c r="AD19" s="152"/>
      <c r="AE19" s="152" t="s">
        <v>100</v>
      </c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 x14ac:dyDescent="0.2">
      <c r="A20" s="153">
        <v>8</v>
      </c>
      <c r="B20" s="160" t="s">
        <v>120</v>
      </c>
      <c r="C20" s="189" t="s">
        <v>121</v>
      </c>
      <c r="D20" s="162" t="s">
        <v>103</v>
      </c>
      <c r="E20" s="166">
        <v>10</v>
      </c>
      <c r="F20" s="168"/>
      <c r="G20" s="169">
        <f t="shared" si="0"/>
        <v>0</v>
      </c>
      <c r="H20" s="168"/>
      <c r="I20" s="169">
        <f t="shared" si="1"/>
        <v>0</v>
      </c>
      <c r="J20" s="168"/>
      <c r="K20" s="169">
        <f t="shared" si="2"/>
        <v>0</v>
      </c>
      <c r="L20" s="169">
        <v>21</v>
      </c>
      <c r="M20" s="169">
        <f t="shared" si="3"/>
        <v>0</v>
      </c>
      <c r="N20" s="162">
        <v>0</v>
      </c>
      <c r="O20" s="162">
        <f t="shared" si="4"/>
        <v>0</v>
      </c>
      <c r="P20" s="162">
        <v>0</v>
      </c>
      <c r="Q20" s="162">
        <f t="shared" si="5"/>
        <v>0</v>
      </c>
      <c r="R20" s="162"/>
      <c r="S20" s="162"/>
      <c r="T20" s="163">
        <v>0</v>
      </c>
      <c r="U20" s="162">
        <f t="shared" si="6"/>
        <v>0</v>
      </c>
      <c r="V20" s="200" t="s">
        <v>168</v>
      </c>
      <c r="W20" s="200" t="s">
        <v>170</v>
      </c>
      <c r="X20" s="152"/>
      <c r="Y20" s="152"/>
      <c r="Z20" s="152"/>
      <c r="AA20" s="152"/>
      <c r="AB20" s="152"/>
      <c r="AC20" s="152"/>
      <c r="AD20" s="152"/>
      <c r="AE20" s="152" t="s">
        <v>104</v>
      </c>
      <c r="AF20" s="152"/>
      <c r="AG20" s="152"/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ht="22.5" outlineLevel="1" x14ac:dyDescent="0.2">
      <c r="A21" s="153">
        <v>9</v>
      </c>
      <c r="B21" s="160" t="s">
        <v>122</v>
      </c>
      <c r="C21" s="189" t="s">
        <v>123</v>
      </c>
      <c r="D21" s="162" t="s">
        <v>99</v>
      </c>
      <c r="E21" s="166">
        <v>3</v>
      </c>
      <c r="F21" s="168"/>
      <c r="G21" s="169">
        <f t="shared" si="0"/>
        <v>0</v>
      </c>
      <c r="H21" s="168"/>
      <c r="I21" s="169">
        <f t="shared" si="1"/>
        <v>0</v>
      </c>
      <c r="J21" s="168"/>
      <c r="K21" s="169">
        <f t="shared" si="2"/>
        <v>0</v>
      </c>
      <c r="L21" s="169">
        <v>21</v>
      </c>
      <c r="M21" s="169">
        <f t="shared" si="3"/>
        <v>0</v>
      </c>
      <c r="N21" s="162">
        <v>0</v>
      </c>
      <c r="O21" s="162">
        <f t="shared" si="4"/>
        <v>0</v>
      </c>
      <c r="P21" s="162">
        <v>0</v>
      </c>
      <c r="Q21" s="162">
        <f t="shared" si="5"/>
        <v>0</v>
      </c>
      <c r="R21" s="162"/>
      <c r="S21" s="162"/>
      <c r="T21" s="163">
        <v>0.17849999999999999</v>
      </c>
      <c r="U21" s="162">
        <f t="shared" si="6"/>
        <v>0.54</v>
      </c>
      <c r="V21" s="204" t="s">
        <v>168</v>
      </c>
      <c r="W21" s="205" t="s">
        <v>169</v>
      </c>
      <c r="X21" s="152"/>
      <c r="Y21" s="152"/>
      <c r="Z21" s="152"/>
      <c r="AA21" s="152"/>
      <c r="AB21" s="152"/>
      <c r="AC21" s="152"/>
      <c r="AD21" s="152"/>
      <c r="AE21" s="152" t="s">
        <v>100</v>
      </c>
      <c r="AF21" s="152"/>
      <c r="AG21" s="152"/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ht="22.5" outlineLevel="1" x14ac:dyDescent="0.2">
      <c r="A22" s="153">
        <v>10</v>
      </c>
      <c r="B22" s="160" t="s">
        <v>124</v>
      </c>
      <c r="C22" s="189" t="s">
        <v>125</v>
      </c>
      <c r="D22" s="162" t="s">
        <v>103</v>
      </c>
      <c r="E22" s="166">
        <v>3</v>
      </c>
      <c r="F22" s="168"/>
      <c r="G22" s="169">
        <f t="shared" si="0"/>
        <v>0</v>
      </c>
      <c r="H22" s="168"/>
      <c r="I22" s="169">
        <f t="shared" si="1"/>
        <v>0</v>
      </c>
      <c r="J22" s="168"/>
      <c r="K22" s="169">
        <f t="shared" si="2"/>
        <v>0</v>
      </c>
      <c r="L22" s="169">
        <v>21</v>
      </c>
      <c r="M22" s="169">
        <f t="shared" si="3"/>
        <v>0</v>
      </c>
      <c r="N22" s="162">
        <v>0</v>
      </c>
      <c r="O22" s="162">
        <f t="shared" si="4"/>
        <v>0</v>
      </c>
      <c r="P22" s="162">
        <v>0</v>
      </c>
      <c r="Q22" s="162">
        <f t="shared" si="5"/>
        <v>0</v>
      </c>
      <c r="R22" s="162"/>
      <c r="S22" s="162"/>
      <c r="T22" s="163">
        <v>0</v>
      </c>
      <c r="U22" s="162">
        <f t="shared" si="6"/>
        <v>0</v>
      </c>
      <c r="V22" s="204" t="s">
        <v>168</v>
      </c>
      <c r="W22" s="204" t="s">
        <v>170</v>
      </c>
      <c r="X22" s="152"/>
      <c r="Y22" s="152"/>
      <c r="Z22" s="152"/>
      <c r="AA22" s="152"/>
      <c r="AB22" s="152"/>
      <c r="AC22" s="152"/>
      <c r="AD22" s="152"/>
      <c r="AE22" s="152" t="s">
        <v>104</v>
      </c>
      <c r="AF22" s="152"/>
      <c r="AG22" s="152"/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ht="22.5" outlineLevel="1" x14ac:dyDescent="0.2">
      <c r="A23" s="153">
        <v>11</v>
      </c>
      <c r="B23" s="160" t="s">
        <v>126</v>
      </c>
      <c r="C23" s="189" t="s">
        <v>127</v>
      </c>
      <c r="D23" s="162" t="s">
        <v>99</v>
      </c>
      <c r="E23" s="166">
        <v>2</v>
      </c>
      <c r="F23" s="168"/>
      <c r="G23" s="169">
        <f t="shared" si="0"/>
        <v>0</v>
      </c>
      <c r="H23" s="168"/>
      <c r="I23" s="169">
        <f t="shared" si="1"/>
        <v>0</v>
      </c>
      <c r="J23" s="168"/>
      <c r="K23" s="169">
        <f t="shared" si="2"/>
        <v>0</v>
      </c>
      <c r="L23" s="169">
        <v>21</v>
      </c>
      <c r="M23" s="169">
        <f t="shared" si="3"/>
        <v>0</v>
      </c>
      <c r="N23" s="162">
        <v>0</v>
      </c>
      <c r="O23" s="162">
        <f t="shared" si="4"/>
        <v>0</v>
      </c>
      <c r="P23" s="162">
        <v>0</v>
      </c>
      <c r="Q23" s="162">
        <f t="shared" si="5"/>
        <v>0</v>
      </c>
      <c r="R23" s="162"/>
      <c r="S23" s="162"/>
      <c r="T23" s="163">
        <v>0.20882999999999999</v>
      </c>
      <c r="U23" s="162">
        <f t="shared" si="6"/>
        <v>0.42</v>
      </c>
      <c r="V23" s="204" t="s">
        <v>168</v>
      </c>
      <c r="W23" s="205" t="s">
        <v>169</v>
      </c>
      <c r="X23" s="152"/>
      <c r="Y23" s="152"/>
      <c r="Z23" s="152"/>
      <c r="AA23" s="152"/>
      <c r="AB23" s="152"/>
      <c r="AC23" s="152"/>
      <c r="AD23" s="152"/>
      <c r="AE23" s="152" t="s">
        <v>100</v>
      </c>
      <c r="AF23" s="152"/>
      <c r="AG23" s="152"/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ht="22.5" outlineLevel="1" x14ac:dyDescent="0.2">
      <c r="A24" s="153">
        <v>12</v>
      </c>
      <c r="B24" s="160" t="s">
        <v>128</v>
      </c>
      <c r="C24" s="189" t="s">
        <v>129</v>
      </c>
      <c r="D24" s="162" t="s">
        <v>99</v>
      </c>
      <c r="E24" s="166">
        <v>1</v>
      </c>
      <c r="F24" s="168"/>
      <c r="G24" s="169">
        <f t="shared" si="0"/>
        <v>0</v>
      </c>
      <c r="H24" s="168"/>
      <c r="I24" s="169">
        <f t="shared" si="1"/>
        <v>0</v>
      </c>
      <c r="J24" s="168"/>
      <c r="K24" s="169">
        <f t="shared" si="2"/>
        <v>0</v>
      </c>
      <c r="L24" s="169">
        <v>21</v>
      </c>
      <c r="M24" s="169">
        <f t="shared" si="3"/>
        <v>0</v>
      </c>
      <c r="N24" s="162">
        <v>0</v>
      </c>
      <c r="O24" s="162">
        <f t="shared" si="4"/>
        <v>0</v>
      </c>
      <c r="P24" s="162">
        <v>0</v>
      </c>
      <c r="Q24" s="162">
        <f t="shared" si="5"/>
        <v>0</v>
      </c>
      <c r="R24" s="162"/>
      <c r="S24" s="162"/>
      <c r="T24" s="163">
        <v>1</v>
      </c>
      <c r="U24" s="162">
        <f t="shared" si="6"/>
        <v>1</v>
      </c>
      <c r="V24" s="204" t="s">
        <v>168</v>
      </c>
      <c r="W24" s="205" t="s">
        <v>169</v>
      </c>
      <c r="X24" s="152"/>
      <c r="Y24" s="152"/>
      <c r="Z24" s="152"/>
      <c r="AA24" s="152"/>
      <c r="AB24" s="152"/>
      <c r="AC24" s="152"/>
      <c r="AD24" s="152"/>
      <c r="AE24" s="152" t="s">
        <v>100</v>
      </c>
      <c r="AF24" s="152"/>
      <c r="AG24" s="152"/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ht="22.5" outlineLevel="1" x14ac:dyDescent="0.2">
      <c r="A25" s="153">
        <v>13</v>
      </c>
      <c r="B25" s="160" t="s">
        <v>130</v>
      </c>
      <c r="C25" s="189" t="s">
        <v>131</v>
      </c>
      <c r="D25" s="162" t="s">
        <v>132</v>
      </c>
      <c r="E25" s="166">
        <v>6</v>
      </c>
      <c r="F25" s="168"/>
      <c r="G25" s="169">
        <f t="shared" si="0"/>
        <v>0</v>
      </c>
      <c r="H25" s="168"/>
      <c r="I25" s="169">
        <f t="shared" si="1"/>
        <v>0</v>
      </c>
      <c r="J25" s="168"/>
      <c r="K25" s="169">
        <f t="shared" si="2"/>
        <v>0</v>
      </c>
      <c r="L25" s="169">
        <v>21</v>
      </c>
      <c r="M25" s="169">
        <f t="shared" si="3"/>
        <v>0</v>
      </c>
      <c r="N25" s="162">
        <v>0</v>
      </c>
      <c r="O25" s="162">
        <f t="shared" si="4"/>
        <v>0</v>
      </c>
      <c r="P25" s="162">
        <v>0</v>
      </c>
      <c r="Q25" s="162">
        <f t="shared" si="5"/>
        <v>0</v>
      </c>
      <c r="R25" s="162"/>
      <c r="S25" s="162"/>
      <c r="T25" s="163">
        <v>1</v>
      </c>
      <c r="U25" s="162">
        <f t="shared" si="6"/>
        <v>6</v>
      </c>
      <c r="V25" s="204" t="s">
        <v>168</v>
      </c>
      <c r="W25" s="205" t="s">
        <v>169</v>
      </c>
      <c r="X25" s="152"/>
      <c r="Y25" s="152"/>
      <c r="Z25" s="152"/>
      <c r="AA25" s="152"/>
      <c r="AB25" s="152"/>
      <c r="AC25" s="152"/>
      <c r="AD25" s="152"/>
      <c r="AE25" s="152" t="s">
        <v>100</v>
      </c>
      <c r="AF25" s="152"/>
      <c r="AG25" s="152"/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53">
        <v>14</v>
      </c>
      <c r="B26" s="160" t="s">
        <v>133</v>
      </c>
      <c r="C26" s="189" t="s">
        <v>134</v>
      </c>
      <c r="D26" s="162" t="s">
        <v>103</v>
      </c>
      <c r="E26" s="166">
        <v>1</v>
      </c>
      <c r="F26" s="168"/>
      <c r="G26" s="169">
        <f t="shared" si="0"/>
        <v>0</v>
      </c>
      <c r="H26" s="168"/>
      <c r="I26" s="169">
        <f t="shared" si="1"/>
        <v>0</v>
      </c>
      <c r="J26" s="168"/>
      <c r="K26" s="169">
        <f t="shared" si="2"/>
        <v>0</v>
      </c>
      <c r="L26" s="169">
        <v>21</v>
      </c>
      <c r="M26" s="169">
        <f t="shared" si="3"/>
        <v>0</v>
      </c>
      <c r="N26" s="162">
        <v>0</v>
      </c>
      <c r="O26" s="162">
        <f t="shared" si="4"/>
        <v>0</v>
      </c>
      <c r="P26" s="162">
        <v>0</v>
      </c>
      <c r="Q26" s="162">
        <f t="shared" si="5"/>
        <v>0</v>
      </c>
      <c r="R26" s="162"/>
      <c r="S26" s="162"/>
      <c r="T26" s="163">
        <v>0</v>
      </c>
      <c r="U26" s="162">
        <f t="shared" si="6"/>
        <v>0</v>
      </c>
      <c r="V26" s="204" t="s">
        <v>168</v>
      </c>
      <c r="W26" s="204" t="s">
        <v>170</v>
      </c>
      <c r="X26" s="152"/>
      <c r="Y26" s="152"/>
      <c r="Z26" s="152"/>
      <c r="AA26" s="152"/>
      <c r="AB26" s="152"/>
      <c r="AC26" s="152"/>
      <c r="AD26" s="152"/>
      <c r="AE26" s="152" t="s">
        <v>104</v>
      </c>
      <c r="AF26" s="152"/>
      <c r="AG26" s="152"/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53"/>
      <c r="B27" s="160"/>
      <c r="C27" s="269" t="s">
        <v>135</v>
      </c>
      <c r="D27" s="270"/>
      <c r="E27" s="271"/>
      <c r="F27" s="272"/>
      <c r="G27" s="273"/>
      <c r="H27" s="169"/>
      <c r="I27" s="169"/>
      <c r="J27" s="169"/>
      <c r="K27" s="169"/>
      <c r="L27" s="169"/>
      <c r="M27" s="169"/>
      <c r="N27" s="162"/>
      <c r="O27" s="162"/>
      <c r="P27" s="162"/>
      <c r="Q27" s="162"/>
      <c r="R27" s="162"/>
      <c r="S27" s="162"/>
      <c r="T27" s="163"/>
      <c r="U27" s="162"/>
      <c r="V27" s="203"/>
      <c r="W27" s="206"/>
      <c r="X27" s="152"/>
      <c r="Y27" s="152"/>
      <c r="Z27" s="152"/>
      <c r="AA27" s="152"/>
      <c r="AB27" s="152"/>
      <c r="AC27" s="152"/>
      <c r="AD27" s="152"/>
      <c r="AE27" s="152" t="s">
        <v>110</v>
      </c>
      <c r="AF27" s="152"/>
      <c r="AG27" s="152"/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5" t="str">
        <f>C27</f>
        <v>Obsahuje izol.pásky,sádru,pomocné svorkovnice,vruty,hmoždinky,těsn.hmoty</v>
      </c>
      <c r="BB27" s="152"/>
      <c r="BC27" s="152"/>
      <c r="BD27" s="152"/>
      <c r="BE27" s="152"/>
      <c r="BF27" s="152"/>
      <c r="BG27" s="152"/>
      <c r="BH27" s="152"/>
    </row>
    <row r="28" spans="1:60" outlineLevel="1" x14ac:dyDescent="0.2">
      <c r="A28" s="153"/>
      <c r="B28" s="160"/>
      <c r="C28" s="269" t="s">
        <v>136</v>
      </c>
      <c r="D28" s="270"/>
      <c r="E28" s="271"/>
      <c r="F28" s="272"/>
      <c r="G28" s="273"/>
      <c r="H28" s="169"/>
      <c r="I28" s="169"/>
      <c r="J28" s="169"/>
      <c r="K28" s="169"/>
      <c r="L28" s="169"/>
      <c r="M28" s="169"/>
      <c r="N28" s="162"/>
      <c r="O28" s="162"/>
      <c r="P28" s="162"/>
      <c r="Q28" s="162"/>
      <c r="R28" s="162"/>
      <c r="S28" s="162"/>
      <c r="T28" s="163"/>
      <c r="U28" s="162"/>
      <c r="V28" s="203"/>
      <c r="W28" s="206"/>
      <c r="X28" s="152"/>
      <c r="Y28" s="152"/>
      <c r="Z28" s="152"/>
      <c r="AA28" s="152"/>
      <c r="AB28" s="152"/>
      <c r="AC28" s="152"/>
      <c r="AD28" s="152"/>
      <c r="AE28" s="152" t="s">
        <v>110</v>
      </c>
      <c r="AF28" s="152"/>
      <c r="AG28" s="152"/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5" t="str">
        <f>C28</f>
        <v>a ostatní instalační materiál včetně inst.příslušentsví do 19" rozváděče.</v>
      </c>
      <c r="BB28" s="152"/>
      <c r="BC28" s="152"/>
      <c r="BD28" s="152"/>
      <c r="BE28" s="152"/>
      <c r="BF28" s="152"/>
      <c r="BG28" s="152"/>
      <c r="BH28" s="152"/>
    </row>
    <row r="29" spans="1:60" ht="22.5" outlineLevel="1" x14ac:dyDescent="0.2">
      <c r="A29" s="153">
        <v>15</v>
      </c>
      <c r="B29" s="160" t="s">
        <v>137</v>
      </c>
      <c r="C29" s="189" t="s">
        <v>138</v>
      </c>
      <c r="D29" s="162" t="s">
        <v>139</v>
      </c>
      <c r="E29" s="166">
        <v>4</v>
      </c>
      <c r="F29" s="168"/>
      <c r="G29" s="169">
        <f>ROUND(E29*F29,2)</f>
        <v>0</v>
      </c>
      <c r="H29" s="168"/>
      <c r="I29" s="169">
        <f>ROUND(E29*H29,2)</f>
        <v>0</v>
      </c>
      <c r="J29" s="168"/>
      <c r="K29" s="169">
        <f>ROUND(E29*J29,2)</f>
        <v>0</v>
      </c>
      <c r="L29" s="169">
        <v>21</v>
      </c>
      <c r="M29" s="169">
        <f>G29*(1+L29/100)</f>
        <v>0</v>
      </c>
      <c r="N29" s="162">
        <v>0</v>
      </c>
      <c r="O29" s="162">
        <f>ROUND(E29*N29,5)</f>
        <v>0</v>
      </c>
      <c r="P29" s="162">
        <v>0</v>
      </c>
      <c r="Q29" s="162">
        <f>ROUND(E29*P29,5)</f>
        <v>0</v>
      </c>
      <c r="R29" s="162"/>
      <c r="S29" s="162"/>
      <c r="T29" s="163">
        <v>1</v>
      </c>
      <c r="U29" s="162">
        <f>ROUND(E29*T29,2)</f>
        <v>4</v>
      </c>
      <c r="V29" s="209" t="s">
        <v>168</v>
      </c>
      <c r="W29" s="210" t="s">
        <v>169</v>
      </c>
      <c r="X29" s="152"/>
      <c r="Y29" s="152"/>
      <c r="Z29" s="152"/>
      <c r="AA29" s="152"/>
      <c r="AB29" s="152"/>
      <c r="AC29" s="152"/>
      <c r="AD29" s="152"/>
      <c r="AE29" s="152" t="s">
        <v>100</v>
      </c>
      <c r="AF29" s="152"/>
      <c r="AG29" s="152"/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53"/>
      <c r="B30" s="160"/>
      <c r="C30" s="269" t="s">
        <v>140</v>
      </c>
      <c r="D30" s="270"/>
      <c r="E30" s="271"/>
      <c r="F30" s="272"/>
      <c r="G30" s="273"/>
      <c r="H30" s="169"/>
      <c r="I30" s="169"/>
      <c r="J30" s="169"/>
      <c r="K30" s="169"/>
      <c r="L30" s="169"/>
      <c r="M30" s="169"/>
      <c r="N30" s="162"/>
      <c r="O30" s="162"/>
      <c r="P30" s="162"/>
      <c r="Q30" s="162"/>
      <c r="R30" s="162"/>
      <c r="S30" s="162"/>
      <c r="T30" s="163"/>
      <c r="U30" s="162"/>
      <c r="V30" s="208"/>
      <c r="W30" s="215"/>
      <c r="X30" s="152"/>
      <c r="Y30" s="152"/>
      <c r="Z30" s="152"/>
      <c r="AA30" s="152"/>
      <c r="AB30" s="152"/>
      <c r="AC30" s="152"/>
      <c r="AD30" s="152"/>
      <c r="AE30" s="152" t="s">
        <v>110</v>
      </c>
      <c r="AF30" s="152"/>
      <c r="AG30" s="152"/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5" t="str">
        <f>C30</f>
        <v>Zaškolení obsluhy.</v>
      </c>
      <c r="BB30" s="152"/>
      <c r="BC30" s="152"/>
      <c r="BD30" s="152"/>
      <c r="BE30" s="152"/>
      <c r="BF30" s="152"/>
      <c r="BG30" s="152"/>
      <c r="BH30" s="152"/>
    </row>
    <row r="31" spans="1:60" ht="22.5" outlineLevel="1" x14ac:dyDescent="0.2">
      <c r="A31" s="153">
        <v>16</v>
      </c>
      <c r="B31" s="160" t="s">
        <v>141</v>
      </c>
      <c r="C31" s="189" t="s">
        <v>142</v>
      </c>
      <c r="D31" s="162" t="s">
        <v>139</v>
      </c>
      <c r="E31" s="166">
        <v>4</v>
      </c>
      <c r="F31" s="168"/>
      <c r="G31" s="169">
        <f>ROUND(E31*F31,2)</f>
        <v>0</v>
      </c>
      <c r="H31" s="168"/>
      <c r="I31" s="169">
        <f>ROUND(E31*H31,2)</f>
        <v>0</v>
      </c>
      <c r="J31" s="168"/>
      <c r="K31" s="169">
        <f>ROUND(E31*J31,2)</f>
        <v>0</v>
      </c>
      <c r="L31" s="169">
        <v>21</v>
      </c>
      <c r="M31" s="169">
        <f>G31*(1+L31/100)</f>
        <v>0</v>
      </c>
      <c r="N31" s="162">
        <v>0</v>
      </c>
      <c r="O31" s="162">
        <f>ROUND(E31*N31,5)</f>
        <v>0</v>
      </c>
      <c r="P31" s="162">
        <v>0</v>
      </c>
      <c r="Q31" s="162">
        <f>ROUND(E31*P31,5)</f>
        <v>0</v>
      </c>
      <c r="R31" s="162"/>
      <c r="S31" s="162"/>
      <c r="T31" s="163">
        <v>1</v>
      </c>
      <c r="U31" s="162">
        <f>ROUND(E31*T31,2)</f>
        <v>4</v>
      </c>
      <c r="V31" s="209" t="s">
        <v>168</v>
      </c>
      <c r="W31" s="210" t="s">
        <v>169</v>
      </c>
      <c r="X31" s="152"/>
      <c r="Y31" s="152"/>
      <c r="Z31" s="152"/>
      <c r="AA31" s="152"/>
      <c r="AB31" s="152"/>
      <c r="AC31" s="152"/>
      <c r="AD31" s="152"/>
      <c r="AE31" s="152" t="s">
        <v>100</v>
      </c>
      <c r="AF31" s="152"/>
      <c r="AG31" s="152"/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">
      <c r="A32" s="153"/>
      <c r="B32" s="160"/>
      <c r="C32" s="269" t="s">
        <v>143</v>
      </c>
      <c r="D32" s="270"/>
      <c r="E32" s="271"/>
      <c r="F32" s="272"/>
      <c r="G32" s="273"/>
      <c r="H32" s="169"/>
      <c r="I32" s="169"/>
      <c r="J32" s="169"/>
      <c r="K32" s="169"/>
      <c r="L32" s="169"/>
      <c r="M32" s="169"/>
      <c r="N32" s="162"/>
      <c r="O32" s="162"/>
      <c r="P32" s="162"/>
      <c r="Q32" s="162"/>
      <c r="R32" s="162"/>
      <c r="S32" s="162"/>
      <c r="T32" s="163"/>
      <c r="U32" s="162"/>
      <c r="V32" s="208"/>
      <c r="W32" s="215"/>
      <c r="X32" s="152"/>
      <c r="Y32" s="152"/>
      <c r="Z32" s="152"/>
      <c r="AA32" s="152"/>
      <c r="AB32" s="152"/>
      <c r="AC32" s="152"/>
      <c r="AD32" s="152"/>
      <c r="AE32" s="152" t="s">
        <v>110</v>
      </c>
      <c r="AF32" s="152"/>
      <c r="AG32" s="152"/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5" t="str">
        <f>C32</f>
        <v>Konfigurace a nastavení.</v>
      </c>
      <c r="BB32" s="152"/>
      <c r="BC32" s="152"/>
      <c r="BD32" s="152"/>
      <c r="BE32" s="152"/>
      <c r="BF32" s="152"/>
      <c r="BG32" s="152"/>
      <c r="BH32" s="152"/>
    </row>
    <row r="33" spans="1:60" ht="22.5" outlineLevel="1" x14ac:dyDescent="0.2">
      <c r="A33" s="153">
        <v>17</v>
      </c>
      <c r="B33" s="160" t="s">
        <v>144</v>
      </c>
      <c r="C33" s="189" t="s">
        <v>145</v>
      </c>
      <c r="D33" s="162" t="s">
        <v>139</v>
      </c>
      <c r="E33" s="166">
        <v>8</v>
      </c>
      <c r="F33" s="168"/>
      <c r="G33" s="169">
        <f t="shared" ref="G33:G38" si="7">ROUND(E33*F33,2)</f>
        <v>0</v>
      </c>
      <c r="H33" s="168"/>
      <c r="I33" s="169">
        <f t="shared" ref="I33:I38" si="8">ROUND(E33*H33,2)</f>
        <v>0</v>
      </c>
      <c r="J33" s="168"/>
      <c r="K33" s="169">
        <f t="shared" ref="K33:K38" si="9">ROUND(E33*J33,2)</f>
        <v>0</v>
      </c>
      <c r="L33" s="169">
        <v>21</v>
      </c>
      <c r="M33" s="169">
        <f t="shared" ref="M33:M38" si="10">G33*(1+L33/100)</f>
        <v>0</v>
      </c>
      <c r="N33" s="162">
        <v>0</v>
      </c>
      <c r="O33" s="162">
        <f t="shared" ref="O33:O38" si="11">ROUND(E33*N33,5)</f>
        <v>0</v>
      </c>
      <c r="P33" s="162">
        <v>0</v>
      </c>
      <c r="Q33" s="162">
        <f t="shared" ref="Q33:Q38" si="12">ROUND(E33*P33,5)</f>
        <v>0</v>
      </c>
      <c r="R33" s="162"/>
      <c r="S33" s="162"/>
      <c r="T33" s="163">
        <v>0</v>
      </c>
      <c r="U33" s="162">
        <f t="shared" ref="U33:U38" si="13">ROUND(E33*T33,2)</f>
        <v>0</v>
      </c>
      <c r="V33" s="209" t="s">
        <v>168</v>
      </c>
      <c r="W33" s="210" t="s">
        <v>169</v>
      </c>
      <c r="X33" s="152"/>
      <c r="Y33" s="152"/>
      <c r="Z33" s="152"/>
      <c r="AA33" s="152"/>
      <c r="AB33" s="152"/>
      <c r="AC33" s="152"/>
      <c r="AD33" s="152"/>
      <c r="AE33" s="152" t="s">
        <v>100</v>
      </c>
      <c r="AF33" s="152"/>
      <c r="AG33" s="152"/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ht="22.5" outlineLevel="1" x14ac:dyDescent="0.2">
      <c r="A34" s="153">
        <v>18</v>
      </c>
      <c r="B34" s="160" t="s">
        <v>146</v>
      </c>
      <c r="C34" s="189" t="s">
        <v>147</v>
      </c>
      <c r="D34" s="162" t="s">
        <v>139</v>
      </c>
      <c r="E34" s="166">
        <v>8</v>
      </c>
      <c r="F34" s="168"/>
      <c r="G34" s="169">
        <f t="shared" si="7"/>
        <v>0</v>
      </c>
      <c r="H34" s="168"/>
      <c r="I34" s="169">
        <f t="shared" si="8"/>
        <v>0</v>
      </c>
      <c r="J34" s="168"/>
      <c r="K34" s="169">
        <f t="shared" si="9"/>
        <v>0</v>
      </c>
      <c r="L34" s="169">
        <v>21</v>
      </c>
      <c r="M34" s="169">
        <f t="shared" si="10"/>
        <v>0</v>
      </c>
      <c r="N34" s="162">
        <v>0</v>
      </c>
      <c r="O34" s="162">
        <f t="shared" si="11"/>
        <v>0</v>
      </c>
      <c r="P34" s="162">
        <v>0</v>
      </c>
      <c r="Q34" s="162">
        <f t="shared" si="12"/>
        <v>0</v>
      </c>
      <c r="R34" s="162"/>
      <c r="S34" s="162"/>
      <c r="T34" s="163">
        <v>0</v>
      </c>
      <c r="U34" s="162">
        <f t="shared" si="13"/>
        <v>0</v>
      </c>
      <c r="V34" s="209" t="s">
        <v>168</v>
      </c>
      <c r="W34" s="210" t="s">
        <v>169</v>
      </c>
      <c r="X34" s="152"/>
      <c r="Y34" s="152"/>
      <c r="Z34" s="152"/>
      <c r="AA34" s="152"/>
      <c r="AB34" s="152"/>
      <c r="AC34" s="152"/>
      <c r="AD34" s="152"/>
      <c r="AE34" s="152" t="s">
        <v>100</v>
      </c>
      <c r="AF34" s="152"/>
      <c r="AG34" s="152"/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ht="22.5" outlineLevel="1" x14ac:dyDescent="0.2">
      <c r="A35" s="153">
        <v>19</v>
      </c>
      <c r="B35" s="160" t="s">
        <v>148</v>
      </c>
      <c r="C35" s="189" t="s">
        <v>149</v>
      </c>
      <c r="D35" s="162" t="s">
        <v>139</v>
      </c>
      <c r="E35" s="166">
        <v>12</v>
      </c>
      <c r="F35" s="168"/>
      <c r="G35" s="169">
        <f t="shared" si="7"/>
        <v>0</v>
      </c>
      <c r="H35" s="168"/>
      <c r="I35" s="169">
        <f t="shared" si="8"/>
        <v>0</v>
      </c>
      <c r="J35" s="168"/>
      <c r="K35" s="169">
        <f t="shared" si="9"/>
        <v>0</v>
      </c>
      <c r="L35" s="169">
        <v>21</v>
      </c>
      <c r="M35" s="169">
        <f t="shared" si="10"/>
        <v>0</v>
      </c>
      <c r="N35" s="162">
        <v>0</v>
      </c>
      <c r="O35" s="162">
        <f t="shared" si="11"/>
        <v>0</v>
      </c>
      <c r="P35" s="162">
        <v>0</v>
      </c>
      <c r="Q35" s="162">
        <f t="shared" si="12"/>
        <v>0</v>
      </c>
      <c r="R35" s="162"/>
      <c r="S35" s="162"/>
      <c r="T35" s="163">
        <v>1</v>
      </c>
      <c r="U35" s="162">
        <f t="shared" si="13"/>
        <v>12</v>
      </c>
      <c r="V35" s="209" t="s">
        <v>168</v>
      </c>
      <c r="W35" s="210" t="s">
        <v>169</v>
      </c>
      <c r="X35" s="152"/>
      <c r="Y35" s="152"/>
      <c r="Z35" s="152"/>
      <c r="AA35" s="152"/>
      <c r="AB35" s="152"/>
      <c r="AC35" s="152"/>
      <c r="AD35" s="152"/>
      <c r="AE35" s="152" t="s">
        <v>100</v>
      </c>
      <c r="AF35" s="152"/>
      <c r="AG35" s="152"/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ht="22.5" outlineLevel="1" x14ac:dyDescent="0.2">
      <c r="A36" s="153">
        <v>20</v>
      </c>
      <c r="B36" s="160" t="s">
        <v>150</v>
      </c>
      <c r="C36" s="189" t="s">
        <v>151</v>
      </c>
      <c r="D36" s="162" t="s">
        <v>139</v>
      </c>
      <c r="E36" s="166">
        <v>12</v>
      </c>
      <c r="F36" s="168"/>
      <c r="G36" s="169">
        <f t="shared" si="7"/>
        <v>0</v>
      </c>
      <c r="H36" s="168"/>
      <c r="I36" s="169">
        <f t="shared" si="8"/>
        <v>0</v>
      </c>
      <c r="J36" s="168"/>
      <c r="K36" s="169">
        <f t="shared" si="9"/>
        <v>0</v>
      </c>
      <c r="L36" s="169">
        <v>21</v>
      </c>
      <c r="M36" s="169">
        <f t="shared" si="10"/>
        <v>0</v>
      </c>
      <c r="N36" s="162">
        <v>0</v>
      </c>
      <c r="O36" s="162">
        <f t="shared" si="11"/>
        <v>0</v>
      </c>
      <c r="P36" s="162">
        <v>0</v>
      </c>
      <c r="Q36" s="162">
        <f t="shared" si="12"/>
        <v>0</v>
      </c>
      <c r="R36" s="162"/>
      <c r="S36" s="162"/>
      <c r="T36" s="163">
        <v>0</v>
      </c>
      <c r="U36" s="162">
        <f t="shared" si="13"/>
        <v>0</v>
      </c>
      <c r="V36" s="209" t="s">
        <v>168</v>
      </c>
      <c r="W36" s="210" t="s">
        <v>169</v>
      </c>
      <c r="X36" s="152"/>
      <c r="Y36" s="152"/>
      <c r="Z36" s="152"/>
      <c r="AA36" s="152"/>
      <c r="AB36" s="152"/>
      <c r="AC36" s="152"/>
      <c r="AD36" s="152"/>
      <c r="AE36" s="152" t="s">
        <v>100</v>
      </c>
      <c r="AF36" s="152"/>
      <c r="AG36" s="152"/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ht="22.5" outlineLevel="1" x14ac:dyDescent="0.2">
      <c r="A37" s="153">
        <v>21</v>
      </c>
      <c r="B37" s="160" t="s">
        <v>152</v>
      </c>
      <c r="C37" s="189" t="s">
        <v>153</v>
      </c>
      <c r="D37" s="162" t="s">
        <v>154</v>
      </c>
      <c r="E37" s="166">
        <v>2500</v>
      </c>
      <c r="F37" s="168"/>
      <c r="G37" s="169">
        <f t="shared" si="7"/>
        <v>0</v>
      </c>
      <c r="H37" s="168"/>
      <c r="I37" s="169">
        <f t="shared" si="8"/>
        <v>0</v>
      </c>
      <c r="J37" s="168"/>
      <c r="K37" s="169">
        <f t="shared" si="9"/>
        <v>0</v>
      </c>
      <c r="L37" s="169">
        <v>21</v>
      </c>
      <c r="M37" s="169">
        <f t="shared" si="10"/>
        <v>0</v>
      </c>
      <c r="N37" s="162">
        <v>0</v>
      </c>
      <c r="O37" s="162">
        <f t="shared" si="11"/>
        <v>0</v>
      </c>
      <c r="P37" s="162">
        <v>0</v>
      </c>
      <c r="Q37" s="162">
        <f t="shared" si="12"/>
        <v>0</v>
      </c>
      <c r="R37" s="162"/>
      <c r="S37" s="162"/>
      <c r="T37" s="163">
        <v>0</v>
      </c>
      <c r="U37" s="162">
        <f t="shared" si="13"/>
        <v>0</v>
      </c>
      <c r="V37" s="209" t="s">
        <v>168</v>
      </c>
      <c r="W37" s="210" t="s">
        <v>169</v>
      </c>
      <c r="X37" s="152"/>
      <c r="Y37" s="152"/>
      <c r="Z37" s="152"/>
      <c r="AA37" s="152"/>
      <c r="AB37" s="152"/>
      <c r="AC37" s="152"/>
      <c r="AD37" s="152"/>
      <c r="AE37" s="152" t="s">
        <v>100</v>
      </c>
      <c r="AF37" s="152"/>
      <c r="AG37" s="152"/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ht="22.5" outlineLevel="1" x14ac:dyDescent="0.2">
      <c r="A38" s="153">
        <v>22</v>
      </c>
      <c r="B38" s="160" t="s">
        <v>155</v>
      </c>
      <c r="C38" s="189" t="s">
        <v>156</v>
      </c>
      <c r="D38" s="162" t="s">
        <v>157</v>
      </c>
      <c r="E38" s="166">
        <v>195</v>
      </c>
      <c r="F38" s="168"/>
      <c r="G38" s="169">
        <f t="shared" si="7"/>
        <v>0</v>
      </c>
      <c r="H38" s="168"/>
      <c r="I38" s="169">
        <f t="shared" si="8"/>
        <v>0</v>
      </c>
      <c r="J38" s="168"/>
      <c r="K38" s="169">
        <f t="shared" si="9"/>
        <v>0</v>
      </c>
      <c r="L38" s="169">
        <v>21</v>
      </c>
      <c r="M38" s="169">
        <f t="shared" si="10"/>
        <v>0</v>
      </c>
      <c r="N38" s="162">
        <v>1.9000000000000001E-4</v>
      </c>
      <c r="O38" s="162">
        <f t="shared" si="11"/>
        <v>3.705E-2</v>
      </c>
      <c r="P38" s="162">
        <v>0</v>
      </c>
      <c r="Q38" s="162">
        <f t="shared" si="12"/>
        <v>0</v>
      </c>
      <c r="R38" s="162"/>
      <c r="S38" s="162"/>
      <c r="T38" s="163">
        <v>5.0959999999999998E-2</v>
      </c>
      <c r="U38" s="162">
        <f t="shared" si="13"/>
        <v>9.94</v>
      </c>
      <c r="V38" s="209" t="s">
        <v>168</v>
      </c>
      <c r="W38" s="214" t="s">
        <v>169</v>
      </c>
      <c r="X38" s="152"/>
      <c r="Y38" s="152"/>
      <c r="Z38" s="152"/>
      <c r="AA38" s="152"/>
      <c r="AB38" s="152"/>
      <c r="AC38" s="152"/>
      <c r="AD38" s="152"/>
      <c r="AE38" s="152" t="s">
        <v>100</v>
      </c>
      <c r="AF38" s="152"/>
      <c r="AG38" s="152"/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x14ac:dyDescent="0.2">
      <c r="A39" s="154" t="s">
        <v>95</v>
      </c>
      <c r="B39" s="161" t="s">
        <v>68</v>
      </c>
      <c r="C39" s="190" t="s">
        <v>27</v>
      </c>
      <c r="D39" s="164"/>
      <c r="E39" s="167"/>
      <c r="F39" s="170"/>
      <c r="G39" s="170">
        <f>SUMIF(AE40:AE41,"&lt;&gt;NOR",G40:G41)</f>
        <v>0</v>
      </c>
      <c r="H39" s="170"/>
      <c r="I39" s="170">
        <f>SUM(I40:I41)</f>
        <v>0</v>
      </c>
      <c r="J39" s="170"/>
      <c r="K39" s="170">
        <f>SUM(K40:K41)</f>
        <v>0</v>
      </c>
      <c r="L39" s="170"/>
      <c r="M39" s="170">
        <f>SUM(M40:M41)</f>
        <v>0</v>
      </c>
      <c r="N39" s="164"/>
      <c r="O39" s="164">
        <f>SUM(O40:O41)</f>
        <v>0</v>
      </c>
      <c r="P39" s="164"/>
      <c r="Q39" s="164">
        <f>SUM(Q40:Q41)</f>
        <v>0</v>
      </c>
      <c r="R39" s="164"/>
      <c r="S39" s="164"/>
      <c r="T39" s="165"/>
      <c r="U39" s="164">
        <f>SUM(U40:U41)</f>
        <v>0</v>
      </c>
      <c r="V39" s="211"/>
      <c r="W39" s="212"/>
      <c r="AE39" t="s">
        <v>96</v>
      </c>
    </row>
    <row r="40" spans="1:60" ht="22.5" outlineLevel="1" x14ac:dyDescent="0.2">
      <c r="A40" s="153">
        <v>23</v>
      </c>
      <c r="B40" s="160" t="s">
        <v>158</v>
      </c>
      <c r="C40" s="189" t="s">
        <v>159</v>
      </c>
      <c r="D40" s="162" t="s">
        <v>139</v>
      </c>
      <c r="E40" s="166">
        <v>2</v>
      </c>
      <c r="F40" s="168"/>
      <c r="G40" s="169">
        <f>ROUND(E40*F40,2)</f>
        <v>0</v>
      </c>
      <c r="H40" s="168"/>
      <c r="I40" s="169">
        <f>ROUND(E40*H40,2)</f>
        <v>0</v>
      </c>
      <c r="J40" s="168"/>
      <c r="K40" s="169">
        <f>ROUND(E40*J40,2)</f>
        <v>0</v>
      </c>
      <c r="L40" s="169">
        <v>21</v>
      </c>
      <c r="M40" s="169">
        <f>G40*(1+L40/100)</f>
        <v>0</v>
      </c>
      <c r="N40" s="162">
        <v>0</v>
      </c>
      <c r="O40" s="162">
        <f>ROUND(E40*N40,5)</f>
        <v>0</v>
      </c>
      <c r="P40" s="162">
        <v>0</v>
      </c>
      <c r="Q40" s="162">
        <f>ROUND(E40*P40,5)</f>
        <v>0</v>
      </c>
      <c r="R40" s="162"/>
      <c r="S40" s="162"/>
      <c r="T40" s="163">
        <v>0</v>
      </c>
      <c r="U40" s="162">
        <f>ROUND(E40*T40,2)</f>
        <v>0</v>
      </c>
      <c r="V40" s="209" t="s">
        <v>168</v>
      </c>
      <c r="W40" s="210" t="s">
        <v>169</v>
      </c>
      <c r="X40" s="152"/>
      <c r="Y40" s="152"/>
      <c r="Z40" s="152"/>
      <c r="AA40" s="152"/>
      <c r="AB40" s="152"/>
      <c r="AC40" s="152"/>
      <c r="AD40" s="152"/>
      <c r="AE40" s="152" t="s">
        <v>100</v>
      </c>
      <c r="AF40" s="152"/>
      <c r="AG40" s="152"/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ht="22.5" outlineLevel="1" x14ac:dyDescent="0.2">
      <c r="A41" s="178">
        <v>24</v>
      </c>
      <c r="B41" s="179" t="s">
        <v>160</v>
      </c>
      <c r="C41" s="191" t="s">
        <v>161</v>
      </c>
      <c r="D41" s="180" t="s">
        <v>139</v>
      </c>
      <c r="E41" s="181">
        <v>2</v>
      </c>
      <c r="F41" s="182"/>
      <c r="G41" s="183">
        <f>ROUND(E41*F41,2)</f>
        <v>0</v>
      </c>
      <c r="H41" s="182"/>
      <c r="I41" s="183">
        <f>ROUND(E41*H41,2)</f>
        <v>0</v>
      </c>
      <c r="J41" s="182"/>
      <c r="K41" s="183">
        <f>ROUND(E41*J41,2)</f>
        <v>0</v>
      </c>
      <c r="L41" s="183">
        <v>21</v>
      </c>
      <c r="M41" s="183">
        <f>G41*(1+L41/100)</f>
        <v>0</v>
      </c>
      <c r="N41" s="180">
        <v>0</v>
      </c>
      <c r="O41" s="180">
        <f>ROUND(E41*N41,5)</f>
        <v>0</v>
      </c>
      <c r="P41" s="180">
        <v>0</v>
      </c>
      <c r="Q41" s="180">
        <f>ROUND(E41*P41,5)</f>
        <v>0</v>
      </c>
      <c r="R41" s="180"/>
      <c r="S41" s="180"/>
      <c r="T41" s="184">
        <v>0</v>
      </c>
      <c r="U41" s="180">
        <f>ROUND(E41*T41,2)</f>
        <v>0</v>
      </c>
      <c r="V41" s="213" t="s">
        <v>168</v>
      </c>
      <c r="W41" s="214" t="s">
        <v>169</v>
      </c>
      <c r="X41" s="152"/>
      <c r="Y41" s="152"/>
      <c r="Z41" s="152"/>
      <c r="AA41" s="152"/>
      <c r="AB41" s="152"/>
      <c r="AC41" s="152"/>
      <c r="AD41" s="152"/>
      <c r="AE41" s="152" t="s">
        <v>100</v>
      </c>
      <c r="AF41" s="152"/>
      <c r="AG41" s="152"/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x14ac:dyDescent="0.2">
      <c r="A42" s="6"/>
      <c r="B42" s="7" t="s">
        <v>162</v>
      </c>
      <c r="C42" s="192" t="s">
        <v>162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207"/>
      <c r="W42" s="207"/>
      <c r="AC42">
        <v>15</v>
      </c>
      <c r="AD42">
        <v>21</v>
      </c>
    </row>
    <row r="43" spans="1:60" x14ac:dyDescent="0.2">
      <c r="A43" s="185"/>
      <c r="B43" s="186">
        <v>26</v>
      </c>
      <c r="C43" s="193" t="s">
        <v>162</v>
      </c>
      <c r="D43" s="187"/>
      <c r="E43" s="187"/>
      <c r="F43" s="187"/>
      <c r="G43" s="188">
        <f>G8+G39</f>
        <v>0</v>
      </c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211"/>
      <c r="W43" s="212"/>
      <c r="AC43">
        <f>SUMIF(L7:L41,AC42,G7:G41)</f>
        <v>0</v>
      </c>
      <c r="AD43">
        <f>SUMIF(L7:L41,AD42,G7:G41)</f>
        <v>0</v>
      </c>
      <c r="AE43" t="s">
        <v>163</v>
      </c>
    </row>
    <row r="44" spans="1:60" x14ac:dyDescent="0.2">
      <c r="A44" s="6"/>
      <c r="B44" s="7" t="s">
        <v>162</v>
      </c>
      <c r="C44" s="192" t="s">
        <v>162</v>
      </c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60" x14ac:dyDescent="0.2">
      <c r="A45" s="6"/>
      <c r="B45" s="7" t="s">
        <v>162</v>
      </c>
      <c r="C45" s="192" t="s">
        <v>162</v>
      </c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60" x14ac:dyDescent="0.2">
      <c r="A46" s="281"/>
      <c r="B46" s="281"/>
      <c r="C46" s="282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spans="1:60" x14ac:dyDescent="0.2">
      <c r="A47" s="283" t="s">
        <v>173</v>
      </c>
      <c r="B47" s="284"/>
      <c r="C47" s="285"/>
      <c r="D47" s="284"/>
      <c r="E47" s="284"/>
      <c r="F47" s="284"/>
      <c r="G47" s="28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AE47" t="s">
        <v>164</v>
      </c>
    </row>
    <row r="48" spans="1:60" x14ac:dyDescent="0.2">
      <c r="A48" s="287"/>
      <c r="B48" s="288"/>
      <c r="C48" s="289"/>
      <c r="D48" s="288"/>
      <c r="E48" s="288"/>
      <c r="F48" s="288"/>
      <c r="G48" s="290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1:31" x14ac:dyDescent="0.2">
      <c r="A49" s="287"/>
      <c r="B49" s="288"/>
      <c r="C49" s="289"/>
      <c r="D49" s="288"/>
      <c r="E49" s="288"/>
      <c r="F49" s="288"/>
      <c r="G49" s="290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1:31" x14ac:dyDescent="0.2">
      <c r="A50" s="287"/>
      <c r="B50" s="288"/>
      <c r="C50" s="289"/>
      <c r="D50" s="288"/>
      <c r="E50" s="288"/>
      <c r="F50" s="288"/>
      <c r="G50" s="290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 ht="135.75" customHeight="1" x14ac:dyDescent="0.2">
      <c r="A51" s="291"/>
      <c r="B51" s="292"/>
      <c r="C51" s="293"/>
      <c r="D51" s="292"/>
      <c r="E51" s="292"/>
      <c r="F51" s="292"/>
      <c r="G51" s="294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spans="1:31" x14ac:dyDescent="0.2">
      <c r="A52" s="6"/>
      <c r="B52" s="7" t="s">
        <v>162</v>
      </c>
      <c r="C52" s="192" t="s">
        <v>162</v>
      </c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31" x14ac:dyDescent="0.2">
      <c r="C53" s="194"/>
      <c r="AE53" t="s">
        <v>165</v>
      </c>
    </row>
  </sheetData>
  <mergeCells count="14">
    <mergeCell ref="A46:C46"/>
    <mergeCell ref="A47:G51"/>
    <mergeCell ref="C16:G16"/>
    <mergeCell ref="C18:G18"/>
    <mergeCell ref="C27:G27"/>
    <mergeCell ref="C28:G28"/>
    <mergeCell ref="C30:G30"/>
    <mergeCell ref="C32:G32"/>
    <mergeCell ref="C14:G14"/>
    <mergeCell ref="A1:G1"/>
    <mergeCell ref="C2:G2"/>
    <mergeCell ref="C3:G3"/>
    <mergeCell ref="C4:G4"/>
    <mergeCell ref="C13:G13"/>
  </mergeCells>
  <pageMargins left="0.59055118110236204" right="0.39370078740157499" top="0.78740157499999996" bottom="2.2000000000000002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Rekapitulace</vt:lpstr>
      <vt:lpstr>VzorPolozky</vt:lpstr>
      <vt:lpstr>Rozpočet Pol</vt:lpstr>
      <vt:lpstr>Rekapitulace!CelkemDPHVypocet</vt:lpstr>
      <vt:lpstr>CenaCelkem</vt:lpstr>
      <vt:lpstr>CenaCelkemBezDPH</vt:lpstr>
      <vt:lpstr>Rekapitulace!CenaCelkemVypocet</vt:lpstr>
      <vt:lpstr>cisloobjektu</vt:lpstr>
      <vt:lpstr>Rekapitulace!CisloStavby</vt:lpstr>
      <vt:lpstr>CisloStavebnihoRozpoctu</vt:lpstr>
      <vt:lpstr>dadresa</vt:lpstr>
      <vt:lpstr>Rekapitulace!DIČ</vt:lpstr>
      <vt:lpstr>dmisto</vt:lpstr>
      <vt:lpstr>DPHSni</vt:lpstr>
      <vt:lpstr>DPHZakl</vt:lpstr>
      <vt:lpstr>Rekapitulace!dpsc</vt:lpstr>
      <vt:lpstr>Rekapitulace!IČO</vt:lpstr>
      <vt:lpstr>Mena</vt:lpstr>
      <vt:lpstr>MistoStavby</vt:lpstr>
      <vt:lpstr>nazevobjektu</vt:lpstr>
      <vt:lpstr>Rekapitulace!NazevStavby</vt:lpstr>
      <vt:lpstr>NazevStavebnihoRozpoctu</vt:lpstr>
      <vt:lpstr>oadresa</vt:lpstr>
      <vt:lpstr>Rekapitulace!Objednatel</vt:lpstr>
      <vt:lpstr>Rekapitulace!Objekt</vt:lpstr>
      <vt:lpstr>Rekapitulace!Oblast_tisku</vt:lpstr>
      <vt:lpstr>'Rozpočet Pol'!Oblast_tisku</vt:lpstr>
      <vt:lpstr>Rekapitulace!odic</vt:lpstr>
      <vt:lpstr>Rekapitulace!oico</vt:lpstr>
      <vt:lpstr>Rekapitulace!omisto</vt:lpstr>
      <vt:lpstr>Rekapitulace!onazev</vt:lpstr>
      <vt:lpstr>Rekapitulace!opsc</vt:lpstr>
      <vt:lpstr>padresa</vt:lpstr>
      <vt:lpstr>pdic</vt:lpstr>
      <vt:lpstr>pico</vt:lpstr>
      <vt:lpstr>pmisto</vt:lpstr>
      <vt:lpstr>PoptavkaID</vt:lpstr>
      <vt:lpstr>pPSC</vt:lpstr>
      <vt:lpstr>Projektant</vt:lpstr>
      <vt:lpstr>Rekapitulace!SazbaDPH1</vt:lpstr>
      <vt:lpstr>Rekapitulace!SazbaDPH2</vt:lpstr>
      <vt:lpstr>Vypracoval</vt:lpstr>
      <vt:lpstr>ZakladDPHSni</vt:lpstr>
      <vt:lpstr>Rekapitulace!ZakladDPHSniVypocet</vt:lpstr>
      <vt:lpstr>ZakladDPHZakl</vt:lpstr>
      <vt:lpstr>Rekapitulace!ZakladDPHZaklVypocet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Tichý</dc:creator>
  <cp:lastModifiedBy>Ondřej Tichý</cp:lastModifiedBy>
  <cp:lastPrinted>2018-07-27T12:58:37Z</cp:lastPrinted>
  <dcterms:created xsi:type="dcterms:W3CDTF">2009-04-08T07:15:50Z</dcterms:created>
  <dcterms:modified xsi:type="dcterms:W3CDTF">2018-07-27T13:37:04Z</dcterms:modified>
</cp:coreProperties>
</file>