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5" windowWidth="20235" windowHeight="13305"/>
  </bookViews>
  <sheets>
    <sheet name="Soupis" sheetId="1" r:id="rId1"/>
    <sheet name="Specifikace" sheetId="8" r:id="rId2"/>
    <sheet name="Výkaz výměr" sheetId="9" r:id="rId3"/>
  </sheets>
  <definedNames>
    <definedName name="_xlnm.Print_Area" localSheetId="0">Soupis!$A$1:$L$163</definedName>
    <definedName name="_xlnm.Print_Area" localSheetId="1">Specifikace!$A$1:$L$50</definedName>
    <definedName name="_xlnm.Print_Area" localSheetId="2">'Výkaz výměr'!$A$1:$H$94</definedName>
  </definedNames>
  <calcPr calcId="145621"/>
</workbook>
</file>

<file path=xl/calcChain.xml><?xml version="1.0" encoding="utf-8"?>
<calcChain xmlns="http://schemas.openxmlformats.org/spreadsheetml/2006/main">
  <c r="J71" i="1" l="1"/>
  <c r="I71" i="1"/>
  <c r="J70" i="1"/>
  <c r="I70" i="1"/>
  <c r="I18" i="1" l="1"/>
  <c r="I114" i="1" l="1"/>
  <c r="I113" i="1"/>
  <c r="I112" i="1"/>
  <c r="I111" i="1"/>
  <c r="I110" i="1"/>
  <c r="I109" i="1"/>
  <c r="I108" i="1"/>
  <c r="I107" i="1"/>
  <c r="I106" i="1"/>
  <c r="I105" i="1"/>
  <c r="I104" i="1"/>
  <c r="J161" i="1" l="1"/>
  <c r="J160" i="1"/>
  <c r="J159" i="1"/>
  <c r="J158" i="1"/>
  <c r="J157" i="1"/>
  <c r="J156" i="1"/>
  <c r="J155" i="1"/>
  <c r="J78" i="1"/>
  <c r="I78" i="1"/>
  <c r="J77" i="1"/>
  <c r="I77" i="1"/>
  <c r="J76" i="1"/>
  <c r="I76" i="1"/>
  <c r="J146" i="1"/>
  <c r="I146" i="1"/>
  <c r="J145" i="1"/>
  <c r="I145" i="1"/>
  <c r="J88" i="1"/>
  <c r="J87" i="1"/>
  <c r="J86" i="1"/>
  <c r="J84" i="1"/>
  <c r="J75" i="1"/>
  <c r="I75" i="1"/>
  <c r="I74" i="1"/>
  <c r="I73" i="1"/>
  <c r="J74" i="1"/>
  <c r="J73" i="1"/>
  <c r="J72" i="1"/>
  <c r="I72" i="1"/>
  <c r="J69" i="1"/>
  <c r="I69" i="1"/>
  <c r="J42" i="8"/>
  <c r="I42" i="8"/>
  <c r="I115" i="1"/>
  <c r="I26" i="1"/>
  <c r="J41" i="8"/>
  <c r="I41" i="8"/>
  <c r="J40" i="8"/>
  <c r="I40" i="8"/>
  <c r="J114" i="1"/>
  <c r="J113" i="1"/>
  <c r="J112" i="1"/>
  <c r="J111" i="1"/>
  <c r="J110" i="1"/>
  <c r="J109" i="1"/>
  <c r="J108" i="1"/>
  <c r="J107" i="1"/>
  <c r="J106" i="1"/>
  <c r="J105" i="1"/>
  <c r="J104" i="1"/>
  <c r="J68" i="1"/>
  <c r="I68" i="1"/>
  <c r="J67" i="1"/>
  <c r="I67" i="1"/>
  <c r="J66" i="1"/>
  <c r="I66" i="1"/>
  <c r="J65" i="1"/>
  <c r="I65" i="1"/>
  <c r="J116" i="1"/>
  <c r="I116" i="1"/>
  <c r="J115" i="1"/>
  <c r="J64" i="1"/>
  <c r="I64" i="1"/>
  <c r="J63" i="1"/>
  <c r="I63" i="1"/>
  <c r="J62" i="1"/>
  <c r="I62" i="1"/>
  <c r="J61" i="1"/>
  <c r="I61" i="1"/>
  <c r="J60" i="1"/>
  <c r="I60" i="1"/>
  <c r="H64" i="9"/>
  <c r="H59" i="9"/>
  <c r="H58" i="9"/>
  <c r="H57" i="9"/>
  <c r="H56" i="9"/>
  <c r="H53" i="9"/>
  <c r="H51" i="9"/>
  <c r="H50" i="9"/>
  <c r="H49" i="9"/>
  <c r="H38" i="9"/>
  <c r="H32" i="9"/>
  <c r="H31" i="9"/>
  <c r="H30" i="9"/>
  <c r="H29" i="9"/>
  <c r="H27" i="9"/>
  <c r="H25" i="9"/>
  <c r="H24" i="9"/>
  <c r="H23" i="9"/>
  <c r="H20" i="9"/>
  <c r="H19" i="9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36" i="1"/>
  <c r="I136" i="1"/>
  <c r="J134" i="1"/>
  <c r="I134" i="1"/>
  <c r="J135" i="1"/>
  <c r="I135" i="1"/>
  <c r="J55" i="1"/>
  <c r="I55" i="1"/>
  <c r="J59" i="1"/>
  <c r="I59" i="1"/>
  <c r="J58" i="1"/>
  <c r="I58" i="1"/>
  <c r="J57" i="1"/>
  <c r="I57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140" i="1"/>
  <c r="I140" i="1"/>
  <c r="J139" i="1"/>
  <c r="I139" i="1"/>
  <c r="J138" i="1"/>
  <c r="I138" i="1"/>
  <c r="J137" i="1"/>
  <c r="I137" i="1"/>
  <c r="J144" i="1"/>
  <c r="I144" i="1"/>
  <c r="J143" i="1"/>
  <c r="I143" i="1"/>
  <c r="J142" i="1"/>
  <c r="I142" i="1"/>
  <c r="J141" i="1"/>
  <c r="I141" i="1"/>
  <c r="J85" i="1"/>
  <c r="I85" i="1"/>
  <c r="I84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I88" i="1"/>
  <c r="I87" i="1"/>
  <c r="I86" i="1"/>
  <c r="J83" i="1"/>
  <c r="I83" i="1"/>
  <c r="J41" i="1"/>
  <c r="I41" i="1"/>
  <c r="J40" i="1"/>
  <c r="I40" i="1"/>
  <c r="J39" i="1"/>
  <c r="I39" i="1"/>
  <c r="J163" i="1" l="1"/>
  <c r="I20" i="1" s="1"/>
  <c r="J82" i="1"/>
  <c r="I82" i="1"/>
  <c r="J81" i="1"/>
  <c r="I81" i="1"/>
  <c r="J80" i="1"/>
  <c r="I80" i="1"/>
  <c r="J79" i="1"/>
  <c r="I79" i="1"/>
  <c r="J56" i="1"/>
  <c r="I56" i="1"/>
  <c r="J45" i="8"/>
  <c r="J44" i="8"/>
  <c r="I45" i="8"/>
  <c r="I44" i="8"/>
  <c r="I43" i="8"/>
  <c r="J43" i="8"/>
  <c r="J39" i="8"/>
  <c r="I39" i="8"/>
  <c r="J38" i="8"/>
  <c r="I38" i="8"/>
  <c r="J37" i="8"/>
  <c r="I37" i="8"/>
  <c r="J36" i="8"/>
  <c r="I36" i="8"/>
  <c r="J35" i="8"/>
  <c r="I35" i="8"/>
  <c r="J34" i="8"/>
  <c r="I34" i="8"/>
  <c r="I33" i="8"/>
  <c r="J33" i="8"/>
  <c r="J32" i="8"/>
  <c r="I32" i="8"/>
  <c r="J31" i="8"/>
  <c r="I31" i="8"/>
  <c r="J30" i="8"/>
  <c r="I30" i="8"/>
  <c r="J29" i="8"/>
  <c r="I29" i="8"/>
  <c r="I28" i="8"/>
  <c r="J28" i="8"/>
  <c r="J27" i="8" l="1"/>
  <c r="I27" i="8"/>
  <c r="J26" i="8"/>
  <c r="I26" i="8"/>
  <c r="J25" i="8"/>
  <c r="I25" i="8"/>
  <c r="J24" i="8"/>
  <c r="I24" i="8"/>
  <c r="J23" i="8"/>
  <c r="I23" i="8"/>
  <c r="J22" i="8"/>
  <c r="I22" i="8"/>
  <c r="J21" i="8"/>
  <c r="I21" i="8"/>
  <c r="J20" i="8"/>
  <c r="I20" i="8"/>
  <c r="J19" i="8"/>
  <c r="I19" i="8"/>
  <c r="J18" i="8"/>
  <c r="I18" i="8"/>
  <c r="J17" i="8"/>
  <c r="I17" i="8"/>
  <c r="J16" i="8"/>
  <c r="I16" i="8"/>
  <c r="J15" i="8"/>
  <c r="I15" i="8"/>
  <c r="J14" i="8"/>
  <c r="I14" i="8"/>
  <c r="J13" i="8"/>
  <c r="I13" i="8"/>
  <c r="J12" i="8"/>
  <c r="I12" i="8"/>
  <c r="J11" i="8"/>
  <c r="I11" i="8"/>
  <c r="J10" i="8"/>
  <c r="I10" i="8"/>
  <c r="J9" i="8"/>
  <c r="I9" i="8"/>
  <c r="I8" i="8"/>
  <c r="J8" i="8"/>
  <c r="J48" i="8" s="1"/>
  <c r="I47" i="8" l="1"/>
  <c r="J50" i="8" l="1"/>
  <c r="I9" i="1" s="1"/>
  <c r="J150" i="1" l="1"/>
  <c r="J119" i="1" l="1"/>
  <c r="I149" i="1" l="1"/>
  <c r="I13" i="1" s="1"/>
  <c r="I118" i="1"/>
  <c r="I14" i="1" s="1"/>
  <c r="I16" i="1" l="1"/>
  <c r="I11" i="1"/>
  <c r="I33" i="1" l="1"/>
  <c r="I32" i="1" l="1"/>
  <c r="I35" i="1" s="1"/>
  <c r="I25" i="1"/>
  <c r="I24" i="1"/>
  <c r="I27" i="1" s="1"/>
  <c r="I12" i="1"/>
  <c r="I17" i="1" s="1"/>
  <c r="I29" i="1" l="1"/>
</calcChain>
</file>

<file path=xl/sharedStrings.xml><?xml version="1.0" encoding="utf-8"?>
<sst xmlns="http://schemas.openxmlformats.org/spreadsheetml/2006/main" count="1205" uniqueCount="517">
  <si>
    <t>Ceny neobsahují DPH</t>
  </si>
  <si>
    <t>Základní rozpočtové náklady</t>
  </si>
  <si>
    <t>A.   Dodávky dle specifikací</t>
  </si>
  <si>
    <t>C.   Montáž</t>
  </si>
  <si>
    <t>D.   Demontáž</t>
  </si>
  <si>
    <t>h</t>
  </si>
  <si>
    <t>E.   Materiál nosný délkový</t>
  </si>
  <si>
    <t>F.   Materiál nosný kusový</t>
  </si>
  <si>
    <t>N.   Zemní práce</t>
  </si>
  <si>
    <t>P.   Práce účtované hodinovou sazbou</t>
  </si>
  <si>
    <t xml:space="preserve">       předběžná obhlídka</t>
  </si>
  <si>
    <t xml:space="preserve">       dozor</t>
  </si>
  <si>
    <t>R.   Celkem základní rozpočtové náklady</t>
  </si>
  <si>
    <t>J</t>
  </si>
  <si>
    <t>Celkem</t>
  </si>
  <si>
    <t>ks</t>
  </si>
  <si>
    <t>Položka RTS</t>
  </si>
  <si>
    <t>S.   Vedlejší rozpočtové náklady</t>
  </si>
  <si>
    <t xml:space="preserve">       Revize</t>
  </si>
  <si>
    <t xml:space="preserve">       Zhotovení dokumentace skutečného provedení</t>
  </si>
  <si>
    <t>Jistic instalacni</t>
  </si>
  <si>
    <t>1 P</t>
  </si>
  <si>
    <t xml:space="preserve"> </t>
  </si>
  <si>
    <t>m2</t>
  </si>
  <si>
    <t xml:space="preserve">       Součet položky</t>
  </si>
  <si>
    <t>Celkem montáž</t>
  </si>
  <si>
    <t>Celkem materiál</t>
  </si>
  <si>
    <t>Cena mat.</t>
  </si>
  <si>
    <t>Cena mont.</t>
  </si>
  <si>
    <t>Celkem mat.</t>
  </si>
  <si>
    <t>Celkem mon.</t>
  </si>
  <si>
    <t>Nazev</t>
  </si>
  <si>
    <t>Pocet</t>
  </si>
  <si>
    <t>Celkem materiál délkový</t>
  </si>
  <si>
    <t>Materiál nosný kusový + montáž</t>
  </si>
  <si>
    <t>Materiál nosný délkový + montáž</t>
  </si>
  <si>
    <t>210120401</t>
  </si>
  <si>
    <t>210120451</t>
  </si>
  <si>
    <t>10A/C</t>
  </si>
  <si>
    <t>Svítidla dle tabulky tech. standardů včetně příslušenství a světelných zdrojů</t>
  </si>
  <si>
    <t>Stykac</t>
  </si>
  <si>
    <t>název / označení</t>
  </si>
  <si>
    <t>výkres</t>
  </si>
  <si>
    <t>Polozka RTS</t>
  </si>
  <si>
    <t>Zakryt z plechu deleny</t>
  </si>
  <si>
    <t>Kapsa na vykresy A4 plech</t>
  </si>
  <si>
    <t>6A/B</t>
  </si>
  <si>
    <t>16A/C</t>
  </si>
  <si>
    <t>3 P</t>
  </si>
  <si>
    <t>Spinac packovy</t>
  </si>
  <si>
    <t>Pripojnice fazova Cu</t>
  </si>
  <si>
    <t>63 A</t>
  </si>
  <si>
    <t>Pripojnice nulova Cu</t>
  </si>
  <si>
    <t>Pripojeni skrine na PE</t>
  </si>
  <si>
    <t/>
  </si>
  <si>
    <t>do 63A</t>
  </si>
  <si>
    <t>Svorka radova</t>
  </si>
  <si>
    <t>16</t>
  </si>
  <si>
    <t>2.5</t>
  </si>
  <si>
    <t>Celkem montáže</t>
  </si>
  <si>
    <t>Cenkem materiál s montáží</t>
  </si>
  <si>
    <t>210190003</t>
  </si>
  <si>
    <t>AC</t>
  </si>
  <si>
    <t>Vypinaci spoust</t>
  </si>
  <si>
    <t>* - Kabely s funkční odolností při požáru</t>
  </si>
  <si>
    <t>J.    Součet materiál nosný (E+F)</t>
  </si>
  <si>
    <t>L.    Součet montáž + demontáž  + materiál (C+D+J)</t>
  </si>
  <si>
    <t>Specifikace</t>
  </si>
  <si>
    <t>rozváděč R1</t>
  </si>
  <si>
    <t>D.1.4.7-105</t>
  </si>
  <si>
    <t>60/180/30</t>
  </si>
  <si>
    <t>Skrin zapuštěná, montazni panel</t>
  </si>
  <si>
    <t>Chranic</t>
  </si>
  <si>
    <t>6.01</t>
  </si>
  <si>
    <t>6.02</t>
  </si>
  <si>
    <t>Chranic FI/LS</t>
  </si>
  <si>
    <t>6.10</t>
  </si>
  <si>
    <t>Ovladaci prepinac</t>
  </si>
  <si>
    <t>1-0-2</t>
  </si>
  <si>
    <t>6.20</t>
  </si>
  <si>
    <t>8A/B</t>
  </si>
  <si>
    <t>6A/C</t>
  </si>
  <si>
    <t>0.5A/D</t>
  </si>
  <si>
    <t>0.8A/D</t>
  </si>
  <si>
    <t>2 P</t>
  </si>
  <si>
    <t>16A/B</t>
  </si>
  <si>
    <t>20A/C</t>
  </si>
  <si>
    <t>3 P+N</t>
  </si>
  <si>
    <t>1 P+N</t>
  </si>
  <si>
    <t>Trafo CLA 1.2</t>
  </si>
  <si>
    <t>30/5A</t>
  </si>
  <si>
    <t>15VA 0.5%</t>
  </si>
  <si>
    <t>6.102</t>
  </si>
  <si>
    <t>Analyzator site</t>
  </si>
  <si>
    <t>vystup M-Bus</t>
  </si>
  <si>
    <t>x/5A</t>
  </si>
  <si>
    <t>Ovladac  22 mm  IP65</t>
  </si>
  <si>
    <t>otocny 0-I</t>
  </si>
  <si>
    <t>kont 2/0+0/1</t>
  </si>
  <si>
    <t>Svodič přepětí 1+2</t>
  </si>
  <si>
    <t>6.61</t>
  </si>
  <si>
    <t>Schodišťový automat</t>
  </si>
  <si>
    <t>230V/16A AC-1</t>
  </si>
  <si>
    <t>Soumrakový spínač</t>
  </si>
  <si>
    <t>T1 PLUS s externím čidlem</t>
  </si>
  <si>
    <t>63/3</t>
  </si>
  <si>
    <t>6.50</t>
  </si>
  <si>
    <t>6.121</t>
  </si>
  <si>
    <t>4</t>
  </si>
  <si>
    <t>Ekvipotencialni svorkovnice</t>
  </si>
  <si>
    <t>s krytem</t>
  </si>
  <si>
    <t>Svorka na vodu</t>
  </si>
  <si>
    <t>Zemnici svorka</t>
  </si>
  <si>
    <t>Pasek pro 1 ks</t>
  </si>
  <si>
    <t>centralstop</t>
  </si>
  <si>
    <t>kont 3/0</t>
  </si>
  <si>
    <t>B2caS1d0 Cu</t>
  </si>
  <si>
    <t>1x2x0,8</t>
  </si>
  <si>
    <t>3x1,5</t>
  </si>
  <si>
    <t>3x2,5</t>
  </si>
  <si>
    <t>5x1,5</t>
  </si>
  <si>
    <t>5x16</t>
  </si>
  <si>
    <t>5x2,5</t>
  </si>
  <si>
    <t>5x4</t>
  </si>
  <si>
    <t>7x1,5</t>
  </si>
  <si>
    <t>B2caS1d0*Cu</t>
  </si>
  <si>
    <t>CY 16(54)</t>
  </si>
  <si>
    <t>CYKY-J</t>
  </si>
  <si>
    <t>Ohebná chránička</t>
  </si>
  <si>
    <t>40/32</t>
  </si>
  <si>
    <t>63/52</t>
  </si>
  <si>
    <t xml:space="preserve">Pevná chránička </t>
  </si>
  <si>
    <t>125/108</t>
  </si>
  <si>
    <t>75/61</t>
  </si>
  <si>
    <t>Zasuvka prumyslova</t>
  </si>
  <si>
    <t>IP67</t>
  </si>
  <si>
    <t>16A/3+N+PE</t>
  </si>
  <si>
    <t>EP Ja</t>
  </si>
  <si>
    <t>210111103</t>
  </si>
  <si>
    <t>Spinac v krytu IP54/3P/7,5kW</t>
  </si>
  <si>
    <t>210112010</t>
  </si>
  <si>
    <t xml:space="preserve">Odpínač v krytu 20A 2P IP67 </t>
  </si>
  <si>
    <t>Jimaci tyc</t>
  </si>
  <si>
    <t>JR 1.5</t>
  </si>
  <si>
    <t>rovný konec</t>
  </si>
  <si>
    <t>210220201</t>
  </si>
  <si>
    <t>Podpera do zdiva</t>
  </si>
  <si>
    <t>PV1a-20</t>
  </si>
  <si>
    <t>Podpera pod hreben</t>
  </si>
  <si>
    <t>PV15a</t>
  </si>
  <si>
    <t>Podpera do hmoždinky (eternit)</t>
  </si>
  <si>
    <t>PV17</t>
  </si>
  <si>
    <t>Svorka universalni</t>
  </si>
  <si>
    <t>SU</t>
  </si>
  <si>
    <t>210220301</t>
  </si>
  <si>
    <t>Svorka spojovaci</t>
  </si>
  <si>
    <t>SS</t>
  </si>
  <si>
    <t>Svorka zkusebni</t>
  </si>
  <si>
    <t>SZa</t>
  </si>
  <si>
    <t>Svorka krizova</t>
  </si>
  <si>
    <t>SK</t>
  </si>
  <si>
    <t>210220302</t>
  </si>
  <si>
    <t>Svorka pripojovaci</t>
  </si>
  <si>
    <t>SP</t>
  </si>
  <si>
    <t>Svorka okapova</t>
  </si>
  <si>
    <t>SOa</t>
  </si>
  <si>
    <t>Svorka pasek/pasek</t>
  </si>
  <si>
    <t>SR 2a</t>
  </si>
  <si>
    <t>Svorka pasek/drat</t>
  </si>
  <si>
    <t>SR 3a</t>
  </si>
  <si>
    <t>Držák oddál.hrom.na tr. 1/2"</t>
  </si>
  <si>
    <t>FeZn</t>
  </si>
  <si>
    <t>Držák oddál.hrom.na tr. 5/4"</t>
  </si>
  <si>
    <t>Izolační tyč pro vodič 430mm</t>
  </si>
  <si>
    <t>ITV 43</t>
  </si>
  <si>
    <t>Izolační tyč pro vodič 680mm</t>
  </si>
  <si>
    <t>ITV 68</t>
  </si>
  <si>
    <t>Izolační tyč pro jím. tyč 430mm</t>
  </si>
  <si>
    <t>ITJ 43</t>
  </si>
  <si>
    <t>Izolační tyč pro jím. tyč 680mm</t>
  </si>
  <si>
    <t>ITJ 68</t>
  </si>
  <si>
    <t>Drzak uhelniku</t>
  </si>
  <si>
    <t>DOUa-15</t>
  </si>
  <si>
    <t>Ochranny uhelnik</t>
  </si>
  <si>
    <t>OU 2.0</t>
  </si>
  <si>
    <t>210220372</t>
  </si>
  <si>
    <t>Zemnici pasek</t>
  </si>
  <si>
    <t>ZP 30x4</t>
  </si>
  <si>
    <t>m</t>
  </si>
  <si>
    <t>210220001</t>
  </si>
  <si>
    <t>Zemnici drat</t>
  </si>
  <si>
    <t xml:space="preserve"> 8 mm</t>
  </si>
  <si>
    <t>AlMgSi T/4</t>
  </si>
  <si>
    <t>10 mm</t>
  </si>
  <si>
    <t>210220002</t>
  </si>
  <si>
    <t>Trubka ohebna</t>
  </si>
  <si>
    <t>Trubka pevna</t>
  </si>
  <si>
    <t>1</t>
  </si>
  <si>
    <t>komplet</t>
  </si>
  <si>
    <t>210110041</t>
  </si>
  <si>
    <t>5</t>
  </si>
  <si>
    <t>210110043</t>
  </si>
  <si>
    <t>6</t>
  </si>
  <si>
    <t>210110045</t>
  </si>
  <si>
    <t>7</t>
  </si>
  <si>
    <t>210110046</t>
  </si>
  <si>
    <t>1/0</t>
  </si>
  <si>
    <t>1x</t>
  </si>
  <si>
    <t>210111011</t>
  </si>
  <si>
    <t>s přepěť.ochr.</t>
  </si>
  <si>
    <t>Spinac  IP44 plast</t>
  </si>
  <si>
    <t>01929</t>
  </si>
  <si>
    <t>210110021</t>
  </si>
  <si>
    <t>06929</t>
  </si>
  <si>
    <t>210110024</t>
  </si>
  <si>
    <t>Zasuvka IP44 plast</t>
  </si>
  <si>
    <t>210111021</t>
  </si>
  <si>
    <t>prubezna</t>
  </si>
  <si>
    <t>5518-2969</t>
  </si>
  <si>
    <t>Zasuvka IP55 Al</t>
  </si>
  <si>
    <t>5518-2750</t>
  </si>
  <si>
    <t>Spinac  IP66 Al</t>
  </si>
  <si>
    <t>06750</t>
  </si>
  <si>
    <t>Nástěnný termostat podl.topení+ podlahové čidlo tepl.</t>
  </si>
  <si>
    <r>
      <t>přisazený stropní 360</t>
    </r>
    <r>
      <rPr>
        <sz val="10"/>
        <rFont val="Calibri"/>
        <family val="2"/>
        <charset val="238"/>
      </rPr>
      <t>°</t>
    </r>
  </si>
  <si>
    <t>nástěnný IP54</t>
  </si>
  <si>
    <t>06940</t>
  </si>
  <si>
    <t>Kabel CYKY-J</t>
  </si>
  <si>
    <t>B2caS1d0</t>
  </si>
  <si>
    <t>210810058</t>
  </si>
  <si>
    <t>Vodic CY</t>
  </si>
  <si>
    <t>210800549</t>
  </si>
  <si>
    <t>soustava</t>
  </si>
  <si>
    <t>číslo</t>
  </si>
  <si>
    <t>popis</t>
  </si>
  <si>
    <t>místnosti</t>
  </si>
  <si>
    <t>poznámka</t>
  </si>
  <si>
    <t>kabel</t>
  </si>
  <si>
    <t>průřez</t>
  </si>
  <si>
    <t>[m]</t>
  </si>
  <si>
    <t>D.1.4.7-105 Rozvaděč R1</t>
  </si>
  <si>
    <t>WL</t>
  </si>
  <si>
    <t>01</t>
  </si>
  <si>
    <t>121</t>
  </si>
  <si>
    <t>02</t>
  </si>
  <si>
    <t>Distrib.sí</t>
  </si>
  <si>
    <t>Venkovní prostor</t>
  </si>
  <si>
    <t>WS</t>
  </si>
  <si>
    <t>DA</t>
  </si>
  <si>
    <t>03</t>
  </si>
  <si>
    <t>04</t>
  </si>
  <si>
    <t>DA Ext.</t>
  </si>
  <si>
    <t>05</t>
  </si>
  <si>
    <t>C.Stop</t>
  </si>
  <si>
    <t>101</t>
  </si>
  <si>
    <t>06</t>
  </si>
  <si>
    <t>MaR</t>
  </si>
  <si>
    <t>07.1</t>
  </si>
  <si>
    <t>Nouzové osvětlení</t>
  </si>
  <si>
    <t>101-105,115,108,121,122</t>
  </si>
  <si>
    <t>07.2</t>
  </si>
  <si>
    <t>11</t>
  </si>
  <si>
    <t>Osvětlení</t>
  </si>
  <si>
    <t>101,102</t>
  </si>
  <si>
    <t>11.1</t>
  </si>
  <si>
    <t>Osvětlení NO</t>
  </si>
  <si>
    <t>PIR čidlo osvětlení</t>
  </si>
  <si>
    <t>11.2</t>
  </si>
  <si>
    <t>Tlačítko osvětlení</t>
  </si>
  <si>
    <t>12</t>
  </si>
  <si>
    <t>115</t>
  </si>
  <si>
    <t>12.1</t>
  </si>
  <si>
    <t>12.2</t>
  </si>
  <si>
    <t>13</t>
  </si>
  <si>
    <t>Fasáda</t>
  </si>
  <si>
    <t>Čidlo</t>
  </si>
  <si>
    <t>Kabel</t>
  </si>
  <si>
    <t>čidla</t>
  </si>
  <si>
    <t>14</t>
  </si>
  <si>
    <t>Fasáda, 118 120-122</t>
  </si>
  <si>
    <t>15</t>
  </si>
  <si>
    <t>111,116, 117</t>
  </si>
  <si>
    <t>107-110, 112-114</t>
  </si>
  <si>
    <t>17</t>
  </si>
  <si>
    <t>103-106, 119,108</t>
  </si>
  <si>
    <t>21</t>
  </si>
  <si>
    <t>Chlad</t>
  </si>
  <si>
    <t>22</t>
  </si>
  <si>
    <t>El.vrata</t>
  </si>
  <si>
    <t>23</t>
  </si>
  <si>
    <t>24</t>
  </si>
  <si>
    <t>26</t>
  </si>
  <si>
    <t>27</t>
  </si>
  <si>
    <t>FC</t>
  </si>
  <si>
    <t>108-111, 117</t>
  </si>
  <si>
    <t>28</t>
  </si>
  <si>
    <t>Ventilátor</t>
  </si>
  <si>
    <t>29</t>
  </si>
  <si>
    <t>Přívod vent.</t>
  </si>
  <si>
    <t>105</t>
  </si>
  <si>
    <t>30</t>
  </si>
  <si>
    <t>Odvod vent.</t>
  </si>
  <si>
    <t>31</t>
  </si>
  <si>
    <t>Předehřev</t>
  </si>
  <si>
    <t>32</t>
  </si>
  <si>
    <t>Dohřívač</t>
  </si>
  <si>
    <t>33</t>
  </si>
  <si>
    <t>Chlad.jedn.</t>
  </si>
  <si>
    <t>118</t>
  </si>
  <si>
    <t>34</t>
  </si>
  <si>
    <t>Zásuvky</t>
  </si>
  <si>
    <t>113</t>
  </si>
  <si>
    <t>35</t>
  </si>
  <si>
    <t>36</t>
  </si>
  <si>
    <t>37</t>
  </si>
  <si>
    <t>Termostat</t>
  </si>
  <si>
    <t>108</t>
  </si>
  <si>
    <t>39</t>
  </si>
  <si>
    <t>Podl.vytáp.</t>
  </si>
  <si>
    <t>40</t>
  </si>
  <si>
    <t>109,110</t>
  </si>
  <si>
    <t>41</t>
  </si>
  <si>
    <t>104-106, 111</t>
  </si>
  <si>
    <t>42</t>
  </si>
  <si>
    <t>Kamera</t>
  </si>
  <si>
    <t>51</t>
  </si>
  <si>
    <t>101,107,114</t>
  </si>
  <si>
    <t>52</t>
  </si>
  <si>
    <t>53</t>
  </si>
  <si>
    <t>102</t>
  </si>
  <si>
    <t>54</t>
  </si>
  <si>
    <t>103,105</t>
  </si>
  <si>
    <t>55</t>
  </si>
  <si>
    <t>109</t>
  </si>
  <si>
    <t>56</t>
  </si>
  <si>
    <t>110</t>
  </si>
  <si>
    <t>58</t>
  </si>
  <si>
    <t>59</t>
  </si>
  <si>
    <t>60</t>
  </si>
  <si>
    <t>61</t>
  </si>
  <si>
    <t>62</t>
  </si>
  <si>
    <t>63</t>
  </si>
  <si>
    <t>111</t>
  </si>
  <si>
    <t>65</t>
  </si>
  <si>
    <t>112</t>
  </si>
  <si>
    <t>66</t>
  </si>
  <si>
    <t>116</t>
  </si>
  <si>
    <t>67</t>
  </si>
  <si>
    <t>117</t>
  </si>
  <si>
    <t>68</t>
  </si>
  <si>
    <t>69</t>
  </si>
  <si>
    <t>120-122</t>
  </si>
  <si>
    <t>72</t>
  </si>
  <si>
    <t>73</t>
  </si>
  <si>
    <t>74</t>
  </si>
  <si>
    <t>75</t>
  </si>
  <si>
    <t>venkovní pilíř</t>
  </si>
  <si>
    <t>76</t>
  </si>
  <si>
    <t>79</t>
  </si>
  <si>
    <t>Zásuvky 3f</t>
  </si>
  <si>
    <t>Součet</t>
  </si>
  <si>
    <t>položek</t>
  </si>
  <si>
    <t>položka</t>
  </si>
  <si>
    <t>položky</t>
  </si>
  <si>
    <t>Výkaz výměr - Kabelová listina</t>
  </si>
  <si>
    <t>Kabelovy rost RI-3</t>
  </si>
  <si>
    <t>s. 300 mm-3m</t>
  </si>
  <si>
    <t>210020252</t>
  </si>
  <si>
    <t>Krabice   Přístrojová</t>
  </si>
  <si>
    <t>1901</t>
  </si>
  <si>
    <t>210010301</t>
  </si>
  <si>
    <t>1.3</t>
  </si>
  <si>
    <t>Krabice   Odbočovací</t>
  </si>
  <si>
    <t>1902</t>
  </si>
  <si>
    <t>210010311</t>
  </si>
  <si>
    <t>Krabice   Rozbočovací</t>
  </si>
  <si>
    <t>1903</t>
  </si>
  <si>
    <t>210010321</t>
  </si>
  <si>
    <t>1.33</t>
  </si>
  <si>
    <t>Krabice   R  IP40</t>
  </si>
  <si>
    <t>8107</t>
  </si>
  <si>
    <t>210010451</t>
  </si>
  <si>
    <t>Pluraluce LED 19321 Lungaluce</t>
  </si>
  <si>
    <t>NA Nouz. svitidlo LED pict.</t>
  </si>
  <si>
    <t>N2 Nouz. svitidlo LED asym.</t>
  </si>
  <si>
    <t>Pozarni prepazka pres strop 20 cm</t>
  </si>
  <si>
    <t>210020911</t>
  </si>
  <si>
    <t>Pozarni prepazka pres stenu 30 cm</t>
  </si>
  <si>
    <t>210020922</t>
  </si>
  <si>
    <t>Příchytka kabelu jednostran.</t>
  </si>
  <si>
    <t>požárně odolná</t>
  </si>
  <si>
    <t>včetně vrutu</t>
  </si>
  <si>
    <t>Prichytka mala</t>
  </si>
  <si>
    <t>do 8x  CYKY 3x1.5</t>
  </si>
  <si>
    <t>A2 Svítidlo LED</t>
  </si>
  <si>
    <t>C4 Svítidlo LED</t>
  </si>
  <si>
    <t>C5 Svítidlo LED</t>
  </si>
  <si>
    <t>D1 Svítidlo LED</t>
  </si>
  <si>
    <t>D2 Svítidlo LED</t>
  </si>
  <si>
    <t>D3 Svítidlo LED</t>
  </si>
  <si>
    <t>IP65</t>
  </si>
  <si>
    <t>F1 Svítidlo LED</t>
  </si>
  <si>
    <t>G1 Svítidlo LED</t>
  </si>
  <si>
    <t>L Svítidlo LED</t>
  </si>
  <si>
    <t>V7 Svítidlo LED</t>
  </si>
  <si>
    <t>Centrální řídicí jednotka NO</t>
  </si>
  <si>
    <t>pro adresný monitoring svítidel</t>
  </si>
  <si>
    <t>Převodník ModBus RTU/ModBus</t>
  </si>
  <si>
    <t xml:space="preserve">       nastavení a oživení adresného monitoringu NO</t>
  </si>
  <si>
    <t>Indica LED 20m</t>
  </si>
  <si>
    <t>Software pro dálkový monitoring NO</t>
  </si>
  <si>
    <t>Elektroměrová plastová skříň</t>
  </si>
  <si>
    <t>640 x 1815 x 220</t>
  </si>
  <si>
    <t>210191501</t>
  </si>
  <si>
    <t>Samolepící topná rohož</t>
  </si>
  <si>
    <t>100W/m²</t>
  </si>
  <si>
    <t>100W</t>
  </si>
  <si>
    <t>150W</t>
  </si>
  <si>
    <t>200W</t>
  </si>
  <si>
    <t>Dvoužilový topný kabel 10m 10 W/m, 230 V</t>
  </si>
  <si>
    <t>Trubka plastová</t>
  </si>
  <si>
    <t>Tuhá</t>
  </si>
  <si>
    <t>210010063</t>
  </si>
  <si>
    <t>Trubka</t>
  </si>
  <si>
    <t>210010003</t>
  </si>
  <si>
    <t>korytko   2 m</t>
  </si>
  <si>
    <t xml:space="preserve"> +víko a nosník</t>
  </si>
  <si>
    <t>210020309</t>
  </si>
  <si>
    <t>210020305</t>
  </si>
  <si>
    <t>Výkop kabelové rýhy</t>
  </si>
  <si>
    <t>35/60</t>
  </si>
  <si>
    <t>zemina 4</t>
  </si>
  <si>
    <t>mo</t>
  </si>
  <si>
    <t>Kabelove loze</t>
  </si>
  <si>
    <t>pisek</t>
  </si>
  <si>
    <t>65/10</t>
  </si>
  <si>
    <t>460420022</t>
  </si>
  <si>
    <t>Folie vystrazna</t>
  </si>
  <si>
    <t>22 cm</t>
  </si>
  <si>
    <t>460490011</t>
  </si>
  <si>
    <t>Kabelovy prostup</t>
  </si>
  <si>
    <t>PVC r</t>
  </si>
  <si>
    <t>do 10.5 cm</t>
  </si>
  <si>
    <t>460510021</t>
  </si>
  <si>
    <t>50/100</t>
  </si>
  <si>
    <t>Zahoz ryhy</t>
  </si>
  <si>
    <t>Celkem zemní práce</t>
  </si>
  <si>
    <t>1x26W/ TC-D</t>
  </si>
  <si>
    <t>V8 Svítidlo</t>
  </si>
  <si>
    <t>1.1</t>
  </si>
  <si>
    <t>1.11</t>
  </si>
  <si>
    <t>1.12</t>
  </si>
  <si>
    <t>1.2</t>
  </si>
  <si>
    <t>1.21</t>
  </si>
  <si>
    <t>1.23</t>
  </si>
  <si>
    <t>1.31</t>
  </si>
  <si>
    <t>1.41</t>
  </si>
  <si>
    <t>1.50</t>
  </si>
  <si>
    <t>1.60</t>
  </si>
  <si>
    <t>1.61</t>
  </si>
  <si>
    <t>2.2</t>
  </si>
  <si>
    <t>2.25</t>
  </si>
  <si>
    <t>2.26</t>
  </si>
  <si>
    <t>2.38</t>
  </si>
  <si>
    <t>2.39</t>
  </si>
  <si>
    <t>2.63</t>
  </si>
  <si>
    <t>2.64</t>
  </si>
  <si>
    <t>2.66</t>
  </si>
  <si>
    <t>5.1</t>
  </si>
  <si>
    <t>5.2</t>
  </si>
  <si>
    <t>5.3</t>
  </si>
  <si>
    <t>5.4</t>
  </si>
  <si>
    <t>5.16</t>
  </si>
  <si>
    <t>6.130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</si>
  <si>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</si>
  <si>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</si>
  <si>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</si>
  <si>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</si>
  <si>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</si>
  <si>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</si>
  <si>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</si>
  <si>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</si>
  <si>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</si>
  <si>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</si>
  <si>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</si>
  <si>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3.31</t>
  </si>
  <si>
    <t>6.131</t>
  </si>
  <si>
    <t>6.132</t>
  </si>
  <si>
    <t>M.  PPV</t>
  </si>
  <si>
    <t>Fi-25/4/003</t>
  </si>
  <si>
    <t>F1-40/4/003-G</t>
  </si>
  <si>
    <t>F1-10/1N/003/C</t>
  </si>
  <si>
    <t>DIN</t>
  </si>
  <si>
    <t>3P+N</t>
  </si>
  <si>
    <t>Prog</t>
  </si>
  <si>
    <t>X230-1010</t>
  </si>
  <si>
    <t>63A/4P/AC-1</t>
  </si>
  <si>
    <t>63A/3P/AC-1</t>
  </si>
  <si>
    <t>3x25A</t>
  </si>
  <si>
    <t>Standard</t>
  </si>
  <si>
    <t>Spinac  zapuštěný IP20</t>
  </si>
  <si>
    <t>Spinac  zapuštěný IP44</t>
  </si>
  <si>
    <t>Zasuvka zapuštěná IP20</t>
  </si>
  <si>
    <t>Spínač IR-pohybový</t>
  </si>
  <si>
    <t>Zlab pozink 62/50</t>
  </si>
  <si>
    <t>Zlab pozink 125/50</t>
  </si>
  <si>
    <t>Zlab pozink 125/100</t>
  </si>
  <si>
    <t>Kabel Cu</t>
  </si>
  <si>
    <t>Kabel Cu*</t>
  </si>
  <si>
    <t>ohebná</t>
  </si>
  <si>
    <t>Soupis prací</t>
  </si>
  <si>
    <t>Materiál podružný je součástí jednotkových cen</t>
  </si>
  <si>
    <t>Prořez délkového materiálu součástí výměr jednotlivých položek</t>
  </si>
  <si>
    <t>Zásuvkový pilíř v lakovaném provedení</t>
  </si>
  <si>
    <t>6.141</t>
  </si>
  <si>
    <t>Prázdná skříň pro umístění zásuvek</t>
  </si>
  <si>
    <t>6.142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</si>
</sst>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0.00_)"/>
  </numFmts>
  <fonts count="34" x14ac:knownFonts="1">
    <font>
      <sz val="10"/>
      <color theme="1"/>
      <name val="Times New Roman"/>
      <family val="2"/>
      <charset val="238"/>
    </font>
    <font>
      <b/>
      <sz val="1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name val="Times New Roman"/>
      <family val="1"/>
    </font>
    <font>
      <sz val="10"/>
      <name val="Courier"/>
      <family val="3"/>
    </font>
    <font>
      <b/>
      <sz val="10"/>
      <name val="Times New Roman CE"/>
      <charset val="238"/>
    </font>
    <font>
      <b/>
      <sz val="10"/>
      <color theme="1"/>
      <name val="Times New Roman"/>
      <family val="2"/>
      <charset val="238"/>
    </font>
    <font>
      <b/>
      <sz val="10"/>
      <name val="Times New Roman CE"/>
      <family val="1"/>
      <charset val="238"/>
    </font>
    <font>
      <sz val="9"/>
      <name val="Times New Roman"/>
      <family val="1"/>
      <charset val="238"/>
    </font>
    <font>
      <sz val="10"/>
      <name val="Calibri"/>
      <family val="2"/>
      <charset val="238"/>
    </font>
    <font>
      <b/>
      <sz val="16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 CE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auto="1"/>
      </top>
      <bottom/>
      <diagonal/>
    </border>
  </borders>
  <cellStyleXfs count="45">
    <xf numFmtId="0" fontId="0" fillId="0" borderId="0"/>
    <xf numFmtId="0" fontId="5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1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4" fillId="18" borderId="6" applyNumberFormat="0" applyFont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3" borderId="0" applyNumberFormat="0" applyBorder="0" applyAlignment="0" applyProtection="0"/>
    <xf numFmtId="0" fontId="24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49" fontId="0" fillId="0" borderId="0" xfId="0" applyNumberFormat="1"/>
    <xf numFmtId="2" fontId="1" fillId="0" borderId="0" xfId="0" applyNumberFormat="1" applyFont="1"/>
    <xf numFmtId="0" fontId="3" fillId="0" borderId="0" xfId="0" applyFont="1" applyAlignment="1" applyProtection="1">
      <alignment horizontal="left"/>
    </xf>
    <xf numFmtId="0" fontId="3" fillId="0" borderId="0" xfId="0" applyFont="1"/>
    <xf numFmtId="2" fontId="3" fillId="0" borderId="0" xfId="0" applyNumberFormat="1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2" fontId="3" fillId="0" borderId="0" xfId="0" applyNumberFormat="1" applyFont="1" applyAlignment="1" applyProtection="1">
      <alignment horizontal="right"/>
    </xf>
    <xf numFmtId="164" fontId="3" fillId="0" borderId="0" xfId="0" applyNumberFormat="1" applyFont="1" applyProtection="1"/>
    <xf numFmtId="1" fontId="3" fillId="0" borderId="0" xfId="0" applyNumberFormat="1" applyFont="1" applyAlignment="1">
      <alignment horizontal="right"/>
    </xf>
    <xf numFmtId="49" fontId="23" fillId="0" borderId="0" xfId="0" applyNumberFormat="1" applyFont="1"/>
    <xf numFmtId="0" fontId="3" fillId="0" borderId="0" xfId="0" applyFont="1" applyAlignment="1" applyProtection="1">
      <alignment horizontal="left"/>
      <protection locked="0"/>
    </xf>
    <xf numFmtId="49" fontId="3" fillId="0" borderId="0" xfId="0" applyNumberFormat="1" applyFont="1" applyAlignment="1" applyProtection="1">
      <alignment horizontal="left"/>
    </xf>
    <xf numFmtId="2" fontId="3" fillId="0" borderId="0" xfId="0" applyNumberFormat="1" applyFont="1"/>
    <xf numFmtId="0" fontId="3" fillId="0" borderId="0" xfId="0" applyFont="1" applyAlignment="1" applyProtection="1">
      <alignment horizontal="right"/>
    </xf>
    <xf numFmtId="1" fontId="3" fillId="0" borderId="0" xfId="44" applyNumberFormat="1" applyFont="1"/>
    <xf numFmtId="164" fontId="3" fillId="0" borderId="0" xfId="0" applyNumberFormat="1" applyFont="1"/>
    <xf numFmtId="1" fontId="3" fillId="0" borderId="0" xfId="0" applyNumberFormat="1" applyFont="1"/>
    <xf numFmtId="0" fontId="3" fillId="0" borderId="0" xfId="0" applyFont="1" applyAlignment="1">
      <alignment horizontal="left"/>
    </xf>
    <xf numFmtId="2" fontId="3" fillId="0" borderId="0" xfId="0" applyNumberFormat="1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3" fillId="0" borderId="0" xfId="0" applyNumberFormat="1" applyFont="1"/>
    <xf numFmtId="49" fontId="3" fillId="0" borderId="0" xfId="0" applyNumberFormat="1" applyFont="1" applyProtection="1"/>
    <xf numFmtId="165" fontId="3" fillId="0" borderId="0" xfId="0" applyNumberFormat="1" applyFont="1" applyAlignment="1">
      <alignment horizontal="right"/>
    </xf>
    <xf numFmtId="0" fontId="3" fillId="0" borderId="0" xfId="0" applyFont="1" applyProtection="1"/>
    <xf numFmtId="0" fontId="3" fillId="0" borderId="0" xfId="0" applyFont="1" applyFill="1" applyBorder="1"/>
    <xf numFmtId="0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/>
    <xf numFmtId="0" fontId="27" fillId="0" borderId="0" xfId="0" applyFont="1" applyAlignment="1" applyProtection="1">
      <alignment horizontal="left"/>
    </xf>
    <xf numFmtId="0" fontId="26" fillId="0" borderId="0" xfId="0" applyFont="1"/>
    <xf numFmtId="2" fontId="26" fillId="0" borderId="0" xfId="0" applyNumberFormat="1" applyFont="1"/>
    <xf numFmtId="164" fontId="3" fillId="0" borderId="0" xfId="0" applyNumberFormat="1" applyFont="1" applyAlignment="1" applyProtection="1">
      <alignment horizontal="left"/>
    </xf>
    <xf numFmtId="164" fontId="3" fillId="0" borderId="0" xfId="0" applyNumberFormat="1" applyFont="1" applyFill="1" applyBorder="1"/>
    <xf numFmtId="0" fontId="0" fillId="0" borderId="0" xfId="0" applyNumberFormat="1"/>
    <xf numFmtId="164" fontId="3" fillId="0" borderId="0" xfId="0" applyNumberFormat="1" applyFont="1" applyProtection="1">
      <protection locked="0"/>
    </xf>
    <xf numFmtId="1" fontId="3" fillId="0" borderId="0" xfId="0" applyNumberFormat="1" applyFont="1" applyAlignment="1" applyProtection="1">
      <alignment horizontal="right"/>
    </xf>
    <xf numFmtId="0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NumberFormat="1" applyFont="1"/>
    <xf numFmtId="0" fontId="4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4" fillId="0" borderId="0" xfId="0" applyFont="1" applyFill="1" applyAlignment="1" applyProtection="1">
      <alignment horizontal="left"/>
    </xf>
    <xf numFmtId="2" fontId="4" fillId="0" borderId="0" xfId="0" applyNumberFormat="1" applyFont="1" applyFill="1" applyAlignment="1">
      <alignment horizontal="right"/>
    </xf>
    <xf numFmtId="2" fontId="28" fillId="0" borderId="0" xfId="0" applyNumberFormat="1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2" fontId="4" fillId="0" borderId="0" xfId="0" applyNumberFormat="1" applyFont="1" applyFill="1" applyBorder="1" applyAlignment="1">
      <alignment horizontal="right"/>
    </xf>
    <xf numFmtId="0" fontId="0" fillId="0" borderId="0" xfId="0" applyFont="1"/>
    <xf numFmtId="2" fontId="4" fillId="0" borderId="0" xfId="0" applyNumberFormat="1" applyFont="1" applyAlignment="1" applyProtection="1">
      <alignment horizontal="right"/>
    </xf>
    <xf numFmtId="49" fontId="30" fillId="0" borderId="0" xfId="0" applyNumberFormat="1" applyFont="1" applyFill="1" applyProtection="1">
      <protection locked="0"/>
    </xf>
    <xf numFmtId="49" fontId="4" fillId="0" borderId="0" xfId="0" applyNumberFormat="1" applyFont="1" applyFill="1" applyProtection="1">
      <protection locked="0"/>
    </xf>
    <xf numFmtId="49" fontId="4" fillId="0" borderId="0" xfId="0" applyNumberFormat="1" applyFont="1" applyFill="1" applyAlignment="1" applyProtection="1">
      <alignment horizontal="left"/>
      <protection locked="0"/>
    </xf>
    <xf numFmtId="3" fontId="4" fillId="0" borderId="0" xfId="0" applyNumberFormat="1" applyFont="1" applyFill="1" applyAlignment="1" applyProtection="1">
      <alignment horizontal="right"/>
      <protection locked="0"/>
    </xf>
    <xf numFmtId="49" fontId="31" fillId="0" borderId="0" xfId="0" applyNumberFormat="1" applyFont="1" applyFill="1" applyProtection="1">
      <protection locked="0"/>
    </xf>
    <xf numFmtId="49" fontId="31" fillId="0" borderId="0" xfId="0" applyNumberFormat="1" applyFont="1" applyFill="1" applyAlignment="1" applyProtection="1">
      <alignment horizontal="left"/>
      <protection locked="0"/>
    </xf>
    <xf numFmtId="3" fontId="31" fillId="0" borderId="0" xfId="0" applyNumberFormat="1" applyFont="1" applyFill="1" applyAlignment="1" applyProtection="1">
      <alignment horizontal="right"/>
      <protection locked="0"/>
    </xf>
    <xf numFmtId="49" fontId="32" fillId="0" borderId="0" xfId="0" applyNumberFormat="1" applyFont="1" applyFill="1" applyProtection="1">
      <protection locked="0"/>
    </xf>
    <xf numFmtId="0" fontId="4" fillId="0" borderId="0" xfId="0" applyNumberFormat="1" applyFont="1" applyFill="1" applyAlignment="1" applyProtection="1">
      <alignment horizontal="left"/>
      <protection locked="0"/>
    </xf>
    <xf numFmtId="0" fontId="4" fillId="0" borderId="0" xfId="2" applyFont="1" applyFill="1"/>
    <xf numFmtId="0" fontId="4" fillId="0" borderId="0" xfId="2" applyFill="1" applyAlignment="1">
      <alignment horizontal="center"/>
    </xf>
    <xf numFmtId="0" fontId="4" fillId="0" borderId="0" xfId="0" applyNumberFormat="1" applyFont="1" applyFill="1" applyProtection="1">
      <protection locked="0"/>
    </xf>
    <xf numFmtId="49" fontId="0" fillId="0" borderId="10" xfId="0" applyNumberFormat="1" applyBorder="1"/>
    <xf numFmtId="0" fontId="0" fillId="0" borderId="10" xfId="0" applyNumberFormat="1" applyBorder="1"/>
    <xf numFmtId="0" fontId="3" fillId="0" borderId="0" xfId="0" applyFont="1" applyProtection="1">
      <protection locked="0"/>
    </xf>
    <xf numFmtId="2" fontId="3" fillId="0" borderId="0" xfId="0" applyNumberFormat="1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left"/>
    </xf>
    <xf numFmtId="0" fontId="33" fillId="0" borderId="0" xfId="0" applyFont="1" applyAlignment="1" applyProtection="1">
      <alignment horizontal="left"/>
      <protection locked="0"/>
    </xf>
    <xf numFmtId="0" fontId="33" fillId="0" borderId="0" xfId="0" applyFont="1"/>
    <xf numFmtId="2" fontId="33" fillId="0" borderId="0" xfId="0" applyNumberFormat="1" applyFont="1" applyAlignment="1" applyProtection="1">
      <alignment horizontal="right"/>
      <protection locked="0"/>
    </xf>
    <xf numFmtId="164" fontId="33" fillId="0" borderId="0" xfId="0" applyNumberFormat="1" applyFont="1" applyProtection="1">
      <protection locked="0"/>
    </xf>
    <xf numFmtId="165" fontId="3" fillId="0" borderId="0" xfId="0" applyNumberFormat="1" applyFont="1"/>
    <xf numFmtId="166" fontId="3" fillId="0" borderId="0" xfId="0" applyNumberFormat="1" applyFont="1" applyProtection="1"/>
  </cellXfs>
  <cellStyles count="45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2 2" xfId="2"/>
    <cellStyle name="normální_SPECIFIK" xfId="44"/>
    <cellStyle name="Poznámka 2" xfId="30"/>
    <cellStyle name="Propojená buňka 2" xfId="31"/>
    <cellStyle name="Správně 2" xfId="32"/>
    <cellStyle name="Text upozornění 2" xfId="33"/>
    <cellStyle name="Vstup 2" xfId="34"/>
    <cellStyle name="Výpočet 2" xfId="35"/>
    <cellStyle name="Výstup 2" xfId="36"/>
    <cellStyle name="Vysvětlující text 2" xfId="37"/>
    <cellStyle name="Zvýraznění 1 2" xfId="38"/>
    <cellStyle name="Zvýraznění 2 2" xfId="39"/>
    <cellStyle name="Zvýraznění 3 2" xfId="40"/>
    <cellStyle name="Zvýraznění 4 2" xfId="41"/>
    <cellStyle name="Zvýraznění 5 2" xfId="42"/>
    <cellStyle name="Zvýraznění 6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3"/>
  <sheetViews>
    <sheetView tabSelected="1" workbookViewId="0">
      <selection activeCell="N18" sqref="N18"/>
    </sheetView>
  </sheetViews>
  <sheetFormatPr defaultRowHeight="12.75" x14ac:dyDescent="0.2"/>
  <cols>
    <col min="1" max="1" width="26.83203125" customWidth="1"/>
    <col min="2" max="3" width="13.83203125" customWidth="1"/>
    <col min="4" max="4" width="6.83203125" customWidth="1"/>
    <col min="5" max="5" width="8.83203125" customWidth="1"/>
    <col min="6" max="6" width="4.83203125" customWidth="1"/>
    <col min="7" max="8" width="11.83203125" customWidth="1"/>
    <col min="9" max="9" width="13.83203125" customWidth="1"/>
    <col min="10" max="10" width="13.83203125" style="4" customWidth="1"/>
    <col min="11" max="11" width="12.83203125" customWidth="1"/>
    <col min="12" max="12" width="9" style="4" customWidth="1"/>
    <col min="13" max="14" width="12.83203125" customWidth="1"/>
  </cols>
  <sheetData>
    <row r="1" spans="1:9" ht="25.5" x14ac:dyDescent="0.35">
      <c r="B1" s="2" t="s">
        <v>510</v>
      </c>
    </row>
    <row r="3" spans="1:9" x14ac:dyDescent="0.2">
      <c r="A3" t="s">
        <v>511</v>
      </c>
    </row>
    <row r="4" spans="1:9" x14ac:dyDescent="0.2">
      <c r="A4" t="s">
        <v>512</v>
      </c>
    </row>
    <row r="5" spans="1:9" x14ac:dyDescent="0.2">
      <c r="A5" t="s">
        <v>0</v>
      </c>
    </row>
    <row r="7" spans="1:9" x14ac:dyDescent="0.2">
      <c r="A7" s="1" t="s">
        <v>1</v>
      </c>
    </row>
    <row r="9" spans="1:9" x14ac:dyDescent="0.2">
      <c r="A9" t="s">
        <v>2</v>
      </c>
      <c r="I9" s="3">
        <f>Specifikace!J50</f>
        <v>0</v>
      </c>
    </row>
    <row r="11" spans="1:9" x14ac:dyDescent="0.2">
      <c r="A11" t="s">
        <v>3</v>
      </c>
      <c r="I11" s="3">
        <f>J119+J150</f>
        <v>0</v>
      </c>
    </row>
    <row r="12" spans="1:9" x14ac:dyDescent="0.2">
      <c r="A12" t="s">
        <v>4</v>
      </c>
      <c r="E12">
        <v>48</v>
      </c>
      <c r="F12" t="s">
        <v>5</v>
      </c>
      <c r="I12" s="3">
        <f>G12*E12</f>
        <v>0</v>
      </c>
    </row>
    <row r="13" spans="1:9" x14ac:dyDescent="0.2">
      <c r="A13" t="s">
        <v>6</v>
      </c>
      <c r="I13" s="3">
        <f>I149</f>
        <v>0</v>
      </c>
    </row>
    <row r="14" spans="1:9" x14ac:dyDescent="0.2">
      <c r="A14" t="s">
        <v>7</v>
      </c>
      <c r="I14" s="3">
        <f>I118</f>
        <v>0</v>
      </c>
    </row>
    <row r="15" spans="1:9" x14ac:dyDescent="0.2">
      <c r="I15" s="3"/>
    </row>
    <row r="16" spans="1:9" x14ac:dyDescent="0.2">
      <c r="A16" t="s">
        <v>65</v>
      </c>
      <c r="I16" s="3">
        <f>I13+I14</f>
        <v>0</v>
      </c>
    </row>
    <row r="17" spans="1:9" x14ac:dyDescent="0.2">
      <c r="A17" t="s">
        <v>66</v>
      </c>
      <c r="I17" s="3">
        <f>I11+I12+I16</f>
        <v>0</v>
      </c>
    </row>
    <row r="18" spans="1:9" x14ac:dyDescent="0.2">
      <c r="A18" t="s">
        <v>488</v>
      </c>
      <c r="E18">
        <v>95</v>
      </c>
      <c r="F18" t="s">
        <v>5</v>
      </c>
      <c r="I18" s="3">
        <f>G18*E18</f>
        <v>0</v>
      </c>
    </row>
    <row r="19" spans="1:9" x14ac:dyDescent="0.2">
      <c r="I19" s="3"/>
    </row>
    <row r="20" spans="1:9" x14ac:dyDescent="0.2">
      <c r="A20" t="s">
        <v>8</v>
      </c>
      <c r="I20" s="3">
        <f>J163</f>
        <v>0</v>
      </c>
    </row>
    <row r="21" spans="1:9" x14ac:dyDescent="0.2">
      <c r="I21" s="3"/>
    </row>
    <row r="22" spans="1:9" x14ac:dyDescent="0.2">
      <c r="A22" t="s">
        <v>9</v>
      </c>
      <c r="I22" s="3"/>
    </row>
    <row r="23" spans="1:9" x14ac:dyDescent="0.2">
      <c r="I23" s="3"/>
    </row>
    <row r="24" spans="1:9" x14ac:dyDescent="0.2">
      <c r="A24" t="s">
        <v>10</v>
      </c>
      <c r="E24">
        <v>8</v>
      </c>
      <c r="F24" t="s">
        <v>5</v>
      </c>
      <c r="I24" s="3">
        <f>G24*E24</f>
        <v>0</v>
      </c>
    </row>
    <row r="25" spans="1:9" x14ac:dyDescent="0.2">
      <c r="A25" t="s">
        <v>11</v>
      </c>
      <c r="E25">
        <v>8</v>
      </c>
      <c r="F25" t="s">
        <v>5</v>
      </c>
      <c r="I25" s="3">
        <f>G25*E25</f>
        <v>0</v>
      </c>
    </row>
    <row r="26" spans="1:9" x14ac:dyDescent="0.2">
      <c r="A26" t="s">
        <v>408</v>
      </c>
      <c r="E26">
        <v>13</v>
      </c>
      <c r="F26" t="s">
        <v>5</v>
      </c>
      <c r="I26" s="3">
        <f>G26*E26</f>
        <v>0</v>
      </c>
    </row>
    <row r="27" spans="1:9" x14ac:dyDescent="0.2">
      <c r="A27" s="1" t="s">
        <v>24</v>
      </c>
      <c r="I27" s="5">
        <f>SUM(I24:I26)</f>
        <v>0</v>
      </c>
    </row>
    <row r="28" spans="1:9" x14ac:dyDescent="0.2">
      <c r="I28" s="3"/>
    </row>
    <row r="29" spans="1:9" x14ac:dyDescent="0.2">
      <c r="A29" s="1" t="s">
        <v>12</v>
      </c>
      <c r="B29" s="1"/>
      <c r="C29" s="1"/>
      <c r="D29" s="1"/>
      <c r="E29" s="1"/>
      <c r="F29" s="1"/>
      <c r="G29" s="1"/>
      <c r="H29" s="1"/>
      <c r="I29" s="5">
        <f>I9+I17+I18+I20+I27</f>
        <v>0</v>
      </c>
    </row>
    <row r="30" spans="1:9" x14ac:dyDescent="0.2">
      <c r="A30" s="1"/>
      <c r="B30" s="1"/>
      <c r="C30" s="1"/>
      <c r="D30" s="1"/>
      <c r="E30" s="1"/>
      <c r="F30" s="1"/>
      <c r="G30" s="1"/>
      <c r="H30" s="1"/>
      <c r="I30" s="5"/>
    </row>
    <row r="31" spans="1:9" x14ac:dyDescent="0.2">
      <c r="A31" s="1" t="s">
        <v>17</v>
      </c>
      <c r="I31" s="3"/>
    </row>
    <row r="32" spans="1:9" x14ac:dyDescent="0.2">
      <c r="A32" t="s">
        <v>18</v>
      </c>
      <c r="E32">
        <v>24</v>
      </c>
      <c r="F32" t="s">
        <v>5</v>
      </c>
      <c r="I32" s="3">
        <f>G32*E32</f>
        <v>0</v>
      </c>
    </row>
    <row r="33" spans="1:20" x14ac:dyDescent="0.2">
      <c r="A33" t="s">
        <v>19</v>
      </c>
      <c r="E33">
        <v>8</v>
      </c>
      <c r="F33" t="s">
        <v>5</v>
      </c>
      <c r="I33" s="3">
        <f>G33*E33</f>
        <v>0</v>
      </c>
    </row>
    <row r="34" spans="1:20" x14ac:dyDescent="0.2">
      <c r="E34" s="7"/>
      <c r="F34" s="6"/>
      <c r="G34" s="3"/>
      <c r="H34" s="3"/>
      <c r="I34" s="8"/>
    </row>
    <row r="35" spans="1:20" x14ac:dyDescent="0.2">
      <c r="A35" s="1" t="s">
        <v>14</v>
      </c>
      <c r="B35" s="1"/>
      <c r="C35" s="1"/>
      <c r="D35" s="1"/>
      <c r="E35" s="1"/>
      <c r="F35" s="1"/>
      <c r="G35" s="1"/>
      <c r="H35" s="1"/>
      <c r="I35" s="5">
        <f>SUM(I32:I34)</f>
        <v>0</v>
      </c>
    </row>
    <row r="36" spans="1:20" x14ac:dyDescent="0.2">
      <c r="A36" s="1" t="s">
        <v>34</v>
      </c>
    </row>
    <row r="37" spans="1:20" s="7" customFormat="1" x14ac:dyDescent="0.2">
      <c r="A37" s="6" t="s">
        <v>31</v>
      </c>
      <c r="E37" s="18" t="s">
        <v>32</v>
      </c>
      <c r="F37" s="6" t="s">
        <v>13</v>
      </c>
      <c r="G37" s="11" t="s">
        <v>27</v>
      </c>
      <c r="H37" s="11" t="s">
        <v>28</v>
      </c>
      <c r="I37" s="11" t="s">
        <v>29</v>
      </c>
      <c r="J37" s="11" t="s">
        <v>30</v>
      </c>
      <c r="K37" s="6" t="s">
        <v>16</v>
      </c>
      <c r="L37" s="16" t="s">
        <v>499</v>
      </c>
    </row>
    <row r="38" spans="1:20" s="7" customFormat="1" x14ac:dyDescent="0.2">
      <c r="A38" s="6"/>
      <c r="E38" s="18"/>
      <c r="F38" s="6"/>
      <c r="G38" s="11"/>
      <c r="H38" s="11"/>
      <c r="I38" s="11"/>
      <c r="J38" s="11"/>
      <c r="K38" s="6"/>
      <c r="L38" s="16"/>
    </row>
    <row r="39" spans="1:20" s="7" customFormat="1" x14ac:dyDescent="0.2">
      <c r="A39" s="6" t="s">
        <v>134</v>
      </c>
      <c r="B39" s="6" t="s">
        <v>135</v>
      </c>
      <c r="C39" s="6" t="s">
        <v>136</v>
      </c>
      <c r="D39" s="6" t="s">
        <v>137</v>
      </c>
      <c r="E39" s="7">
        <v>1</v>
      </c>
      <c r="F39" s="6" t="s">
        <v>15</v>
      </c>
      <c r="G39" s="11"/>
      <c r="H39" s="11"/>
      <c r="I39" s="11">
        <f>G39*E39</f>
        <v>0</v>
      </c>
      <c r="J39" s="11">
        <f>H39*E39</f>
        <v>0</v>
      </c>
      <c r="K39" s="6" t="s">
        <v>138</v>
      </c>
      <c r="L39" s="16"/>
      <c r="M39" s="12"/>
      <c r="N39" s="12"/>
      <c r="O39" s="9"/>
      <c r="P39" s="9"/>
      <c r="Q39" s="10"/>
      <c r="R39" s="10"/>
      <c r="T39" s="11"/>
    </row>
    <row r="40" spans="1:20" s="7" customFormat="1" x14ac:dyDescent="0.2">
      <c r="A40" s="6" t="s">
        <v>139</v>
      </c>
      <c r="B40" s="7" t="s">
        <v>498</v>
      </c>
      <c r="D40" s="6"/>
      <c r="E40" s="7">
        <v>1</v>
      </c>
      <c r="F40" s="6" t="s">
        <v>15</v>
      </c>
      <c r="G40" s="8"/>
      <c r="H40" s="11"/>
      <c r="I40" s="11">
        <f>G40*E40</f>
        <v>0</v>
      </c>
      <c r="J40" s="11">
        <f>H40*E40</f>
        <v>0</v>
      </c>
      <c r="K40" s="6" t="s">
        <v>140</v>
      </c>
      <c r="L40" s="16"/>
      <c r="M40" s="12"/>
      <c r="N40" s="12"/>
      <c r="O40" s="9"/>
      <c r="P40" s="9"/>
      <c r="Q40" s="10"/>
      <c r="R40" s="10"/>
      <c r="T40" s="11"/>
    </row>
    <row r="41" spans="1:20" s="7" customFormat="1" x14ac:dyDescent="0.2">
      <c r="A41" s="7" t="s">
        <v>141</v>
      </c>
      <c r="E41" s="7">
        <v>6</v>
      </c>
      <c r="F41" s="6" t="s">
        <v>15</v>
      </c>
      <c r="G41" s="8"/>
      <c r="H41" s="11"/>
      <c r="I41" s="11">
        <f>G41*E41</f>
        <v>0</v>
      </c>
      <c r="J41" s="11">
        <f>H41*E41</f>
        <v>0</v>
      </c>
      <c r="K41" s="6" t="s">
        <v>140</v>
      </c>
      <c r="L41" s="16"/>
      <c r="M41" s="12"/>
      <c r="N41" s="12"/>
      <c r="O41" s="9"/>
      <c r="P41" s="9"/>
      <c r="Q41" s="10"/>
      <c r="R41" s="10"/>
    </row>
    <row r="42" spans="1:20" s="7" customFormat="1" x14ac:dyDescent="0.2">
      <c r="A42" s="6" t="s">
        <v>500</v>
      </c>
      <c r="B42" s="6" t="s">
        <v>197</v>
      </c>
      <c r="C42" s="16" t="s">
        <v>198</v>
      </c>
      <c r="D42" s="6"/>
      <c r="E42" s="7">
        <v>14</v>
      </c>
      <c r="F42" s="6" t="s">
        <v>15</v>
      </c>
      <c r="G42" s="8"/>
      <c r="H42" s="11"/>
      <c r="I42" s="11">
        <f t="shared" ref="I42:I46" si="0">G42*E42</f>
        <v>0</v>
      </c>
      <c r="J42" s="11">
        <f t="shared" ref="J42:J46" si="1">H42*E42</f>
        <v>0</v>
      </c>
      <c r="K42" s="6" t="s">
        <v>199</v>
      </c>
      <c r="L42" s="16" t="s">
        <v>449</v>
      </c>
      <c r="M42" s="12"/>
      <c r="N42" s="12"/>
      <c r="O42" s="9"/>
      <c r="P42" s="9"/>
      <c r="Q42" s="10"/>
      <c r="R42" s="10"/>
      <c r="T42" s="11"/>
    </row>
    <row r="43" spans="1:20" s="7" customFormat="1" x14ac:dyDescent="0.2">
      <c r="A43" s="6" t="s">
        <v>500</v>
      </c>
      <c r="B43" s="6" t="s">
        <v>200</v>
      </c>
      <c r="C43" s="16" t="s">
        <v>198</v>
      </c>
      <c r="D43" s="6"/>
      <c r="E43" s="7">
        <v>2</v>
      </c>
      <c r="F43" s="6" t="s">
        <v>15</v>
      </c>
      <c r="G43" s="8"/>
      <c r="H43" s="11"/>
      <c r="I43" s="11">
        <f t="shared" si="0"/>
        <v>0</v>
      </c>
      <c r="J43" s="11">
        <f t="shared" si="1"/>
        <v>0</v>
      </c>
      <c r="K43" s="6" t="s">
        <v>201</v>
      </c>
      <c r="L43" s="16" t="s">
        <v>449</v>
      </c>
      <c r="M43" s="12"/>
      <c r="N43" s="12"/>
      <c r="O43" s="9"/>
      <c r="P43" s="9"/>
      <c r="Q43" s="10"/>
      <c r="R43" s="10"/>
      <c r="T43" s="11"/>
    </row>
    <row r="44" spans="1:20" s="7" customFormat="1" x14ac:dyDescent="0.2">
      <c r="A44" s="6" t="s">
        <v>500</v>
      </c>
      <c r="B44" s="6" t="s">
        <v>202</v>
      </c>
      <c r="C44" s="16" t="s">
        <v>198</v>
      </c>
      <c r="D44" s="6"/>
      <c r="E44" s="7">
        <v>2</v>
      </c>
      <c r="F44" s="6" t="s">
        <v>15</v>
      </c>
      <c r="G44" s="8"/>
      <c r="H44" s="11"/>
      <c r="I44" s="11">
        <f t="shared" si="0"/>
        <v>0</v>
      </c>
      <c r="J44" s="11">
        <f t="shared" si="1"/>
        <v>0</v>
      </c>
      <c r="K44" s="6" t="s">
        <v>203</v>
      </c>
      <c r="L44" s="16" t="s">
        <v>449</v>
      </c>
      <c r="M44" s="12"/>
      <c r="N44" s="12"/>
      <c r="O44" s="9"/>
      <c r="P44" s="9"/>
      <c r="Q44" s="10"/>
      <c r="R44" s="10"/>
      <c r="T44" s="11"/>
    </row>
    <row r="45" spans="1:20" s="7" customFormat="1" x14ac:dyDescent="0.2">
      <c r="A45" s="6" t="s">
        <v>500</v>
      </c>
      <c r="B45" s="6" t="s">
        <v>204</v>
      </c>
      <c r="C45" s="16" t="s">
        <v>198</v>
      </c>
      <c r="D45" s="6"/>
      <c r="E45" s="7">
        <v>1</v>
      </c>
      <c r="F45" s="6" t="s">
        <v>15</v>
      </c>
      <c r="G45" s="8"/>
      <c r="H45" s="11"/>
      <c r="I45" s="11">
        <f t="shared" si="0"/>
        <v>0</v>
      </c>
      <c r="J45" s="11">
        <f t="shared" si="1"/>
        <v>0</v>
      </c>
      <c r="K45" s="6" t="s">
        <v>205</v>
      </c>
      <c r="L45" s="16" t="s">
        <v>449</v>
      </c>
      <c r="M45" s="12"/>
      <c r="N45" s="12"/>
      <c r="O45" s="9"/>
      <c r="P45" s="9"/>
      <c r="Q45" s="10"/>
      <c r="R45" s="10"/>
      <c r="T45" s="11"/>
    </row>
    <row r="46" spans="1:20" s="7" customFormat="1" x14ac:dyDescent="0.2">
      <c r="A46" s="6" t="s">
        <v>500</v>
      </c>
      <c r="B46" s="6" t="s">
        <v>206</v>
      </c>
      <c r="C46" s="16" t="s">
        <v>198</v>
      </c>
      <c r="D46" s="6"/>
      <c r="E46" s="7">
        <v>4</v>
      </c>
      <c r="F46" s="6" t="s">
        <v>15</v>
      </c>
      <c r="G46" s="8"/>
      <c r="H46" s="11"/>
      <c r="I46" s="11">
        <f t="shared" si="0"/>
        <v>0</v>
      </c>
      <c r="J46" s="11">
        <f t="shared" si="1"/>
        <v>0</v>
      </c>
      <c r="K46" s="6" t="s">
        <v>199</v>
      </c>
      <c r="L46" s="16" t="s">
        <v>449</v>
      </c>
      <c r="M46" s="12"/>
      <c r="N46" s="12"/>
      <c r="O46" s="9"/>
      <c r="P46" s="9"/>
      <c r="Q46" s="10"/>
      <c r="R46" s="10"/>
      <c r="T46" s="11"/>
    </row>
    <row r="47" spans="1:20" s="7" customFormat="1" x14ac:dyDescent="0.2">
      <c r="A47" s="6" t="s">
        <v>502</v>
      </c>
      <c r="B47" s="6" t="s">
        <v>207</v>
      </c>
      <c r="C47" s="16" t="s">
        <v>198</v>
      </c>
      <c r="D47" s="6"/>
      <c r="E47" s="7">
        <v>46</v>
      </c>
      <c r="F47" s="6" t="s">
        <v>15</v>
      </c>
      <c r="G47" s="11"/>
      <c r="H47" s="11"/>
      <c r="I47" s="11">
        <f>G47*E47</f>
        <v>0</v>
      </c>
      <c r="J47" s="11">
        <f>H47*E47</f>
        <v>0</v>
      </c>
      <c r="K47" s="6" t="s">
        <v>208</v>
      </c>
      <c r="L47" s="16" t="s">
        <v>452</v>
      </c>
      <c r="M47" s="12"/>
      <c r="N47" s="12"/>
      <c r="O47" s="9"/>
      <c r="P47" s="9"/>
      <c r="Q47" s="10"/>
      <c r="R47" s="10"/>
      <c r="T47" s="11"/>
    </row>
    <row r="48" spans="1:20" s="7" customFormat="1" x14ac:dyDescent="0.2">
      <c r="A48" s="6" t="s">
        <v>502</v>
      </c>
      <c r="B48" s="6" t="s">
        <v>209</v>
      </c>
      <c r="C48" s="16" t="s">
        <v>198</v>
      </c>
      <c r="D48" s="6"/>
      <c r="E48" s="7">
        <v>8</v>
      </c>
      <c r="F48" s="6" t="s">
        <v>15</v>
      </c>
      <c r="G48" s="11"/>
      <c r="H48" s="11"/>
      <c r="I48" s="11">
        <f>G48*E48</f>
        <v>0</v>
      </c>
      <c r="J48" s="11">
        <f>H48*E48</f>
        <v>0</v>
      </c>
      <c r="K48" s="6" t="s">
        <v>208</v>
      </c>
      <c r="L48" s="16" t="s">
        <v>453</v>
      </c>
      <c r="M48" s="12"/>
      <c r="N48" s="12"/>
      <c r="O48" s="9"/>
      <c r="P48" s="9"/>
      <c r="Q48" s="10"/>
      <c r="R48" s="10"/>
      <c r="T48" s="11"/>
    </row>
    <row r="49" spans="1:20" s="7" customFormat="1" x14ac:dyDescent="0.2">
      <c r="A49" s="6" t="s">
        <v>210</v>
      </c>
      <c r="B49" s="6" t="s">
        <v>197</v>
      </c>
      <c r="C49" s="16" t="s">
        <v>211</v>
      </c>
      <c r="D49" s="6"/>
      <c r="E49" s="7">
        <v>4</v>
      </c>
      <c r="F49" s="6" t="s">
        <v>15</v>
      </c>
      <c r="G49" s="8"/>
      <c r="H49" s="11"/>
      <c r="I49" s="11">
        <f t="shared" ref="I49:I50" si="2">G49*E49</f>
        <v>0</v>
      </c>
      <c r="J49" s="11">
        <f t="shared" ref="J49:J50" si="3">H49*E49</f>
        <v>0</v>
      </c>
      <c r="K49" s="6" t="s">
        <v>212</v>
      </c>
      <c r="L49" s="16" t="s">
        <v>451</v>
      </c>
      <c r="M49" s="12"/>
      <c r="N49" s="12"/>
      <c r="O49" s="9"/>
      <c r="P49" s="9"/>
      <c r="Q49" s="10"/>
      <c r="R49" s="10"/>
      <c r="T49" s="11"/>
    </row>
    <row r="50" spans="1:20" s="7" customFormat="1" x14ac:dyDescent="0.2">
      <c r="A50" s="6" t="s">
        <v>210</v>
      </c>
      <c r="B50" s="6" t="s">
        <v>202</v>
      </c>
      <c r="C50" s="16" t="s">
        <v>213</v>
      </c>
      <c r="D50" s="6"/>
      <c r="E50" s="7">
        <v>2</v>
      </c>
      <c r="F50" s="6" t="s">
        <v>15</v>
      </c>
      <c r="G50" s="8"/>
      <c r="H50" s="11"/>
      <c r="I50" s="11">
        <f t="shared" si="2"/>
        <v>0</v>
      </c>
      <c r="J50" s="11">
        <f t="shared" si="3"/>
        <v>0</v>
      </c>
      <c r="K50" s="6" t="s">
        <v>214</v>
      </c>
      <c r="L50" s="16" t="s">
        <v>451</v>
      </c>
      <c r="M50" s="12"/>
      <c r="N50" s="12"/>
      <c r="O50" s="9"/>
      <c r="P50" s="9"/>
      <c r="Q50" s="10"/>
      <c r="R50" s="10"/>
      <c r="T50" s="11"/>
    </row>
    <row r="51" spans="1:20" s="7" customFormat="1" x14ac:dyDescent="0.2">
      <c r="A51" s="6" t="s">
        <v>215</v>
      </c>
      <c r="B51" s="7" t="s">
        <v>217</v>
      </c>
      <c r="C51" s="16" t="s">
        <v>218</v>
      </c>
      <c r="D51" s="6"/>
      <c r="E51" s="7">
        <v>8</v>
      </c>
      <c r="F51" s="6" t="s">
        <v>15</v>
      </c>
      <c r="G51" s="8"/>
      <c r="H51" s="11"/>
      <c r="I51" s="11">
        <f t="shared" ref="I51:I59" si="4">G51*E51</f>
        <v>0</v>
      </c>
      <c r="J51" s="11">
        <f t="shared" ref="J51:J59" si="5">H51*E51</f>
        <v>0</v>
      </c>
      <c r="K51" s="6" t="s">
        <v>216</v>
      </c>
      <c r="L51" s="16" t="s">
        <v>454</v>
      </c>
      <c r="M51" s="12"/>
      <c r="N51" s="12"/>
      <c r="O51" s="9"/>
      <c r="P51" s="9"/>
      <c r="Q51" s="10"/>
      <c r="R51" s="10"/>
      <c r="T51" s="11"/>
    </row>
    <row r="52" spans="1:20" s="7" customFormat="1" x14ac:dyDescent="0.2">
      <c r="A52" s="6" t="s">
        <v>219</v>
      </c>
      <c r="C52" s="16" t="s">
        <v>220</v>
      </c>
      <c r="D52" s="6"/>
      <c r="E52" s="7">
        <v>8</v>
      </c>
      <c r="F52" s="6" t="s">
        <v>15</v>
      </c>
      <c r="G52" s="8"/>
      <c r="H52" s="11"/>
      <c r="I52" s="11">
        <f t="shared" si="4"/>
        <v>0</v>
      </c>
      <c r="J52" s="11">
        <f t="shared" si="5"/>
        <v>0</v>
      </c>
      <c r="K52" s="6" t="s">
        <v>216</v>
      </c>
      <c r="L52" s="16"/>
      <c r="M52" s="12"/>
      <c r="N52" s="12"/>
      <c r="O52" s="9"/>
      <c r="P52" s="9"/>
      <c r="Q52" s="10"/>
      <c r="R52" s="10"/>
      <c r="T52" s="11"/>
    </row>
    <row r="53" spans="1:20" s="7" customFormat="1" x14ac:dyDescent="0.2">
      <c r="A53" s="6" t="s">
        <v>221</v>
      </c>
      <c r="B53" s="6" t="s">
        <v>202</v>
      </c>
      <c r="C53" s="16" t="s">
        <v>222</v>
      </c>
      <c r="D53" s="6"/>
      <c r="E53" s="7">
        <v>2</v>
      </c>
      <c r="F53" s="6" t="s">
        <v>15</v>
      </c>
      <c r="G53" s="8"/>
      <c r="H53" s="11"/>
      <c r="I53" s="11">
        <f t="shared" si="4"/>
        <v>0</v>
      </c>
      <c r="J53" s="11">
        <f t="shared" si="5"/>
        <v>0</v>
      </c>
      <c r="K53" s="6" t="s">
        <v>214</v>
      </c>
      <c r="L53" s="16"/>
      <c r="M53" s="12"/>
      <c r="N53" s="12"/>
      <c r="O53" s="9"/>
      <c r="P53" s="9"/>
      <c r="Q53" s="10"/>
      <c r="R53" s="10"/>
      <c r="T53" s="11"/>
    </row>
    <row r="54" spans="1:20" s="7" customFormat="1" x14ac:dyDescent="0.2">
      <c r="A54" s="6" t="s">
        <v>221</v>
      </c>
      <c r="B54" s="6" t="s">
        <v>206</v>
      </c>
      <c r="C54" s="16" t="s">
        <v>222</v>
      </c>
      <c r="D54" s="6"/>
      <c r="E54" s="7">
        <v>1</v>
      </c>
      <c r="F54" s="6" t="s">
        <v>15</v>
      </c>
      <c r="G54" s="8"/>
      <c r="H54" s="11"/>
      <c r="I54" s="11">
        <f t="shared" si="4"/>
        <v>0</v>
      </c>
      <c r="J54" s="11">
        <f t="shared" si="5"/>
        <v>0</v>
      </c>
      <c r="K54" s="6" t="s">
        <v>214</v>
      </c>
      <c r="L54" s="16"/>
      <c r="M54" s="12"/>
      <c r="N54" s="12"/>
      <c r="O54" s="9"/>
      <c r="P54" s="9"/>
      <c r="Q54" s="10"/>
      <c r="R54" s="10"/>
      <c r="T54" s="11"/>
    </row>
    <row r="55" spans="1:20" s="7" customFormat="1" x14ac:dyDescent="0.2">
      <c r="A55" s="6" t="s">
        <v>501</v>
      </c>
      <c r="B55" s="6" t="s">
        <v>202</v>
      </c>
      <c r="C55" s="16" t="s">
        <v>226</v>
      </c>
      <c r="D55" s="6"/>
      <c r="E55" s="7">
        <v>3</v>
      </c>
      <c r="F55" s="6" t="s">
        <v>15</v>
      </c>
      <c r="G55" s="11"/>
      <c r="H55" s="11"/>
      <c r="I55" s="11">
        <f t="shared" si="4"/>
        <v>0</v>
      </c>
      <c r="J55" s="11">
        <f t="shared" si="5"/>
        <v>0</v>
      </c>
      <c r="K55" s="6" t="s">
        <v>203</v>
      </c>
      <c r="L55" s="16" t="s">
        <v>450</v>
      </c>
      <c r="M55" s="12"/>
      <c r="N55" s="12"/>
      <c r="O55" s="9"/>
      <c r="P55" s="9"/>
      <c r="Q55" s="10"/>
      <c r="R55" s="10"/>
      <c r="T55" s="11"/>
    </row>
    <row r="56" spans="1:20" s="7" customFormat="1" x14ac:dyDescent="0.2">
      <c r="A56" s="6" t="s">
        <v>96</v>
      </c>
      <c r="B56" s="7" t="s">
        <v>114</v>
      </c>
      <c r="C56" s="6" t="s">
        <v>115</v>
      </c>
      <c r="D56" s="6"/>
      <c r="E56" s="13">
        <v>1</v>
      </c>
      <c r="F56" s="6" t="s">
        <v>15</v>
      </c>
      <c r="G56" s="11"/>
      <c r="H56" s="11"/>
      <c r="I56" s="11">
        <f t="shared" si="4"/>
        <v>0</v>
      </c>
      <c r="J56" s="8">
        <f t="shared" si="5"/>
        <v>0</v>
      </c>
      <c r="K56" s="22">
        <v>210140201</v>
      </c>
      <c r="L56" s="42"/>
      <c r="M56" s="36"/>
      <c r="N56" s="12"/>
      <c r="O56" s="14"/>
      <c r="P56" s="14"/>
    </row>
    <row r="57" spans="1:20" s="7" customFormat="1" x14ac:dyDescent="0.2">
      <c r="A57" s="6" t="s">
        <v>223</v>
      </c>
      <c r="C57" s="6"/>
      <c r="D57" s="6"/>
      <c r="E57" s="13">
        <v>1</v>
      </c>
      <c r="F57" s="6" t="s">
        <v>15</v>
      </c>
      <c r="G57" s="11"/>
      <c r="H57" s="11"/>
      <c r="I57" s="11">
        <f t="shared" si="4"/>
        <v>0</v>
      </c>
      <c r="J57" s="8">
        <f t="shared" si="5"/>
        <v>0</v>
      </c>
      <c r="K57" s="22"/>
      <c r="L57" s="42"/>
      <c r="M57" s="36"/>
      <c r="N57" s="12"/>
      <c r="O57" s="14"/>
      <c r="P57" s="14"/>
    </row>
    <row r="58" spans="1:20" s="7" customFormat="1" x14ac:dyDescent="0.2">
      <c r="A58" s="7" t="s">
        <v>503</v>
      </c>
      <c r="B58" s="7" t="s">
        <v>224</v>
      </c>
      <c r="C58" s="25"/>
      <c r="E58" s="7">
        <v>4</v>
      </c>
      <c r="F58" s="6" t="s">
        <v>15</v>
      </c>
      <c r="G58" s="8"/>
      <c r="H58" s="11"/>
      <c r="I58" s="11">
        <f t="shared" si="4"/>
        <v>0</v>
      </c>
      <c r="J58" s="11">
        <f t="shared" si="5"/>
        <v>0</v>
      </c>
      <c r="K58" s="6">
        <v>210150481</v>
      </c>
      <c r="L58" s="16"/>
      <c r="M58" s="20"/>
      <c r="N58" s="12"/>
      <c r="O58" s="9"/>
      <c r="P58" s="9"/>
      <c r="T58" s="11"/>
    </row>
    <row r="59" spans="1:20" s="7" customFormat="1" x14ac:dyDescent="0.2">
      <c r="A59" s="7" t="s">
        <v>503</v>
      </c>
      <c r="B59" s="7" t="s">
        <v>225</v>
      </c>
      <c r="C59" s="25"/>
      <c r="E59" s="7">
        <v>2</v>
      </c>
      <c r="F59" s="6" t="s">
        <v>15</v>
      </c>
      <c r="G59" s="8"/>
      <c r="H59" s="11"/>
      <c r="I59" s="11">
        <f t="shared" si="4"/>
        <v>0</v>
      </c>
      <c r="J59" s="11">
        <f t="shared" si="5"/>
        <v>0</v>
      </c>
      <c r="K59" s="6">
        <v>210150481</v>
      </c>
      <c r="L59" s="16"/>
      <c r="M59" s="20"/>
      <c r="N59" s="12"/>
      <c r="O59" s="9"/>
      <c r="P59" s="9"/>
      <c r="T59" s="11"/>
    </row>
    <row r="60" spans="1:20" s="7" customFormat="1" x14ac:dyDescent="0.2">
      <c r="A60" s="15" t="s">
        <v>365</v>
      </c>
      <c r="B60" s="15" t="s">
        <v>366</v>
      </c>
      <c r="D60" s="6"/>
      <c r="E60" s="7">
        <v>2</v>
      </c>
      <c r="F60" s="15" t="s">
        <v>15</v>
      </c>
      <c r="G60" s="11"/>
      <c r="H60" s="11"/>
      <c r="I60" s="11">
        <f t="shared" ref="I60" si="6">G60*E60</f>
        <v>0</v>
      </c>
      <c r="J60" s="11">
        <f t="shared" ref="J60" si="7">H60*E60</f>
        <v>0</v>
      </c>
      <c r="K60" s="6" t="s">
        <v>367</v>
      </c>
      <c r="L60" s="16"/>
      <c r="M60" s="39"/>
      <c r="N60" s="12"/>
      <c r="O60" s="9"/>
      <c r="P60" s="9"/>
      <c r="T60" s="11"/>
    </row>
    <row r="61" spans="1:20" s="7" customFormat="1" x14ac:dyDescent="0.2">
      <c r="A61" s="6" t="s">
        <v>368</v>
      </c>
      <c r="B61" s="6"/>
      <c r="C61" s="6" t="s">
        <v>369</v>
      </c>
      <c r="D61" s="6"/>
      <c r="E61" s="7">
        <v>85</v>
      </c>
      <c r="F61" s="6" t="s">
        <v>15</v>
      </c>
      <c r="G61" s="11"/>
      <c r="H61" s="11"/>
      <c r="I61" s="11">
        <f>G61*E61</f>
        <v>0</v>
      </c>
      <c r="J61" s="11">
        <f>H61*E61</f>
        <v>0</v>
      </c>
      <c r="K61" s="6" t="s">
        <v>370</v>
      </c>
      <c r="L61" s="16" t="s">
        <v>371</v>
      </c>
      <c r="M61" s="12"/>
      <c r="N61" s="12"/>
      <c r="O61" s="9"/>
      <c r="P61" s="9"/>
      <c r="T61" s="11"/>
    </row>
    <row r="62" spans="1:20" s="7" customFormat="1" x14ac:dyDescent="0.2">
      <c r="A62" s="6" t="s">
        <v>372</v>
      </c>
      <c r="B62" s="6"/>
      <c r="C62" s="6" t="s">
        <v>373</v>
      </c>
      <c r="D62" s="6"/>
      <c r="E62" s="7">
        <v>12</v>
      </c>
      <c r="F62" s="6" t="s">
        <v>15</v>
      </c>
      <c r="G62" s="11"/>
      <c r="H62" s="11"/>
      <c r="I62" s="11">
        <f>G62*E62</f>
        <v>0</v>
      </c>
      <c r="J62" s="11">
        <f>H62*E62</f>
        <v>0</v>
      </c>
      <c r="K62" s="6" t="s">
        <v>374</v>
      </c>
      <c r="L62" s="16"/>
      <c r="M62" s="12"/>
      <c r="N62" s="12"/>
      <c r="O62" s="9"/>
      <c r="P62" s="9"/>
      <c r="T62" s="11"/>
    </row>
    <row r="63" spans="1:20" s="7" customFormat="1" x14ac:dyDescent="0.2">
      <c r="A63" s="6" t="s">
        <v>375</v>
      </c>
      <c r="B63" s="6"/>
      <c r="C63" s="6" t="s">
        <v>376</v>
      </c>
      <c r="D63" s="6"/>
      <c r="E63" s="7">
        <v>92</v>
      </c>
      <c r="F63" s="6" t="s">
        <v>15</v>
      </c>
      <c r="G63" s="11"/>
      <c r="H63" s="11"/>
      <c r="I63" s="11">
        <f>G63*E63</f>
        <v>0</v>
      </c>
      <c r="J63" s="11">
        <f>H63*E63</f>
        <v>0</v>
      </c>
      <c r="K63" s="6" t="s">
        <v>377</v>
      </c>
      <c r="L63" s="16" t="s">
        <v>378</v>
      </c>
      <c r="M63" s="12"/>
      <c r="N63" s="12"/>
      <c r="O63" s="9"/>
      <c r="P63" s="9"/>
      <c r="T63" s="11"/>
    </row>
    <row r="64" spans="1:20" s="7" customFormat="1" x14ac:dyDescent="0.2">
      <c r="A64" s="6" t="s">
        <v>379</v>
      </c>
      <c r="B64" s="6" t="s">
        <v>380</v>
      </c>
      <c r="D64" s="6"/>
      <c r="E64" s="7">
        <v>75</v>
      </c>
      <c r="F64" s="6" t="s">
        <v>15</v>
      </c>
      <c r="G64" s="11"/>
      <c r="H64" s="11"/>
      <c r="I64" s="11">
        <f t="shared" ref="I64" si="8">G64*E64</f>
        <v>0</v>
      </c>
      <c r="J64" s="11">
        <f t="shared" ref="J64" si="9">H64*E64</f>
        <v>0</v>
      </c>
      <c r="K64" s="6" t="s">
        <v>381</v>
      </c>
      <c r="L64" s="16" t="s">
        <v>455</v>
      </c>
      <c r="M64" s="12"/>
      <c r="N64" s="12"/>
      <c r="O64" s="9"/>
      <c r="P64" s="9"/>
      <c r="T64" s="11"/>
    </row>
    <row r="65" spans="1:20" s="7" customFormat="1" x14ac:dyDescent="0.2">
      <c r="A65" s="6" t="s">
        <v>385</v>
      </c>
      <c r="B65" s="67"/>
      <c r="D65" s="6"/>
      <c r="E65" s="7">
        <v>0.4</v>
      </c>
      <c r="F65" s="15" t="s">
        <v>23</v>
      </c>
      <c r="G65" s="68"/>
      <c r="H65" s="11"/>
      <c r="I65" s="11">
        <f>G65*E65</f>
        <v>0</v>
      </c>
      <c r="J65" s="8">
        <f>H65*E65</f>
        <v>0</v>
      </c>
      <c r="K65" s="6" t="s">
        <v>386</v>
      </c>
      <c r="L65" s="16" t="s">
        <v>457</v>
      </c>
      <c r="M65" s="39"/>
      <c r="N65" s="12"/>
      <c r="O65" s="9"/>
      <c r="P65" s="9"/>
      <c r="T65" s="11"/>
    </row>
    <row r="66" spans="1:20" s="7" customFormat="1" x14ac:dyDescent="0.2">
      <c r="A66" s="6" t="s">
        <v>387</v>
      </c>
      <c r="B66" s="67"/>
      <c r="D66" s="6"/>
      <c r="E66" s="7">
        <v>0.2</v>
      </c>
      <c r="F66" s="15" t="s">
        <v>23</v>
      </c>
      <c r="G66" s="68"/>
      <c r="H66" s="11"/>
      <c r="I66" s="11">
        <f>G66*E66</f>
        <v>0</v>
      </c>
      <c r="J66" s="8">
        <f>H66*E66</f>
        <v>0</v>
      </c>
      <c r="K66" s="6" t="s">
        <v>388</v>
      </c>
      <c r="L66" s="16" t="s">
        <v>457</v>
      </c>
      <c r="M66" s="39"/>
      <c r="N66" s="12"/>
      <c r="O66" s="9"/>
      <c r="P66" s="9"/>
      <c r="T66" s="11"/>
    </row>
    <row r="67" spans="1:20" s="7" customFormat="1" x14ac:dyDescent="0.2">
      <c r="A67" s="7" t="s">
        <v>389</v>
      </c>
      <c r="B67" s="7" t="s">
        <v>390</v>
      </c>
      <c r="C67" s="7" t="s">
        <v>391</v>
      </c>
      <c r="E67" s="7">
        <v>70</v>
      </c>
      <c r="F67" s="7" t="s">
        <v>15</v>
      </c>
      <c r="G67" s="11"/>
      <c r="H67" s="11"/>
      <c r="I67" s="11">
        <f>G67*E67</f>
        <v>0</v>
      </c>
      <c r="J67" s="8">
        <f>H67*E67</f>
        <v>0</v>
      </c>
      <c r="L67" s="25"/>
      <c r="M67" s="20"/>
      <c r="O67" s="9"/>
      <c r="P67" s="9"/>
    </row>
    <row r="68" spans="1:20" s="7" customFormat="1" x14ac:dyDescent="0.2">
      <c r="A68" s="6" t="s">
        <v>392</v>
      </c>
      <c r="B68" s="6" t="s">
        <v>393</v>
      </c>
      <c r="D68" s="6"/>
      <c r="E68" s="7">
        <v>160</v>
      </c>
      <c r="F68" s="6" t="s">
        <v>15</v>
      </c>
      <c r="G68" s="11"/>
      <c r="H68" s="11"/>
      <c r="I68" s="11">
        <f t="shared" ref="I68:I71" si="10">G68*E68</f>
        <v>0</v>
      </c>
      <c r="J68" s="11">
        <f>H68*E68</f>
        <v>0</v>
      </c>
      <c r="L68" s="25" t="s">
        <v>456</v>
      </c>
      <c r="M68" s="12"/>
      <c r="O68" s="9"/>
      <c r="P68" s="9"/>
    </row>
    <row r="69" spans="1:20" s="7" customFormat="1" x14ac:dyDescent="0.2">
      <c r="A69" s="6" t="s">
        <v>411</v>
      </c>
      <c r="B69" s="9" t="s">
        <v>412</v>
      </c>
      <c r="D69" s="6"/>
      <c r="E69" s="7">
        <v>1</v>
      </c>
      <c r="F69" s="6" t="s">
        <v>15</v>
      </c>
      <c r="G69" s="11"/>
      <c r="H69" s="11"/>
      <c r="I69" s="11">
        <f t="shared" si="10"/>
        <v>0</v>
      </c>
      <c r="J69" s="8">
        <f t="shared" ref="J69:J71" si="11">H69*E69</f>
        <v>0</v>
      </c>
      <c r="K69" s="6" t="s">
        <v>413</v>
      </c>
      <c r="L69" s="25" t="s">
        <v>473</v>
      </c>
      <c r="M69" s="12"/>
      <c r="O69" s="9"/>
      <c r="P69" s="9"/>
    </row>
    <row r="70" spans="1:20" s="7" customFormat="1" x14ac:dyDescent="0.2">
      <c r="A70" s="6" t="s">
        <v>513</v>
      </c>
      <c r="B70" s="6"/>
      <c r="D70" s="6"/>
      <c r="E70" s="7">
        <v>1</v>
      </c>
      <c r="F70" s="6" t="s">
        <v>15</v>
      </c>
      <c r="G70" s="11"/>
      <c r="H70" s="11"/>
      <c r="I70" s="11">
        <f t="shared" si="10"/>
        <v>0</v>
      </c>
      <c r="J70" s="8">
        <f t="shared" si="11"/>
        <v>0</v>
      </c>
      <c r="K70" s="6"/>
      <c r="L70" s="25" t="s">
        <v>514</v>
      </c>
      <c r="M70" s="12"/>
      <c r="O70" s="9"/>
      <c r="P70" s="9"/>
    </row>
    <row r="71" spans="1:20" s="7" customFormat="1" x14ac:dyDescent="0.2">
      <c r="A71" s="6" t="s">
        <v>515</v>
      </c>
      <c r="B71" s="6"/>
      <c r="D71" s="6"/>
      <c r="E71" s="7">
        <v>1</v>
      </c>
      <c r="F71" s="6" t="s">
        <v>15</v>
      </c>
      <c r="G71" s="11"/>
      <c r="H71" s="11"/>
      <c r="I71" s="11">
        <f t="shared" si="10"/>
        <v>0</v>
      </c>
      <c r="J71" s="8">
        <f t="shared" si="11"/>
        <v>0</v>
      </c>
      <c r="K71" s="6"/>
      <c r="L71" s="25" t="s">
        <v>516</v>
      </c>
      <c r="M71" s="12"/>
      <c r="O71" s="9"/>
      <c r="P71" s="9"/>
    </row>
    <row r="72" spans="1:20" s="7" customFormat="1" x14ac:dyDescent="0.2">
      <c r="A72" s="6" t="s">
        <v>414</v>
      </c>
      <c r="B72" s="6" t="s">
        <v>415</v>
      </c>
      <c r="C72" s="7" t="s">
        <v>416</v>
      </c>
      <c r="D72" s="6"/>
      <c r="E72" s="7">
        <v>1</v>
      </c>
      <c r="F72" s="6" t="s">
        <v>15</v>
      </c>
      <c r="G72" s="11"/>
      <c r="H72" s="11"/>
      <c r="I72" s="11">
        <f t="shared" ref="I72" si="12">G72*E72</f>
        <v>0</v>
      </c>
      <c r="J72" s="8">
        <f t="shared" ref="J72" si="13">H72*E72</f>
        <v>0</v>
      </c>
      <c r="L72" s="25"/>
      <c r="M72" s="12"/>
      <c r="O72" s="9"/>
      <c r="P72" s="9"/>
    </row>
    <row r="73" spans="1:20" s="7" customFormat="1" x14ac:dyDescent="0.2">
      <c r="A73" s="6" t="s">
        <v>414</v>
      </c>
      <c r="B73" s="6" t="s">
        <v>415</v>
      </c>
      <c r="C73" s="7" t="s">
        <v>417</v>
      </c>
      <c r="D73" s="6"/>
      <c r="E73" s="7">
        <v>26</v>
      </c>
      <c r="F73" s="6" t="s">
        <v>15</v>
      </c>
      <c r="G73" s="11"/>
      <c r="H73" s="11"/>
      <c r="I73" s="11">
        <f t="shared" ref="I73:I78" si="14">G73*E73</f>
        <v>0</v>
      </c>
      <c r="J73" s="8">
        <f t="shared" ref="J73:J78" si="15">H73*E73</f>
        <v>0</v>
      </c>
      <c r="L73" s="25"/>
      <c r="M73" s="12"/>
      <c r="O73" s="9"/>
      <c r="P73" s="9"/>
    </row>
    <row r="74" spans="1:20" s="7" customFormat="1" x14ac:dyDescent="0.2">
      <c r="A74" s="6" t="s">
        <v>414</v>
      </c>
      <c r="B74" s="6" t="s">
        <v>415</v>
      </c>
      <c r="C74" s="7" t="s">
        <v>418</v>
      </c>
      <c r="D74" s="6"/>
      <c r="E74" s="7">
        <v>2</v>
      </c>
      <c r="F74" s="6" t="s">
        <v>15</v>
      </c>
      <c r="G74" s="11"/>
      <c r="H74" s="11"/>
      <c r="I74" s="11">
        <f t="shared" si="14"/>
        <v>0</v>
      </c>
      <c r="J74" s="8">
        <f t="shared" si="15"/>
        <v>0</v>
      </c>
      <c r="L74" s="25"/>
      <c r="M74" s="12"/>
      <c r="O74" s="9"/>
      <c r="P74" s="9"/>
    </row>
    <row r="75" spans="1:20" s="7" customFormat="1" x14ac:dyDescent="0.2">
      <c r="A75" s="6" t="s">
        <v>419</v>
      </c>
      <c r="B75" s="6"/>
      <c r="D75" s="6"/>
      <c r="E75" s="7">
        <v>2</v>
      </c>
      <c r="F75" s="6" t="s">
        <v>15</v>
      </c>
      <c r="G75" s="11"/>
      <c r="H75" s="11"/>
      <c r="I75" s="11">
        <f t="shared" si="14"/>
        <v>0</v>
      </c>
      <c r="J75" s="11">
        <f t="shared" si="15"/>
        <v>0</v>
      </c>
      <c r="L75" s="25"/>
      <c r="M75" s="12"/>
      <c r="O75" s="9"/>
      <c r="P75" s="9"/>
    </row>
    <row r="76" spans="1:20" s="71" customFormat="1" x14ac:dyDescent="0.2">
      <c r="A76" s="69" t="s">
        <v>504</v>
      </c>
      <c r="B76" s="70" t="s">
        <v>425</v>
      </c>
      <c r="C76" s="71" t="s">
        <v>426</v>
      </c>
      <c r="D76" s="69"/>
      <c r="E76" s="71">
        <v>15</v>
      </c>
      <c r="F76" s="70" t="s">
        <v>15</v>
      </c>
      <c r="G76" s="72"/>
      <c r="H76" s="11"/>
      <c r="I76" s="11">
        <f t="shared" si="14"/>
        <v>0</v>
      </c>
      <c r="J76" s="11">
        <f t="shared" si="15"/>
        <v>0</v>
      </c>
      <c r="K76" s="6">
        <v>210020303</v>
      </c>
      <c r="L76" s="16" t="s">
        <v>467</v>
      </c>
      <c r="M76" s="73"/>
      <c r="N76" s="6"/>
      <c r="O76" s="9"/>
      <c r="P76" s="9"/>
      <c r="T76" s="11"/>
    </row>
    <row r="77" spans="1:20" s="71" customFormat="1" x14ac:dyDescent="0.2">
      <c r="A77" s="69" t="s">
        <v>505</v>
      </c>
      <c r="B77" s="70" t="s">
        <v>425</v>
      </c>
      <c r="C77" s="71" t="s">
        <v>426</v>
      </c>
      <c r="D77" s="69"/>
      <c r="E77" s="71">
        <v>8</v>
      </c>
      <c r="F77" s="70" t="s">
        <v>15</v>
      </c>
      <c r="G77" s="72"/>
      <c r="H77" s="11"/>
      <c r="I77" s="11">
        <f t="shared" si="14"/>
        <v>0</v>
      </c>
      <c r="J77" s="11">
        <f t="shared" si="15"/>
        <v>0</v>
      </c>
      <c r="K77" s="6" t="s">
        <v>428</v>
      </c>
      <c r="L77" s="16" t="s">
        <v>467</v>
      </c>
      <c r="M77" s="73"/>
      <c r="N77" s="6"/>
      <c r="O77" s="9"/>
      <c r="P77" s="9"/>
      <c r="T77" s="11"/>
    </row>
    <row r="78" spans="1:20" s="71" customFormat="1" x14ac:dyDescent="0.2">
      <c r="A78" s="69" t="s">
        <v>506</v>
      </c>
      <c r="B78" s="70" t="s">
        <v>425</v>
      </c>
      <c r="C78" s="71" t="s">
        <v>426</v>
      </c>
      <c r="D78" s="69"/>
      <c r="E78" s="71">
        <v>10</v>
      </c>
      <c r="F78" s="70" t="s">
        <v>15</v>
      </c>
      <c r="G78" s="72"/>
      <c r="H78" s="11"/>
      <c r="I78" s="11">
        <f t="shared" si="14"/>
        <v>0</v>
      </c>
      <c r="J78" s="11">
        <f t="shared" si="15"/>
        <v>0</v>
      </c>
      <c r="K78" s="6" t="s">
        <v>427</v>
      </c>
      <c r="L78" s="16" t="s">
        <v>467</v>
      </c>
      <c r="M78" s="73"/>
      <c r="N78" s="6"/>
      <c r="O78" s="9"/>
      <c r="P78" s="9"/>
      <c r="T78" s="11"/>
    </row>
    <row r="79" spans="1:20" s="7" customFormat="1" x14ac:dyDescent="0.2">
      <c r="A79" s="6" t="s">
        <v>109</v>
      </c>
      <c r="C79" s="25" t="s">
        <v>110</v>
      </c>
      <c r="D79" s="6"/>
      <c r="E79" s="13">
        <v>1</v>
      </c>
      <c r="F79" s="6" t="s">
        <v>15</v>
      </c>
      <c r="G79" s="8"/>
      <c r="H79" s="8"/>
      <c r="I79" s="11">
        <f t="shared" ref="I79:I114" si="16">G79*E79</f>
        <v>0</v>
      </c>
      <c r="J79" s="11">
        <f t="shared" ref="J79:J84" si="17">H79*E79</f>
        <v>0</v>
      </c>
      <c r="L79" s="25"/>
      <c r="M79" s="12"/>
      <c r="O79" s="14"/>
      <c r="P79" s="14"/>
    </row>
    <row r="80" spans="1:20" s="7" customFormat="1" x14ac:dyDescent="0.2">
      <c r="A80" s="6" t="s">
        <v>111</v>
      </c>
      <c r="B80" s="6"/>
      <c r="C80" s="25"/>
      <c r="D80" s="6"/>
      <c r="E80" s="13">
        <v>12</v>
      </c>
      <c r="F80" s="6" t="s">
        <v>15</v>
      </c>
      <c r="G80" s="8"/>
      <c r="H80" s="8"/>
      <c r="I80" s="11">
        <f t="shared" si="16"/>
        <v>0</v>
      </c>
      <c r="J80" s="11">
        <f t="shared" si="17"/>
        <v>0</v>
      </c>
      <c r="L80" s="25"/>
      <c r="M80" s="12"/>
      <c r="O80" s="14"/>
      <c r="P80" s="14"/>
    </row>
    <row r="81" spans="1:20" s="7" customFormat="1" x14ac:dyDescent="0.2">
      <c r="A81" s="6" t="s">
        <v>112</v>
      </c>
      <c r="B81" s="6"/>
      <c r="C81" s="25"/>
      <c r="D81" s="6"/>
      <c r="E81" s="13">
        <v>14</v>
      </c>
      <c r="F81" s="6" t="s">
        <v>15</v>
      </c>
      <c r="G81" s="8"/>
      <c r="H81" s="8"/>
      <c r="I81" s="11">
        <f t="shared" si="16"/>
        <v>0</v>
      </c>
      <c r="J81" s="11">
        <f t="shared" si="17"/>
        <v>0</v>
      </c>
      <c r="L81" s="25" t="s">
        <v>458</v>
      </c>
      <c r="M81" s="12"/>
      <c r="O81" s="14"/>
      <c r="P81" s="14"/>
    </row>
    <row r="82" spans="1:20" s="7" customFormat="1" x14ac:dyDescent="0.2">
      <c r="A82" s="6" t="s">
        <v>113</v>
      </c>
      <c r="B82" s="6"/>
      <c r="C82" s="25"/>
      <c r="D82" s="6"/>
      <c r="E82" s="13">
        <v>14</v>
      </c>
      <c r="F82" s="6" t="s">
        <v>15</v>
      </c>
      <c r="G82" s="8"/>
      <c r="H82" s="8"/>
      <c r="I82" s="11">
        <f t="shared" si="16"/>
        <v>0</v>
      </c>
      <c r="J82" s="11">
        <f t="shared" si="17"/>
        <v>0</v>
      </c>
      <c r="L82" s="25" t="s">
        <v>459</v>
      </c>
      <c r="M82" s="12"/>
      <c r="O82" s="14"/>
      <c r="P82" s="14"/>
    </row>
    <row r="83" spans="1:20" s="7" customFormat="1" x14ac:dyDescent="0.2">
      <c r="A83" s="6" t="s">
        <v>142</v>
      </c>
      <c r="B83" s="6" t="s">
        <v>143</v>
      </c>
      <c r="C83" s="7" t="s">
        <v>144</v>
      </c>
      <c r="D83" s="6"/>
      <c r="E83" s="7">
        <v>1</v>
      </c>
      <c r="F83" s="6" t="s">
        <v>15</v>
      </c>
      <c r="G83" s="8"/>
      <c r="H83" s="17"/>
      <c r="I83" s="11">
        <f t="shared" si="16"/>
        <v>0</v>
      </c>
      <c r="J83" s="11">
        <f t="shared" si="17"/>
        <v>0</v>
      </c>
      <c r="K83" s="6" t="s">
        <v>145</v>
      </c>
      <c r="L83" s="16" t="s">
        <v>472</v>
      </c>
      <c r="M83" s="12"/>
      <c r="N83" s="12"/>
      <c r="O83" s="9"/>
      <c r="P83" s="9"/>
      <c r="Q83" s="10"/>
      <c r="R83" s="10"/>
      <c r="S83" s="10"/>
      <c r="T83" s="11"/>
    </row>
    <row r="84" spans="1:20" s="7" customFormat="1" x14ac:dyDescent="0.2">
      <c r="A84" s="6" t="s">
        <v>181</v>
      </c>
      <c r="B84" s="6" t="s">
        <v>182</v>
      </c>
      <c r="D84" s="6"/>
      <c r="E84" s="7">
        <v>8</v>
      </c>
      <c r="F84" s="6" t="s">
        <v>15</v>
      </c>
      <c r="G84" s="49"/>
      <c r="H84" s="49"/>
      <c r="I84" s="11">
        <f t="shared" si="16"/>
        <v>0</v>
      </c>
      <c r="J84" s="8">
        <f t="shared" si="17"/>
        <v>0</v>
      </c>
      <c r="K84" s="6"/>
      <c r="L84" s="16"/>
      <c r="M84" s="12"/>
      <c r="N84" s="12"/>
      <c r="O84" s="9"/>
      <c r="P84" s="9"/>
      <c r="Q84" s="10"/>
      <c r="R84" s="10"/>
      <c r="S84" s="10"/>
      <c r="T84" s="11"/>
    </row>
    <row r="85" spans="1:20" s="7" customFormat="1" x14ac:dyDescent="0.2">
      <c r="A85" s="6" t="s">
        <v>183</v>
      </c>
      <c r="B85" s="6" t="s">
        <v>184</v>
      </c>
      <c r="D85" s="6"/>
      <c r="E85" s="7">
        <v>4</v>
      </c>
      <c r="F85" s="6" t="s">
        <v>15</v>
      </c>
      <c r="G85" s="8"/>
      <c r="H85" s="17"/>
      <c r="I85" s="11">
        <f>G85*E85</f>
        <v>0</v>
      </c>
      <c r="J85" s="11">
        <f>H85*E85</f>
        <v>0</v>
      </c>
      <c r="K85" s="6" t="s">
        <v>185</v>
      </c>
      <c r="L85" s="16"/>
      <c r="M85" s="12"/>
      <c r="N85" s="12"/>
      <c r="O85" s="9"/>
      <c r="P85" s="9"/>
      <c r="Q85" s="10"/>
      <c r="R85" s="10"/>
      <c r="S85" s="10"/>
      <c r="T85" s="11"/>
    </row>
    <row r="86" spans="1:20" s="7" customFormat="1" x14ac:dyDescent="0.2">
      <c r="A86" s="6" t="s">
        <v>146</v>
      </c>
      <c r="B86" s="6" t="s">
        <v>147</v>
      </c>
      <c r="D86" s="6"/>
      <c r="E86" s="7">
        <v>20</v>
      </c>
      <c r="F86" s="6" t="s">
        <v>15</v>
      </c>
      <c r="G86" s="8"/>
      <c r="H86" s="8"/>
      <c r="I86" s="11">
        <f t="shared" si="16"/>
        <v>0</v>
      </c>
      <c r="J86" s="11">
        <f t="shared" ref="J86:J88" si="18">H86*E86</f>
        <v>0</v>
      </c>
      <c r="K86" s="6"/>
      <c r="L86" s="16"/>
      <c r="M86" s="12"/>
      <c r="O86" s="9"/>
      <c r="P86" s="9"/>
      <c r="Q86" s="10"/>
      <c r="R86" s="10"/>
      <c r="S86" s="10"/>
    </row>
    <row r="87" spans="1:20" s="7" customFormat="1" x14ac:dyDescent="0.2">
      <c r="A87" s="6" t="s">
        <v>148</v>
      </c>
      <c r="B87" s="6" t="s">
        <v>149</v>
      </c>
      <c r="D87" s="6"/>
      <c r="E87" s="7">
        <v>16</v>
      </c>
      <c r="F87" s="6" t="s">
        <v>15</v>
      </c>
      <c r="G87" s="8"/>
      <c r="H87" s="8"/>
      <c r="I87" s="11">
        <f t="shared" si="16"/>
        <v>0</v>
      </c>
      <c r="J87" s="11">
        <f t="shared" si="18"/>
        <v>0</v>
      </c>
      <c r="K87" s="6"/>
      <c r="L87" s="16"/>
      <c r="M87" s="12"/>
      <c r="O87" s="9"/>
      <c r="P87" s="9"/>
      <c r="Q87" s="10"/>
      <c r="R87" s="10"/>
      <c r="S87" s="10"/>
    </row>
    <row r="88" spans="1:20" s="7" customFormat="1" x14ac:dyDescent="0.2">
      <c r="A88" s="6" t="s">
        <v>150</v>
      </c>
      <c r="B88" s="6" t="s">
        <v>151</v>
      </c>
      <c r="D88" s="6"/>
      <c r="E88" s="7">
        <v>66</v>
      </c>
      <c r="F88" s="6" t="s">
        <v>15</v>
      </c>
      <c r="G88" s="8"/>
      <c r="H88" s="8"/>
      <c r="I88" s="11">
        <f t="shared" si="16"/>
        <v>0</v>
      </c>
      <c r="J88" s="11">
        <f t="shared" si="18"/>
        <v>0</v>
      </c>
      <c r="K88" s="6"/>
      <c r="L88" s="16"/>
      <c r="M88" s="12"/>
      <c r="O88" s="9"/>
      <c r="P88" s="9"/>
      <c r="Q88" s="10"/>
      <c r="R88" s="10"/>
      <c r="S88" s="10"/>
    </row>
    <row r="89" spans="1:20" s="7" customFormat="1" x14ac:dyDescent="0.2">
      <c r="A89" s="6" t="s">
        <v>152</v>
      </c>
      <c r="B89" s="6" t="s">
        <v>153</v>
      </c>
      <c r="D89" s="6"/>
      <c r="E89" s="7">
        <v>20</v>
      </c>
      <c r="F89" s="6" t="s">
        <v>15</v>
      </c>
      <c r="G89" s="8"/>
      <c r="H89" s="8"/>
      <c r="I89" s="11">
        <f t="shared" si="16"/>
        <v>0</v>
      </c>
      <c r="J89" s="11">
        <f t="shared" ref="J89:J102" si="19">H89*E89</f>
        <v>0</v>
      </c>
      <c r="K89" s="6" t="s">
        <v>154</v>
      </c>
      <c r="L89" s="16" t="s">
        <v>471</v>
      </c>
      <c r="M89" s="12"/>
      <c r="N89" s="12"/>
      <c r="O89" s="9"/>
      <c r="P89" s="9"/>
      <c r="Q89" s="10"/>
      <c r="R89" s="10"/>
      <c r="S89" s="10"/>
      <c r="T89" s="11"/>
    </row>
    <row r="90" spans="1:20" s="7" customFormat="1" x14ac:dyDescent="0.2">
      <c r="A90" s="6" t="s">
        <v>155</v>
      </c>
      <c r="B90" s="6" t="s">
        <v>156</v>
      </c>
      <c r="D90" s="6"/>
      <c r="E90" s="7">
        <v>50</v>
      </c>
      <c r="F90" s="6" t="s">
        <v>15</v>
      </c>
      <c r="G90" s="8"/>
      <c r="H90" s="17"/>
      <c r="I90" s="11">
        <f t="shared" si="16"/>
        <v>0</v>
      </c>
      <c r="J90" s="11">
        <f t="shared" si="19"/>
        <v>0</v>
      </c>
      <c r="K90" s="6" t="s">
        <v>154</v>
      </c>
      <c r="L90" s="16" t="s">
        <v>468</v>
      </c>
      <c r="M90" s="12"/>
      <c r="N90" s="12"/>
      <c r="O90" s="9"/>
      <c r="P90" s="9"/>
      <c r="Q90" s="10"/>
      <c r="R90" s="10"/>
      <c r="S90" s="10"/>
      <c r="T90" s="11"/>
    </row>
    <row r="91" spans="1:20" s="7" customFormat="1" x14ac:dyDescent="0.2">
      <c r="A91" s="6" t="s">
        <v>157</v>
      </c>
      <c r="B91" s="6" t="s">
        <v>158</v>
      </c>
      <c r="D91" s="6"/>
      <c r="E91" s="43">
        <v>4</v>
      </c>
      <c r="F91" s="6" t="s">
        <v>15</v>
      </c>
      <c r="G91" s="8"/>
      <c r="H91" s="17"/>
      <c r="I91" s="11">
        <f t="shared" si="16"/>
        <v>0</v>
      </c>
      <c r="J91" s="11">
        <f t="shared" si="19"/>
        <v>0</v>
      </c>
      <c r="K91" s="6" t="s">
        <v>154</v>
      </c>
      <c r="L91" s="16"/>
      <c r="M91" s="12"/>
      <c r="N91" s="12"/>
      <c r="O91" s="9"/>
      <c r="P91" s="9"/>
      <c r="Q91" s="10"/>
      <c r="R91" s="10"/>
      <c r="S91" s="10"/>
      <c r="T91" s="11"/>
    </row>
    <row r="92" spans="1:20" s="7" customFormat="1" x14ac:dyDescent="0.2">
      <c r="A92" s="6" t="s">
        <v>159</v>
      </c>
      <c r="B92" s="6" t="s">
        <v>160</v>
      </c>
      <c r="D92" s="6"/>
      <c r="E92" s="43">
        <v>10</v>
      </c>
      <c r="F92" s="6" t="s">
        <v>15</v>
      </c>
      <c r="G92" s="8"/>
      <c r="H92" s="17"/>
      <c r="I92" s="11">
        <f t="shared" si="16"/>
        <v>0</v>
      </c>
      <c r="J92" s="11">
        <f t="shared" si="19"/>
        <v>0</v>
      </c>
      <c r="K92" s="6" t="s">
        <v>161</v>
      </c>
      <c r="L92" s="16" t="s">
        <v>469</v>
      </c>
      <c r="M92" s="12"/>
      <c r="N92" s="12"/>
      <c r="O92" s="9"/>
      <c r="P92" s="9"/>
      <c r="Q92" s="10"/>
      <c r="R92" s="10"/>
      <c r="S92" s="10"/>
      <c r="T92" s="11"/>
    </row>
    <row r="93" spans="1:20" s="7" customFormat="1" x14ac:dyDescent="0.2">
      <c r="A93" s="6" t="s">
        <v>162</v>
      </c>
      <c r="B93" s="6" t="s">
        <v>163</v>
      </c>
      <c r="D93" s="6"/>
      <c r="E93" s="43">
        <v>3</v>
      </c>
      <c r="F93" s="6" t="s">
        <v>15</v>
      </c>
      <c r="G93" s="8"/>
      <c r="H93" s="17"/>
      <c r="I93" s="11">
        <f t="shared" si="16"/>
        <v>0</v>
      </c>
      <c r="J93" s="11">
        <f t="shared" si="19"/>
        <v>0</v>
      </c>
      <c r="K93" s="6" t="s">
        <v>161</v>
      </c>
      <c r="L93" s="16" t="s">
        <v>470</v>
      </c>
      <c r="M93" s="12"/>
      <c r="N93" s="12"/>
      <c r="O93" s="9"/>
      <c r="P93" s="9"/>
      <c r="Q93" s="10"/>
      <c r="R93" s="10"/>
      <c r="S93" s="10"/>
      <c r="T93" s="11"/>
    </row>
    <row r="94" spans="1:20" s="7" customFormat="1" x14ac:dyDescent="0.2">
      <c r="A94" s="6" t="s">
        <v>164</v>
      </c>
      <c r="B94" s="6" t="s">
        <v>165</v>
      </c>
      <c r="D94" s="6"/>
      <c r="E94" s="43">
        <v>4</v>
      </c>
      <c r="F94" s="6" t="s">
        <v>15</v>
      </c>
      <c r="G94" s="8"/>
      <c r="H94" s="17"/>
      <c r="I94" s="11">
        <f t="shared" si="16"/>
        <v>0</v>
      </c>
      <c r="J94" s="11">
        <f t="shared" si="19"/>
        <v>0</v>
      </c>
      <c r="K94" s="6" t="s">
        <v>154</v>
      </c>
      <c r="L94" s="16"/>
      <c r="M94" s="12"/>
      <c r="N94" s="12"/>
      <c r="O94" s="9"/>
      <c r="P94" s="9"/>
      <c r="Q94" s="10"/>
      <c r="R94" s="10"/>
      <c r="S94" s="10"/>
      <c r="T94" s="11"/>
    </row>
    <row r="95" spans="1:20" s="7" customFormat="1" x14ac:dyDescent="0.2">
      <c r="A95" s="6" t="s">
        <v>166</v>
      </c>
      <c r="B95" s="6" t="s">
        <v>167</v>
      </c>
      <c r="D95" s="6"/>
      <c r="E95" s="43">
        <v>4</v>
      </c>
      <c r="F95" s="6" t="s">
        <v>15</v>
      </c>
      <c r="G95" s="8"/>
      <c r="H95" s="17"/>
      <c r="I95" s="11">
        <f t="shared" si="16"/>
        <v>0</v>
      </c>
      <c r="J95" s="11">
        <f t="shared" si="19"/>
        <v>0</v>
      </c>
      <c r="K95" s="6" t="s">
        <v>161</v>
      </c>
      <c r="L95" s="16"/>
      <c r="M95" s="12"/>
      <c r="N95" s="12"/>
      <c r="O95" s="9"/>
      <c r="P95" s="9"/>
      <c r="Q95" s="10"/>
      <c r="R95" s="10"/>
      <c r="S95" s="10"/>
      <c r="T95" s="11"/>
    </row>
    <row r="96" spans="1:20" s="7" customFormat="1" x14ac:dyDescent="0.2">
      <c r="A96" s="6" t="s">
        <v>168</v>
      </c>
      <c r="B96" s="6" t="s">
        <v>169</v>
      </c>
      <c r="D96" s="6"/>
      <c r="E96" s="43">
        <v>5</v>
      </c>
      <c r="F96" s="6" t="s">
        <v>15</v>
      </c>
      <c r="G96" s="8"/>
      <c r="H96" s="17"/>
      <c r="I96" s="11">
        <f t="shared" si="16"/>
        <v>0</v>
      </c>
      <c r="J96" s="11">
        <f t="shared" si="19"/>
        <v>0</v>
      </c>
      <c r="K96" s="6" t="s">
        <v>161</v>
      </c>
      <c r="L96" s="16"/>
      <c r="M96" s="12"/>
      <c r="N96" s="12"/>
      <c r="O96" s="9"/>
      <c r="P96" s="9"/>
      <c r="Q96" s="10"/>
      <c r="R96" s="10"/>
      <c r="S96" s="10"/>
      <c r="T96" s="11"/>
    </row>
    <row r="97" spans="1:20" s="7" customFormat="1" x14ac:dyDescent="0.2">
      <c r="A97" s="44" t="s">
        <v>170</v>
      </c>
      <c r="B97" s="45"/>
      <c r="C97" s="17" t="s">
        <v>171</v>
      </c>
      <c r="D97" s="46"/>
      <c r="E97" s="43">
        <v>5</v>
      </c>
      <c r="F97" s="46" t="s">
        <v>15</v>
      </c>
      <c r="G97" s="47"/>
      <c r="H97" s="47"/>
      <c r="I97" s="11">
        <f t="shared" si="16"/>
        <v>0</v>
      </c>
      <c r="J97" s="11">
        <f t="shared" si="19"/>
        <v>0</v>
      </c>
      <c r="K97" s="17"/>
      <c r="L97" s="25"/>
      <c r="M97" s="12"/>
      <c r="O97" s="9"/>
      <c r="P97" s="9"/>
      <c r="Q97" s="10"/>
      <c r="R97" s="10"/>
      <c r="S97" s="10"/>
    </row>
    <row r="98" spans="1:20" s="7" customFormat="1" x14ac:dyDescent="0.2">
      <c r="A98" s="44" t="s">
        <v>172</v>
      </c>
      <c r="B98" s="45"/>
      <c r="C98" s="17" t="s">
        <v>171</v>
      </c>
      <c r="D98" s="46"/>
      <c r="E98" s="43">
        <v>2</v>
      </c>
      <c r="F98" s="46" t="s">
        <v>15</v>
      </c>
      <c r="G98" s="47"/>
      <c r="H98" s="47"/>
      <c r="I98" s="11">
        <f t="shared" si="16"/>
        <v>0</v>
      </c>
      <c r="J98" s="11">
        <f t="shared" si="19"/>
        <v>0</v>
      </c>
      <c r="K98" s="17"/>
      <c r="L98" s="25"/>
      <c r="M98" s="12"/>
      <c r="O98" s="9"/>
      <c r="P98" s="9"/>
    </row>
    <row r="99" spans="1:20" s="7" customFormat="1" x14ac:dyDescent="0.2">
      <c r="A99" s="44" t="s">
        <v>173</v>
      </c>
      <c r="B99" s="45" t="s">
        <v>174</v>
      </c>
      <c r="C99" s="17" t="s">
        <v>171</v>
      </c>
      <c r="D99" s="46"/>
      <c r="E99" s="43">
        <v>2</v>
      </c>
      <c r="F99" s="46" t="s">
        <v>15</v>
      </c>
      <c r="G99" s="48"/>
      <c r="H99" s="47"/>
      <c r="I99" s="11">
        <f t="shared" si="16"/>
        <v>0</v>
      </c>
      <c r="J99" s="11">
        <f t="shared" si="19"/>
        <v>0</v>
      </c>
      <c r="K99" s="17"/>
      <c r="L99" s="25"/>
      <c r="M99" s="12"/>
      <c r="O99" s="9"/>
      <c r="P99" s="9"/>
    </row>
    <row r="100" spans="1:20" s="7" customFormat="1" x14ac:dyDescent="0.2">
      <c r="A100" s="44" t="s">
        <v>175</v>
      </c>
      <c r="B100" s="45" t="s">
        <v>176</v>
      </c>
      <c r="C100" s="17" t="s">
        <v>171</v>
      </c>
      <c r="D100" s="46"/>
      <c r="E100" s="43">
        <v>1</v>
      </c>
      <c r="F100" s="46" t="s">
        <v>15</v>
      </c>
      <c r="G100" s="48"/>
      <c r="H100" s="47"/>
      <c r="I100" s="11">
        <f t="shared" si="16"/>
        <v>0</v>
      </c>
      <c r="J100" s="11">
        <f t="shared" si="19"/>
        <v>0</v>
      </c>
      <c r="K100" s="17"/>
      <c r="L100" s="25"/>
      <c r="M100" s="12"/>
      <c r="O100" s="9"/>
      <c r="P100" s="9"/>
    </row>
    <row r="101" spans="1:20" s="7" customFormat="1" x14ac:dyDescent="0.2">
      <c r="A101" s="44" t="s">
        <v>177</v>
      </c>
      <c r="B101" s="45" t="s">
        <v>178</v>
      </c>
      <c r="C101" s="17" t="s">
        <v>171</v>
      </c>
      <c r="D101" s="46"/>
      <c r="E101" s="43">
        <v>2</v>
      </c>
      <c r="F101" s="46" t="s">
        <v>15</v>
      </c>
      <c r="G101" s="48"/>
      <c r="H101" s="47"/>
      <c r="I101" s="11">
        <f t="shared" si="16"/>
        <v>0</v>
      </c>
      <c r="J101" s="11">
        <f t="shared" si="19"/>
        <v>0</v>
      </c>
      <c r="K101" s="17"/>
      <c r="L101" s="25"/>
      <c r="M101" s="12"/>
      <c r="O101" s="9"/>
      <c r="P101" s="9"/>
    </row>
    <row r="102" spans="1:20" s="7" customFormat="1" x14ac:dyDescent="0.2">
      <c r="A102" s="44" t="s">
        <v>179</v>
      </c>
      <c r="B102" s="45" t="s">
        <v>180</v>
      </c>
      <c r="C102" s="17" t="s">
        <v>171</v>
      </c>
      <c r="D102" s="46"/>
      <c r="E102" s="43">
        <v>2</v>
      </c>
      <c r="F102" s="46" t="s">
        <v>15</v>
      </c>
      <c r="G102" s="48"/>
      <c r="H102" s="47"/>
      <c r="I102" s="11">
        <f t="shared" si="16"/>
        <v>0</v>
      </c>
      <c r="J102" s="11">
        <f t="shared" si="19"/>
        <v>0</v>
      </c>
      <c r="K102" s="17"/>
      <c r="L102" s="25"/>
      <c r="M102" s="12"/>
      <c r="O102" s="9"/>
      <c r="P102" s="9"/>
    </row>
    <row r="103" spans="1:20" s="7" customFormat="1" x14ac:dyDescent="0.2">
      <c r="A103" s="24" t="s">
        <v>39</v>
      </c>
      <c r="B103" s="6"/>
      <c r="C103" s="6"/>
      <c r="D103" s="6"/>
      <c r="E103" s="19"/>
      <c r="F103" s="23"/>
      <c r="G103" s="11"/>
      <c r="H103" s="11"/>
      <c r="I103" s="11"/>
      <c r="J103" s="11"/>
      <c r="K103" s="6"/>
      <c r="L103" s="16" t="s">
        <v>499</v>
      </c>
      <c r="M103" s="12"/>
      <c r="N103" s="17"/>
    </row>
    <row r="104" spans="1:20" s="7" customFormat="1" x14ac:dyDescent="0.2">
      <c r="A104" s="7" t="s">
        <v>394</v>
      </c>
      <c r="D104" s="6"/>
      <c r="E104" s="7">
        <v>2</v>
      </c>
      <c r="F104" s="6" t="s">
        <v>15</v>
      </c>
      <c r="G104" s="8"/>
      <c r="H104" s="8"/>
      <c r="I104" s="11">
        <f t="shared" si="16"/>
        <v>0</v>
      </c>
      <c r="J104" s="11">
        <f t="shared" ref="J104" si="20">H104*E104</f>
        <v>0</v>
      </c>
      <c r="K104" s="6">
        <v>210201001</v>
      </c>
      <c r="L104" s="16" t="s">
        <v>474</v>
      </c>
      <c r="M104" s="20"/>
      <c r="N104" s="6"/>
      <c r="T104" s="11"/>
    </row>
    <row r="105" spans="1:20" s="7" customFormat="1" x14ac:dyDescent="0.2">
      <c r="A105" s="7" t="s">
        <v>395</v>
      </c>
      <c r="D105" s="6"/>
      <c r="E105" s="7">
        <v>4</v>
      </c>
      <c r="F105" s="6" t="s">
        <v>15</v>
      </c>
      <c r="G105" s="8"/>
      <c r="H105" s="8"/>
      <c r="I105" s="11">
        <f t="shared" si="16"/>
        <v>0</v>
      </c>
      <c r="J105" s="11">
        <f t="shared" ref="J105:J106" si="21">H105*E105</f>
        <v>0</v>
      </c>
      <c r="K105" s="6">
        <v>210201001</v>
      </c>
      <c r="L105" s="16" t="s">
        <v>475</v>
      </c>
      <c r="M105" s="20"/>
      <c r="N105" s="6"/>
      <c r="T105" s="11"/>
    </row>
    <row r="106" spans="1:20" s="7" customFormat="1" x14ac:dyDescent="0.2">
      <c r="A106" s="7" t="s">
        <v>396</v>
      </c>
      <c r="D106" s="6"/>
      <c r="E106" s="7">
        <v>1</v>
      </c>
      <c r="F106" s="6" t="s">
        <v>15</v>
      </c>
      <c r="G106" s="8"/>
      <c r="H106" s="8"/>
      <c r="I106" s="11">
        <f t="shared" si="16"/>
        <v>0</v>
      </c>
      <c r="J106" s="11">
        <f t="shared" si="21"/>
        <v>0</v>
      </c>
      <c r="K106" s="6">
        <v>210201001</v>
      </c>
      <c r="L106" s="16" t="s">
        <v>476</v>
      </c>
      <c r="M106" s="20"/>
      <c r="N106" s="6"/>
      <c r="T106" s="11"/>
    </row>
    <row r="107" spans="1:20" s="7" customFormat="1" x14ac:dyDescent="0.2">
      <c r="A107" s="7" t="s">
        <v>397</v>
      </c>
      <c r="B107" s="7" t="s">
        <v>400</v>
      </c>
      <c r="D107" s="6"/>
      <c r="E107" s="7">
        <v>4</v>
      </c>
      <c r="F107" s="6" t="s">
        <v>15</v>
      </c>
      <c r="G107" s="8"/>
      <c r="H107" s="8"/>
      <c r="I107" s="11">
        <f t="shared" si="16"/>
        <v>0</v>
      </c>
      <c r="J107" s="11">
        <f>H107*E107</f>
        <v>0</v>
      </c>
      <c r="K107" s="6">
        <v>210201067</v>
      </c>
      <c r="L107" s="16" t="s">
        <v>477</v>
      </c>
      <c r="M107" s="20"/>
      <c r="N107" s="6"/>
      <c r="T107" s="11"/>
    </row>
    <row r="108" spans="1:20" s="7" customFormat="1" x14ac:dyDescent="0.2">
      <c r="A108" s="7" t="s">
        <v>398</v>
      </c>
      <c r="B108" s="7" t="s">
        <v>400</v>
      </c>
      <c r="D108" s="6"/>
      <c r="E108" s="7">
        <v>3</v>
      </c>
      <c r="F108" s="6" t="s">
        <v>15</v>
      </c>
      <c r="G108" s="8"/>
      <c r="H108" s="8"/>
      <c r="I108" s="11">
        <f t="shared" si="16"/>
        <v>0</v>
      </c>
      <c r="J108" s="11">
        <f>H108*E108</f>
        <v>0</v>
      </c>
      <c r="K108" s="6">
        <v>210201067</v>
      </c>
      <c r="L108" s="16" t="s">
        <v>478</v>
      </c>
      <c r="M108" s="20"/>
      <c r="N108" s="6"/>
      <c r="T108" s="11"/>
    </row>
    <row r="109" spans="1:20" s="7" customFormat="1" x14ac:dyDescent="0.2">
      <c r="A109" s="7" t="s">
        <v>399</v>
      </c>
      <c r="B109" s="7" t="s">
        <v>400</v>
      </c>
      <c r="D109" s="6"/>
      <c r="E109" s="7">
        <v>9</v>
      </c>
      <c r="F109" s="6" t="s">
        <v>15</v>
      </c>
      <c r="G109" s="8"/>
      <c r="H109" s="8"/>
      <c r="I109" s="11">
        <f t="shared" si="16"/>
        <v>0</v>
      </c>
      <c r="J109" s="11">
        <f>H109*E109</f>
        <v>0</v>
      </c>
      <c r="K109" s="6">
        <v>210201067</v>
      </c>
      <c r="L109" s="16" t="s">
        <v>479</v>
      </c>
      <c r="M109" s="20"/>
      <c r="N109" s="6"/>
      <c r="T109" s="11"/>
    </row>
    <row r="110" spans="1:20" s="7" customFormat="1" x14ac:dyDescent="0.2">
      <c r="A110" s="7" t="s">
        <v>401</v>
      </c>
      <c r="D110" s="6"/>
      <c r="E110" s="7">
        <v>21</v>
      </c>
      <c r="F110" s="6" t="s">
        <v>15</v>
      </c>
      <c r="G110" s="8"/>
      <c r="H110" s="8"/>
      <c r="I110" s="11">
        <f t="shared" si="16"/>
        <v>0</v>
      </c>
      <c r="J110" s="11">
        <f t="shared" ref="J110:J111" si="22">H110*E110</f>
        <v>0</v>
      </c>
      <c r="K110" s="6">
        <v>210203202</v>
      </c>
      <c r="L110" s="16" t="s">
        <v>480</v>
      </c>
      <c r="M110" s="20"/>
      <c r="N110" s="6"/>
      <c r="T110" s="11"/>
    </row>
    <row r="111" spans="1:20" s="7" customFormat="1" x14ac:dyDescent="0.2">
      <c r="A111" s="7" t="s">
        <v>402</v>
      </c>
      <c r="D111" s="6"/>
      <c r="E111" s="7">
        <v>4</v>
      </c>
      <c r="F111" s="6" t="s">
        <v>15</v>
      </c>
      <c r="G111" s="8"/>
      <c r="H111" s="8"/>
      <c r="I111" s="11">
        <f t="shared" si="16"/>
        <v>0</v>
      </c>
      <c r="J111" s="11">
        <f t="shared" si="22"/>
        <v>0</v>
      </c>
      <c r="K111" s="6">
        <v>210203202</v>
      </c>
      <c r="L111" s="16" t="s">
        <v>481</v>
      </c>
      <c r="M111" s="20"/>
      <c r="N111" s="6"/>
      <c r="T111" s="11"/>
    </row>
    <row r="112" spans="1:20" s="7" customFormat="1" x14ac:dyDescent="0.2">
      <c r="A112" s="7" t="s">
        <v>403</v>
      </c>
      <c r="D112" s="6"/>
      <c r="E112" s="7">
        <v>1</v>
      </c>
      <c r="F112" s="6" t="s">
        <v>15</v>
      </c>
      <c r="G112" s="8"/>
      <c r="H112" s="8"/>
      <c r="I112" s="11">
        <f t="shared" si="16"/>
        <v>0</v>
      </c>
      <c r="J112" s="11">
        <f t="shared" ref="J112" si="23">H112*E112</f>
        <v>0</v>
      </c>
      <c r="K112" s="6">
        <v>210203202</v>
      </c>
      <c r="L112" s="16" t="s">
        <v>482</v>
      </c>
      <c r="M112" s="20"/>
      <c r="N112" s="6"/>
      <c r="T112" s="11"/>
    </row>
    <row r="113" spans="1:20" s="7" customFormat="1" x14ac:dyDescent="0.2">
      <c r="A113" s="7" t="s">
        <v>404</v>
      </c>
      <c r="D113" s="6"/>
      <c r="E113" s="7">
        <v>1</v>
      </c>
      <c r="F113" s="6" t="s">
        <v>15</v>
      </c>
      <c r="G113" s="8"/>
      <c r="H113" s="8"/>
      <c r="I113" s="11">
        <f t="shared" si="16"/>
        <v>0</v>
      </c>
      <c r="J113" s="11">
        <f>H113*E113</f>
        <v>0</v>
      </c>
      <c r="K113" s="6">
        <v>210201067</v>
      </c>
      <c r="L113" s="16" t="s">
        <v>483</v>
      </c>
      <c r="M113" s="20"/>
      <c r="N113" s="6"/>
      <c r="T113" s="11"/>
    </row>
    <row r="114" spans="1:20" s="7" customFormat="1" x14ac:dyDescent="0.2">
      <c r="A114" s="7" t="s">
        <v>448</v>
      </c>
      <c r="B114" s="7" t="s">
        <v>447</v>
      </c>
      <c r="D114" s="6"/>
      <c r="E114" s="7">
        <v>4</v>
      </c>
      <c r="F114" s="6" t="s">
        <v>15</v>
      </c>
      <c r="G114" s="11"/>
      <c r="H114" s="8"/>
      <c r="I114" s="11">
        <f t="shared" si="16"/>
        <v>0</v>
      </c>
      <c r="J114" s="11">
        <f>H114*E114</f>
        <v>0</v>
      </c>
      <c r="K114" s="6">
        <v>210200073</v>
      </c>
      <c r="L114" s="16" t="s">
        <v>484</v>
      </c>
      <c r="M114" s="20"/>
      <c r="N114" s="6"/>
      <c r="T114" s="11"/>
    </row>
    <row r="115" spans="1:20" s="7" customFormat="1" x14ac:dyDescent="0.2">
      <c r="A115" s="7" t="s">
        <v>384</v>
      </c>
      <c r="B115" s="7" t="s">
        <v>382</v>
      </c>
      <c r="D115" s="6"/>
      <c r="E115" s="21">
        <v>4</v>
      </c>
      <c r="F115" s="6" t="s">
        <v>15</v>
      </c>
      <c r="G115" s="11"/>
      <c r="H115" s="11"/>
      <c r="I115" s="11">
        <f t="shared" ref="I115" si="24">G115*E115</f>
        <v>0</v>
      </c>
      <c r="J115" s="11">
        <f t="shared" ref="J115:J116" si="25">H115*E115</f>
        <v>0</v>
      </c>
      <c r="K115" s="6">
        <v>210200043</v>
      </c>
      <c r="L115" s="16" t="s">
        <v>485</v>
      </c>
      <c r="M115" s="12"/>
      <c r="N115" s="12"/>
      <c r="O115" s="9"/>
      <c r="P115" s="9"/>
      <c r="Q115" s="10"/>
    </row>
    <row r="116" spans="1:20" s="7" customFormat="1" x14ac:dyDescent="0.2">
      <c r="A116" s="7" t="s">
        <v>383</v>
      </c>
      <c r="B116" s="6" t="s">
        <v>409</v>
      </c>
      <c r="C116" s="6"/>
      <c r="D116" s="6"/>
      <c r="E116" s="7">
        <v>7</v>
      </c>
      <c r="F116" s="6" t="s">
        <v>15</v>
      </c>
      <c r="G116" s="11"/>
      <c r="H116" s="11"/>
      <c r="I116" s="11">
        <f t="shared" ref="I116" si="26">G116*E116</f>
        <v>0</v>
      </c>
      <c r="J116" s="11">
        <f t="shared" si="25"/>
        <v>0</v>
      </c>
      <c r="K116" s="6">
        <v>210200043</v>
      </c>
      <c r="L116" s="16"/>
      <c r="M116" s="12"/>
      <c r="N116" s="12"/>
      <c r="O116" s="9"/>
      <c r="P116" s="9"/>
    </row>
    <row r="117" spans="1:20" s="7" customFormat="1" x14ac:dyDescent="0.2">
      <c r="A117" s="6"/>
      <c r="B117" s="6"/>
      <c r="C117" s="6"/>
      <c r="D117" s="6"/>
      <c r="F117" s="6"/>
      <c r="G117" s="11"/>
      <c r="J117" s="11"/>
      <c r="K117" s="6"/>
      <c r="L117" s="26"/>
      <c r="M117" s="12"/>
      <c r="N117" s="9"/>
      <c r="O117" s="9"/>
    </row>
    <row r="118" spans="1:20" s="7" customFormat="1" x14ac:dyDescent="0.2">
      <c r="A118" s="1" t="s">
        <v>26</v>
      </c>
      <c r="B118" s="6"/>
      <c r="D118" s="6"/>
      <c r="F118" s="6"/>
      <c r="G118" s="8"/>
      <c r="H118" s="8"/>
      <c r="I118" s="5">
        <f>SUM(I53:I117)</f>
        <v>0</v>
      </c>
      <c r="K118" s="12"/>
      <c r="L118" s="25"/>
      <c r="N118" s="9"/>
      <c r="O118" s="9"/>
      <c r="P118" s="10"/>
      <c r="Q118" s="10"/>
      <c r="R118" s="10"/>
    </row>
    <row r="119" spans="1:20" x14ac:dyDescent="0.2">
      <c r="A119" s="1" t="s">
        <v>25</v>
      </c>
      <c r="B119" s="1"/>
      <c r="C119" s="1"/>
      <c r="D119" s="1"/>
      <c r="E119" s="1"/>
      <c r="F119" s="1"/>
      <c r="G119" s="1"/>
      <c r="H119" s="1"/>
      <c r="J119" s="5">
        <f>SUM(J53:J117)</f>
        <v>0</v>
      </c>
    </row>
    <row r="120" spans="1:20" x14ac:dyDescent="0.2">
      <c r="J120"/>
    </row>
    <row r="121" spans="1:20" x14ac:dyDescent="0.2">
      <c r="A121" s="1" t="s">
        <v>35</v>
      </c>
      <c r="J121"/>
    </row>
    <row r="122" spans="1:20" s="7" customFormat="1" x14ac:dyDescent="0.2">
      <c r="A122" s="6" t="s">
        <v>31</v>
      </c>
      <c r="E122" s="18" t="s">
        <v>32</v>
      </c>
      <c r="F122" s="6" t="s">
        <v>13</v>
      </c>
      <c r="G122" s="11" t="s">
        <v>27</v>
      </c>
      <c r="H122" s="11" t="s">
        <v>28</v>
      </c>
      <c r="I122" s="11" t="s">
        <v>29</v>
      </c>
      <c r="J122" s="11" t="s">
        <v>30</v>
      </c>
      <c r="K122" s="6" t="s">
        <v>16</v>
      </c>
      <c r="L122" s="16" t="s">
        <v>499</v>
      </c>
    </row>
    <row r="123" spans="1:20" x14ac:dyDescent="0.2">
      <c r="J123"/>
    </row>
    <row r="124" spans="1:20" s="7" customFormat="1" x14ac:dyDescent="0.2">
      <c r="A124" s="7" t="s">
        <v>507</v>
      </c>
      <c r="B124" s="6" t="s">
        <v>117</v>
      </c>
      <c r="C124" s="7" t="s">
        <v>228</v>
      </c>
      <c r="E124" s="38">
        <v>75</v>
      </c>
      <c r="F124" s="6" t="s">
        <v>188</v>
      </c>
      <c r="G124" s="11"/>
      <c r="H124" s="11"/>
      <c r="I124" s="11">
        <f t="shared" ref="I124:I133" si="27">G124*E124</f>
        <v>0</v>
      </c>
      <c r="J124" s="11">
        <f t="shared" ref="J124:J133" si="28">H124*E124</f>
        <v>0</v>
      </c>
      <c r="K124" s="6">
        <v>210800101</v>
      </c>
      <c r="L124" s="16" t="s">
        <v>464</v>
      </c>
      <c r="M124" s="12"/>
      <c r="N124" s="12"/>
      <c r="O124" s="9"/>
      <c r="P124" s="9"/>
      <c r="T124" s="11"/>
    </row>
    <row r="125" spans="1:20" s="7" customFormat="1" x14ac:dyDescent="0.2">
      <c r="A125" s="7" t="s">
        <v>507</v>
      </c>
      <c r="B125" s="6" t="s">
        <v>118</v>
      </c>
      <c r="C125" s="7" t="s">
        <v>228</v>
      </c>
      <c r="E125" s="38">
        <v>843</v>
      </c>
      <c r="F125" s="6" t="s">
        <v>188</v>
      </c>
      <c r="G125" s="11"/>
      <c r="H125" s="11"/>
      <c r="I125" s="11">
        <f t="shared" si="27"/>
        <v>0</v>
      </c>
      <c r="J125" s="11">
        <f t="shared" si="28"/>
        <v>0</v>
      </c>
      <c r="K125" s="6">
        <v>210800105</v>
      </c>
      <c r="L125" s="16" t="s">
        <v>461</v>
      </c>
      <c r="M125" s="12"/>
      <c r="N125" s="12"/>
      <c r="O125" s="9"/>
      <c r="P125" s="9"/>
      <c r="T125" s="11"/>
    </row>
    <row r="126" spans="1:20" s="7" customFormat="1" x14ac:dyDescent="0.2">
      <c r="A126" s="7" t="s">
        <v>507</v>
      </c>
      <c r="B126" s="6" t="s">
        <v>119</v>
      </c>
      <c r="C126" s="7" t="s">
        <v>228</v>
      </c>
      <c r="E126" s="38">
        <v>732</v>
      </c>
      <c r="F126" s="6" t="s">
        <v>188</v>
      </c>
      <c r="G126" s="11"/>
      <c r="H126" s="11"/>
      <c r="I126" s="11">
        <f t="shared" si="27"/>
        <v>0</v>
      </c>
      <c r="J126" s="11">
        <f t="shared" si="28"/>
        <v>0</v>
      </c>
      <c r="K126" s="6">
        <v>210800106</v>
      </c>
      <c r="L126" s="16" t="s">
        <v>461</v>
      </c>
      <c r="M126" s="12"/>
      <c r="N126" s="12"/>
      <c r="O126" s="9"/>
      <c r="P126" s="9"/>
      <c r="T126" s="11"/>
    </row>
    <row r="127" spans="1:20" s="7" customFormat="1" x14ac:dyDescent="0.2">
      <c r="A127" s="7" t="s">
        <v>507</v>
      </c>
      <c r="B127" s="6" t="s">
        <v>120</v>
      </c>
      <c r="C127" s="7" t="s">
        <v>228</v>
      </c>
      <c r="E127" s="38">
        <v>59</v>
      </c>
      <c r="F127" s="6" t="s">
        <v>188</v>
      </c>
      <c r="G127" s="11"/>
      <c r="H127" s="11"/>
      <c r="I127" s="11">
        <f t="shared" si="27"/>
        <v>0</v>
      </c>
      <c r="J127" s="11">
        <f t="shared" si="28"/>
        <v>0</v>
      </c>
      <c r="K127" s="6">
        <v>210800115</v>
      </c>
      <c r="L127" s="16" t="s">
        <v>461</v>
      </c>
      <c r="M127" s="12"/>
      <c r="N127" s="12"/>
      <c r="O127" s="9"/>
      <c r="P127" s="9"/>
      <c r="T127" s="11"/>
    </row>
    <row r="128" spans="1:20" s="7" customFormat="1" x14ac:dyDescent="0.2">
      <c r="A128" s="7" t="s">
        <v>507</v>
      </c>
      <c r="B128" s="6" t="s">
        <v>121</v>
      </c>
      <c r="C128" s="7" t="s">
        <v>228</v>
      </c>
      <c r="E128" s="38">
        <v>45</v>
      </c>
      <c r="F128" s="6" t="s">
        <v>188</v>
      </c>
      <c r="G128" s="11"/>
      <c r="H128" s="11"/>
      <c r="I128" s="11">
        <f t="shared" si="27"/>
        <v>0</v>
      </c>
      <c r="J128" s="11">
        <f t="shared" si="28"/>
        <v>0</v>
      </c>
      <c r="K128" s="6">
        <v>210800191</v>
      </c>
      <c r="L128" s="16" t="s">
        <v>461</v>
      </c>
      <c r="M128" s="12"/>
      <c r="N128" s="12"/>
      <c r="O128" s="9"/>
      <c r="P128" s="9"/>
      <c r="T128" s="11"/>
    </row>
    <row r="129" spans="1:21" s="7" customFormat="1" x14ac:dyDescent="0.2">
      <c r="A129" s="7" t="s">
        <v>507</v>
      </c>
      <c r="B129" s="6" t="s">
        <v>122</v>
      </c>
      <c r="C129" s="7" t="s">
        <v>228</v>
      </c>
      <c r="E129" s="38">
        <v>66</v>
      </c>
      <c r="F129" s="6" t="s">
        <v>188</v>
      </c>
      <c r="G129" s="11"/>
      <c r="H129" s="11"/>
      <c r="I129" s="11">
        <f t="shared" si="27"/>
        <v>0</v>
      </c>
      <c r="J129" s="11">
        <f t="shared" si="28"/>
        <v>0</v>
      </c>
      <c r="K129" s="6">
        <v>210800117</v>
      </c>
      <c r="L129" s="16" t="s">
        <v>461</v>
      </c>
      <c r="M129" s="12"/>
      <c r="N129" s="12"/>
      <c r="O129" s="9"/>
      <c r="P129" s="9"/>
      <c r="T129" s="11"/>
    </row>
    <row r="130" spans="1:21" s="7" customFormat="1" x14ac:dyDescent="0.2">
      <c r="A130" s="7" t="s">
        <v>507</v>
      </c>
      <c r="B130" s="6" t="s">
        <v>123</v>
      </c>
      <c r="C130" s="7" t="s">
        <v>228</v>
      </c>
      <c r="E130" s="38">
        <v>22</v>
      </c>
      <c r="F130" s="6" t="s">
        <v>188</v>
      </c>
      <c r="G130" s="11"/>
      <c r="H130" s="11"/>
      <c r="I130" s="11">
        <f t="shared" si="27"/>
        <v>0</v>
      </c>
      <c r="J130" s="11">
        <f t="shared" si="28"/>
        <v>0</v>
      </c>
      <c r="K130" s="6">
        <v>210800117</v>
      </c>
      <c r="L130" s="16" t="s">
        <v>461</v>
      </c>
      <c r="M130" s="12"/>
      <c r="N130" s="12"/>
      <c r="O130" s="9"/>
      <c r="P130" s="9"/>
      <c r="T130" s="11"/>
    </row>
    <row r="131" spans="1:21" s="7" customFormat="1" x14ac:dyDescent="0.2">
      <c r="A131" s="7" t="s">
        <v>507</v>
      </c>
      <c r="B131" s="6" t="s">
        <v>124</v>
      </c>
      <c r="C131" s="7" t="s">
        <v>228</v>
      </c>
      <c r="E131" s="38">
        <v>22</v>
      </c>
      <c r="F131" s="6" t="s">
        <v>188</v>
      </c>
      <c r="G131" s="11"/>
      <c r="H131" s="11"/>
      <c r="I131" s="11">
        <f t="shared" si="27"/>
        <v>0</v>
      </c>
      <c r="J131" s="11">
        <f t="shared" si="28"/>
        <v>0</v>
      </c>
      <c r="K131" s="6" t="s">
        <v>229</v>
      </c>
      <c r="L131" s="16" t="s">
        <v>461</v>
      </c>
      <c r="M131" s="12"/>
      <c r="N131" s="12"/>
      <c r="O131" s="9"/>
      <c r="P131" s="9"/>
      <c r="T131" s="11"/>
    </row>
    <row r="132" spans="1:21" s="7" customFormat="1" x14ac:dyDescent="0.2">
      <c r="A132" s="7" t="s">
        <v>508</v>
      </c>
      <c r="B132" s="6" t="s">
        <v>124</v>
      </c>
      <c r="C132" s="7" t="s">
        <v>228</v>
      </c>
      <c r="E132" s="38">
        <v>20</v>
      </c>
      <c r="F132" s="6" t="s">
        <v>188</v>
      </c>
      <c r="G132" s="11"/>
      <c r="H132" s="11"/>
      <c r="I132" s="11">
        <f t="shared" si="27"/>
        <v>0</v>
      </c>
      <c r="J132" s="11">
        <f t="shared" si="28"/>
        <v>0</v>
      </c>
      <c r="K132" s="6" t="s">
        <v>229</v>
      </c>
      <c r="L132" s="16" t="s">
        <v>462</v>
      </c>
      <c r="M132" s="12"/>
      <c r="N132" s="12"/>
      <c r="O132" s="9"/>
      <c r="P132" s="9"/>
      <c r="T132" s="11"/>
    </row>
    <row r="133" spans="1:21" s="7" customFormat="1" x14ac:dyDescent="0.2">
      <c r="A133" s="6" t="s">
        <v>230</v>
      </c>
      <c r="B133" s="6" t="s">
        <v>57</v>
      </c>
      <c r="D133" s="6"/>
      <c r="E133" s="38">
        <v>20</v>
      </c>
      <c r="F133" s="6" t="s">
        <v>188</v>
      </c>
      <c r="G133" s="11"/>
      <c r="H133" s="11"/>
      <c r="I133" s="11">
        <f t="shared" si="27"/>
        <v>0</v>
      </c>
      <c r="J133" s="11">
        <f t="shared" si="28"/>
        <v>0</v>
      </c>
      <c r="K133" s="6" t="s">
        <v>231</v>
      </c>
      <c r="L133" s="16" t="s">
        <v>463</v>
      </c>
      <c r="M133" s="12"/>
      <c r="N133" s="6"/>
      <c r="O133" s="9"/>
      <c r="P133" s="9"/>
      <c r="T133" s="11"/>
    </row>
    <row r="134" spans="1:21" s="7" customFormat="1" x14ac:dyDescent="0.2">
      <c r="A134" s="6" t="s">
        <v>227</v>
      </c>
      <c r="B134" s="6" t="s">
        <v>119</v>
      </c>
      <c r="C134" s="6" t="s">
        <v>22</v>
      </c>
      <c r="D134" s="6"/>
      <c r="E134" s="38">
        <v>136</v>
      </c>
      <c r="F134" s="6" t="s">
        <v>188</v>
      </c>
      <c r="G134" s="11"/>
      <c r="H134" s="11"/>
      <c r="I134" s="11">
        <f t="shared" ref="I134" si="29">G134*E134</f>
        <v>0</v>
      </c>
      <c r="J134" s="11">
        <f t="shared" ref="J134" si="30">H134*E134</f>
        <v>0</v>
      </c>
      <c r="K134" s="6">
        <v>210800106</v>
      </c>
      <c r="L134" s="16" t="s">
        <v>460</v>
      </c>
      <c r="M134" s="12"/>
      <c r="N134" s="12"/>
      <c r="O134" s="9"/>
      <c r="P134" s="9"/>
      <c r="T134" s="11"/>
    </row>
    <row r="135" spans="1:21" s="7" customFormat="1" x14ac:dyDescent="0.2">
      <c r="A135" s="6" t="s">
        <v>227</v>
      </c>
      <c r="B135" s="6" t="s">
        <v>121</v>
      </c>
      <c r="C135" s="6" t="s">
        <v>22</v>
      </c>
      <c r="D135" s="6"/>
      <c r="E135" s="38">
        <v>35</v>
      </c>
      <c r="F135" s="6" t="s">
        <v>188</v>
      </c>
      <c r="G135" s="11"/>
      <c r="H135" s="11"/>
      <c r="I135" s="11">
        <f>G135*E135</f>
        <v>0</v>
      </c>
      <c r="J135" s="11">
        <f>H135*E135</f>
        <v>0</v>
      </c>
      <c r="K135" s="6">
        <v>210800114</v>
      </c>
      <c r="L135" s="16" t="s">
        <v>460</v>
      </c>
      <c r="M135" s="12"/>
      <c r="N135" s="12"/>
      <c r="O135" s="9"/>
      <c r="P135" s="9"/>
      <c r="T135" s="11"/>
    </row>
    <row r="136" spans="1:21" s="7" customFormat="1" x14ac:dyDescent="0.2">
      <c r="A136" s="6" t="s">
        <v>227</v>
      </c>
      <c r="B136" s="6" t="s">
        <v>122</v>
      </c>
      <c r="C136" s="6" t="s">
        <v>22</v>
      </c>
      <c r="D136" s="6"/>
      <c r="E136" s="38">
        <v>26</v>
      </c>
      <c r="F136" s="6" t="s">
        <v>188</v>
      </c>
      <c r="G136" s="11"/>
      <c r="H136" s="11"/>
      <c r="I136" s="11">
        <f t="shared" ref="I136" si="31">G136*E136</f>
        <v>0</v>
      </c>
      <c r="J136" s="11">
        <f t="shared" ref="J136" si="32">H136*E136</f>
        <v>0</v>
      </c>
      <c r="K136" s="6">
        <v>210800116</v>
      </c>
      <c r="L136" s="16" t="s">
        <v>460</v>
      </c>
      <c r="M136" s="12"/>
      <c r="N136" s="12"/>
      <c r="O136" s="9"/>
      <c r="P136" s="9"/>
      <c r="T136" s="11"/>
    </row>
    <row r="137" spans="1:21" s="7" customFormat="1" x14ac:dyDescent="0.2">
      <c r="A137" s="6" t="s">
        <v>195</v>
      </c>
      <c r="B137" s="6"/>
      <c r="C137" s="6" t="s">
        <v>129</v>
      </c>
      <c r="D137" s="6"/>
      <c r="E137" s="38">
        <v>22</v>
      </c>
      <c r="F137" s="6" t="s">
        <v>188</v>
      </c>
      <c r="G137" s="50"/>
      <c r="H137" s="11"/>
      <c r="I137" s="11">
        <f>G137*E137</f>
        <v>0</v>
      </c>
      <c r="J137" s="11">
        <f>H137*E137</f>
        <v>0</v>
      </c>
      <c r="K137" s="6">
        <v>210010124</v>
      </c>
      <c r="L137" s="16"/>
      <c r="M137" s="12"/>
      <c r="N137" s="12"/>
      <c r="O137" s="9"/>
      <c r="P137" s="9"/>
      <c r="Q137" s="10"/>
      <c r="R137" s="10"/>
      <c r="S137" s="10"/>
      <c r="T137" s="11"/>
      <c r="U137" s="51"/>
    </row>
    <row r="138" spans="1:21" s="7" customFormat="1" x14ac:dyDescent="0.2">
      <c r="A138" s="6" t="s">
        <v>195</v>
      </c>
      <c r="B138" s="6"/>
      <c r="C138" s="6" t="s">
        <v>130</v>
      </c>
      <c r="D138" s="6"/>
      <c r="E138" s="38">
        <v>20</v>
      </c>
      <c r="F138" s="6" t="s">
        <v>188</v>
      </c>
      <c r="G138" s="50"/>
      <c r="H138" s="11"/>
      <c r="I138" s="11">
        <f t="shared" ref="I138:I140" si="33">G138*E138</f>
        <v>0</v>
      </c>
      <c r="J138" s="11">
        <f t="shared" ref="J138:J140" si="34">H138*E138</f>
        <v>0</v>
      </c>
      <c r="K138" s="6">
        <v>210010124</v>
      </c>
      <c r="L138" s="16"/>
      <c r="M138" s="12"/>
      <c r="N138" s="12"/>
      <c r="O138" s="9"/>
      <c r="P138" s="9"/>
      <c r="Q138" s="10"/>
      <c r="R138" s="10"/>
      <c r="S138" s="10"/>
      <c r="T138" s="11"/>
      <c r="U138" s="51"/>
    </row>
    <row r="139" spans="1:21" s="7" customFormat="1" x14ac:dyDescent="0.2">
      <c r="A139" s="6" t="s">
        <v>196</v>
      </c>
      <c r="B139" s="6"/>
      <c r="C139" s="6" t="s">
        <v>132</v>
      </c>
      <c r="D139" s="6"/>
      <c r="E139" s="38">
        <v>2</v>
      </c>
      <c r="F139" s="6" t="s">
        <v>188</v>
      </c>
      <c r="G139" s="52"/>
      <c r="H139" s="11"/>
      <c r="I139" s="11">
        <f t="shared" si="33"/>
        <v>0</v>
      </c>
      <c r="J139" s="11">
        <f t="shared" si="34"/>
        <v>0</v>
      </c>
      <c r="K139" s="6">
        <v>210010125</v>
      </c>
      <c r="L139" s="16"/>
      <c r="M139" s="12"/>
      <c r="N139" s="12"/>
      <c r="O139" s="9"/>
      <c r="P139" s="9"/>
      <c r="Q139" s="10"/>
      <c r="R139" s="10"/>
      <c r="S139" s="10"/>
      <c r="T139" s="11"/>
    </row>
    <row r="140" spans="1:21" s="7" customFormat="1" x14ac:dyDescent="0.2">
      <c r="A140" s="6" t="s">
        <v>196</v>
      </c>
      <c r="B140" s="6"/>
      <c r="C140" s="6" t="s">
        <v>133</v>
      </c>
      <c r="D140" s="6"/>
      <c r="E140" s="38">
        <v>2</v>
      </c>
      <c r="F140" s="6" t="s">
        <v>188</v>
      </c>
      <c r="G140" s="52"/>
      <c r="H140" s="11"/>
      <c r="I140" s="11">
        <f t="shared" si="33"/>
        <v>0</v>
      </c>
      <c r="J140" s="11">
        <f t="shared" si="34"/>
        <v>0</v>
      </c>
      <c r="K140" s="6">
        <v>210010124</v>
      </c>
      <c r="L140" s="16"/>
      <c r="M140" s="12"/>
      <c r="N140" s="12"/>
      <c r="O140" s="9"/>
      <c r="P140" s="9"/>
      <c r="Q140" s="10"/>
      <c r="R140" s="10"/>
      <c r="S140" s="10"/>
      <c r="T140" s="11"/>
    </row>
    <row r="141" spans="1:21" s="7" customFormat="1" x14ac:dyDescent="0.2">
      <c r="A141" s="6" t="s">
        <v>186</v>
      </c>
      <c r="B141" s="6" t="s">
        <v>187</v>
      </c>
      <c r="D141" s="6"/>
      <c r="E141" s="43">
        <v>77</v>
      </c>
      <c r="F141" s="6" t="s">
        <v>188</v>
      </c>
      <c r="G141" s="8"/>
      <c r="H141" s="17"/>
      <c r="I141" s="11">
        <f>G141*E141</f>
        <v>0</v>
      </c>
      <c r="J141" s="11">
        <f>H141*E141</f>
        <v>0</v>
      </c>
      <c r="K141" s="6" t="s">
        <v>189</v>
      </c>
      <c r="L141" s="16"/>
      <c r="M141" s="12"/>
      <c r="N141" s="12"/>
      <c r="O141" s="9"/>
      <c r="P141" s="9"/>
      <c r="Q141" s="10"/>
      <c r="R141" s="10"/>
      <c r="S141" s="10"/>
      <c r="T141" s="11"/>
    </row>
    <row r="142" spans="1:21" s="7" customFormat="1" x14ac:dyDescent="0.2">
      <c r="A142" s="6" t="s">
        <v>190</v>
      </c>
      <c r="B142" s="6" t="s">
        <v>191</v>
      </c>
      <c r="C142" s="7" t="s">
        <v>192</v>
      </c>
      <c r="D142" s="6"/>
      <c r="E142" s="43">
        <v>160</v>
      </c>
      <c r="F142" s="6" t="s">
        <v>188</v>
      </c>
      <c r="G142" s="8"/>
      <c r="H142" s="11"/>
      <c r="I142" s="11">
        <f>G142*E142</f>
        <v>0</v>
      </c>
      <c r="J142" s="11">
        <f>H142*E142</f>
        <v>0</v>
      </c>
      <c r="K142" s="6">
        <v>210220101</v>
      </c>
      <c r="L142" s="16"/>
      <c r="M142" s="12"/>
      <c r="N142" s="12"/>
      <c r="O142" s="9"/>
      <c r="P142" s="9"/>
      <c r="Q142" s="10"/>
      <c r="R142" s="10"/>
      <c r="S142" s="10"/>
      <c r="T142" s="11"/>
    </row>
    <row r="143" spans="1:21" s="7" customFormat="1" x14ac:dyDescent="0.2">
      <c r="A143" s="6" t="s">
        <v>190</v>
      </c>
      <c r="B143" s="6" t="s">
        <v>191</v>
      </c>
      <c r="D143" s="6"/>
      <c r="E143" s="43">
        <v>20</v>
      </c>
      <c r="F143" s="6" t="s">
        <v>188</v>
      </c>
      <c r="G143" s="8"/>
      <c r="H143" s="11"/>
      <c r="I143" s="11">
        <f>G143*E143</f>
        <v>0</v>
      </c>
      <c r="J143" s="11">
        <f>H143*E143</f>
        <v>0</v>
      </c>
      <c r="K143" s="6">
        <v>210220101</v>
      </c>
      <c r="L143" s="16"/>
      <c r="M143" s="12"/>
      <c r="N143" s="12"/>
      <c r="O143" s="9"/>
      <c r="P143" s="9"/>
      <c r="Q143" s="10"/>
      <c r="R143" s="10"/>
      <c r="S143" s="10"/>
      <c r="T143" s="11"/>
    </row>
    <row r="144" spans="1:21" s="7" customFormat="1" x14ac:dyDescent="0.2">
      <c r="A144" s="6" t="s">
        <v>190</v>
      </c>
      <c r="B144" s="6" t="s">
        <v>193</v>
      </c>
      <c r="D144" s="6"/>
      <c r="E144" s="43">
        <v>10</v>
      </c>
      <c r="F144" s="6" t="s">
        <v>188</v>
      </c>
      <c r="G144" s="8"/>
      <c r="H144" s="11"/>
      <c r="I144" s="11">
        <f>G144*E144</f>
        <v>0</v>
      </c>
      <c r="J144" s="11">
        <f>H144*E144</f>
        <v>0</v>
      </c>
      <c r="K144" s="6" t="s">
        <v>194</v>
      </c>
      <c r="L144" s="16"/>
      <c r="M144" s="12"/>
      <c r="N144" s="12"/>
      <c r="O144" s="9"/>
      <c r="P144" s="9"/>
      <c r="Q144" s="10"/>
      <c r="R144" s="10"/>
      <c r="S144" s="10"/>
      <c r="T144" s="11"/>
    </row>
    <row r="145" spans="1:20" s="7" customFormat="1" x14ac:dyDescent="0.2">
      <c r="A145" s="6" t="s">
        <v>420</v>
      </c>
      <c r="B145" s="6" t="s">
        <v>421</v>
      </c>
      <c r="C145" s="6">
        <v>1520</v>
      </c>
      <c r="D145" s="6"/>
      <c r="E145" s="7">
        <v>120</v>
      </c>
      <c r="F145" s="6" t="s">
        <v>188</v>
      </c>
      <c r="G145" s="11"/>
      <c r="H145" s="11"/>
      <c r="I145" s="11">
        <f t="shared" ref="I145:I146" si="35">G145*E145</f>
        <v>0</v>
      </c>
      <c r="J145" s="11">
        <f t="shared" ref="J145:J146" si="36">H145*E145</f>
        <v>0</v>
      </c>
      <c r="K145" s="6" t="s">
        <v>422</v>
      </c>
      <c r="L145" s="16" t="s">
        <v>465</v>
      </c>
      <c r="M145" s="12"/>
      <c r="N145" s="6"/>
      <c r="O145" s="9"/>
      <c r="P145" s="9"/>
      <c r="T145" s="11"/>
    </row>
    <row r="146" spans="1:20" s="7" customFormat="1" x14ac:dyDescent="0.2">
      <c r="A146" s="6" t="s">
        <v>423</v>
      </c>
      <c r="B146" s="6" t="s">
        <v>509</v>
      </c>
      <c r="C146" s="6">
        <v>1220</v>
      </c>
      <c r="D146" s="6"/>
      <c r="E146" s="7">
        <v>30</v>
      </c>
      <c r="F146" s="6" t="s">
        <v>188</v>
      </c>
      <c r="G146" s="11"/>
      <c r="H146" s="11"/>
      <c r="I146" s="11">
        <f t="shared" si="35"/>
        <v>0</v>
      </c>
      <c r="J146" s="11">
        <f t="shared" si="36"/>
        <v>0</v>
      </c>
      <c r="K146" s="6" t="s">
        <v>424</v>
      </c>
      <c r="L146" s="16" t="s">
        <v>466</v>
      </c>
      <c r="M146" s="12"/>
      <c r="N146" s="6"/>
      <c r="O146" s="9"/>
      <c r="P146" s="9"/>
      <c r="T146" s="11"/>
    </row>
    <row r="147" spans="1:20" s="7" customFormat="1" x14ac:dyDescent="0.2">
      <c r="A147" s="7" t="s">
        <v>64</v>
      </c>
      <c r="B147" s="6"/>
      <c r="F147" s="6"/>
      <c r="G147" s="11"/>
      <c r="H147" s="11"/>
      <c r="I147" s="11"/>
      <c r="J147" s="11"/>
      <c r="K147" s="6"/>
      <c r="L147" s="26"/>
      <c r="M147" s="12"/>
      <c r="N147" s="9"/>
      <c r="O147" s="9"/>
    </row>
    <row r="148" spans="1:20" s="7" customFormat="1" x14ac:dyDescent="0.2">
      <c r="A148" s="6"/>
      <c r="B148" s="6"/>
      <c r="D148" s="6"/>
      <c r="F148" s="6"/>
      <c r="G148" s="11"/>
      <c r="H148" s="11"/>
      <c r="I148" s="8"/>
      <c r="J148" s="9"/>
      <c r="K148" s="9"/>
      <c r="L148" s="25"/>
    </row>
    <row r="149" spans="1:20" s="7" customFormat="1" x14ac:dyDescent="0.2">
      <c r="A149" s="1" t="s">
        <v>33</v>
      </c>
      <c r="B149" s="1"/>
      <c r="C149" s="1"/>
      <c r="D149" s="1"/>
      <c r="E149" s="1"/>
      <c r="F149" s="1"/>
      <c r="G149" s="1"/>
      <c r="H149" s="1"/>
      <c r="I149" s="5">
        <f>SUM(I123:I148)</f>
        <v>0</v>
      </c>
      <c r="K149" s="12"/>
      <c r="L149" s="25"/>
      <c r="N149" s="9"/>
      <c r="O149" s="9"/>
    </row>
    <row r="150" spans="1:20" x14ac:dyDescent="0.2">
      <c r="A150" s="1" t="s">
        <v>25</v>
      </c>
      <c r="B150" s="1"/>
      <c r="C150" s="1"/>
      <c r="D150" s="1"/>
      <c r="E150" s="1"/>
      <c r="F150" s="1"/>
      <c r="G150" s="1"/>
      <c r="H150" s="1"/>
      <c r="J150" s="5">
        <f>SUM(J124:J148)</f>
        <v>0</v>
      </c>
    </row>
    <row r="152" spans="1:20" x14ac:dyDescent="0.2">
      <c r="A152" s="1" t="s">
        <v>8</v>
      </c>
    </row>
    <row r="153" spans="1:20" x14ac:dyDescent="0.2">
      <c r="A153" s="6" t="s">
        <v>31</v>
      </c>
      <c r="B153" s="7"/>
      <c r="C153" s="7"/>
      <c r="D153" s="7"/>
      <c r="E153" s="18" t="s">
        <v>32</v>
      </c>
      <c r="F153" s="6" t="s">
        <v>13</v>
      </c>
      <c r="G153" s="11"/>
      <c r="H153" s="11" t="s">
        <v>28</v>
      </c>
      <c r="I153" s="11"/>
      <c r="J153" s="11" t="s">
        <v>30</v>
      </c>
      <c r="K153" s="6" t="s">
        <v>16</v>
      </c>
    </row>
    <row r="155" spans="1:20" s="7" customFormat="1" x14ac:dyDescent="0.2">
      <c r="A155" s="6" t="s">
        <v>429</v>
      </c>
      <c r="B155" s="6" t="s">
        <v>430</v>
      </c>
      <c r="C155" s="6" t="s">
        <v>431</v>
      </c>
      <c r="D155" s="7" t="s">
        <v>432</v>
      </c>
      <c r="E155" s="7">
        <v>90</v>
      </c>
      <c r="F155" s="6" t="s">
        <v>188</v>
      </c>
      <c r="G155" s="6"/>
      <c r="H155" s="11"/>
      <c r="I155" s="11"/>
      <c r="J155" s="11">
        <f t="shared" ref="J155:J161" si="37">H155*E155</f>
        <v>0</v>
      </c>
      <c r="K155" s="6">
        <v>460020144</v>
      </c>
      <c r="L155" s="6"/>
      <c r="M155" s="12"/>
      <c r="N155" s="28"/>
      <c r="O155" s="74"/>
      <c r="T155" s="75"/>
    </row>
    <row r="156" spans="1:20" s="7" customFormat="1" x14ac:dyDescent="0.2">
      <c r="A156" s="6" t="s">
        <v>429</v>
      </c>
      <c r="B156" s="6" t="s">
        <v>444</v>
      </c>
      <c r="C156" s="6" t="s">
        <v>431</v>
      </c>
      <c r="D156" s="7" t="s">
        <v>432</v>
      </c>
      <c r="E156" s="7">
        <v>8</v>
      </c>
      <c r="F156" s="6" t="s">
        <v>188</v>
      </c>
      <c r="G156" s="6"/>
      <c r="H156" s="11"/>
      <c r="I156" s="11"/>
      <c r="J156" s="11">
        <f t="shared" si="37"/>
        <v>0</v>
      </c>
      <c r="K156" s="6">
        <v>460200284</v>
      </c>
      <c r="L156" s="6"/>
      <c r="M156" s="12"/>
      <c r="N156" s="28"/>
      <c r="O156" s="74"/>
      <c r="T156" s="75"/>
    </row>
    <row r="157" spans="1:20" s="7" customFormat="1" x14ac:dyDescent="0.2">
      <c r="A157" s="6" t="s">
        <v>433</v>
      </c>
      <c r="B157" s="6" t="s">
        <v>434</v>
      </c>
      <c r="C157" s="6" t="s">
        <v>435</v>
      </c>
      <c r="D157" s="7" t="s">
        <v>432</v>
      </c>
      <c r="E157" s="7">
        <v>15</v>
      </c>
      <c r="F157" s="6" t="s">
        <v>188</v>
      </c>
      <c r="G157" s="6"/>
      <c r="H157" s="11"/>
      <c r="I157" s="11"/>
      <c r="J157" s="11">
        <f t="shared" si="37"/>
        <v>0</v>
      </c>
      <c r="K157" s="6" t="s">
        <v>436</v>
      </c>
      <c r="L157" s="6"/>
      <c r="M157" s="12"/>
      <c r="O157" s="74"/>
      <c r="T157" s="75"/>
    </row>
    <row r="158" spans="1:20" s="7" customFormat="1" x14ac:dyDescent="0.2">
      <c r="A158" s="6" t="s">
        <v>437</v>
      </c>
      <c r="C158" s="6" t="s">
        <v>438</v>
      </c>
      <c r="D158" s="7" t="s">
        <v>432</v>
      </c>
      <c r="E158" s="7">
        <v>23</v>
      </c>
      <c r="F158" s="6" t="s">
        <v>188</v>
      </c>
      <c r="G158" s="6"/>
      <c r="H158" s="11"/>
      <c r="I158" s="11"/>
      <c r="J158" s="11">
        <f t="shared" si="37"/>
        <v>0</v>
      </c>
      <c r="K158" s="6" t="s">
        <v>439</v>
      </c>
      <c r="L158" s="6"/>
      <c r="M158" s="12"/>
      <c r="N158" s="28"/>
      <c r="O158" s="74"/>
      <c r="T158" s="75"/>
    </row>
    <row r="159" spans="1:20" s="7" customFormat="1" x14ac:dyDescent="0.2">
      <c r="A159" s="6" t="s">
        <v>440</v>
      </c>
      <c r="B159" s="6" t="s">
        <v>441</v>
      </c>
      <c r="C159" s="6" t="s">
        <v>442</v>
      </c>
      <c r="D159" s="7" t="s">
        <v>432</v>
      </c>
      <c r="E159" s="7">
        <v>8</v>
      </c>
      <c r="F159" s="6" t="s">
        <v>188</v>
      </c>
      <c r="G159" s="6"/>
      <c r="H159" s="11"/>
      <c r="I159" s="11"/>
      <c r="J159" s="11">
        <f t="shared" si="37"/>
        <v>0</v>
      </c>
      <c r="K159" s="6" t="s">
        <v>443</v>
      </c>
      <c r="L159" s="6"/>
      <c r="M159" s="12"/>
      <c r="N159" s="28"/>
      <c r="O159" s="74"/>
      <c r="T159" s="75"/>
    </row>
    <row r="160" spans="1:20" s="7" customFormat="1" x14ac:dyDescent="0.2">
      <c r="A160" s="6" t="s">
        <v>445</v>
      </c>
      <c r="B160" s="6" t="s">
        <v>430</v>
      </c>
      <c r="C160" s="6" t="s">
        <v>431</v>
      </c>
      <c r="D160" s="7" t="s">
        <v>432</v>
      </c>
      <c r="E160" s="7">
        <v>90</v>
      </c>
      <c r="F160" s="6" t="s">
        <v>188</v>
      </c>
      <c r="G160" s="6"/>
      <c r="H160" s="11"/>
      <c r="I160" s="11"/>
      <c r="J160" s="11">
        <f t="shared" si="37"/>
        <v>0</v>
      </c>
      <c r="K160" s="6">
        <v>460560144</v>
      </c>
      <c r="L160" s="6"/>
      <c r="M160" s="12"/>
      <c r="N160" s="28"/>
      <c r="O160" s="74"/>
      <c r="T160" s="75"/>
    </row>
    <row r="161" spans="1:20" s="7" customFormat="1" x14ac:dyDescent="0.2">
      <c r="A161" s="6" t="s">
        <v>445</v>
      </c>
      <c r="B161" s="6" t="s">
        <v>444</v>
      </c>
      <c r="C161" s="6" t="s">
        <v>431</v>
      </c>
      <c r="D161" s="7" t="s">
        <v>432</v>
      </c>
      <c r="E161" s="7">
        <v>8</v>
      </c>
      <c r="F161" s="6" t="s">
        <v>188</v>
      </c>
      <c r="G161" s="6"/>
      <c r="H161" s="11"/>
      <c r="I161" s="11"/>
      <c r="J161" s="11">
        <f t="shared" si="37"/>
        <v>0</v>
      </c>
      <c r="K161" s="6">
        <v>460560284</v>
      </c>
      <c r="L161" s="6"/>
      <c r="M161" s="12"/>
      <c r="N161" s="28"/>
      <c r="O161" s="74"/>
      <c r="T161" s="75"/>
    </row>
    <row r="163" spans="1:20" x14ac:dyDescent="0.2">
      <c r="A163" s="1" t="s">
        <v>446</v>
      </c>
      <c r="J163" s="5">
        <f>SUM(J155:J161)</f>
        <v>0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&amp;L&amp;"Arial,Obyčejné"Rekonstrukce Výjezdové Základny Zdravotnické Záchranné Služby Jihomoravského Kraje, P. O. V Šumné&amp;R&amp;"Arial,Obyčejné"DPS</oddHeader>
    <oddFooter>Stránka &amp;P z &amp;N</oddFooter>
  </headerFooter>
  <rowBreaks count="2" manualBreakCount="2">
    <brk id="35" max="11" man="1"/>
    <brk id="15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>
      <selection activeCell="N18" sqref="N18"/>
    </sheetView>
  </sheetViews>
  <sheetFormatPr defaultRowHeight="12.75" x14ac:dyDescent="0.2"/>
  <cols>
    <col min="1" max="1" width="26.83203125" customWidth="1"/>
    <col min="2" max="3" width="13.83203125" customWidth="1"/>
    <col min="4" max="4" width="5.83203125" customWidth="1"/>
    <col min="5" max="5" width="7.83203125" customWidth="1"/>
    <col min="6" max="6" width="3.83203125" customWidth="1"/>
    <col min="7" max="8" width="10.83203125" customWidth="1"/>
    <col min="9" max="9" width="11.83203125" customWidth="1"/>
    <col min="10" max="10" width="11.83203125" style="4" customWidth="1"/>
    <col min="11" max="11" width="11.83203125" customWidth="1"/>
    <col min="12" max="12" width="9.33203125" style="4"/>
  </cols>
  <sheetData>
    <row r="1" spans="1:16" ht="25.5" x14ac:dyDescent="0.35">
      <c r="B1" s="2" t="s">
        <v>67</v>
      </c>
    </row>
    <row r="2" spans="1:16" x14ac:dyDescent="0.2">
      <c r="A2" t="s">
        <v>41</v>
      </c>
      <c r="C2" t="s">
        <v>68</v>
      </c>
      <c r="E2">
        <v>1</v>
      </c>
      <c r="F2" t="s">
        <v>15</v>
      </c>
    </row>
    <row r="4" spans="1:16" x14ac:dyDescent="0.2">
      <c r="A4" t="s">
        <v>42</v>
      </c>
      <c r="C4" t="s">
        <v>69</v>
      </c>
    </row>
    <row r="5" spans="1:16" x14ac:dyDescent="0.2">
      <c r="H5" s="3"/>
    </row>
    <row r="6" spans="1:16" s="7" customFormat="1" x14ac:dyDescent="0.2">
      <c r="A6" s="6" t="s">
        <v>31</v>
      </c>
      <c r="E6" s="18" t="s">
        <v>32</v>
      </c>
      <c r="F6" s="6" t="s">
        <v>13</v>
      </c>
      <c r="G6" s="11" t="s">
        <v>27</v>
      </c>
      <c r="H6" s="11" t="s">
        <v>28</v>
      </c>
      <c r="I6" s="11" t="s">
        <v>29</v>
      </c>
      <c r="J6" s="11" t="s">
        <v>30</v>
      </c>
      <c r="K6" s="6" t="s">
        <v>43</v>
      </c>
      <c r="L6" s="16"/>
    </row>
    <row r="8" spans="1:16" s="7" customFormat="1" x14ac:dyDescent="0.2">
      <c r="A8" s="6" t="s">
        <v>71</v>
      </c>
      <c r="B8" s="6"/>
      <c r="C8" s="6" t="s">
        <v>70</v>
      </c>
      <c r="D8" s="6"/>
      <c r="E8" s="13">
        <v>1</v>
      </c>
      <c r="F8" s="6" t="s">
        <v>15</v>
      </c>
      <c r="G8" s="11"/>
      <c r="H8" s="11"/>
      <c r="I8" s="11">
        <f t="shared" ref="I8" si="0">G8*E8</f>
        <v>0</v>
      </c>
      <c r="J8" s="8">
        <f t="shared" ref="J8" si="1">H8*E8</f>
        <v>0</v>
      </c>
      <c r="K8" s="6" t="s">
        <v>61</v>
      </c>
      <c r="L8" s="16"/>
      <c r="M8" s="12"/>
      <c r="N8" s="12"/>
      <c r="O8" s="14"/>
      <c r="P8" s="14"/>
    </row>
    <row r="9" spans="1:16" s="7" customFormat="1" x14ac:dyDescent="0.2">
      <c r="A9" s="6" t="s">
        <v>44</v>
      </c>
      <c r="D9" s="6"/>
      <c r="E9" s="27">
        <v>1.2</v>
      </c>
      <c r="F9" s="6" t="s">
        <v>23</v>
      </c>
      <c r="G9" s="11"/>
      <c r="H9" s="11"/>
      <c r="I9" s="11">
        <f>G9*E9</f>
        <v>0</v>
      </c>
      <c r="J9" s="8">
        <f>H9*E9</f>
        <v>0</v>
      </c>
      <c r="L9" s="25"/>
      <c r="M9" s="12"/>
      <c r="N9" s="28"/>
      <c r="O9" s="14"/>
      <c r="P9" s="14"/>
    </row>
    <row r="10" spans="1:16" s="7" customFormat="1" x14ac:dyDescent="0.2">
      <c r="A10" s="6" t="s">
        <v>45</v>
      </c>
      <c r="C10" s="6" t="s">
        <v>22</v>
      </c>
      <c r="D10" s="6"/>
      <c r="E10" s="13">
        <v>1</v>
      </c>
      <c r="F10" s="6" t="s">
        <v>15</v>
      </c>
      <c r="G10" s="11"/>
      <c r="H10" s="8"/>
      <c r="I10" s="11">
        <f>G10*E10</f>
        <v>0</v>
      </c>
      <c r="J10" s="8">
        <f>H10*E10</f>
        <v>0</v>
      </c>
      <c r="L10" s="25"/>
      <c r="M10" s="12"/>
      <c r="O10" s="14"/>
      <c r="P10" s="14"/>
    </row>
    <row r="11" spans="1:16" s="7" customFormat="1" x14ac:dyDescent="0.2">
      <c r="A11" s="6" t="s">
        <v>72</v>
      </c>
      <c r="B11" s="6" t="s">
        <v>489</v>
      </c>
      <c r="D11" s="6"/>
      <c r="E11" s="40">
        <v>1</v>
      </c>
      <c r="F11" s="6" t="s">
        <v>15</v>
      </c>
      <c r="G11" s="11"/>
      <c r="H11" s="11"/>
      <c r="I11" s="11">
        <f>G11*E11</f>
        <v>0</v>
      </c>
      <c r="J11" s="8">
        <f>H11*E11</f>
        <v>0</v>
      </c>
      <c r="K11" s="6" t="s">
        <v>37</v>
      </c>
      <c r="L11" s="16" t="s">
        <v>73</v>
      </c>
      <c r="M11" s="12"/>
      <c r="N11" s="12"/>
      <c r="O11" s="14"/>
      <c r="P11" s="14"/>
    </row>
    <row r="12" spans="1:16" s="7" customFormat="1" x14ac:dyDescent="0.2">
      <c r="A12" s="6" t="s">
        <v>72</v>
      </c>
      <c r="B12" s="6" t="s">
        <v>490</v>
      </c>
      <c r="D12" s="6"/>
      <c r="E12" s="40">
        <v>5</v>
      </c>
      <c r="F12" s="6" t="s">
        <v>15</v>
      </c>
      <c r="G12" s="11"/>
      <c r="H12" s="11"/>
      <c r="I12" s="11">
        <f>G12*E12</f>
        <v>0</v>
      </c>
      <c r="J12" s="8">
        <f>H12*E12</f>
        <v>0</v>
      </c>
      <c r="K12" s="6" t="s">
        <v>37</v>
      </c>
      <c r="L12" s="16" t="s">
        <v>74</v>
      </c>
      <c r="M12" s="12"/>
      <c r="N12" s="12"/>
      <c r="O12" s="14"/>
      <c r="P12" s="14"/>
    </row>
    <row r="13" spans="1:16" s="7" customFormat="1" x14ac:dyDescent="0.2">
      <c r="A13" s="6" t="s">
        <v>75</v>
      </c>
      <c r="B13" s="6" t="s">
        <v>491</v>
      </c>
      <c r="D13" s="6"/>
      <c r="E13" s="40">
        <v>2</v>
      </c>
      <c r="F13" s="6" t="s">
        <v>15</v>
      </c>
      <c r="G13" s="11"/>
      <c r="H13" s="11"/>
      <c r="I13" s="11">
        <f t="shared" ref="I13" si="2">G13*E13</f>
        <v>0</v>
      </c>
      <c r="J13" s="8">
        <f t="shared" ref="J13" si="3">H13*E13</f>
        <v>0</v>
      </c>
      <c r="K13" s="6" t="s">
        <v>36</v>
      </c>
      <c r="L13" s="16" t="s">
        <v>76</v>
      </c>
      <c r="M13" s="12"/>
      <c r="N13" s="12"/>
      <c r="O13" s="14"/>
      <c r="P13" s="14"/>
    </row>
    <row r="14" spans="1:16" s="7" customFormat="1" x14ac:dyDescent="0.2">
      <c r="A14" s="6" t="s">
        <v>77</v>
      </c>
      <c r="B14" s="6" t="s">
        <v>492</v>
      </c>
      <c r="C14" s="6" t="s">
        <v>78</v>
      </c>
      <c r="D14" s="6"/>
      <c r="E14" s="13">
        <v>1</v>
      </c>
      <c r="F14" s="6" t="s">
        <v>15</v>
      </c>
      <c r="G14" s="11"/>
      <c r="H14" s="11"/>
      <c r="I14" s="11">
        <f>G14*E14</f>
        <v>0</v>
      </c>
      <c r="J14" s="8">
        <f>H14*E14</f>
        <v>0</v>
      </c>
      <c r="K14" s="6" t="s">
        <v>36</v>
      </c>
      <c r="L14" s="16"/>
      <c r="M14" s="12"/>
      <c r="N14" s="12"/>
      <c r="O14" s="14"/>
      <c r="P14" s="14"/>
    </row>
    <row r="15" spans="1:16" s="7" customFormat="1" x14ac:dyDescent="0.2">
      <c r="A15" s="6" t="s">
        <v>20</v>
      </c>
      <c r="B15" s="6" t="s">
        <v>21</v>
      </c>
      <c r="C15" s="6" t="s">
        <v>46</v>
      </c>
      <c r="D15" s="6"/>
      <c r="E15" s="13">
        <v>9</v>
      </c>
      <c r="F15" s="6" t="s">
        <v>15</v>
      </c>
      <c r="G15" s="11"/>
      <c r="H15" s="11"/>
      <c r="I15" s="11">
        <f t="shared" ref="I15:I27" si="4">G15*E15</f>
        <v>0</v>
      </c>
      <c r="J15" s="8">
        <f t="shared" ref="J15:J27" si="5">H15*E15</f>
        <v>0</v>
      </c>
      <c r="K15" s="6" t="s">
        <v>36</v>
      </c>
      <c r="L15" s="16" t="s">
        <v>79</v>
      </c>
      <c r="M15" s="12"/>
      <c r="N15" s="12"/>
      <c r="O15" s="14"/>
      <c r="P15" s="14"/>
    </row>
    <row r="16" spans="1:16" s="7" customFormat="1" x14ac:dyDescent="0.2">
      <c r="A16" s="6" t="s">
        <v>20</v>
      </c>
      <c r="B16" s="6" t="s">
        <v>21</v>
      </c>
      <c r="C16" s="6" t="s">
        <v>80</v>
      </c>
      <c r="D16" s="6"/>
      <c r="E16" s="13">
        <v>1</v>
      </c>
      <c r="F16" s="6" t="s">
        <v>15</v>
      </c>
      <c r="G16" s="11"/>
      <c r="H16" s="11"/>
      <c r="I16" s="11">
        <f t="shared" si="4"/>
        <v>0</v>
      </c>
      <c r="J16" s="8">
        <f t="shared" si="5"/>
        <v>0</v>
      </c>
      <c r="K16" s="6" t="s">
        <v>36</v>
      </c>
      <c r="L16" s="16" t="s">
        <v>79</v>
      </c>
      <c r="M16" s="12"/>
      <c r="N16" s="12"/>
      <c r="O16" s="14"/>
      <c r="P16" s="14"/>
    </row>
    <row r="17" spans="1:19" s="7" customFormat="1" x14ac:dyDescent="0.2">
      <c r="A17" s="6" t="s">
        <v>20</v>
      </c>
      <c r="B17" s="6" t="s">
        <v>21</v>
      </c>
      <c r="C17" s="6" t="s">
        <v>81</v>
      </c>
      <c r="D17" s="6"/>
      <c r="E17" s="13">
        <v>1</v>
      </c>
      <c r="F17" s="6" t="s">
        <v>15</v>
      </c>
      <c r="G17" s="11"/>
      <c r="H17" s="11"/>
      <c r="I17" s="11">
        <f t="shared" si="4"/>
        <v>0</v>
      </c>
      <c r="J17" s="8">
        <f t="shared" si="5"/>
        <v>0</v>
      </c>
      <c r="K17" s="6" t="s">
        <v>36</v>
      </c>
      <c r="L17" s="16" t="s">
        <v>79</v>
      </c>
      <c r="M17" s="12"/>
      <c r="N17" s="12"/>
      <c r="O17" s="14"/>
      <c r="P17" s="14"/>
    </row>
    <row r="18" spans="1:19" s="7" customFormat="1" x14ac:dyDescent="0.2">
      <c r="A18" s="6" t="s">
        <v>20</v>
      </c>
      <c r="B18" s="6" t="s">
        <v>21</v>
      </c>
      <c r="C18" s="6" t="s">
        <v>38</v>
      </c>
      <c r="D18" s="6"/>
      <c r="E18" s="13">
        <v>9</v>
      </c>
      <c r="F18" s="6" t="s">
        <v>15</v>
      </c>
      <c r="G18" s="11"/>
      <c r="H18" s="11"/>
      <c r="I18" s="11">
        <f t="shared" si="4"/>
        <v>0</v>
      </c>
      <c r="J18" s="8">
        <f t="shared" si="5"/>
        <v>0</v>
      </c>
      <c r="K18" s="6" t="s">
        <v>36</v>
      </c>
      <c r="L18" s="16" t="s">
        <v>79</v>
      </c>
      <c r="M18" s="12"/>
      <c r="N18" s="12"/>
      <c r="O18" s="14"/>
      <c r="P18" s="14"/>
    </row>
    <row r="19" spans="1:19" s="7" customFormat="1" x14ac:dyDescent="0.2">
      <c r="A19" s="6" t="s">
        <v>20</v>
      </c>
      <c r="B19" s="6" t="s">
        <v>21</v>
      </c>
      <c r="C19" s="6" t="s">
        <v>47</v>
      </c>
      <c r="D19" s="6"/>
      <c r="E19" s="13">
        <v>7</v>
      </c>
      <c r="F19" s="6" t="s">
        <v>15</v>
      </c>
      <c r="G19" s="11"/>
      <c r="H19" s="11"/>
      <c r="I19" s="11">
        <f t="shared" si="4"/>
        <v>0</v>
      </c>
      <c r="J19" s="8">
        <f t="shared" si="5"/>
        <v>0</v>
      </c>
      <c r="K19" s="6" t="s">
        <v>36</v>
      </c>
      <c r="L19" s="16" t="s">
        <v>79</v>
      </c>
      <c r="M19" s="12"/>
      <c r="N19" s="12"/>
      <c r="O19" s="14"/>
      <c r="P19" s="14"/>
    </row>
    <row r="20" spans="1:19" s="7" customFormat="1" x14ac:dyDescent="0.2">
      <c r="A20" s="6" t="s">
        <v>20</v>
      </c>
      <c r="B20" s="6" t="s">
        <v>21</v>
      </c>
      <c r="C20" s="6" t="s">
        <v>82</v>
      </c>
      <c r="D20" s="6"/>
      <c r="E20" s="13">
        <v>1</v>
      </c>
      <c r="F20" s="6" t="s">
        <v>15</v>
      </c>
      <c r="G20" s="11"/>
      <c r="H20" s="11"/>
      <c r="I20" s="11">
        <f t="shared" si="4"/>
        <v>0</v>
      </c>
      <c r="J20" s="8">
        <f t="shared" si="5"/>
        <v>0</v>
      </c>
      <c r="K20" s="6" t="s">
        <v>36</v>
      </c>
      <c r="L20" s="16" t="s">
        <v>79</v>
      </c>
      <c r="M20" s="12"/>
      <c r="N20" s="12"/>
      <c r="O20" s="14"/>
      <c r="P20" s="14"/>
    </row>
    <row r="21" spans="1:19" s="7" customFormat="1" x14ac:dyDescent="0.2">
      <c r="A21" s="6" t="s">
        <v>20</v>
      </c>
      <c r="B21" s="6" t="s">
        <v>21</v>
      </c>
      <c r="C21" s="6" t="s">
        <v>83</v>
      </c>
      <c r="D21" s="6"/>
      <c r="E21" s="13">
        <v>2</v>
      </c>
      <c r="F21" s="6" t="s">
        <v>15</v>
      </c>
      <c r="G21" s="11"/>
      <c r="H21" s="11"/>
      <c r="I21" s="11">
        <f t="shared" si="4"/>
        <v>0</v>
      </c>
      <c r="J21" s="8">
        <f t="shared" si="5"/>
        <v>0</v>
      </c>
      <c r="K21" s="6" t="s">
        <v>36</v>
      </c>
      <c r="L21" s="16" t="s">
        <v>79</v>
      </c>
      <c r="M21" s="12"/>
      <c r="N21" s="12"/>
      <c r="O21" s="14"/>
      <c r="P21" s="14"/>
    </row>
    <row r="22" spans="1:19" s="7" customFormat="1" x14ac:dyDescent="0.2">
      <c r="A22" s="6" t="s">
        <v>20</v>
      </c>
      <c r="B22" s="6" t="s">
        <v>88</v>
      </c>
      <c r="C22" s="6" t="s">
        <v>85</v>
      </c>
      <c r="D22" s="6"/>
      <c r="E22" s="13">
        <v>3</v>
      </c>
      <c r="F22" s="6" t="s">
        <v>15</v>
      </c>
      <c r="G22" s="11"/>
      <c r="H22" s="11"/>
      <c r="I22" s="11">
        <f t="shared" si="4"/>
        <v>0</v>
      </c>
      <c r="J22" s="8">
        <f t="shared" si="5"/>
        <v>0</v>
      </c>
      <c r="K22" s="6" t="s">
        <v>36</v>
      </c>
      <c r="L22" s="16" t="s">
        <v>79</v>
      </c>
      <c r="M22" s="12"/>
      <c r="N22" s="12"/>
      <c r="O22" s="14"/>
      <c r="P22" s="14"/>
    </row>
    <row r="23" spans="1:19" s="7" customFormat="1" x14ac:dyDescent="0.2">
      <c r="A23" s="6" t="s">
        <v>20</v>
      </c>
      <c r="B23" s="6" t="s">
        <v>84</v>
      </c>
      <c r="C23" s="6" t="s">
        <v>47</v>
      </c>
      <c r="D23" s="6"/>
      <c r="E23" s="13">
        <v>24</v>
      </c>
      <c r="F23" s="6" t="s">
        <v>15</v>
      </c>
      <c r="G23" s="11"/>
      <c r="H23" s="11"/>
      <c r="I23" s="11">
        <f t="shared" si="4"/>
        <v>0</v>
      </c>
      <c r="J23" s="8">
        <f t="shared" si="5"/>
        <v>0</v>
      </c>
      <c r="K23" s="6" t="s">
        <v>36</v>
      </c>
      <c r="L23" s="16" t="s">
        <v>79</v>
      </c>
      <c r="M23" s="12"/>
      <c r="N23" s="12"/>
      <c r="O23" s="14"/>
      <c r="P23" s="14"/>
    </row>
    <row r="24" spans="1:19" s="7" customFormat="1" x14ac:dyDescent="0.2">
      <c r="A24" s="6" t="s">
        <v>20</v>
      </c>
      <c r="B24" s="6" t="s">
        <v>48</v>
      </c>
      <c r="C24" s="6" t="s">
        <v>47</v>
      </c>
      <c r="D24" s="6"/>
      <c r="E24" s="13">
        <v>5</v>
      </c>
      <c r="F24" s="6" t="s">
        <v>15</v>
      </c>
      <c r="G24" s="11"/>
      <c r="H24" s="11"/>
      <c r="I24" s="11">
        <f t="shared" si="4"/>
        <v>0</v>
      </c>
      <c r="J24" s="8">
        <f t="shared" si="5"/>
        <v>0</v>
      </c>
      <c r="K24" s="6" t="s">
        <v>37</v>
      </c>
      <c r="L24" s="16" t="s">
        <v>79</v>
      </c>
      <c r="M24" s="12"/>
      <c r="N24" s="12"/>
      <c r="O24" s="14"/>
      <c r="P24" s="14"/>
    </row>
    <row r="25" spans="1:19" s="7" customFormat="1" x14ac:dyDescent="0.2">
      <c r="A25" s="6" t="s">
        <v>20</v>
      </c>
      <c r="B25" s="6" t="s">
        <v>48</v>
      </c>
      <c r="C25" s="6" t="s">
        <v>86</v>
      </c>
      <c r="D25" s="6"/>
      <c r="E25" s="13">
        <v>1</v>
      </c>
      <c r="F25" s="6" t="s">
        <v>15</v>
      </c>
      <c r="G25" s="11"/>
      <c r="H25" s="11"/>
      <c r="I25" s="11">
        <f t="shared" si="4"/>
        <v>0</v>
      </c>
      <c r="J25" s="8">
        <f t="shared" si="5"/>
        <v>0</v>
      </c>
      <c r="K25" s="6" t="s">
        <v>37</v>
      </c>
      <c r="L25" s="16" t="s">
        <v>79</v>
      </c>
      <c r="M25" s="12"/>
      <c r="N25" s="12"/>
      <c r="O25" s="14"/>
      <c r="P25" s="14"/>
    </row>
    <row r="26" spans="1:19" s="7" customFormat="1" x14ac:dyDescent="0.2">
      <c r="A26" s="6" t="s">
        <v>20</v>
      </c>
      <c r="B26" s="6" t="s">
        <v>87</v>
      </c>
      <c r="C26" s="6" t="s">
        <v>47</v>
      </c>
      <c r="D26" s="6"/>
      <c r="E26" s="13">
        <v>1</v>
      </c>
      <c r="F26" s="6" t="s">
        <v>15</v>
      </c>
      <c r="G26" s="11"/>
      <c r="H26" s="11"/>
      <c r="I26" s="11">
        <f t="shared" si="4"/>
        <v>0</v>
      </c>
      <c r="J26" s="8">
        <f t="shared" si="5"/>
        <v>0</v>
      </c>
      <c r="K26" s="6" t="s">
        <v>37</v>
      </c>
      <c r="L26" s="16" t="s">
        <v>79</v>
      </c>
      <c r="M26" s="12"/>
      <c r="N26" s="12"/>
      <c r="O26" s="14"/>
      <c r="P26" s="14"/>
    </row>
    <row r="27" spans="1:19" s="7" customFormat="1" x14ac:dyDescent="0.2">
      <c r="A27" s="6" t="s">
        <v>89</v>
      </c>
      <c r="B27" s="6" t="s">
        <v>90</v>
      </c>
      <c r="C27" s="6" t="s">
        <v>91</v>
      </c>
      <c r="D27" s="6"/>
      <c r="E27" s="13">
        <v>3</v>
      </c>
      <c r="F27" s="6" t="s">
        <v>15</v>
      </c>
      <c r="G27" s="11"/>
      <c r="H27" s="11"/>
      <c r="I27" s="11">
        <f t="shared" si="4"/>
        <v>0</v>
      </c>
      <c r="J27" s="8">
        <f t="shared" si="5"/>
        <v>0</v>
      </c>
      <c r="K27" s="6">
        <v>210170304</v>
      </c>
      <c r="L27" s="16"/>
      <c r="M27" s="12"/>
      <c r="N27" s="12"/>
      <c r="O27" s="14"/>
      <c r="P27" s="14"/>
    </row>
    <row r="28" spans="1:19" s="7" customFormat="1" x14ac:dyDescent="0.2">
      <c r="A28" s="6" t="s">
        <v>93</v>
      </c>
      <c r="B28" s="15" t="s">
        <v>95</v>
      </c>
      <c r="C28" s="7" t="s">
        <v>94</v>
      </c>
      <c r="D28" s="6"/>
      <c r="E28" s="13">
        <v>1</v>
      </c>
      <c r="F28" s="6" t="s">
        <v>15</v>
      </c>
      <c r="G28" s="11"/>
      <c r="H28" s="8"/>
      <c r="I28" s="11">
        <f>G28*E28</f>
        <v>0</v>
      </c>
      <c r="J28" s="8">
        <f>H28*E28</f>
        <v>0</v>
      </c>
      <c r="K28" s="41">
        <v>210160905</v>
      </c>
      <c r="L28" s="42" t="s">
        <v>92</v>
      </c>
      <c r="M28" s="39"/>
      <c r="N28" s="12"/>
      <c r="O28" s="14"/>
      <c r="P28" s="14"/>
    </row>
    <row r="29" spans="1:19" s="7" customFormat="1" x14ac:dyDescent="0.2">
      <c r="A29" s="6" t="s">
        <v>96</v>
      </c>
      <c r="B29" s="7" t="s">
        <v>97</v>
      </c>
      <c r="C29" s="6" t="s">
        <v>98</v>
      </c>
      <c r="D29" s="6"/>
      <c r="E29" s="13">
        <v>1</v>
      </c>
      <c r="F29" s="6" t="s">
        <v>15</v>
      </c>
      <c r="G29" s="11"/>
      <c r="H29" s="11"/>
      <c r="I29" s="11">
        <f>G29*E29</f>
        <v>0</v>
      </c>
      <c r="J29" s="8">
        <f>H29*E29</f>
        <v>0</v>
      </c>
      <c r="K29" s="22">
        <v>210140201</v>
      </c>
      <c r="L29" s="42"/>
      <c r="M29" s="36"/>
      <c r="N29" s="12"/>
      <c r="O29" s="14"/>
      <c r="P29" s="14"/>
    </row>
    <row r="30" spans="1:19" s="7" customFormat="1" x14ac:dyDescent="0.2">
      <c r="A30" s="29" t="s">
        <v>99</v>
      </c>
      <c r="B30" s="30" t="s">
        <v>493</v>
      </c>
      <c r="C30" s="29"/>
      <c r="D30" s="29"/>
      <c r="E30" s="31">
        <v>1</v>
      </c>
      <c r="F30" s="6" t="s">
        <v>15</v>
      </c>
      <c r="G30" s="32"/>
      <c r="H30" s="11"/>
      <c r="I30" s="11">
        <f>G30*E30</f>
        <v>0</v>
      </c>
      <c r="J30" s="8">
        <f>H30*E30</f>
        <v>0</v>
      </c>
      <c r="K30" s="6" t="s">
        <v>37</v>
      </c>
      <c r="L30" s="16" t="s">
        <v>100</v>
      </c>
      <c r="M30" s="37"/>
      <c r="N30" s="12"/>
      <c r="O30" s="14"/>
      <c r="P30" s="14"/>
    </row>
    <row r="31" spans="1:19" s="7" customFormat="1" x14ac:dyDescent="0.2">
      <c r="A31" s="6" t="s">
        <v>50</v>
      </c>
      <c r="C31" s="6" t="s">
        <v>51</v>
      </c>
      <c r="D31" s="6"/>
      <c r="E31" s="13">
        <v>3</v>
      </c>
      <c r="F31" s="6" t="s">
        <v>15</v>
      </c>
      <c r="G31" s="11"/>
      <c r="H31" s="11"/>
      <c r="I31" s="11">
        <f>G31*E31</f>
        <v>0</v>
      </c>
      <c r="J31" s="8">
        <f>H31*E31</f>
        <v>0</v>
      </c>
      <c r="K31" s="22">
        <v>210070401</v>
      </c>
      <c r="L31" s="42"/>
      <c r="M31" s="12"/>
      <c r="N31" s="12"/>
      <c r="O31" s="14"/>
      <c r="P31" s="14"/>
      <c r="S31" s="6"/>
    </row>
    <row r="32" spans="1:19" s="7" customFormat="1" x14ac:dyDescent="0.2">
      <c r="A32" s="6" t="s">
        <v>52</v>
      </c>
      <c r="C32" s="6" t="s">
        <v>51</v>
      </c>
      <c r="D32" s="6"/>
      <c r="E32" s="13">
        <v>2</v>
      </c>
      <c r="F32" s="6" t="s">
        <v>15</v>
      </c>
      <c r="G32" s="11"/>
      <c r="H32" s="11"/>
      <c r="I32" s="11">
        <f t="shared" ref="I32:I33" si="6">G32*E32</f>
        <v>0</v>
      </c>
      <c r="J32" s="8">
        <f t="shared" ref="J32:J33" si="7">H32*E32</f>
        <v>0</v>
      </c>
      <c r="K32" s="22">
        <v>210070401</v>
      </c>
      <c r="L32" s="42"/>
      <c r="M32" s="12"/>
      <c r="N32" s="12"/>
      <c r="O32" s="14"/>
      <c r="P32" s="14"/>
      <c r="S32" s="6"/>
    </row>
    <row r="33" spans="1:20" s="7" customFormat="1" x14ac:dyDescent="0.2">
      <c r="A33" s="6" t="s">
        <v>53</v>
      </c>
      <c r="B33" s="6" t="s">
        <v>54</v>
      </c>
      <c r="C33" s="6" t="s">
        <v>55</v>
      </c>
      <c r="D33" s="6"/>
      <c r="E33" s="13">
        <v>1</v>
      </c>
      <c r="F33" s="6" t="s">
        <v>15</v>
      </c>
      <c r="G33" s="11"/>
      <c r="H33" s="11"/>
      <c r="I33" s="11">
        <f t="shared" si="6"/>
        <v>0</v>
      </c>
      <c r="J33" s="11">
        <f t="shared" si="7"/>
        <v>0</v>
      </c>
      <c r="L33" s="25"/>
      <c r="M33" s="12"/>
      <c r="O33" s="14"/>
      <c r="P33" s="14"/>
    </row>
    <row r="34" spans="1:20" s="7" customFormat="1" x14ac:dyDescent="0.2">
      <c r="A34" s="7" t="s">
        <v>101</v>
      </c>
      <c r="B34" s="7" t="s">
        <v>102</v>
      </c>
      <c r="C34" s="7" t="s">
        <v>494</v>
      </c>
      <c r="E34" s="13">
        <v>2</v>
      </c>
      <c r="F34" s="6" t="s">
        <v>15</v>
      </c>
      <c r="G34" s="8"/>
      <c r="H34" s="11"/>
      <c r="I34" s="11">
        <f>G34*E34</f>
        <v>0</v>
      </c>
      <c r="J34" s="8">
        <f>H34*E34</f>
        <v>0</v>
      </c>
      <c r="K34" s="6">
        <v>210150481</v>
      </c>
      <c r="L34" s="25"/>
      <c r="M34" s="20"/>
      <c r="N34" s="12"/>
      <c r="O34" s="14"/>
      <c r="P34" s="14"/>
    </row>
    <row r="35" spans="1:20" s="7" customFormat="1" x14ac:dyDescent="0.2">
      <c r="A35" s="7" t="s">
        <v>103</v>
      </c>
      <c r="B35" s="7" t="s">
        <v>104</v>
      </c>
      <c r="E35" s="13">
        <v>1</v>
      </c>
      <c r="F35" s="6" t="s">
        <v>15</v>
      </c>
      <c r="G35" s="8"/>
      <c r="H35" s="11"/>
      <c r="I35" s="8">
        <f>G35*E35</f>
        <v>0</v>
      </c>
      <c r="J35" s="8">
        <f>H35*E35</f>
        <v>0</v>
      </c>
      <c r="L35" s="25"/>
      <c r="M35" s="20"/>
      <c r="O35" s="14"/>
      <c r="P35" s="14"/>
    </row>
    <row r="36" spans="1:20" s="7" customFormat="1" x14ac:dyDescent="0.2">
      <c r="A36" s="6" t="s">
        <v>49</v>
      </c>
      <c r="B36" s="6" t="s">
        <v>492</v>
      </c>
      <c r="C36" s="6" t="s">
        <v>105</v>
      </c>
      <c r="D36" s="6"/>
      <c r="E36" s="13">
        <v>3</v>
      </c>
      <c r="F36" s="6" t="s">
        <v>15</v>
      </c>
      <c r="G36" s="11"/>
      <c r="H36" s="11"/>
      <c r="I36" s="11">
        <f t="shared" ref="I36:I37" si="8">G36*E36</f>
        <v>0</v>
      </c>
      <c r="J36" s="8">
        <f t="shared" ref="J36:J37" si="9">H36*E36</f>
        <v>0</v>
      </c>
      <c r="K36" s="6" t="s">
        <v>37</v>
      </c>
      <c r="L36" s="16" t="s">
        <v>106</v>
      </c>
      <c r="M36" s="12"/>
      <c r="N36" s="12"/>
      <c r="O36" s="14"/>
      <c r="P36" s="14"/>
    </row>
    <row r="37" spans="1:20" s="7" customFormat="1" x14ac:dyDescent="0.2">
      <c r="A37" s="6" t="s">
        <v>63</v>
      </c>
      <c r="B37" s="6" t="s">
        <v>495</v>
      </c>
      <c r="D37" s="6"/>
      <c r="E37" s="13">
        <v>1</v>
      </c>
      <c r="F37" s="6" t="s">
        <v>15</v>
      </c>
      <c r="G37" s="11"/>
      <c r="H37" s="11"/>
      <c r="I37" s="11">
        <f t="shared" si="8"/>
        <v>0</v>
      </c>
      <c r="J37" s="8">
        <f t="shared" si="9"/>
        <v>0</v>
      </c>
      <c r="K37" s="6" t="s">
        <v>36</v>
      </c>
      <c r="L37" s="16"/>
      <c r="M37" s="12"/>
      <c r="N37" s="12"/>
      <c r="O37" s="14"/>
      <c r="P37" s="14"/>
    </row>
    <row r="38" spans="1:20" s="7" customFormat="1" x14ac:dyDescent="0.2">
      <c r="A38" s="6" t="s">
        <v>40</v>
      </c>
      <c r="B38" s="6" t="s">
        <v>496</v>
      </c>
      <c r="C38" s="6" t="s">
        <v>62</v>
      </c>
      <c r="D38" s="6"/>
      <c r="E38" s="13">
        <v>3</v>
      </c>
      <c r="F38" s="6" t="s">
        <v>15</v>
      </c>
      <c r="G38" s="11"/>
      <c r="H38" s="11"/>
      <c r="I38" s="11">
        <f>G38*E38</f>
        <v>0</v>
      </c>
      <c r="J38" s="8">
        <f>H38*E38</f>
        <v>0</v>
      </c>
      <c r="K38" s="6">
        <v>210130106</v>
      </c>
      <c r="L38" s="16"/>
      <c r="M38" s="12"/>
      <c r="N38" s="12"/>
      <c r="O38" s="14"/>
      <c r="P38" s="14"/>
    </row>
    <row r="39" spans="1:20" s="7" customFormat="1" x14ac:dyDescent="0.2">
      <c r="A39" s="6" t="s">
        <v>40</v>
      </c>
      <c r="B39" s="6" t="s">
        <v>497</v>
      </c>
      <c r="C39" s="6" t="s">
        <v>62</v>
      </c>
      <c r="D39" s="6"/>
      <c r="E39" s="13">
        <v>1</v>
      </c>
      <c r="F39" s="6" t="s">
        <v>15</v>
      </c>
      <c r="G39" s="11"/>
      <c r="H39" s="11"/>
      <c r="I39" s="11">
        <f>G39*E39</f>
        <v>0</v>
      </c>
      <c r="J39" s="8">
        <f>H39*E39</f>
        <v>0</v>
      </c>
      <c r="K39" s="6">
        <v>210130106</v>
      </c>
      <c r="L39" s="16"/>
      <c r="M39" s="12"/>
      <c r="N39" s="12"/>
      <c r="O39" s="14"/>
      <c r="P39" s="14"/>
    </row>
    <row r="40" spans="1:20" s="7" customFormat="1" x14ac:dyDescent="0.2">
      <c r="A40" s="6" t="s">
        <v>405</v>
      </c>
      <c r="B40" s="6" t="s">
        <v>406</v>
      </c>
      <c r="C40" s="6"/>
      <c r="D40" s="6"/>
      <c r="E40" s="13">
        <v>1</v>
      </c>
      <c r="F40" s="6" t="s">
        <v>15</v>
      </c>
      <c r="G40" s="11"/>
      <c r="H40" s="11"/>
      <c r="I40" s="11">
        <f t="shared" ref="I40:I41" si="10">G40*E40</f>
        <v>0</v>
      </c>
      <c r="J40" s="8">
        <f t="shared" ref="J40:J41" si="11">H40*E40</f>
        <v>0</v>
      </c>
      <c r="K40" s="6">
        <v>210130106</v>
      </c>
      <c r="L40" s="16" t="s">
        <v>486</v>
      </c>
      <c r="M40" s="12"/>
      <c r="N40" s="12"/>
      <c r="O40" s="14"/>
      <c r="P40" s="14"/>
    </row>
    <row r="41" spans="1:20" s="7" customFormat="1" x14ac:dyDescent="0.2">
      <c r="A41" s="6" t="s">
        <v>407</v>
      </c>
      <c r="B41" s="6"/>
      <c r="C41" s="6"/>
      <c r="D41" s="6"/>
      <c r="E41" s="13">
        <v>1</v>
      </c>
      <c r="F41" s="6" t="s">
        <v>15</v>
      </c>
      <c r="G41" s="11"/>
      <c r="H41" s="11"/>
      <c r="I41" s="11">
        <f t="shared" si="10"/>
        <v>0</v>
      </c>
      <c r="J41" s="8">
        <f t="shared" si="11"/>
        <v>0</v>
      </c>
      <c r="K41" s="6">
        <v>210130106</v>
      </c>
      <c r="L41" s="16" t="s">
        <v>487</v>
      </c>
      <c r="M41" s="12"/>
      <c r="N41" s="12"/>
      <c r="O41" s="14"/>
      <c r="P41" s="14"/>
    </row>
    <row r="42" spans="1:20" s="7" customFormat="1" x14ac:dyDescent="0.2">
      <c r="A42" s="6" t="s">
        <v>410</v>
      </c>
      <c r="B42" s="6"/>
      <c r="C42" s="6"/>
      <c r="D42" s="6"/>
      <c r="E42" s="13">
        <v>1</v>
      </c>
      <c r="F42" s="6" t="s">
        <v>15</v>
      </c>
      <c r="G42" s="11"/>
      <c r="H42" s="11"/>
      <c r="I42" s="11">
        <f t="shared" ref="I42" si="12">G42*E42</f>
        <v>0</v>
      </c>
      <c r="J42" s="8">
        <f t="shared" ref="J42" si="13">H42*E42</f>
        <v>0</v>
      </c>
      <c r="K42" s="6">
        <v>210130106</v>
      </c>
      <c r="L42" s="16"/>
      <c r="M42" s="12"/>
      <c r="N42" s="12"/>
      <c r="O42" s="14"/>
      <c r="P42" s="14"/>
    </row>
    <row r="43" spans="1:20" s="7" customFormat="1" x14ac:dyDescent="0.2">
      <c r="A43" s="6" t="s">
        <v>56</v>
      </c>
      <c r="B43" s="6"/>
      <c r="C43" s="16" t="s">
        <v>58</v>
      </c>
      <c r="D43" s="6"/>
      <c r="E43" s="13">
        <v>124</v>
      </c>
      <c r="F43" s="6" t="s">
        <v>15</v>
      </c>
      <c r="G43" s="8"/>
      <c r="H43" s="11"/>
      <c r="I43" s="11">
        <f t="shared" ref="I43:I45" si="14">G43*E43</f>
        <v>0</v>
      </c>
      <c r="J43" s="11">
        <f>H43*E43</f>
        <v>0</v>
      </c>
      <c r="K43" s="6">
        <v>210192571</v>
      </c>
      <c r="L43" s="16" t="s">
        <v>107</v>
      </c>
      <c r="M43" s="12"/>
      <c r="N43" s="12"/>
      <c r="O43" s="14"/>
      <c r="P43" s="14"/>
      <c r="T43" s="11"/>
    </row>
    <row r="44" spans="1:20" s="7" customFormat="1" x14ac:dyDescent="0.2">
      <c r="A44" s="6" t="s">
        <v>56</v>
      </c>
      <c r="B44" s="6"/>
      <c r="C44" s="16" t="s">
        <v>108</v>
      </c>
      <c r="D44" s="6"/>
      <c r="E44" s="13">
        <v>3</v>
      </c>
      <c r="F44" s="6" t="s">
        <v>15</v>
      </c>
      <c r="G44" s="8"/>
      <c r="H44" s="11"/>
      <c r="I44" s="11">
        <f t="shared" si="14"/>
        <v>0</v>
      </c>
      <c r="J44" s="11">
        <f t="shared" ref="J44:J45" si="15">H44*E44</f>
        <v>0</v>
      </c>
      <c r="K44" s="6">
        <v>210192572</v>
      </c>
      <c r="L44" s="16" t="s">
        <v>107</v>
      </c>
      <c r="M44" s="12"/>
      <c r="N44" s="12"/>
      <c r="O44" s="14"/>
      <c r="P44" s="14"/>
      <c r="T44" s="11"/>
    </row>
    <row r="45" spans="1:20" s="7" customFormat="1" x14ac:dyDescent="0.2">
      <c r="A45" s="6" t="s">
        <v>56</v>
      </c>
      <c r="B45" s="6"/>
      <c r="C45" s="16" t="s">
        <v>57</v>
      </c>
      <c r="D45" s="6"/>
      <c r="E45" s="13">
        <v>9</v>
      </c>
      <c r="F45" s="6" t="s">
        <v>15</v>
      </c>
      <c r="G45" s="8"/>
      <c r="H45" s="11"/>
      <c r="I45" s="11">
        <f t="shared" si="14"/>
        <v>0</v>
      </c>
      <c r="J45" s="11">
        <f t="shared" si="15"/>
        <v>0</v>
      </c>
      <c r="K45" s="6">
        <v>210192574</v>
      </c>
      <c r="L45" s="16" t="s">
        <v>107</v>
      </c>
      <c r="M45" s="12"/>
      <c r="N45" s="12"/>
      <c r="O45" s="14"/>
      <c r="P45" s="14"/>
      <c r="T45" s="11"/>
    </row>
    <row r="46" spans="1:20" s="7" customFormat="1" x14ac:dyDescent="0.2">
      <c r="A46" s="6"/>
      <c r="B46" s="6"/>
      <c r="C46" s="16"/>
      <c r="D46" s="6"/>
      <c r="E46" s="13"/>
      <c r="F46" s="6"/>
      <c r="G46" s="8"/>
      <c r="H46" s="11"/>
      <c r="I46" s="11"/>
      <c r="J46" s="11"/>
      <c r="K46" s="6"/>
      <c r="L46" s="16"/>
      <c r="M46" s="12"/>
      <c r="N46" s="12"/>
      <c r="O46" s="14"/>
      <c r="P46" s="14"/>
      <c r="T46" s="11"/>
    </row>
    <row r="47" spans="1:20" s="7" customFormat="1" x14ac:dyDescent="0.2">
      <c r="A47" s="6" t="s">
        <v>26</v>
      </c>
      <c r="B47" s="18"/>
      <c r="C47" s="6"/>
      <c r="D47" s="6"/>
      <c r="E47" s="13"/>
      <c r="F47" s="6"/>
      <c r="G47" s="8"/>
      <c r="I47" s="8">
        <f>SUM(I8:I45)</f>
        <v>0</v>
      </c>
      <c r="J47" s="8"/>
      <c r="L47" s="26"/>
      <c r="N47" s="14"/>
      <c r="O47" s="14"/>
    </row>
    <row r="48" spans="1:20" x14ac:dyDescent="0.2">
      <c r="A48" s="6" t="s">
        <v>59</v>
      </c>
      <c r="I48" s="3"/>
      <c r="J48" s="3">
        <f>SUM(J8:J47)</f>
        <v>0</v>
      </c>
    </row>
    <row r="49" spans="1:10" x14ac:dyDescent="0.2">
      <c r="A49" s="6"/>
      <c r="I49" s="3"/>
      <c r="J49" s="3"/>
    </row>
    <row r="50" spans="1:10" x14ac:dyDescent="0.2">
      <c r="A50" s="33" t="s">
        <v>60</v>
      </c>
      <c r="B50" s="34"/>
      <c r="C50" s="34"/>
      <c r="D50" s="34"/>
      <c r="E50" s="34"/>
      <c r="F50" s="34"/>
      <c r="G50" s="34"/>
      <c r="I50" s="35"/>
      <c r="J50" s="5">
        <f>J48+I47</f>
        <v>0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&amp;L&amp;"Arial,Obyčejné"Rekonstrukce Výjezdové Základny Zdravotnické Záchranné Služby Jihomoravského Kraje, P. O. V Šumné&amp;R&amp;"Arial,Obyčejné"DPS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workbookViewId="0">
      <selection activeCell="N18" sqref="N18"/>
    </sheetView>
  </sheetViews>
  <sheetFormatPr defaultRowHeight="12.75" x14ac:dyDescent="0.2"/>
  <cols>
    <col min="3" max="4" width="20.83203125" customWidth="1"/>
    <col min="6" max="6" width="20.83203125" customWidth="1"/>
    <col min="7" max="7" width="10.83203125" customWidth="1"/>
  </cols>
  <sheetData>
    <row r="1" spans="1:8" ht="20.25" x14ac:dyDescent="0.3">
      <c r="A1" s="53" t="s">
        <v>364</v>
      </c>
      <c r="B1" s="54"/>
      <c r="C1" s="54"/>
      <c r="D1" s="54"/>
      <c r="E1" s="54"/>
      <c r="F1" s="55"/>
      <c r="G1" s="54"/>
      <c r="H1" s="56"/>
    </row>
    <row r="2" spans="1:8" x14ac:dyDescent="0.2">
      <c r="A2" s="54"/>
      <c r="B2" s="54"/>
      <c r="C2" s="54"/>
      <c r="D2" s="54"/>
      <c r="E2" s="54"/>
      <c r="F2" s="55"/>
      <c r="G2" s="54"/>
      <c r="H2" s="56"/>
    </row>
    <row r="3" spans="1:8" x14ac:dyDescent="0.2">
      <c r="A3" s="57" t="s">
        <v>232</v>
      </c>
      <c r="B3" s="57" t="s">
        <v>233</v>
      </c>
      <c r="C3" s="57" t="s">
        <v>234</v>
      </c>
      <c r="D3" s="57" t="s">
        <v>235</v>
      </c>
      <c r="E3" s="57" t="s">
        <v>236</v>
      </c>
      <c r="F3" s="58" t="s">
        <v>237</v>
      </c>
      <c r="G3" s="57" t="s">
        <v>238</v>
      </c>
      <c r="H3" s="59" t="s">
        <v>239</v>
      </c>
    </row>
    <row r="4" spans="1:8" x14ac:dyDescent="0.2">
      <c r="A4" s="54"/>
      <c r="B4" s="54"/>
      <c r="C4" s="54"/>
      <c r="D4" s="54"/>
      <c r="E4" s="54"/>
      <c r="F4" s="55"/>
      <c r="G4" s="54"/>
      <c r="H4" s="56"/>
    </row>
    <row r="5" spans="1:8" x14ac:dyDescent="0.2">
      <c r="A5" s="54"/>
      <c r="B5" s="54"/>
      <c r="C5" s="54"/>
      <c r="D5" s="54"/>
      <c r="E5" s="54"/>
      <c r="F5" s="55"/>
      <c r="G5" s="54"/>
      <c r="H5" s="56"/>
    </row>
    <row r="6" spans="1:8" x14ac:dyDescent="0.2">
      <c r="A6" s="60" t="s">
        <v>240</v>
      </c>
      <c r="B6" s="61"/>
      <c r="C6" s="54"/>
      <c r="D6" s="54"/>
      <c r="E6" s="54"/>
      <c r="F6" s="55"/>
      <c r="G6" s="62"/>
      <c r="H6" s="56"/>
    </row>
    <row r="7" spans="1:8" x14ac:dyDescent="0.2">
      <c r="A7" s="54" t="s">
        <v>241</v>
      </c>
      <c r="B7" s="61" t="s">
        <v>242</v>
      </c>
      <c r="C7" s="54"/>
      <c r="D7" s="54" t="s">
        <v>243</v>
      </c>
      <c r="E7" s="54"/>
      <c r="F7" s="55" t="s">
        <v>126</v>
      </c>
      <c r="G7" s="62"/>
      <c r="H7" s="56">
        <v>20</v>
      </c>
    </row>
    <row r="8" spans="1:8" x14ac:dyDescent="0.2">
      <c r="A8" s="54" t="s">
        <v>241</v>
      </c>
      <c r="B8" s="61" t="s">
        <v>244</v>
      </c>
      <c r="C8" s="54" t="s">
        <v>245</v>
      </c>
      <c r="D8" s="54" t="s">
        <v>246</v>
      </c>
      <c r="E8" s="54"/>
      <c r="F8" s="55" t="s">
        <v>127</v>
      </c>
      <c r="G8" s="62" t="s">
        <v>121</v>
      </c>
      <c r="H8" s="56">
        <v>35</v>
      </c>
    </row>
    <row r="9" spans="1:8" x14ac:dyDescent="0.2">
      <c r="A9" s="54"/>
      <c r="B9" s="61"/>
      <c r="C9" s="54"/>
      <c r="D9" s="54"/>
      <c r="E9" s="54"/>
      <c r="F9" s="55" t="s">
        <v>128</v>
      </c>
      <c r="G9" s="54" t="s">
        <v>130</v>
      </c>
      <c r="H9" s="56">
        <v>20</v>
      </c>
    </row>
    <row r="10" spans="1:8" x14ac:dyDescent="0.2">
      <c r="A10" s="54"/>
      <c r="B10" s="61"/>
      <c r="C10" s="54"/>
      <c r="D10" s="54"/>
      <c r="E10" s="54"/>
      <c r="F10" s="55" t="s">
        <v>131</v>
      </c>
      <c r="G10" s="54" t="s">
        <v>132</v>
      </c>
      <c r="H10" s="56">
        <v>2</v>
      </c>
    </row>
    <row r="11" spans="1:8" x14ac:dyDescent="0.2">
      <c r="A11" s="54" t="s">
        <v>247</v>
      </c>
      <c r="B11" s="61" t="s">
        <v>244</v>
      </c>
      <c r="C11" s="54" t="s">
        <v>248</v>
      </c>
      <c r="D11" s="54" t="s">
        <v>243</v>
      </c>
      <c r="E11" s="54"/>
      <c r="F11" s="55" t="s">
        <v>116</v>
      </c>
      <c r="G11" s="62" t="s">
        <v>124</v>
      </c>
      <c r="H11" s="56">
        <v>22</v>
      </c>
    </row>
    <row r="12" spans="1:8" x14ac:dyDescent="0.2">
      <c r="A12" s="54" t="s">
        <v>241</v>
      </c>
      <c r="B12" s="61" t="s">
        <v>249</v>
      </c>
      <c r="C12" s="54" t="s">
        <v>248</v>
      </c>
      <c r="D12" s="54" t="s">
        <v>243</v>
      </c>
      <c r="E12" s="54"/>
      <c r="F12" s="55" t="s">
        <v>116</v>
      </c>
      <c r="G12" s="62" t="s">
        <v>121</v>
      </c>
      <c r="H12" s="56">
        <v>22</v>
      </c>
    </row>
    <row r="13" spans="1:8" x14ac:dyDescent="0.2">
      <c r="A13" s="54" t="s">
        <v>241</v>
      </c>
      <c r="B13" s="61" t="s">
        <v>250</v>
      </c>
      <c r="C13" s="54" t="s">
        <v>251</v>
      </c>
      <c r="D13" s="54" t="s">
        <v>243</v>
      </c>
      <c r="E13" s="54"/>
      <c r="F13" s="55" t="s">
        <v>116</v>
      </c>
      <c r="G13" s="62" t="s">
        <v>121</v>
      </c>
      <c r="H13" s="56">
        <v>23</v>
      </c>
    </row>
    <row r="14" spans="1:8" x14ac:dyDescent="0.2">
      <c r="A14" s="54" t="s">
        <v>247</v>
      </c>
      <c r="B14" s="61" t="s">
        <v>252</v>
      </c>
      <c r="C14" s="54" t="s">
        <v>253</v>
      </c>
      <c r="D14" s="54" t="s">
        <v>254</v>
      </c>
      <c r="E14" s="54"/>
      <c r="F14" s="55" t="s">
        <v>125</v>
      </c>
      <c r="G14" s="62" t="s">
        <v>124</v>
      </c>
      <c r="H14" s="56">
        <v>20</v>
      </c>
    </row>
    <row r="15" spans="1:8" x14ac:dyDescent="0.2">
      <c r="A15" s="54" t="s">
        <v>247</v>
      </c>
      <c r="B15" s="61" t="s">
        <v>255</v>
      </c>
      <c r="C15" s="54" t="s">
        <v>256</v>
      </c>
      <c r="D15" s="54" t="s">
        <v>254</v>
      </c>
      <c r="E15" s="54"/>
      <c r="F15" s="55" t="s">
        <v>116</v>
      </c>
      <c r="G15" s="62" t="s">
        <v>118</v>
      </c>
      <c r="H15" s="56">
        <v>8</v>
      </c>
    </row>
    <row r="16" spans="1:8" x14ac:dyDescent="0.2">
      <c r="A16" s="54" t="s">
        <v>241</v>
      </c>
      <c r="B16" s="61" t="s">
        <v>252</v>
      </c>
      <c r="C16" s="54" t="s">
        <v>248</v>
      </c>
      <c r="D16" s="54" t="s">
        <v>243</v>
      </c>
      <c r="E16" s="54"/>
      <c r="F16" s="55" t="s">
        <v>116</v>
      </c>
      <c r="G16" s="62" t="s">
        <v>123</v>
      </c>
      <c r="H16" s="56">
        <v>22</v>
      </c>
    </row>
    <row r="17" spans="1:8" x14ac:dyDescent="0.2">
      <c r="A17" s="54" t="s">
        <v>247</v>
      </c>
      <c r="B17" s="55" t="s">
        <v>257</v>
      </c>
      <c r="C17" s="54" t="s">
        <v>258</v>
      </c>
      <c r="D17" s="54" t="s">
        <v>259</v>
      </c>
      <c r="E17" s="54"/>
      <c r="F17" s="55" t="s">
        <v>116</v>
      </c>
      <c r="G17" s="62" t="s">
        <v>117</v>
      </c>
      <c r="H17" s="56">
        <v>75</v>
      </c>
    </row>
    <row r="18" spans="1:8" x14ac:dyDescent="0.2">
      <c r="A18" s="54" t="s">
        <v>247</v>
      </c>
      <c r="B18" s="55" t="s">
        <v>260</v>
      </c>
      <c r="C18" s="54" t="s">
        <v>256</v>
      </c>
      <c r="D18" s="54" t="s">
        <v>254</v>
      </c>
      <c r="E18" s="54"/>
      <c r="F18" s="55" t="s">
        <v>116</v>
      </c>
      <c r="G18" s="62" t="s">
        <v>118</v>
      </c>
      <c r="H18" s="56">
        <v>0</v>
      </c>
    </row>
    <row r="19" spans="1:8" x14ac:dyDescent="0.2">
      <c r="A19" s="54" t="s">
        <v>241</v>
      </c>
      <c r="B19" s="61" t="s">
        <v>261</v>
      </c>
      <c r="C19" s="54" t="s">
        <v>262</v>
      </c>
      <c r="D19" s="54" t="s">
        <v>263</v>
      </c>
      <c r="E19" s="54"/>
      <c r="F19" s="55" t="s">
        <v>116</v>
      </c>
      <c r="G19" s="62" t="s">
        <v>118</v>
      </c>
      <c r="H19" s="56">
        <f>20+4+7*4</f>
        <v>52</v>
      </c>
    </row>
    <row r="20" spans="1:8" x14ac:dyDescent="0.2">
      <c r="A20" s="54" t="s">
        <v>241</v>
      </c>
      <c r="B20" s="61" t="s">
        <v>264</v>
      </c>
      <c r="C20" s="54" t="s">
        <v>265</v>
      </c>
      <c r="D20" s="54" t="s">
        <v>263</v>
      </c>
      <c r="E20" s="54"/>
      <c r="F20" s="55" t="s">
        <v>116</v>
      </c>
      <c r="G20" s="62" t="s">
        <v>118</v>
      </c>
      <c r="H20" s="56">
        <f>20+4+3*4</f>
        <v>36</v>
      </c>
    </row>
    <row r="21" spans="1:8" x14ac:dyDescent="0.2">
      <c r="A21" s="54" t="s">
        <v>247</v>
      </c>
      <c r="B21" s="61" t="s">
        <v>264</v>
      </c>
      <c r="C21" s="54" t="s">
        <v>266</v>
      </c>
      <c r="D21" s="54" t="s">
        <v>254</v>
      </c>
      <c r="E21" s="63"/>
      <c r="F21" s="55" t="s">
        <v>116</v>
      </c>
      <c r="G21" s="62" t="s">
        <v>120</v>
      </c>
      <c r="H21" s="56">
        <v>21</v>
      </c>
    </row>
    <row r="22" spans="1:8" x14ac:dyDescent="0.2">
      <c r="A22" s="54" t="s">
        <v>247</v>
      </c>
      <c r="B22" s="61" t="s">
        <v>267</v>
      </c>
      <c r="C22" s="54" t="s">
        <v>268</v>
      </c>
      <c r="D22" s="54" t="s">
        <v>263</v>
      </c>
      <c r="E22" s="63"/>
      <c r="F22" s="55" t="s">
        <v>116</v>
      </c>
      <c r="G22" s="62" t="s">
        <v>118</v>
      </c>
      <c r="H22" s="56">
        <v>40</v>
      </c>
    </row>
    <row r="23" spans="1:8" x14ac:dyDescent="0.2">
      <c r="A23" s="54" t="s">
        <v>241</v>
      </c>
      <c r="B23" s="61" t="s">
        <v>269</v>
      </c>
      <c r="C23" s="54" t="s">
        <v>262</v>
      </c>
      <c r="D23" s="54" t="s">
        <v>270</v>
      </c>
      <c r="E23" s="63"/>
      <c r="F23" s="55" t="s">
        <v>116</v>
      </c>
      <c r="G23" s="62" t="s">
        <v>118</v>
      </c>
      <c r="H23" s="56">
        <f>32+4+8*3</f>
        <v>60</v>
      </c>
    </row>
    <row r="24" spans="1:8" x14ac:dyDescent="0.2">
      <c r="A24" s="54" t="s">
        <v>241</v>
      </c>
      <c r="B24" s="61" t="s">
        <v>271</v>
      </c>
      <c r="C24" s="54" t="s">
        <v>265</v>
      </c>
      <c r="D24" s="54" t="s">
        <v>270</v>
      </c>
      <c r="E24" s="63"/>
      <c r="F24" s="55" t="s">
        <v>116</v>
      </c>
      <c r="G24" s="62" t="s">
        <v>118</v>
      </c>
      <c r="H24" s="56">
        <f>18+3*3</f>
        <v>27</v>
      </c>
    </row>
    <row r="25" spans="1:8" x14ac:dyDescent="0.2">
      <c r="A25" s="54" t="s">
        <v>247</v>
      </c>
      <c r="B25" s="61" t="s">
        <v>271</v>
      </c>
      <c r="C25" s="54" t="s">
        <v>266</v>
      </c>
      <c r="D25" s="54" t="s">
        <v>270</v>
      </c>
      <c r="E25" s="63"/>
      <c r="F25" s="55" t="s">
        <v>116</v>
      </c>
      <c r="G25" s="62" t="s">
        <v>120</v>
      </c>
      <c r="H25" s="56">
        <f>17+6</f>
        <v>23</v>
      </c>
    </row>
    <row r="26" spans="1:8" x14ac:dyDescent="0.2">
      <c r="A26" s="54" t="s">
        <v>247</v>
      </c>
      <c r="B26" s="61" t="s">
        <v>272</v>
      </c>
      <c r="C26" s="54" t="s">
        <v>268</v>
      </c>
      <c r="D26" s="54" t="s">
        <v>270</v>
      </c>
      <c r="E26" s="63"/>
      <c r="F26" s="55" t="s">
        <v>116</v>
      </c>
      <c r="G26" s="62" t="s">
        <v>118</v>
      </c>
      <c r="H26" s="56">
        <v>13</v>
      </c>
    </row>
    <row r="27" spans="1:8" x14ac:dyDescent="0.2">
      <c r="A27" s="54" t="s">
        <v>241</v>
      </c>
      <c r="B27" s="61" t="s">
        <v>273</v>
      </c>
      <c r="C27" s="54" t="s">
        <v>262</v>
      </c>
      <c r="D27" s="54" t="s">
        <v>274</v>
      </c>
      <c r="E27" s="63"/>
      <c r="F27" s="55" t="s">
        <v>116</v>
      </c>
      <c r="G27" s="62" t="s">
        <v>118</v>
      </c>
      <c r="H27" s="56">
        <f>40</f>
        <v>40</v>
      </c>
    </row>
    <row r="28" spans="1:8" x14ac:dyDescent="0.2">
      <c r="A28" s="54" t="s">
        <v>247</v>
      </c>
      <c r="B28" s="61" t="s">
        <v>273</v>
      </c>
      <c r="C28" s="54" t="s">
        <v>275</v>
      </c>
      <c r="D28" s="54" t="s">
        <v>274</v>
      </c>
      <c r="E28" s="63"/>
      <c r="F28" s="55" t="s">
        <v>276</v>
      </c>
      <c r="G28" s="62" t="s">
        <v>277</v>
      </c>
      <c r="H28" s="56">
        <v>0</v>
      </c>
    </row>
    <row r="29" spans="1:8" x14ac:dyDescent="0.2">
      <c r="A29" s="54" t="s">
        <v>241</v>
      </c>
      <c r="B29" s="61" t="s">
        <v>278</v>
      </c>
      <c r="C29" s="54" t="s">
        <v>262</v>
      </c>
      <c r="D29" s="54" t="s">
        <v>279</v>
      </c>
      <c r="E29" s="63"/>
      <c r="F29" s="55" t="s">
        <v>116</v>
      </c>
      <c r="G29" s="62" t="s">
        <v>118</v>
      </c>
      <c r="H29" s="56">
        <f>40+41+6*3+8*4</f>
        <v>131</v>
      </c>
    </row>
    <row r="30" spans="1:8" x14ac:dyDescent="0.2">
      <c r="A30" s="54" t="s">
        <v>241</v>
      </c>
      <c r="B30" s="61" t="s">
        <v>280</v>
      </c>
      <c r="C30" s="54" t="s">
        <v>262</v>
      </c>
      <c r="D30" s="54" t="s">
        <v>281</v>
      </c>
      <c r="E30" s="63"/>
      <c r="F30" s="55" t="s">
        <v>116</v>
      </c>
      <c r="G30" s="62" t="s">
        <v>118</v>
      </c>
      <c r="H30" s="56">
        <f>39+4*4+6*3</f>
        <v>73</v>
      </c>
    </row>
    <row r="31" spans="1:8" x14ac:dyDescent="0.2">
      <c r="A31" s="54" t="s">
        <v>241</v>
      </c>
      <c r="B31" s="61" t="s">
        <v>57</v>
      </c>
      <c r="C31" s="54" t="s">
        <v>262</v>
      </c>
      <c r="D31" s="54" t="s">
        <v>282</v>
      </c>
      <c r="E31" s="54"/>
      <c r="F31" s="55" t="s">
        <v>116</v>
      </c>
      <c r="G31" s="62" t="s">
        <v>118</v>
      </c>
      <c r="H31" s="56">
        <f>52+11*4+10*3</f>
        <v>126</v>
      </c>
    </row>
    <row r="32" spans="1:8" x14ac:dyDescent="0.2">
      <c r="A32" s="54" t="s">
        <v>241</v>
      </c>
      <c r="B32" s="61" t="s">
        <v>283</v>
      </c>
      <c r="C32" s="54" t="s">
        <v>262</v>
      </c>
      <c r="D32" s="54" t="s">
        <v>284</v>
      </c>
      <c r="E32" s="54"/>
      <c r="F32" s="55" t="s">
        <v>116</v>
      </c>
      <c r="G32" s="62" t="s">
        <v>118</v>
      </c>
      <c r="H32" s="56">
        <f>31+8*4+11*3</f>
        <v>96</v>
      </c>
    </row>
    <row r="33" spans="1:8" x14ac:dyDescent="0.2">
      <c r="A33" s="54" t="s">
        <v>241</v>
      </c>
      <c r="B33" s="61" t="s">
        <v>285</v>
      </c>
      <c r="C33" s="54" t="s">
        <v>286</v>
      </c>
      <c r="D33" s="54" t="s">
        <v>274</v>
      </c>
      <c r="E33" s="54"/>
      <c r="F33" s="55" t="s">
        <v>127</v>
      </c>
      <c r="G33" s="62" t="s">
        <v>122</v>
      </c>
      <c r="H33" s="56">
        <v>26</v>
      </c>
    </row>
    <row r="34" spans="1:8" x14ac:dyDescent="0.2">
      <c r="A34" s="54" t="s">
        <v>241</v>
      </c>
      <c r="B34" s="61" t="s">
        <v>287</v>
      </c>
      <c r="C34" s="54" t="s">
        <v>288</v>
      </c>
      <c r="D34" s="54" t="s">
        <v>270</v>
      </c>
      <c r="E34" s="54"/>
      <c r="F34" s="55" t="s">
        <v>116</v>
      </c>
      <c r="G34" s="62" t="s">
        <v>122</v>
      </c>
      <c r="H34" s="56">
        <v>18</v>
      </c>
    </row>
    <row r="35" spans="1:8" x14ac:dyDescent="0.2">
      <c r="A35" s="54" t="s">
        <v>241</v>
      </c>
      <c r="B35" s="61" t="s">
        <v>289</v>
      </c>
      <c r="C35" s="54" t="s">
        <v>288</v>
      </c>
      <c r="D35" s="54" t="s">
        <v>270</v>
      </c>
      <c r="E35" s="54"/>
      <c r="F35" s="55" t="s">
        <v>116</v>
      </c>
      <c r="G35" s="62" t="s">
        <v>122</v>
      </c>
      <c r="H35" s="56">
        <v>22</v>
      </c>
    </row>
    <row r="36" spans="1:8" x14ac:dyDescent="0.2">
      <c r="A36" s="54" t="s">
        <v>241</v>
      </c>
      <c r="B36" s="61" t="s">
        <v>290</v>
      </c>
      <c r="C36" s="54" t="s">
        <v>256</v>
      </c>
      <c r="D36" s="54" t="s">
        <v>254</v>
      </c>
      <c r="E36" s="54"/>
      <c r="F36" s="55" t="s">
        <v>116</v>
      </c>
      <c r="G36" s="62" t="s">
        <v>122</v>
      </c>
      <c r="H36" s="56">
        <v>8</v>
      </c>
    </row>
    <row r="37" spans="1:8" x14ac:dyDescent="0.2">
      <c r="A37" s="54" t="s">
        <v>241</v>
      </c>
      <c r="B37" s="61" t="s">
        <v>291</v>
      </c>
      <c r="C37" s="54" t="s">
        <v>286</v>
      </c>
      <c r="D37" s="54" t="s">
        <v>274</v>
      </c>
      <c r="E37" s="54"/>
      <c r="F37" s="55" t="s">
        <v>127</v>
      </c>
      <c r="G37" s="62" t="s">
        <v>119</v>
      </c>
      <c r="H37" s="56">
        <v>26</v>
      </c>
    </row>
    <row r="38" spans="1:8" x14ac:dyDescent="0.2">
      <c r="A38" s="60" t="s">
        <v>241</v>
      </c>
      <c r="B38" s="61" t="s">
        <v>292</v>
      </c>
      <c r="C38" s="54" t="s">
        <v>293</v>
      </c>
      <c r="D38" s="54" t="s">
        <v>294</v>
      </c>
      <c r="E38" s="54"/>
      <c r="F38" s="55" t="s">
        <v>116</v>
      </c>
      <c r="G38" s="62" t="s">
        <v>118</v>
      </c>
      <c r="H38" s="56">
        <f>37+6*3</f>
        <v>55</v>
      </c>
    </row>
    <row r="39" spans="1:8" x14ac:dyDescent="0.2">
      <c r="A39" s="54" t="s">
        <v>241</v>
      </c>
      <c r="B39" s="61" t="s">
        <v>295</v>
      </c>
      <c r="C39" s="54" t="s">
        <v>296</v>
      </c>
      <c r="D39" s="54" t="s">
        <v>270</v>
      </c>
      <c r="E39" s="54"/>
      <c r="F39" s="55" t="s">
        <v>116</v>
      </c>
      <c r="G39" s="54" t="s">
        <v>118</v>
      </c>
      <c r="H39" s="64">
        <v>20</v>
      </c>
    </row>
    <row r="40" spans="1:8" x14ac:dyDescent="0.2">
      <c r="A40" s="54" t="s">
        <v>241</v>
      </c>
      <c r="B40" s="61" t="s">
        <v>297</v>
      </c>
      <c r="C40" s="54" t="s">
        <v>298</v>
      </c>
      <c r="D40" s="54" t="s">
        <v>299</v>
      </c>
      <c r="E40" s="54"/>
      <c r="F40" s="55" t="s">
        <v>116</v>
      </c>
      <c r="G40" s="54" t="s">
        <v>118</v>
      </c>
      <c r="H40" s="64">
        <v>10</v>
      </c>
    </row>
    <row r="41" spans="1:8" x14ac:dyDescent="0.2">
      <c r="A41" s="54" t="s">
        <v>241</v>
      </c>
      <c r="B41" s="61" t="s">
        <v>300</v>
      </c>
      <c r="C41" s="54" t="s">
        <v>301</v>
      </c>
      <c r="D41" s="54" t="s">
        <v>299</v>
      </c>
      <c r="E41" s="54"/>
      <c r="F41" s="55" t="s">
        <v>116</v>
      </c>
      <c r="G41" s="54" t="s">
        <v>118</v>
      </c>
      <c r="H41" s="64">
        <v>10</v>
      </c>
    </row>
    <row r="42" spans="1:8" x14ac:dyDescent="0.2">
      <c r="A42" s="54" t="s">
        <v>241</v>
      </c>
      <c r="B42" s="61" t="s">
        <v>302</v>
      </c>
      <c r="C42" s="54" t="s">
        <v>303</v>
      </c>
      <c r="D42" s="54" t="s">
        <v>299</v>
      </c>
      <c r="E42" s="54"/>
      <c r="F42" s="55" t="s">
        <v>116</v>
      </c>
      <c r="G42" s="54" t="s">
        <v>118</v>
      </c>
      <c r="H42" s="64">
        <v>10</v>
      </c>
    </row>
    <row r="43" spans="1:8" x14ac:dyDescent="0.2">
      <c r="A43" s="54" t="s">
        <v>241</v>
      </c>
      <c r="B43" s="61" t="s">
        <v>304</v>
      </c>
      <c r="C43" s="54" t="s">
        <v>305</v>
      </c>
      <c r="D43" s="54" t="s">
        <v>299</v>
      </c>
      <c r="E43" s="54"/>
      <c r="F43" s="55" t="s">
        <v>116</v>
      </c>
      <c r="G43" s="54" t="s">
        <v>118</v>
      </c>
      <c r="H43" s="64">
        <v>10</v>
      </c>
    </row>
    <row r="44" spans="1:8" x14ac:dyDescent="0.2">
      <c r="A44" s="54" t="s">
        <v>241</v>
      </c>
      <c r="B44" s="61" t="s">
        <v>306</v>
      </c>
      <c r="C44" s="54" t="s">
        <v>307</v>
      </c>
      <c r="D44" s="54" t="s">
        <v>308</v>
      </c>
      <c r="E44" s="54"/>
      <c r="F44" s="55" t="s">
        <v>116</v>
      </c>
      <c r="G44" s="54" t="s">
        <v>119</v>
      </c>
      <c r="H44" s="64">
        <v>22</v>
      </c>
    </row>
    <row r="45" spans="1:8" x14ac:dyDescent="0.2">
      <c r="A45" s="54" t="s">
        <v>241</v>
      </c>
      <c r="B45" s="61" t="s">
        <v>309</v>
      </c>
      <c r="C45" s="54" t="s">
        <v>310</v>
      </c>
      <c r="D45" s="54" t="s">
        <v>311</v>
      </c>
      <c r="E45" s="54"/>
      <c r="F45" s="55" t="s">
        <v>116</v>
      </c>
      <c r="G45" s="54" t="s">
        <v>119</v>
      </c>
      <c r="H45" s="64">
        <v>10</v>
      </c>
    </row>
    <row r="46" spans="1:8" x14ac:dyDescent="0.2">
      <c r="A46" s="54" t="s">
        <v>241</v>
      </c>
      <c r="B46" s="61" t="s">
        <v>312</v>
      </c>
      <c r="C46" s="54" t="s">
        <v>310</v>
      </c>
      <c r="D46" s="54" t="s">
        <v>311</v>
      </c>
      <c r="E46" s="54"/>
      <c r="F46" s="55" t="s">
        <v>116</v>
      </c>
      <c r="G46" s="54" t="s">
        <v>119</v>
      </c>
      <c r="H46" s="56">
        <v>10</v>
      </c>
    </row>
    <row r="47" spans="1:8" x14ac:dyDescent="0.2">
      <c r="A47" s="54" t="s">
        <v>241</v>
      </c>
      <c r="B47" s="61" t="s">
        <v>313</v>
      </c>
      <c r="C47" s="54" t="s">
        <v>310</v>
      </c>
      <c r="D47" s="54" t="s">
        <v>311</v>
      </c>
      <c r="E47" s="54"/>
      <c r="F47" s="55" t="s">
        <v>116</v>
      </c>
      <c r="G47" s="54" t="s">
        <v>119</v>
      </c>
      <c r="H47" s="56">
        <v>10</v>
      </c>
    </row>
    <row r="48" spans="1:8" x14ac:dyDescent="0.2">
      <c r="A48" s="54" t="s">
        <v>241</v>
      </c>
      <c r="B48" s="61" t="s">
        <v>314</v>
      </c>
      <c r="C48" s="54" t="s">
        <v>315</v>
      </c>
      <c r="D48" s="54" t="s">
        <v>316</v>
      </c>
      <c r="E48" s="54"/>
      <c r="F48" s="55" t="s">
        <v>116</v>
      </c>
      <c r="G48" s="62" t="s">
        <v>120</v>
      </c>
      <c r="H48" s="56">
        <v>15</v>
      </c>
    </row>
    <row r="49" spans="1:8" x14ac:dyDescent="0.2">
      <c r="A49" s="54" t="s">
        <v>241</v>
      </c>
      <c r="B49" s="61" t="s">
        <v>317</v>
      </c>
      <c r="C49" s="54" t="s">
        <v>318</v>
      </c>
      <c r="D49" s="54" t="s">
        <v>316</v>
      </c>
      <c r="E49" s="54"/>
      <c r="F49" s="55" t="s">
        <v>116</v>
      </c>
      <c r="G49" s="62" t="s">
        <v>119</v>
      </c>
      <c r="H49" s="56">
        <f>20+12*3</f>
        <v>56</v>
      </c>
    </row>
    <row r="50" spans="1:8" x14ac:dyDescent="0.2">
      <c r="A50" s="54" t="s">
        <v>241</v>
      </c>
      <c r="B50" s="61" t="s">
        <v>319</v>
      </c>
      <c r="C50" s="54" t="s">
        <v>318</v>
      </c>
      <c r="D50" s="54" t="s">
        <v>320</v>
      </c>
      <c r="E50" s="54"/>
      <c r="F50" s="55" t="s">
        <v>116</v>
      </c>
      <c r="G50" s="62" t="s">
        <v>119</v>
      </c>
      <c r="H50" s="56">
        <f>20+8*3</f>
        <v>44</v>
      </c>
    </row>
    <row r="51" spans="1:8" x14ac:dyDescent="0.2">
      <c r="A51" s="54" t="s">
        <v>241</v>
      </c>
      <c r="B51" s="61" t="s">
        <v>321</v>
      </c>
      <c r="C51" s="54" t="s">
        <v>318</v>
      </c>
      <c r="D51" s="54" t="s">
        <v>322</v>
      </c>
      <c r="E51" s="54"/>
      <c r="F51" s="55" t="s">
        <v>116</v>
      </c>
      <c r="G51" s="62" t="s">
        <v>119</v>
      </c>
      <c r="H51" s="56">
        <f>20+6*3+14+5*3</f>
        <v>67</v>
      </c>
    </row>
    <row r="52" spans="1:8" x14ac:dyDescent="0.2">
      <c r="A52" s="54" t="s">
        <v>241</v>
      </c>
      <c r="B52" s="61" t="s">
        <v>323</v>
      </c>
      <c r="C52" s="54" t="s">
        <v>324</v>
      </c>
      <c r="D52" s="54" t="s">
        <v>274</v>
      </c>
      <c r="E52" s="54"/>
      <c r="F52" s="55" t="s">
        <v>116</v>
      </c>
      <c r="G52" s="62" t="s">
        <v>118</v>
      </c>
      <c r="H52" s="56">
        <v>26</v>
      </c>
    </row>
    <row r="53" spans="1:8" x14ac:dyDescent="0.2">
      <c r="A53" s="54" t="s">
        <v>241</v>
      </c>
      <c r="B53" s="61" t="s">
        <v>325</v>
      </c>
      <c r="C53" s="54" t="s">
        <v>310</v>
      </c>
      <c r="D53" s="54" t="s">
        <v>326</v>
      </c>
      <c r="E53" s="54"/>
      <c r="F53" s="55" t="s">
        <v>116</v>
      </c>
      <c r="G53" s="62" t="s">
        <v>119</v>
      </c>
      <c r="H53" s="56">
        <f>17+7*4</f>
        <v>45</v>
      </c>
    </row>
    <row r="54" spans="1:8" x14ac:dyDescent="0.2">
      <c r="A54" s="54" t="s">
        <v>241</v>
      </c>
      <c r="B54" s="61" t="s">
        <v>327</v>
      </c>
      <c r="C54" s="54" t="s">
        <v>310</v>
      </c>
      <c r="D54" s="54" t="s">
        <v>254</v>
      </c>
      <c r="E54" s="54"/>
      <c r="F54" s="55" t="s">
        <v>116</v>
      </c>
      <c r="G54" s="62" t="s">
        <v>119</v>
      </c>
      <c r="H54" s="56">
        <v>10</v>
      </c>
    </row>
    <row r="55" spans="1:8" x14ac:dyDescent="0.2">
      <c r="A55" s="54" t="s">
        <v>241</v>
      </c>
      <c r="B55" s="61" t="s">
        <v>328</v>
      </c>
      <c r="C55" s="54" t="s">
        <v>310</v>
      </c>
      <c r="D55" s="54" t="s">
        <v>329</v>
      </c>
      <c r="E55" s="54"/>
      <c r="F55" s="55" t="s">
        <v>116</v>
      </c>
      <c r="G55" s="62" t="s">
        <v>119</v>
      </c>
      <c r="H55" s="56">
        <v>16</v>
      </c>
    </row>
    <row r="56" spans="1:8" x14ac:dyDescent="0.2">
      <c r="A56" s="54" t="s">
        <v>241</v>
      </c>
      <c r="B56" s="54" t="s">
        <v>330</v>
      </c>
      <c r="C56" s="54" t="s">
        <v>310</v>
      </c>
      <c r="D56" s="54" t="s">
        <v>331</v>
      </c>
      <c r="E56" s="54"/>
      <c r="F56" s="55" t="s">
        <v>116</v>
      </c>
      <c r="G56" s="54" t="s">
        <v>119</v>
      </c>
      <c r="H56" s="56">
        <f>12+4*4</f>
        <v>28</v>
      </c>
    </row>
    <row r="57" spans="1:8" x14ac:dyDescent="0.2">
      <c r="A57" s="54" t="s">
        <v>241</v>
      </c>
      <c r="B57" s="54" t="s">
        <v>332</v>
      </c>
      <c r="C57" s="54" t="s">
        <v>310</v>
      </c>
      <c r="D57" s="54" t="s">
        <v>333</v>
      </c>
      <c r="E57" s="54"/>
      <c r="F57" s="55" t="s">
        <v>116</v>
      </c>
      <c r="G57" s="54" t="s">
        <v>119</v>
      </c>
      <c r="H57" s="56">
        <f>15+5*4</f>
        <v>35</v>
      </c>
    </row>
    <row r="58" spans="1:8" x14ac:dyDescent="0.2">
      <c r="A58" s="54" t="s">
        <v>241</v>
      </c>
      <c r="B58" s="54" t="s">
        <v>334</v>
      </c>
      <c r="C58" s="54" t="s">
        <v>310</v>
      </c>
      <c r="D58" s="54" t="s">
        <v>335</v>
      </c>
      <c r="E58" s="54"/>
      <c r="F58" s="55" t="s">
        <v>116</v>
      </c>
      <c r="G58" s="54" t="s">
        <v>119</v>
      </c>
      <c r="H58" s="56">
        <f>19+5*4</f>
        <v>39</v>
      </c>
    </row>
    <row r="59" spans="1:8" x14ac:dyDescent="0.2">
      <c r="A59" s="54" t="s">
        <v>241</v>
      </c>
      <c r="B59" s="54" t="s">
        <v>336</v>
      </c>
      <c r="C59" s="54" t="s">
        <v>310</v>
      </c>
      <c r="D59" s="54" t="s">
        <v>316</v>
      </c>
      <c r="E59" s="54"/>
      <c r="F59" s="55" t="s">
        <v>116</v>
      </c>
      <c r="G59" s="54" t="s">
        <v>119</v>
      </c>
      <c r="H59" s="56">
        <f>20+5*4</f>
        <v>40</v>
      </c>
    </row>
    <row r="60" spans="1:8" x14ac:dyDescent="0.2">
      <c r="A60" s="54" t="s">
        <v>241</v>
      </c>
      <c r="B60" s="54" t="s">
        <v>337</v>
      </c>
      <c r="C60" s="54" t="s">
        <v>310</v>
      </c>
      <c r="D60" s="54" t="s">
        <v>316</v>
      </c>
      <c r="E60" s="54"/>
      <c r="F60" s="55" t="s">
        <v>116</v>
      </c>
      <c r="G60" s="54" t="s">
        <v>119</v>
      </c>
      <c r="H60" s="56">
        <v>12</v>
      </c>
    </row>
    <row r="61" spans="1:8" x14ac:dyDescent="0.2">
      <c r="A61" s="54" t="s">
        <v>241</v>
      </c>
      <c r="B61" s="54" t="s">
        <v>338</v>
      </c>
      <c r="C61" s="54" t="s">
        <v>310</v>
      </c>
      <c r="D61" s="54" t="s">
        <v>316</v>
      </c>
      <c r="E61" s="54"/>
      <c r="F61" s="55" t="s">
        <v>116</v>
      </c>
      <c r="G61" s="54" t="s">
        <v>119</v>
      </c>
      <c r="H61" s="56">
        <v>12</v>
      </c>
    </row>
    <row r="62" spans="1:8" x14ac:dyDescent="0.2">
      <c r="A62" s="54" t="s">
        <v>241</v>
      </c>
      <c r="B62" s="54" t="s">
        <v>339</v>
      </c>
      <c r="C62" s="54" t="s">
        <v>310</v>
      </c>
      <c r="D62" s="54" t="s">
        <v>316</v>
      </c>
      <c r="E62" s="54"/>
      <c r="F62" s="55" t="s">
        <v>116</v>
      </c>
      <c r="G62" s="54" t="s">
        <v>119</v>
      </c>
      <c r="H62" s="56">
        <v>17</v>
      </c>
    </row>
    <row r="63" spans="1:8" x14ac:dyDescent="0.2">
      <c r="A63" s="54" t="s">
        <v>241</v>
      </c>
      <c r="B63" s="54" t="s">
        <v>340</v>
      </c>
      <c r="C63" s="54" t="s">
        <v>310</v>
      </c>
      <c r="D63" s="54" t="s">
        <v>316</v>
      </c>
      <c r="E63" s="54"/>
      <c r="F63" s="55" t="s">
        <v>116</v>
      </c>
      <c r="G63" s="54" t="s">
        <v>119</v>
      </c>
      <c r="H63" s="56">
        <v>13</v>
      </c>
    </row>
    <row r="64" spans="1:8" x14ac:dyDescent="0.2">
      <c r="A64" s="54" t="s">
        <v>241</v>
      </c>
      <c r="B64" s="54" t="s">
        <v>341</v>
      </c>
      <c r="C64" s="54" t="s">
        <v>310</v>
      </c>
      <c r="D64" s="54" t="s">
        <v>342</v>
      </c>
      <c r="E64" s="54"/>
      <c r="F64" s="55" t="s">
        <v>116</v>
      </c>
      <c r="G64" s="54" t="s">
        <v>119</v>
      </c>
      <c r="H64" s="56">
        <f>17+20</f>
        <v>37</v>
      </c>
    </row>
    <row r="65" spans="1:8" x14ac:dyDescent="0.2">
      <c r="A65" s="54" t="s">
        <v>241</v>
      </c>
      <c r="B65" s="54" t="s">
        <v>343</v>
      </c>
      <c r="C65" s="54" t="s">
        <v>310</v>
      </c>
      <c r="D65" s="54" t="s">
        <v>344</v>
      </c>
      <c r="E65" s="54"/>
      <c r="F65" s="55" t="s">
        <v>116</v>
      </c>
      <c r="G65" s="54" t="s">
        <v>119</v>
      </c>
      <c r="H65" s="56">
        <v>13</v>
      </c>
    </row>
    <row r="66" spans="1:8" x14ac:dyDescent="0.2">
      <c r="A66" s="54" t="s">
        <v>241</v>
      </c>
      <c r="B66" s="54" t="s">
        <v>345</v>
      </c>
      <c r="C66" s="54" t="s">
        <v>310</v>
      </c>
      <c r="D66" s="54" t="s">
        <v>346</v>
      </c>
      <c r="E66" s="54"/>
      <c r="F66" s="55" t="s">
        <v>116</v>
      </c>
      <c r="G66" s="54" t="s">
        <v>119</v>
      </c>
      <c r="H66" s="56">
        <v>23</v>
      </c>
    </row>
    <row r="67" spans="1:8" x14ac:dyDescent="0.2">
      <c r="A67" s="54" t="s">
        <v>241</v>
      </c>
      <c r="B67" s="54" t="s">
        <v>347</v>
      </c>
      <c r="C67" s="54" t="s">
        <v>310</v>
      </c>
      <c r="D67" s="54" t="s">
        <v>348</v>
      </c>
      <c r="E67" s="54"/>
      <c r="F67" s="55" t="s">
        <v>116</v>
      </c>
      <c r="G67" s="54" t="s">
        <v>119</v>
      </c>
      <c r="H67" s="56">
        <v>25</v>
      </c>
    </row>
    <row r="68" spans="1:8" x14ac:dyDescent="0.2">
      <c r="A68" s="54" t="s">
        <v>241</v>
      </c>
      <c r="B68" s="54" t="s">
        <v>349</v>
      </c>
      <c r="C68" s="54" t="s">
        <v>310</v>
      </c>
      <c r="D68" s="54" t="s">
        <v>270</v>
      </c>
      <c r="E68" s="54"/>
      <c r="F68" s="55" t="s">
        <v>116</v>
      </c>
      <c r="G68" s="54" t="s">
        <v>119</v>
      </c>
      <c r="H68" s="56">
        <v>50</v>
      </c>
    </row>
    <row r="69" spans="1:8" x14ac:dyDescent="0.2">
      <c r="A69" s="54" t="s">
        <v>241</v>
      </c>
      <c r="B69" s="54" t="s">
        <v>350</v>
      </c>
      <c r="C69" s="54" t="s">
        <v>310</v>
      </c>
      <c r="D69" s="54" t="s">
        <v>351</v>
      </c>
      <c r="E69" s="54"/>
      <c r="F69" s="55" t="s">
        <v>116</v>
      </c>
      <c r="G69" s="54" t="s">
        <v>119</v>
      </c>
      <c r="H69" s="56">
        <v>28</v>
      </c>
    </row>
    <row r="70" spans="1:8" x14ac:dyDescent="0.2">
      <c r="A70" s="54" t="s">
        <v>241</v>
      </c>
      <c r="B70" s="54" t="s">
        <v>352</v>
      </c>
      <c r="C70" s="54" t="s">
        <v>310</v>
      </c>
      <c r="D70" s="54" t="s">
        <v>270</v>
      </c>
      <c r="E70" s="54"/>
      <c r="F70" s="55" t="s">
        <v>116</v>
      </c>
      <c r="G70" s="54" t="s">
        <v>119</v>
      </c>
      <c r="H70" s="56">
        <v>20</v>
      </c>
    </row>
    <row r="71" spans="1:8" x14ac:dyDescent="0.2">
      <c r="A71" s="54" t="s">
        <v>241</v>
      </c>
      <c r="B71" s="54" t="s">
        <v>353</v>
      </c>
      <c r="C71" s="54" t="s">
        <v>310</v>
      </c>
      <c r="D71" s="54" t="s">
        <v>270</v>
      </c>
      <c r="E71" s="54"/>
      <c r="F71" s="55" t="s">
        <v>116</v>
      </c>
      <c r="G71" s="54" t="s">
        <v>119</v>
      </c>
      <c r="H71" s="56">
        <v>24</v>
      </c>
    </row>
    <row r="72" spans="1:8" x14ac:dyDescent="0.2">
      <c r="A72" s="54" t="s">
        <v>241</v>
      </c>
      <c r="B72" s="54" t="s">
        <v>354</v>
      </c>
      <c r="C72" s="54" t="s">
        <v>310</v>
      </c>
      <c r="D72" s="54" t="s">
        <v>274</v>
      </c>
      <c r="E72" s="54"/>
      <c r="F72" s="55" t="s">
        <v>116</v>
      </c>
      <c r="G72" s="54" t="s">
        <v>119</v>
      </c>
      <c r="H72" s="56">
        <v>26</v>
      </c>
    </row>
    <row r="73" spans="1:8" x14ac:dyDescent="0.2">
      <c r="A73" s="54" t="s">
        <v>241</v>
      </c>
      <c r="B73" s="54" t="s">
        <v>355</v>
      </c>
      <c r="C73" s="54" t="s">
        <v>310</v>
      </c>
      <c r="D73" s="54" t="s">
        <v>356</v>
      </c>
      <c r="E73" s="54"/>
      <c r="F73" s="55" t="s">
        <v>127</v>
      </c>
      <c r="G73" s="54" t="s">
        <v>119</v>
      </c>
      <c r="H73" s="56">
        <v>55</v>
      </c>
    </row>
    <row r="74" spans="1:8" x14ac:dyDescent="0.2">
      <c r="A74" s="54" t="s">
        <v>241</v>
      </c>
      <c r="B74" s="54" t="s">
        <v>357</v>
      </c>
      <c r="C74" s="54" t="s">
        <v>310</v>
      </c>
      <c r="D74" s="54" t="s">
        <v>356</v>
      </c>
      <c r="E74" s="54"/>
      <c r="F74" s="55" t="s">
        <v>127</v>
      </c>
      <c r="G74" s="54" t="s">
        <v>119</v>
      </c>
      <c r="H74" s="56">
        <v>55</v>
      </c>
    </row>
    <row r="75" spans="1:8" x14ac:dyDescent="0.2">
      <c r="A75" s="54"/>
      <c r="B75" s="54"/>
      <c r="C75" s="54"/>
      <c r="D75" s="54"/>
      <c r="E75" s="54"/>
      <c r="F75" s="55" t="s">
        <v>128</v>
      </c>
      <c r="G75" s="54" t="s">
        <v>129</v>
      </c>
      <c r="H75" s="56">
        <v>22</v>
      </c>
    </row>
    <row r="76" spans="1:8" x14ac:dyDescent="0.2">
      <c r="A76" s="54"/>
      <c r="B76" s="54"/>
      <c r="C76" s="54"/>
      <c r="D76" s="54"/>
      <c r="E76" s="54"/>
      <c r="F76" s="55" t="s">
        <v>131</v>
      </c>
      <c r="G76" s="54" t="s">
        <v>133</v>
      </c>
      <c r="H76" s="56">
        <v>2</v>
      </c>
    </row>
    <row r="77" spans="1:8" ht="13.5" thickBot="1" x14ac:dyDescent="0.25">
      <c r="A77" s="54" t="s">
        <v>241</v>
      </c>
      <c r="B77" s="54" t="s">
        <v>358</v>
      </c>
      <c r="C77" s="54" t="s">
        <v>359</v>
      </c>
      <c r="D77" s="54" t="s">
        <v>270</v>
      </c>
      <c r="E77" s="54"/>
      <c r="F77" s="55" t="s">
        <v>116</v>
      </c>
      <c r="G77" s="54" t="s">
        <v>122</v>
      </c>
      <c r="H77" s="56">
        <v>18</v>
      </c>
    </row>
    <row r="78" spans="1:8" ht="13.5" thickTop="1" x14ac:dyDescent="0.2">
      <c r="A78" s="65" t="s">
        <v>360</v>
      </c>
      <c r="B78" s="66">
        <v>1</v>
      </c>
      <c r="C78" s="66" t="s">
        <v>362</v>
      </c>
      <c r="D78" s="66"/>
      <c r="E78" s="65"/>
      <c r="F78" s="65" t="s">
        <v>116</v>
      </c>
      <c r="G78" s="65" t="s">
        <v>117</v>
      </c>
      <c r="H78" s="66">
        <v>75</v>
      </c>
    </row>
    <row r="79" spans="1:8" x14ac:dyDescent="0.2">
      <c r="A79" s="4" t="s">
        <v>360</v>
      </c>
      <c r="B79" s="38">
        <v>20</v>
      </c>
      <c r="C79" s="38" t="s">
        <v>361</v>
      </c>
      <c r="D79" s="38"/>
      <c r="E79" s="4"/>
      <c r="F79" s="4" t="s">
        <v>116</v>
      </c>
      <c r="G79" s="4" t="s">
        <v>118</v>
      </c>
      <c r="H79" s="38">
        <v>843</v>
      </c>
    </row>
    <row r="80" spans="1:8" x14ac:dyDescent="0.2">
      <c r="A80" s="4" t="s">
        <v>360</v>
      </c>
      <c r="B80" s="38">
        <v>27</v>
      </c>
      <c r="C80" s="38" t="s">
        <v>361</v>
      </c>
      <c r="D80" s="38"/>
      <c r="E80" s="4"/>
      <c r="F80" s="4" t="s">
        <v>116</v>
      </c>
      <c r="G80" s="4" t="s">
        <v>119</v>
      </c>
      <c r="H80" s="38">
        <v>732</v>
      </c>
    </row>
    <row r="81" spans="1:8" x14ac:dyDescent="0.2">
      <c r="A81" s="4" t="s">
        <v>360</v>
      </c>
      <c r="B81" s="38">
        <v>3</v>
      </c>
      <c r="C81" s="38" t="s">
        <v>363</v>
      </c>
      <c r="D81" s="38"/>
      <c r="E81" s="4"/>
      <c r="F81" s="4" t="s">
        <v>116</v>
      </c>
      <c r="G81" s="4" t="s">
        <v>120</v>
      </c>
      <c r="H81" s="38">
        <v>59</v>
      </c>
    </row>
    <row r="82" spans="1:8" x14ac:dyDescent="0.2">
      <c r="A82" s="4" t="s">
        <v>360</v>
      </c>
      <c r="B82" s="38">
        <v>2</v>
      </c>
      <c r="C82" s="38" t="s">
        <v>363</v>
      </c>
      <c r="D82" s="38"/>
      <c r="E82" s="4"/>
      <c r="F82" s="4" t="s">
        <v>116</v>
      </c>
      <c r="G82" s="4" t="s">
        <v>121</v>
      </c>
      <c r="H82" s="38">
        <v>45</v>
      </c>
    </row>
    <row r="83" spans="1:8" x14ac:dyDescent="0.2">
      <c r="A83" s="4" t="s">
        <v>360</v>
      </c>
      <c r="B83" s="38">
        <v>4</v>
      </c>
      <c r="C83" s="38" t="s">
        <v>363</v>
      </c>
      <c r="D83" s="38"/>
      <c r="E83" s="4"/>
      <c r="F83" s="4" t="s">
        <v>116</v>
      </c>
      <c r="G83" s="4" t="s">
        <v>122</v>
      </c>
      <c r="H83" s="38">
        <v>66</v>
      </c>
    </row>
    <row r="84" spans="1:8" x14ac:dyDescent="0.2">
      <c r="A84" s="4" t="s">
        <v>360</v>
      </c>
      <c r="B84" s="38">
        <v>1</v>
      </c>
      <c r="C84" s="38" t="s">
        <v>362</v>
      </c>
      <c r="D84" s="38"/>
      <c r="E84" s="4"/>
      <c r="F84" s="4" t="s">
        <v>116</v>
      </c>
      <c r="G84" s="4" t="s">
        <v>123</v>
      </c>
      <c r="H84" s="38">
        <v>22</v>
      </c>
    </row>
    <row r="85" spans="1:8" x14ac:dyDescent="0.2">
      <c r="A85" s="4" t="s">
        <v>360</v>
      </c>
      <c r="B85" s="38">
        <v>1</v>
      </c>
      <c r="C85" s="38" t="s">
        <v>362</v>
      </c>
      <c r="D85" s="38"/>
      <c r="E85" s="4"/>
      <c r="F85" s="4" t="s">
        <v>116</v>
      </c>
      <c r="G85" s="4" t="s">
        <v>124</v>
      </c>
      <c r="H85" s="38">
        <v>22</v>
      </c>
    </row>
    <row r="86" spans="1:8" x14ac:dyDescent="0.2">
      <c r="A86" s="4" t="s">
        <v>360</v>
      </c>
      <c r="B86" s="38">
        <v>1</v>
      </c>
      <c r="C86" s="38" t="s">
        <v>362</v>
      </c>
      <c r="D86" s="38"/>
      <c r="E86" s="4"/>
      <c r="F86" s="4" t="s">
        <v>125</v>
      </c>
      <c r="G86" s="4" t="s">
        <v>124</v>
      </c>
      <c r="H86" s="38">
        <v>20</v>
      </c>
    </row>
    <row r="87" spans="1:8" x14ac:dyDescent="0.2">
      <c r="A87" s="4" t="s">
        <v>360</v>
      </c>
      <c r="B87" s="38">
        <v>1</v>
      </c>
      <c r="C87" s="38" t="s">
        <v>362</v>
      </c>
      <c r="D87" s="38"/>
      <c r="E87" s="4"/>
      <c r="F87" s="4" t="s">
        <v>126</v>
      </c>
      <c r="G87" s="4"/>
      <c r="H87" s="38">
        <v>20</v>
      </c>
    </row>
    <row r="88" spans="1:8" x14ac:dyDescent="0.2">
      <c r="A88" s="4" t="s">
        <v>360</v>
      </c>
      <c r="B88" s="38">
        <v>3</v>
      </c>
      <c r="C88" s="38" t="s">
        <v>363</v>
      </c>
      <c r="D88" s="38"/>
      <c r="E88" s="4"/>
      <c r="F88" s="4" t="s">
        <v>127</v>
      </c>
      <c r="G88" s="4" t="s">
        <v>119</v>
      </c>
      <c r="H88" s="38">
        <v>136</v>
      </c>
    </row>
    <row r="89" spans="1:8" x14ac:dyDescent="0.2">
      <c r="A89" s="4" t="s">
        <v>360</v>
      </c>
      <c r="B89" s="38">
        <v>1</v>
      </c>
      <c r="C89" s="38" t="s">
        <v>362</v>
      </c>
      <c r="D89" s="38"/>
      <c r="E89" s="4"/>
      <c r="F89" s="4" t="s">
        <v>127</v>
      </c>
      <c r="G89" s="4" t="s">
        <v>121</v>
      </c>
      <c r="H89" s="38">
        <v>35</v>
      </c>
    </row>
    <row r="90" spans="1:8" x14ac:dyDescent="0.2">
      <c r="A90" s="4" t="s">
        <v>360</v>
      </c>
      <c r="B90" s="38">
        <v>1</v>
      </c>
      <c r="C90" s="38" t="s">
        <v>362</v>
      </c>
      <c r="D90" s="38"/>
      <c r="E90" s="4"/>
      <c r="F90" s="4" t="s">
        <v>127</v>
      </c>
      <c r="G90" s="4" t="s">
        <v>122</v>
      </c>
      <c r="H90" s="38">
        <v>26</v>
      </c>
    </row>
    <row r="91" spans="1:8" x14ac:dyDescent="0.2">
      <c r="A91" s="4" t="s">
        <v>360</v>
      </c>
      <c r="B91" s="38">
        <v>1</v>
      </c>
      <c r="C91" s="38" t="s">
        <v>362</v>
      </c>
      <c r="D91" s="38"/>
      <c r="E91" s="4"/>
      <c r="F91" s="4" t="s">
        <v>128</v>
      </c>
      <c r="G91" s="4" t="s">
        <v>129</v>
      </c>
      <c r="H91" s="38">
        <v>22</v>
      </c>
    </row>
    <row r="92" spans="1:8" x14ac:dyDescent="0.2">
      <c r="A92" s="4" t="s">
        <v>360</v>
      </c>
      <c r="B92" s="38">
        <v>1</v>
      </c>
      <c r="C92" s="38" t="s">
        <v>362</v>
      </c>
      <c r="D92" s="38"/>
      <c r="E92" s="4"/>
      <c r="F92" s="4" t="s">
        <v>128</v>
      </c>
      <c r="G92" s="4" t="s">
        <v>130</v>
      </c>
      <c r="H92" s="38">
        <v>20</v>
      </c>
    </row>
    <row r="93" spans="1:8" x14ac:dyDescent="0.2">
      <c r="A93" s="4" t="s">
        <v>360</v>
      </c>
      <c r="B93" s="38">
        <v>1</v>
      </c>
      <c r="C93" s="38" t="s">
        <v>362</v>
      </c>
      <c r="D93" s="38"/>
      <c r="E93" s="4"/>
      <c r="F93" s="4" t="s">
        <v>131</v>
      </c>
      <c r="G93" s="4" t="s">
        <v>132</v>
      </c>
      <c r="H93" s="38">
        <v>2</v>
      </c>
    </row>
    <row r="94" spans="1:8" x14ac:dyDescent="0.2">
      <c r="A94" s="4" t="s">
        <v>360</v>
      </c>
      <c r="B94" s="38">
        <v>1</v>
      </c>
      <c r="C94" s="38" t="s">
        <v>362</v>
      </c>
      <c r="D94" s="38"/>
      <c r="E94" s="4"/>
      <c r="F94" s="4" t="s">
        <v>131</v>
      </c>
      <c r="G94" s="4" t="s">
        <v>133</v>
      </c>
      <c r="H94" s="38">
        <v>2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&amp;L&amp;"Arial,Obyčejné"Rekonstrukce Výjezdové Základny Zdravotnické Záchranné Služby Jihomoravského Kraje, P. O. V Šumné&amp;R&amp;"Arial,Obyčejné"DPS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Soupis</vt:lpstr>
      <vt:lpstr>Specifikace</vt:lpstr>
      <vt:lpstr>Výkaz výměr</vt:lpstr>
      <vt:lpstr>Soupis!Oblast_tisku</vt:lpstr>
      <vt:lpstr>Specifikace!Oblast_tisku</vt:lpstr>
      <vt:lpstr>'Výkaz výměr'!Oblast_tisku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2018-06-21T13:47:02Z</cp:lastPrinted>
  <dcterms:created xsi:type="dcterms:W3CDTF">2014-09-18T07:33:32Z</dcterms:created>
  <dcterms:modified xsi:type="dcterms:W3CDTF">2018-06-21T13:47:08Z</dcterms:modified>
</cp:coreProperties>
</file>