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0" yWindow="0" windowWidth="25155" windowHeight="11310"/>
  </bookViews>
  <sheets>
    <sheet name="Rekapitulace stavby" sheetId="1" r:id="rId1"/>
    <sheet name="SSTEIetapa - OPRAVA ROZVO..." sheetId="2" r:id="rId2"/>
  </sheets>
  <definedNames>
    <definedName name="_xlnm.Print_Titles" localSheetId="0">'Rekapitulace stavby'!$85:$85</definedName>
    <definedName name="_xlnm.Print_Titles" localSheetId="1">'SSTEIetapa - OPRAVA ROZVO...'!$117:$117</definedName>
    <definedName name="_xlnm.Print_Area" localSheetId="0">'Rekapitulace stavby'!$C$4:$AP$70,'Rekapitulace stavby'!$C$76:$AP$92</definedName>
    <definedName name="_xlnm.Print_Area" localSheetId="1">'SSTEIetapa - OPRAVA ROZVO...'!$C$4:$Q$70,'SSTEIetapa - OPRAVA ROZVO...'!$C$76:$Q$101,'SSTEIetapa - OPRAVA ROZVO...'!$C$107:$Q$171</definedName>
  </definedNames>
  <calcPr calcId="162913"/>
</workbook>
</file>

<file path=xl/calcChain.xml><?xml version="1.0" encoding="utf-8"?>
<calcChain xmlns="http://schemas.openxmlformats.org/spreadsheetml/2006/main">
  <c r="AY88" i="1" l="1"/>
  <c r="AX88" i="1"/>
  <c r="BI171" i="2"/>
  <c r="BH171" i="2"/>
  <c r="BG171" i="2"/>
  <c r="BF171" i="2"/>
  <c r="AA171" i="2"/>
  <c r="AA170" i="2" s="1"/>
  <c r="Y171" i="2"/>
  <c r="Y170" i="2" s="1"/>
  <c r="W171" i="2"/>
  <c r="W170" i="2" s="1"/>
  <c r="BK171" i="2"/>
  <c r="BK170" i="2" s="1"/>
  <c r="N170" i="2" s="1"/>
  <c r="N97" i="2" s="1"/>
  <c r="N171" i="2"/>
  <c r="BE171" i="2" s="1"/>
  <c r="BI169" i="2"/>
  <c r="BH169" i="2"/>
  <c r="BG169" i="2"/>
  <c r="BF169" i="2"/>
  <c r="AA169" i="2"/>
  <c r="AA168" i="2" s="1"/>
  <c r="Y169" i="2"/>
  <c r="Y168" i="2"/>
  <c r="W169" i="2"/>
  <c r="W168" i="2" s="1"/>
  <c r="W167" i="2" s="1"/>
  <c r="BK169" i="2"/>
  <c r="BK168" i="2" s="1"/>
  <c r="N168" i="2" s="1"/>
  <c r="N96" i="2" s="1"/>
  <c r="N169" i="2"/>
  <c r="BE169" i="2" s="1"/>
  <c r="BI166" i="2"/>
  <c r="BH166" i="2"/>
  <c r="BG166" i="2"/>
  <c r="BF166" i="2"/>
  <c r="AA166" i="2"/>
  <c r="Y166" i="2"/>
  <c r="W166" i="2"/>
  <c r="BK166" i="2"/>
  <c r="BK164" i="2" s="1"/>
  <c r="N164" i="2" s="1"/>
  <c r="N94" i="2" s="1"/>
  <c r="N166" i="2"/>
  <c r="BE166" i="2" s="1"/>
  <c r="BI165" i="2"/>
  <c r="BH165" i="2"/>
  <c r="BG165" i="2"/>
  <c r="BF165" i="2"/>
  <c r="AA165" i="2"/>
  <c r="Y165" i="2"/>
  <c r="Y164" i="2" s="1"/>
  <c r="Y163" i="2" s="1"/>
  <c r="W165" i="2"/>
  <c r="W164" i="2" s="1"/>
  <c r="W163" i="2" s="1"/>
  <c r="BK165" i="2"/>
  <c r="N165" i="2"/>
  <c r="BE165" i="2" s="1"/>
  <c r="BI162" i="2"/>
  <c r="BH162" i="2"/>
  <c r="BG162" i="2"/>
  <c r="BF162" i="2"/>
  <c r="AA162" i="2"/>
  <c r="AA161" i="2" s="1"/>
  <c r="Y162" i="2"/>
  <c r="Y161" i="2" s="1"/>
  <c r="W162" i="2"/>
  <c r="W161" i="2" s="1"/>
  <c r="BK162" i="2"/>
  <c r="BK161" i="2" s="1"/>
  <c r="N161" i="2" s="1"/>
  <c r="N92" i="2" s="1"/>
  <c r="N162" i="2"/>
  <c r="BE162" i="2" s="1"/>
  <c r="BI160" i="2"/>
  <c r="BH160" i="2"/>
  <c r="BG160" i="2"/>
  <c r="BF160" i="2"/>
  <c r="AA160" i="2"/>
  <c r="Y160" i="2"/>
  <c r="W160" i="2"/>
  <c r="BK160" i="2"/>
  <c r="N160" i="2"/>
  <c r="BE160" i="2" s="1"/>
  <c r="BI159" i="2"/>
  <c r="BH159" i="2"/>
  <c r="BG159" i="2"/>
  <c r="BF159" i="2"/>
  <c r="AA159" i="2"/>
  <c r="Y159" i="2"/>
  <c r="W159" i="2"/>
  <c r="BK159" i="2"/>
  <c r="N159" i="2"/>
  <c r="BE159" i="2" s="1"/>
  <c r="BI158" i="2"/>
  <c r="BH158" i="2"/>
  <c r="BG158" i="2"/>
  <c r="BF158" i="2"/>
  <c r="AA158" i="2"/>
  <c r="Y158" i="2"/>
  <c r="W158" i="2"/>
  <c r="BK158" i="2"/>
  <c r="N158" i="2"/>
  <c r="BE158" i="2" s="1"/>
  <c r="BI157" i="2"/>
  <c r="BH157" i="2"/>
  <c r="BG157" i="2"/>
  <c r="BF157" i="2"/>
  <c r="AA157" i="2"/>
  <c r="Y157" i="2"/>
  <c r="W157" i="2"/>
  <c r="BK157" i="2"/>
  <c r="N157" i="2"/>
  <c r="BE157" i="2" s="1"/>
  <c r="BI156" i="2"/>
  <c r="BH156" i="2"/>
  <c r="BG156" i="2"/>
  <c r="BF156" i="2"/>
  <c r="AA156" i="2"/>
  <c r="Y156" i="2"/>
  <c r="W156" i="2"/>
  <c r="BK156" i="2"/>
  <c r="N156" i="2"/>
  <c r="BE156" i="2" s="1"/>
  <c r="BI155" i="2"/>
  <c r="BH155" i="2"/>
  <c r="BG155" i="2"/>
  <c r="BF155" i="2"/>
  <c r="AA155" i="2"/>
  <c r="Y155" i="2"/>
  <c r="W155" i="2"/>
  <c r="BK155" i="2"/>
  <c r="N155" i="2"/>
  <c r="BE155" i="2" s="1"/>
  <c r="BI154" i="2"/>
  <c r="BH154" i="2"/>
  <c r="BG154" i="2"/>
  <c r="BF154" i="2"/>
  <c r="AA154" i="2"/>
  <c r="Y154" i="2"/>
  <c r="W154" i="2"/>
  <c r="BK154" i="2"/>
  <c r="N154" i="2"/>
  <c r="BE154" i="2" s="1"/>
  <c r="BI153" i="2"/>
  <c r="BH153" i="2"/>
  <c r="BG153" i="2"/>
  <c r="BF153" i="2"/>
  <c r="AA153" i="2"/>
  <c r="Y153" i="2"/>
  <c r="W153" i="2"/>
  <c r="BK153" i="2"/>
  <c r="N153" i="2"/>
  <c r="BE153" i="2" s="1"/>
  <c r="BI152" i="2"/>
  <c r="BH152" i="2"/>
  <c r="BG152" i="2"/>
  <c r="BF152" i="2"/>
  <c r="AA152" i="2"/>
  <c r="Y152" i="2"/>
  <c r="W152" i="2"/>
  <c r="BK152" i="2"/>
  <c r="N152" i="2"/>
  <c r="BE152" i="2" s="1"/>
  <c r="BI151" i="2"/>
  <c r="BH151" i="2"/>
  <c r="BG151" i="2"/>
  <c r="BF151" i="2"/>
  <c r="AA151" i="2"/>
  <c r="Y151" i="2"/>
  <c r="W151" i="2"/>
  <c r="BK151" i="2"/>
  <c r="N151" i="2"/>
  <c r="BE151" i="2" s="1"/>
  <c r="BI150" i="2"/>
  <c r="BH150" i="2"/>
  <c r="BG150" i="2"/>
  <c r="BF150" i="2"/>
  <c r="AA150" i="2"/>
  <c r="Y150" i="2"/>
  <c r="W150" i="2"/>
  <c r="BK150" i="2"/>
  <c r="N150" i="2"/>
  <c r="BE150" i="2" s="1"/>
  <c r="BI149" i="2"/>
  <c r="BH149" i="2"/>
  <c r="BG149" i="2"/>
  <c r="BF149" i="2"/>
  <c r="AA149" i="2"/>
  <c r="Y149" i="2"/>
  <c r="W149" i="2"/>
  <c r="BK149" i="2"/>
  <c r="N149" i="2"/>
  <c r="BE149" i="2" s="1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Y147" i="2"/>
  <c r="W147" i="2"/>
  <c r="BK147" i="2"/>
  <c r="N147" i="2"/>
  <c r="BE147" i="2" s="1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AA145" i="2"/>
  <c r="Y145" i="2"/>
  <c r="W145" i="2"/>
  <c r="BK145" i="2"/>
  <c r="N145" i="2"/>
  <c r="BE145" i="2" s="1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AA140" i="2"/>
  <c r="Y140" i="2"/>
  <c r="W140" i="2"/>
  <c r="BK140" i="2"/>
  <c r="N140" i="2"/>
  <c r="BE140" i="2" s="1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AA136" i="2"/>
  <c r="Y136" i="2"/>
  <c r="W136" i="2"/>
  <c r="BK136" i="2"/>
  <c r="N136" i="2"/>
  <c r="BE136" i="2" s="1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AA134" i="2"/>
  <c r="Y134" i="2"/>
  <c r="W134" i="2"/>
  <c r="BK134" i="2"/>
  <c r="N134" i="2"/>
  <c r="BE134" i="2" s="1"/>
  <c r="BI133" i="2"/>
  <c r="BH133" i="2"/>
  <c r="BG133" i="2"/>
  <c r="BF133" i="2"/>
  <c r="AA133" i="2"/>
  <c r="Y133" i="2"/>
  <c r="W133" i="2"/>
  <c r="BK133" i="2"/>
  <c r="N133" i="2"/>
  <c r="BE133" i="2" s="1"/>
  <c r="BI132" i="2"/>
  <c r="BH132" i="2"/>
  <c r="BG132" i="2"/>
  <c r="BF132" i="2"/>
  <c r="AA132" i="2"/>
  <c r="Y132" i="2"/>
  <c r="W132" i="2"/>
  <c r="BK132" i="2"/>
  <c r="N132" i="2"/>
  <c r="BE132" i="2" s="1"/>
  <c r="BI131" i="2"/>
  <c r="BH131" i="2"/>
  <c r="BG131" i="2"/>
  <c r="BF131" i="2"/>
  <c r="AA131" i="2"/>
  <c r="Y131" i="2"/>
  <c r="W131" i="2"/>
  <c r="BK131" i="2"/>
  <c r="N131" i="2"/>
  <c r="BE131" i="2" s="1"/>
  <c r="BI130" i="2"/>
  <c r="BH130" i="2"/>
  <c r="BG130" i="2"/>
  <c r="BF130" i="2"/>
  <c r="AA130" i="2"/>
  <c r="Y130" i="2"/>
  <c r="W130" i="2"/>
  <c r="BK130" i="2"/>
  <c r="N130" i="2"/>
  <c r="BE130" i="2" s="1"/>
  <c r="BI129" i="2"/>
  <c r="BH129" i="2"/>
  <c r="BG129" i="2"/>
  <c r="BF129" i="2"/>
  <c r="AA129" i="2"/>
  <c r="Y129" i="2"/>
  <c r="W129" i="2"/>
  <c r="BK129" i="2"/>
  <c r="N129" i="2"/>
  <c r="BE129" i="2" s="1"/>
  <c r="BI128" i="2"/>
  <c r="BH128" i="2"/>
  <c r="BG128" i="2"/>
  <c r="BF128" i="2"/>
  <c r="AA128" i="2"/>
  <c r="Y128" i="2"/>
  <c r="W128" i="2"/>
  <c r="BK128" i="2"/>
  <c r="N128" i="2"/>
  <c r="BE128" i="2" s="1"/>
  <c r="BI127" i="2"/>
  <c r="BH127" i="2"/>
  <c r="BG127" i="2"/>
  <c r="BF127" i="2"/>
  <c r="AA127" i="2"/>
  <c r="Y127" i="2"/>
  <c r="W127" i="2"/>
  <c r="BK127" i="2"/>
  <c r="N127" i="2"/>
  <c r="BE127" i="2" s="1"/>
  <c r="BI126" i="2"/>
  <c r="BH126" i="2"/>
  <c r="BG126" i="2"/>
  <c r="BF126" i="2"/>
  <c r="AA126" i="2"/>
  <c r="Y126" i="2"/>
  <c r="W126" i="2"/>
  <c r="BK126" i="2"/>
  <c r="N126" i="2"/>
  <c r="BE126" i="2" s="1"/>
  <c r="BI125" i="2"/>
  <c r="BH125" i="2"/>
  <c r="BG125" i="2"/>
  <c r="BF125" i="2"/>
  <c r="AA125" i="2"/>
  <c r="Y125" i="2"/>
  <c r="W125" i="2"/>
  <c r="BK125" i="2"/>
  <c r="N125" i="2"/>
  <c r="BE125" i="2" s="1"/>
  <c r="BI124" i="2"/>
  <c r="BH124" i="2"/>
  <c r="BG124" i="2"/>
  <c r="BF124" i="2"/>
  <c r="AA124" i="2"/>
  <c r="Y124" i="2"/>
  <c r="W124" i="2"/>
  <c r="BK124" i="2"/>
  <c r="N124" i="2"/>
  <c r="BE124" i="2" s="1"/>
  <c r="BI123" i="2"/>
  <c r="BH123" i="2"/>
  <c r="BG123" i="2"/>
  <c r="BF123" i="2"/>
  <c r="AA123" i="2"/>
  <c r="Y123" i="2"/>
  <c r="Y122" i="2" s="1"/>
  <c r="W123" i="2"/>
  <c r="BK123" i="2"/>
  <c r="N123" i="2"/>
  <c r="BE123" i="2"/>
  <c r="BI121" i="2"/>
  <c r="BH121" i="2"/>
  <c r="BG121" i="2"/>
  <c r="BF121" i="2"/>
  <c r="M33" i="2" s="1"/>
  <c r="AW88" i="1" s="1"/>
  <c r="AA121" i="2"/>
  <c r="AA120" i="2" s="1"/>
  <c r="Y121" i="2"/>
  <c r="Y120" i="2" s="1"/>
  <c r="W121" i="2"/>
  <c r="W120" i="2" s="1"/>
  <c r="BK121" i="2"/>
  <c r="BK120" i="2" s="1"/>
  <c r="N120" i="2" s="1"/>
  <c r="N90" i="2" s="1"/>
  <c r="N121" i="2"/>
  <c r="BE121" i="2"/>
  <c r="F112" i="2"/>
  <c r="F110" i="2"/>
  <c r="M28" i="2"/>
  <c r="AS88" i="1" s="1"/>
  <c r="AS87" i="1" s="1"/>
  <c r="F81" i="2"/>
  <c r="F79" i="2"/>
  <c r="O21" i="2"/>
  <c r="E21" i="2"/>
  <c r="M84" i="2" s="1"/>
  <c r="M115" i="2"/>
  <c r="O20" i="2"/>
  <c r="O18" i="2"/>
  <c r="E18" i="2"/>
  <c r="M114" i="2" s="1"/>
  <c r="O17" i="2"/>
  <c r="O15" i="2"/>
  <c r="E15" i="2"/>
  <c r="F115" i="2"/>
  <c r="F84" i="2"/>
  <c r="O14" i="2"/>
  <c r="O12" i="2"/>
  <c r="E12" i="2"/>
  <c r="F114" i="2" s="1"/>
  <c r="F83" i="2"/>
  <c r="O11" i="2"/>
  <c r="O9" i="2"/>
  <c r="M81" i="2" s="1"/>
  <c r="F6" i="2"/>
  <c r="F78" i="2" s="1"/>
  <c r="F109" i="2"/>
  <c r="AK27" i="1"/>
  <c r="AM83" i="1"/>
  <c r="L83" i="1"/>
  <c r="AM82" i="1"/>
  <c r="L82" i="1"/>
  <c r="AM80" i="1"/>
  <c r="L80" i="1"/>
  <c r="L78" i="1"/>
  <c r="L77" i="1"/>
  <c r="Y167" i="2" l="1"/>
  <c r="Y119" i="2"/>
  <c r="Y118" i="2" s="1"/>
  <c r="AA122" i="2"/>
  <c r="AA119" i="2" s="1"/>
  <c r="AA118" i="2" s="1"/>
  <c r="AA167" i="2"/>
  <c r="H36" i="2"/>
  <c r="BD88" i="1" s="1"/>
  <c r="BD87" i="1" s="1"/>
  <c r="W35" i="1" s="1"/>
  <c r="W122" i="2"/>
  <c r="W119" i="2" s="1"/>
  <c r="W118" i="2" s="1"/>
  <c r="AU88" i="1" s="1"/>
  <c r="AU87" i="1" s="1"/>
  <c r="AA164" i="2"/>
  <c r="AA163" i="2" s="1"/>
  <c r="H35" i="2"/>
  <c r="BC88" i="1" s="1"/>
  <c r="BC87" i="1" s="1"/>
  <c r="W34" i="1" s="1"/>
  <c r="H33" i="2"/>
  <c r="BA88" i="1" s="1"/>
  <c r="BA87" i="1" s="1"/>
  <c r="W32" i="1" s="1"/>
  <c r="BK122" i="2"/>
  <c r="N122" i="2" s="1"/>
  <c r="N91" i="2" s="1"/>
  <c r="H34" i="2"/>
  <c r="BB88" i="1" s="1"/>
  <c r="BB87" i="1" s="1"/>
  <c r="W33" i="1" s="1"/>
  <c r="H32" i="2"/>
  <c r="AZ88" i="1" s="1"/>
  <c r="AZ87" i="1" s="1"/>
  <c r="M83" i="2"/>
  <c r="M32" i="2"/>
  <c r="AV88" i="1" s="1"/>
  <c r="AT88" i="1" s="1"/>
  <c r="BK163" i="2"/>
  <c r="N163" i="2" s="1"/>
  <c r="N93" i="2" s="1"/>
  <c r="BK167" i="2"/>
  <c r="N167" i="2" s="1"/>
  <c r="N95" i="2" s="1"/>
  <c r="AY87" i="1" l="1"/>
  <c r="AW87" i="1"/>
  <c r="AK32" i="1" s="1"/>
  <c r="BK119" i="2"/>
  <c r="N119" i="2" s="1"/>
  <c r="N89" i="2" s="1"/>
  <c r="AX87" i="1"/>
  <c r="AV87" i="1"/>
  <c r="W31" i="1"/>
  <c r="BK118" i="2" l="1"/>
  <c r="N118" i="2" s="1"/>
  <c r="N88" i="2" s="1"/>
  <c r="M27" i="2" s="1"/>
  <c r="M30" i="2" s="1"/>
  <c r="AK31" i="1"/>
  <c r="AT87" i="1"/>
  <c r="L101" i="2" l="1"/>
  <c r="AG88" i="1"/>
  <c r="L38" i="2"/>
  <c r="AN88" i="1" l="1"/>
  <c r="AG87" i="1"/>
  <c r="AK26" i="1" l="1"/>
  <c r="AK29" i="1" s="1"/>
  <c r="AK37" i="1" s="1"/>
  <c r="AN87" i="1"/>
  <c r="AN92" i="1" s="1"/>
  <c r="AG92" i="1"/>
</calcChain>
</file>

<file path=xl/sharedStrings.xml><?xml version="1.0" encoding="utf-8"?>
<sst xmlns="http://schemas.openxmlformats.org/spreadsheetml/2006/main" count="924" uniqueCount="308">
  <si>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</si>
  <si>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</si>
  <si>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</si>
  <si>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</si>
  <si>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</si>
  <si>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</si>
  <si>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</si>
  <si>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</si>
  <si>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</si>
  <si>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</si>
  <si>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</si>
  <si>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</si>
  <si>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</si>
  <si>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</si>
  <si>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</si>
  <si>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</si>
  <si>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SSTE</t>
  </si>
  <si>
    <t>Stavba:</t>
  </si>
  <si>
    <t>OPRAVA ROZVODŮ VODY NA HALE - SŠTE BRNO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</si>
  <si>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</si>
  <si>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</si>
  <si>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</si>
  <si>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</si>
  <si>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</si>
  <si>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</si>
  <si>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</si>
  <si>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</si>
  <si>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</si>
  <si>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</si>
  <si>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</si>
  <si>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</si>
  <si>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</si>
  <si>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</si>
  <si>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</si>
  <si>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</si>
  <si>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</si>
  <si>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</si>
  <si>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</si>
  <si>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</si>
  <si>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</si>
  <si>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</si>
  <si>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</si>
  <si>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</si>
  <si>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</si>
  <si>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</si>
  <si>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</si>
  <si>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</si>
  <si>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</si>
  <si>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</si>
  <si>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</si>
  <si>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</si>
  <si>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</si>
  <si>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</si>
  <si>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</si>
  <si>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</si>
  <si>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</si>
  <si>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</si>
  <si>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</si>
  <si>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</si>
  <si>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</si>
  <si>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</si>
  <si>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</si>
  <si>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</si>
  <si>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</si>
  <si>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</si>
  <si>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</si>
  <si>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</si>
  <si>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</si>
  <si>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</si>
  <si>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</si>
  <si>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</si>
  <si>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</si>
  <si>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</si>
  <si>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</si>
  <si>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{5cb3f55b-fc2f-4cfc-a50a-75123bdb3290}</t>
  </si>
  <si>
    <t>{00000000-0000-0000-0000-000000000000}</t>
  </si>
  <si>
    <t>/</t>
  </si>
  <si>
    <t>SSTEIetapa</t>
  </si>
  <si>
    <t>OPRAVA ROZVODŮ VODY NA HALE - I.etapa</t>
  </si>
  <si>
    <t>1</t>
  </si>
  <si>
    <t>{9fdd5750-b202-4149-94c6-94bf6d3dc48d}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</si>
  <si>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</si>
  <si>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</si>
  <si>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</si>
  <si>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</si>
  <si>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</si>
  <si>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</si>
  <si>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</si>
  <si>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</si>
  <si>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</si>
  <si>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</si>
  <si>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Objekt:</t>
  </si>
  <si>
    <t>SSTEIetapa - OPRAVA ROZVODŮ VODY NA HALE - I.etapa</t>
  </si>
  <si>
    <t>Náklady z rozpočtu</t>
  </si>
  <si>
    <t>Ostatní náklady</t>
  </si>
  <si>
    <t>Kód - Popis</t>
  </si>
  <si>
    <t>Cena celkem [CZK]</t>
  </si>
  <si>
    <t>1) Náklady z rozpočtu</t>
  </si>
  <si>
    <t>-1</t>
  </si>
  <si>
    <t>PSV - Práce a dodávky PSV</t>
  </si>
  <si>
    <t xml:space="preserve">    713 - Izolace tepelné</t>
  </si>
  <si>
    <t xml:space="preserve">    722 - Zdravotechnika - vnitřní vodovod</t>
  </si>
  <si>
    <t xml:space="preserve">    783 - Dokončovací práce - nátěry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</si>
  <si>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</si>
  <si>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</si>
  <si>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</si>
  <si>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</si>
  <si>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VRN9 - Ostatní náklady</t>
  </si>
  <si>
    <t>2) Ostatní náklady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</si>
  <si>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</si>
  <si>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</si>
  <si>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</si>
  <si>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</si>
  <si>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</si>
  <si>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</si>
  <si>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</si>
  <si>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</si>
  <si>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</si>
  <si>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</si>
  <si>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</si>
  <si>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</si>
  <si>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</si>
  <si>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</si>
  <si>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38</t>
  </si>
  <si>
    <t>K</t>
  </si>
  <si>
    <t>713410831</t>
  </si>
  <si>
    <t>Odstanění izolace tepelné potrubí pásy nebo rohožemi s AL fólií staženými drátem tl do 50 mm</t>
  </si>
  <si>
    <t>m</t>
  </si>
  <si>
    <t>16</t>
  </si>
  <si>
    <t>-1311740762</t>
  </si>
  <si>
    <t>31</t>
  </si>
  <si>
    <t>235</t>
  </si>
  <si>
    <t>Proplach a dezinfekce vodovodního potrubí do DN 80</t>
  </si>
  <si>
    <t>-2026438254</t>
  </si>
  <si>
    <t>722130236</t>
  </si>
  <si>
    <t>Potrubí vodovodní ocelové závitové pozinkované svařované běžné DN 50</t>
  </si>
  <si>
    <t>178605950</t>
  </si>
  <si>
    <t>722130803</t>
  </si>
  <si>
    <t>Demontáž potrubí ocelové pozinkované závitové do DN 50</t>
  </si>
  <si>
    <t>528443820</t>
  </si>
  <si>
    <t>56</t>
  </si>
  <si>
    <t>722131934</t>
  </si>
  <si>
    <t>Potrubí pozinkované závitové propojení potrubí DN 32</t>
  </si>
  <si>
    <t>kus</t>
  </si>
  <si>
    <t>-1182684669</t>
  </si>
  <si>
    <t>3</t>
  </si>
  <si>
    <t>722131936</t>
  </si>
  <si>
    <t>Potrubí pozinkované závitové propojení potrubí DN 50</t>
  </si>
  <si>
    <t>1626376516</t>
  </si>
  <si>
    <t>8</t>
  </si>
  <si>
    <t>722174022</t>
  </si>
  <si>
    <t>Potrubí vodovodní plastové PPR svar polyfuze PN 20 D 20 x 3,4 mm</t>
  </si>
  <si>
    <t>1352262624</t>
  </si>
  <si>
    <t>9</t>
  </si>
  <si>
    <t>722174023</t>
  </si>
  <si>
    <t>Potrubí vodovodní plastové PPR svar polyfuze PN 20 D 25 x 4,2 mm</t>
  </si>
  <si>
    <t>588593048</t>
  </si>
  <si>
    <t>10</t>
  </si>
  <si>
    <t>722174024</t>
  </si>
  <si>
    <t>Potrubí vodovodní plastové PPR svar polyfuze PN 20 D 32 x5,4 mm</t>
  </si>
  <si>
    <t>-124732740</t>
  </si>
  <si>
    <t>11</t>
  </si>
  <si>
    <t>722174025</t>
  </si>
  <si>
    <t>Potrubí vodovodní plastové PPR svar polyfuze PN 20 D 40 x 6,7 mm</t>
  </si>
  <si>
    <t>-1191028576</t>
  </si>
  <si>
    <t>12</t>
  </si>
  <si>
    <t>722174026</t>
  </si>
  <si>
    <t>Potrubí vodovodní plastové PPR svar polyfuze PN 20 D 50 x 8,4 mm</t>
  </si>
  <si>
    <t>1759761171</t>
  </si>
  <si>
    <t>13</t>
  </si>
  <si>
    <t>722174027</t>
  </si>
  <si>
    <t>Potrubí vodovodní plastové PPR svar polyfuze PN 20 D 63 x 10,5 mm</t>
  </si>
  <si>
    <t>674089651</t>
  </si>
  <si>
    <t>14</t>
  </si>
  <si>
    <t>722181221</t>
  </si>
  <si>
    <t>Ochrana vodovodního potrubí přilepenými tepelně izolačními trubicemi z PE tl do 10 mm DN do 22 mm</t>
  </si>
  <si>
    <t>1050907330</t>
  </si>
  <si>
    <t>722181222</t>
  </si>
  <si>
    <t>Ochrana vodovodního potrubí přilepenými tepelně izolačními trubicemi z PE tl do 10 mm DN do 42 mm</t>
  </si>
  <si>
    <t>505484425</t>
  </si>
  <si>
    <t>722181223</t>
  </si>
  <si>
    <t>Ochrana vodovodního potrubí přilepenými tepelně izolačními trubicemi z PE tl do 10 mm DN do 62 mm</t>
  </si>
  <si>
    <t>1400941669</t>
  </si>
  <si>
    <t>35</t>
  </si>
  <si>
    <t>722181251</t>
  </si>
  <si>
    <t>Ochrana vodovodního potrubí přilepenými termoizolačními trubicemi z PE tl do 25 mm DN do 22 mm</t>
  </si>
  <si>
    <t>-1288048635</t>
  </si>
  <si>
    <t>17</t>
  </si>
  <si>
    <t>722181252</t>
  </si>
  <si>
    <t>Ochrana vodovodního potrubí přilepenými tepelně izolačními trubicemi z PE tl do 25 mm DN do 42 mm</t>
  </si>
  <si>
    <t>438688295</t>
  </si>
  <si>
    <t>18</t>
  </si>
  <si>
    <t>722181253</t>
  </si>
  <si>
    <t>Ochrana vodovodního potrubí přilepenými termoizolačními trubicemi z PE tl do 25 mm DN do 63 mm</t>
  </si>
  <si>
    <t>-2085600606</t>
  </si>
  <si>
    <t>19</t>
  </si>
  <si>
    <t>722182011</t>
  </si>
  <si>
    <t>Podpůrný žlab pro potrubí D 20</t>
  </si>
  <si>
    <t>765131845</t>
  </si>
  <si>
    <t>20</t>
  </si>
  <si>
    <t>722182012</t>
  </si>
  <si>
    <t>Podpůrný žlab pro potrubí D 25</t>
  </si>
  <si>
    <t>-2112032056</t>
  </si>
  <si>
    <t>722182013</t>
  </si>
  <si>
    <t>Podpůrný žlab pro potrubí D 32</t>
  </si>
  <si>
    <t>1605501877</t>
  </si>
  <si>
    <t>22</t>
  </si>
  <si>
    <t>722182014</t>
  </si>
  <si>
    <t>Podpůrný žlab pro potrubí D 40</t>
  </si>
  <si>
    <t>125973508</t>
  </si>
  <si>
    <t>23</t>
  </si>
  <si>
    <t>722182015</t>
  </si>
  <si>
    <t>Podpůrný žlab pro potrubí D 50</t>
  </si>
  <si>
    <t>-1217511748</t>
  </si>
  <si>
    <t>24</t>
  </si>
  <si>
    <t>722182016</t>
  </si>
  <si>
    <t>Podpůrný žlab pro potrubí D 63</t>
  </si>
  <si>
    <t>-519757662</t>
  </si>
  <si>
    <t>25</t>
  </si>
  <si>
    <t>722190901</t>
  </si>
  <si>
    <t>Uzavření nebo otevření vodovodního potrubí při opravách</t>
  </si>
  <si>
    <t>1089889099</t>
  </si>
  <si>
    <t>42</t>
  </si>
  <si>
    <t>722 RV25</t>
  </si>
  <si>
    <t>Ventil regulační - cirkulace TV DN 25</t>
  </si>
  <si>
    <t>-321171764</t>
  </si>
  <si>
    <t>44</t>
  </si>
  <si>
    <t>722220852</t>
  </si>
  <si>
    <t>Demontáž armatur závitových s jedním závitem G do 5/4</t>
  </si>
  <si>
    <t>216318142</t>
  </si>
  <si>
    <t>43</t>
  </si>
  <si>
    <t>722220855</t>
  </si>
  <si>
    <t>Demontáž armatur závitových s jedním závitem G do 2 1/2</t>
  </si>
  <si>
    <t>-1919889076</t>
  </si>
  <si>
    <t>48</t>
  </si>
  <si>
    <t>722224152</t>
  </si>
  <si>
    <t>Kulový kohout zahradní s vnějším závitem a páčkou PN 15, T 120 °C G 1/2 - 3/4"</t>
  </si>
  <si>
    <t>223287160</t>
  </si>
  <si>
    <t>36</t>
  </si>
  <si>
    <t>722232043</t>
  </si>
  <si>
    <t>Kohout kulový přímý G 1/2 PN 42 do 185°C vnitřní závit</t>
  </si>
  <si>
    <t>1955933678</t>
  </si>
  <si>
    <t>26</t>
  </si>
  <si>
    <t>722232044</t>
  </si>
  <si>
    <t>Kohout kulový přímý G 3/4 PN 42 do 185°C vnitřní závit</t>
  </si>
  <si>
    <t>194666537</t>
  </si>
  <si>
    <t>27</t>
  </si>
  <si>
    <t>722232045</t>
  </si>
  <si>
    <t>Kohout kulový přímý G 1 PN 42 do 185°C vnitřní závit</t>
  </si>
  <si>
    <t>-308687179</t>
  </si>
  <si>
    <t>40</t>
  </si>
  <si>
    <t>722232046</t>
  </si>
  <si>
    <t>Kohout kulový přímý G 5/4 PN 42 do 185°C vnitřní závit</t>
  </si>
  <si>
    <t>640193799</t>
  </si>
  <si>
    <t>37</t>
  </si>
  <si>
    <t>722232047</t>
  </si>
  <si>
    <t>Kohout kulový přímý G 6/4 PN 42 do 185°C vnitřní závit</t>
  </si>
  <si>
    <t>1424432216</t>
  </si>
  <si>
    <t>28</t>
  </si>
  <si>
    <t>722232048</t>
  </si>
  <si>
    <t>Kohout kulový přímý G 2 PN 42 do 185°C vnitřní závit</t>
  </si>
  <si>
    <t>-582769777</t>
  </si>
  <si>
    <t>29</t>
  </si>
  <si>
    <t>722232506</t>
  </si>
  <si>
    <t>Potrubní oddělovač G 2 PN 10 do 65°C vnější závit</t>
  </si>
  <si>
    <t>-1379394480</t>
  </si>
  <si>
    <t>30</t>
  </si>
  <si>
    <t>722290226</t>
  </si>
  <si>
    <t>Zkouška těsnosti vodovodního potrubí</t>
  </si>
  <si>
    <t>787719501</t>
  </si>
  <si>
    <t>32</t>
  </si>
  <si>
    <t>722290822</t>
  </si>
  <si>
    <t>Přemístění vnitrostaveništní demontovaných hmot pro vnitřní vodovod v objektech výšky do 12 m</t>
  </si>
  <si>
    <t>t</t>
  </si>
  <si>
    <t>-81119369</t>
  </si>
  <si>
    <t>33</t>
  </si>
  <si>
    <t>998722102</t>
  </si>
  <si>
    <t>Přesun hmot tonážní pro vnitřní vodovod v objektech v do 12 m</t>
  </si>
  <si>
    <t>-1732070093</t>
  </si>
  <si>
    <t>55</t>
  </si>
  <si>
    <t>783317105</t>
  </si>
  <si>
    <t>Krycí jednonásobný syntetický samozákladující nátěr zámečnických konstrukcí</t>
  </si>
  <si>
    <t>m2</t>
  </si>
  <si>
    <t>-709064462</t>
  </si>
  <si>
    <t>45</t>
  </si>
  <si>
    <t>230050002</t>
  </si>
  <si>
    <t>Montáž uložení přišroubováním DN přes 25 do 50 mm</t>
  </si>
  <si>
    <t>kg</t>
  </si>
  <si>
    <t>64</t>
  </si>
  <si>
    <t>-93257359</t>
  </si>
  <si>
    <t>46</t>
  </si>
  <si>
    <t>230050031</t>
  </si>
  <si>
    <t>Montáž a zhotovení doplňkové konstrukce z profilového materiálu</t>
  </si>
  <si>
    <t>140493268</t>
  </si>
  <si>
    <t>5</t>
  </si>
  <si>
    <t>39</t>
  </si>
  <si>
    <t>013254000</t>
  </si>
  <si>
    <t>Dokumentace skutečného provedení stavby</t>
  </si>
  <si>
    <t>soub</t>
  </si>
  <si>
    <t>1024</t>
  </si>
  <si>
    <t>1706861812</t>
  </si>
  <si>
    <t>34</t>
  </si>
  <si>
    <t>090001000</t>
  </si>
  <si>
    <t xml:space="preserve">Ostatní náklady - uchycení potrubí, zednické výpomoci - prostupy zdmi 2 x 500/200, 2x 250/200 (vybourání , zapravení , výmalba ) , pronájem pojízdného lešení , rozebrání a zpětná montáž podhledu ( 120,0 m2 )  </t>
  </si>
  <si>
    <t>1744654947</t>
  </si>
  <si>
    <t>KRYCÍ LIST</t>
  </si>
  <si>
    <t xml:space="preserve">REKAPITULACE </t>
  </si>
  <si>
    <t xml:space="preserve">Výkaz výměr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</si>
</sst>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2" fillId="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11" fillId="2" borderId="0" xfId="1" applyFont="1" applyFill="1" applyAlignment="1" applyProtection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tabSelected="1" workbookViewId="0">
      <pane ySplit="1" topLeftCell="A2" activePane="bottomLeft" state="frozen"/>
      <selection pane="bottomLeft" activeCell="E23" sqref="E23:AN23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 x14ac:dyDescent="0.3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R2" s="163" t="s">
        <v>8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8" t="s">
        <v>9</v>
      </c>
      <c r="BT2" s="18" t="s">
        <v>10</v>
      </c>
    </row>
    <row r="3" spans="1:73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1:73" ht="36.950000000000003" customHeight="1" x14ac:dyDescent="0.3">
      <c r="B4" s="22"/>
      <c r="C4" s="155" t="s">
        <v>12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23"/>
      <c r="AS4" s="17" t="s">
        <v>13</v>
      </c>
      <c r="BS4" s="18" t="s">
        <v>14</v>
      </c>
    </row>
    <row r="5" spans="1:73" ht="14.45" customHeight="1" x14ac:dyDescent="0.3">
      <c r="B5" s="22"/>
      <c r="C5" s="24"/>
      <c r="D5" s="25" t="s">
        <v>15</v>
      </c>
      <c r="E5" s="24"/>
      <c r="F5" s="24"/>
      <c r="G5" s="24"/>
      <c r="H5" s="24"/>
      <c r="I5" s="24"/>
      <c r="J5" s="24"/>
      <c r="K5" s="180" t="s">
        <v>16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24"/>
      <c r="AQ5" s="23"/>
      <c r="BS5" s="18" t="s">
        <v>9</v>
      </c>
    </row>
    <row r="6" spans="1:73" ht="36.950000000000003" customHeight="1" x14ac:dyDescent="0.3">
      <c r="B6" s="22"/>
      <c r="C6" s="24"/>
      <c r="D6" s="27" t="s">
        <v>17</v>
      </c>
      <c r="E6" s="24"/>
      <c r="F6" s="24"/>
      <c r="G6" s="24"/>
      <c r="H6" s="24"/>
      <c r="I6" s="24"/>
      <c r="J6" s="24"/>
      <c r="K6" s="181" t="s">
        <v>18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24"/>
      <c r="AQ6" s="23"/>
      <c r="BS6" s="18" t="s">
        <v>9</v>
      </c>
    </row>
    <row r="7" spans="1:73" ht="14.45" customHeight="1" x14ac:dyDescent="0.3">
      <c r="B7" s="22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 x14ac:dyDescent="0.3">
      <c r="B8" s="22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146">
        <v>43426</v>
      </c>
      <c r="AO8" s="24"/>
      <c r="AP8" s="24"/>
      <c r="AQ8" s="23"/>
      <c r="BS8" s="18" t="s">
        <v>9</v>
      </c>
    </row>
    <row r="9" spans="1:73" ht="14.45" customHeight="1" x14ac:dyDescent="0.3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 x14ac:dyDescent="0.3">
      <c r="B10" s="22"/>
      <c r="C10" s="24"/>
      <c r="D10" s="28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25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 x14ac:dyDescent="0.3">
      <c r="B11" s="22"/>
      <c r="C11" s="24"/>
      <c r="D11" s="24"/>
      <c r="E11" s="26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26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 x14ac:dyDescent="0.3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 x14ac:dyDescent="0.3">
      <c r="B13" s="22"/>
      <c r="C13" s="24"/>
      <c r="D13" s="28" t="s">
        <v>27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25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 x14ac:dyDescent="0.3">
      <c r="B14" s="22"/>
      <c r="C14" s="24"/>
      <c r="D14" s="24"/>
      <c r="E14" s="26" t="s">
        <v>22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26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 x14ac:dyDescent="0.3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 x14ac:dyDescent="0.3">
      <c r="B16" s="22"/>
      <c r="C16" s="24"/>
      <c r="D16" s="28" t="s">
        <v>28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25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 x14ac:dyDescent="0.3">
      <c r="B17" s="22"/>
      <c r="C17" s="24"/>
      <c r="D17" s="24"/>
      <c r="E17" s="26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26</v>
      </c>
      <c r="AL17" s="24"/>
      <c r="AM17" s="24"/>
      <c r="AN17" s="26" t="s">
        <v>5</v>
      </c>
      <c r="AO17" s="24"/>
      <c r="AP17" s="24"/>
      <c r="AQ17" s="23"/>
      <c r="BS17" s="18" t="s">
        <v>29</v>
      </c>
    </row>
    <row r="18" spans="2:71" ht="6.95" customHeight="1" x14ac:dyDescent="0.3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5" customHeight="1" x14ac:dyDescent="0.3">
      <c r="B19" s="22"/>
      <c r="C19" s="24"/>
      <c r="D19" s="28" t="s">
        <v>30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25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71" ht="18.399999999999999" customHeight="1" x14ac:dyDescent="0.3">
      <c r="B20" s="22"/>
      <c r="C20" s="24"/>
      <c r="D20" s="24"/>
      <c r="E20" s="26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26</v>
      </c>
      <c r="AL20" s="24"/>
      <c r="AM20" s="24"/>
      <c r="AN20" s="26" t="s">
        <v>5</v>
      </c>
      <c r="AO20" s="24"/>
      <c r="AP20" s="24"/>
      <c r="AQ20" s="23"/>
    </row>
    <row r="21" spans="2:71" ht="6.95" customHeight="1" x14ac:dyDescent="0.3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 x14ac:dyDescent="0.3">
      <c r="B22" s="22"/>
      <c r="C22" s="24"/>
      <c r="D22" s="28" t="s">
        <v>31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 x14ac:dyDescent="0.3">
      <c r="B23" s="22"/>
      <c r="C23" s="24"/>
      <c r="D23" s="24"/>
      <c r="E23" s="175" t="s">
        <v>5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24"/>
      <c r="AP23" s="24"/>
      <c r="AQ23" s="23"/>
    </row>
    <row r="24" spans="2:71" ht="6.95" customHeight="1" x14ac:dyDescent="0.3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 x14ac:dyDescent="0.3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 x14ac:dyDescent="0.3">
      <c r="B26" s="22"/>
      <c r="C26" s="24"/>
      <c r="D26" s="30" t="s">
        <v>32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6">
        <f>ROUND(AG87,2)</f>
        <v>0</v>
      </c>
      <c r="AL26" s="177"/>
      <c r="AM26" s="177"/>
      <c r="AN26" s="177"/>
      <c r="AO26" s="177"/>
      <c r="AP26" s="24"/>
      <c r="AQ26" s="23"/>
    </row>
    <row r="27" spans="2:71" ht="14.45" customHeight="1" x14ac:dyDescent="0.3">
      <c r="B27" s="22"/>
      <c r="C27" s="24"/>
      <c r="D27" s="30" t="s">
        <v>33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6">
        <f>ROUND(AG90,2)</f>
        <v>0</v>
      </c>
      <c r="AL27" s="176"/>
      <c r="AM27" s="176"/>
      <c r="AN27" s="176"/>
      <c r="AO27" s="176"/>
      <c r="AP27" s="24"/>
      <c r="AQ27" s="23"/>
    </row>
    <row r="28" spans="2:71" s="1" customFormat="1" ht="6.95" customHeight="1" x14ac:dyDescent="0.3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 x14ac:dyDescent="0.3">
      <c r="B29" s="31"/>
      <c r="C29" s="32"/>
      <c r="D29" s="34" t="s">
        <v>34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2">
        <f>ROUND(AK26+AK27,2)</f>
        <v>0</v>
      </c>
      <c r="AL29" s="183"/>
      <c r="AM29" s="183"/>
      <c r="AN29" s="183"/>
      <c r="AO29" s="183"/>
      <c r="AP29" s="32"/>
      <c r="AQ29" s="33"/>
    </row>
    <row r="30" spans="2:71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 x14ac:dyDescent="0.3">
      <c r="B31" s="36"/>
      <c r="C31" s="37"/>
      <c r="D31" s="38" t="s">
        <v>35</v>
      </c>
      <c r="E31" s="37"/>
      <c r="F31" s="38" t="s">
        <v>36</v>
      </c>
      <c r="G31" s="37"/>
      <c r="H31" s="37"/>
      <c r="I31" s="37"/>
      <c r="J31" s="37"/>
      <c r="K31" s="37"/>
      <c r="L31" s="162">
        <v>0.21</v>
      </c>
      <c r="M31" s="148"/>
      <c r="N31" s="148"/>
      <c r="O31" s="148"/>
      <c r="P31" s="37"/>
      <c r="Q31" s="37"/>
      <c r="R31" s="37"/>
      <c r="S31" s="37"/>
      <c r="T31" s="40" t="s">
        <v>37</v>
      </c>
      <c r="U31" s="37"/>
      <c r="V31" s="37"/>
      <c r="W31" s="147">
        <f>ROUND(AZ87+SUM(CD91),2)</f>
        <v>0</v>
      </c>
      <c r="X31" s="148"/>
      <c r="Y31" s="148"/>
      <c r="Z31" s="148"/>
      <c r="AA31" s="148"/>
      <c r="AB31" s="148"/>
      <c r="AC31" s="148"/>
      <c r="AD31" s="148"/>
      <c r="AE31" s="148"/>
      <c r="AF31" s="37"/>
      <c r="AG31" s="37"/>
      <c r="AH31" s="37"/>
      <c r="AI31" s="37"/>
      <c r="AJ31" s="37"/>
      <c r="AK31" s="147">
        <f>ROUND(AV87+SUM(BY91),2)</f>
        <v>0</v>
      </c>
      <c r="AL31" s="148"/>
      <c r="AM31" s="148"/>
      <c r="AN31" s="148"/>
      <c r="AO31" s="148"/>
      <c r="AP31" s="37"/>
      <c r="AQ31" s="41"/>
    </row>
    <row r="32" spans="2:71" s="2" customFormat="1" ht="14.45" customHeight="1" x14ac:dyDescent="0.3">
      <c r="B32" s="36"/>
      <c r="C32" s="37"/>
      <c r="D32" s="37"/>
      <c r="E32" s="37"/>
      <c r="F32" s="38" t="s">
        <v>38</v>
      </c>
      <c r="G32" s="37"/>
      <c r="H32" s="37"/>
      <c r="I32" s="37"/>
      <c r="J32" s="37"/>
      <c r="K32" s="37"/>
      <c r="L32" s="162">
        <v>0.15</v>
      </c>
      <c r="M32" s="148"/>
      <c r="N32" s="148"/>
      <c r="O32" s="148"/>
      <c r="P32" s="37"/>
      <c r="Q32" s="37"/>
      <c r="R32" s="37"/>
      <c r="S32" s="37"/>
      <c r="T32" s="40" t="s">
        <v>37</v>
      </c>
      <c r="U32" s="37"/>
      <c r="V32" s="37"/>
      <c r="W32" s="147">
        <f>ROUND(BA87+SUM(CE91),2)</f>
        <v>0</v>
      </c>
      <c r="X32" s="148"/>
      <c r="Y32" s="148"/>
      <c r="Z32" s="148"/>
      <c r="AA32" s="148"/>
      <c r="AB32" s="148"/>
      <c r="AC32" s="148"/>
      <c r="AD32" s="148"/>
      <c r="AE32" s="148"/>
      <c r="AF32" s="37"/>
      <c r="AG32" s="37"/>
      <c r="AH32" s="37"/>
      <c r="AI32" s="37"/>
      <c r="AJ32" s="37"/>
      <c r="AK32" s="147">
        <f>ROUND(AW87+SUM(BZ91),2)</f>
        <v>0</v>
      </c>
      <c r="AL32" s="148"/>
      <c r="AM32" s="148"/>
      <c r="AN32" s="148"/>
      <c r="AO32" s="148"/>
      <c r="AP32" s="37"/>
      <c r="AQ32" s="41"/>
    </row>
    <row r="33" spans="2:43" s="2" customFormat="1" ht="14.45" hidden="1" customHeight="1" x14ac:dyDescent="0.3">
      <c r="B33" s="36"/>
      <c r="C33" s="37"/>
      <c r="D33" s="37"/>
      <c r="E33" s="37"/>
      <c r="F33" s="38" t="s">
        <v>39</v>
      </c>
      <c r="G33" s="37"/>
      <c r="H33" s="37"/>
      <c r="I33" s="37"/>
      <c r="J33" s="37"/>
      <c r="K33" s="37"/>
      <c r="L33" s="162">
        <v>0.21</v>
      </c>
      <c r="M33" s="148"/>
      <c r="N33" s="148"/>
      <c r="O33" s="148"/>
      <c r="P33" s="37"/>
      <c r="Q33" s="37"/>
      <c r="R33" s="37"/>
      <c r="S33" s="37"/>
      <c r="T33" s="40" t="s">
        <v>37</v>
      </c>
      <c r="U33" s="37"/>
      <c r="V33" s="37"/>
      <c r="W33" s="147">
        <f>ROUND(BB87+SUM(CF91),2)</f>
        <v>0</v>
      </c>
      <c r="X33" s="148"/>
      <c r="Y33" s="148"/>
      <c r="Z33" s="148"/>
      <c r="AA33" s="148"/>
      <c r="AB33" s="148"/>
      <c r="AC33" s="148"/>
      <c r="AD33" s="148"/>
      <c r="AE33" s="148"/>
      <c r="AF33" s="37"/>
      <c r="AG33" s="37"/>
      <c r="AH33" s="37"/>
      <c r="AI33" s="37"/>
      <c r="AJ33" s="37"/>
      <c r="AK33" s="147">
        <v>0</v>
      </c>
      <c r="AL33" s="148"/>
      <c r="AM33" s="148"/>
      <c r="AN33" s="148"/>
      <c r="AO33" s="148"/>
      <c r="AP33" s="37"/>
      <c r="AQ33" s="41"/>
    </row>
    <row r="34" spans="2:43" s="2" customFormat="1" ht="14.45" hidden="1" customHeight="1" x14ac:dyDescent="0.3">
      <c r="B34" s="36"/>
      <c r="C34" s="37"/>
      <c r="D34" s="37"/>
      <c r="E34" s="37"/>
      <c r="F34" s="38" t="s">
        <v>40</v>
      </c>
      <c r="G34" s="37"/>
      <c r="H34" s="37"/>
      <c r="I34" s="37"/>
      <c r="J34" s="37"/>
      <c r="K34" s="37"/>
      <c r="L34" s="162">
        <v>0.15</v>
      </c>
      <c r="M34" s="148"/>
      <c r="N34" s="148"/>
      <c r="O34" s="148"/>
      <c r="P34" s="37"/>
      <c r="Q34" s="37"/>
      <c r="R34" s="37"/>
      <c r="S34" s="37"/>
      <c r="T34" s="40" t="s">
        <v>37</v>
      </c>
      <c r="U34" s="37"/>
      <c r="V34" s="37"/>
      <c r="W34" s="147">
        <f>ROUND(BC87+SUM(CG91),2)</f>
        <v>0</v>
      </c>
      <c r="X34" s="148"/>
      <c r="Y34" s="148"/>
      <c r="Z34" s="148"/>
      <c r="AA34" s="148"/>
      <c r="AB34" s="148"/>
      <c r="AC34" s="148"/>
      <c r="AD34" s="148"/>
      <c r="AE34" s="148"/>
      <c r="AF34" s="37"/>
      <c r="AG34" s="37"/>
      <c r="AH34" s="37"/>
      <c r="AI34" s="37"/>
      <c r="AJ34" s="37"/>
      <c r="AK34" s="147">
        <v>0</v>
      </c>
      <c r="AL34" s="148"/>
      <c r="AM34" s="148"/>
      <c r="AN34" s="148"/>
      <c r="AO34" s="148"/>
      <c r="AP34" s="37"/>
      <c r="AQ34" s="41"/>
    </row>
    <row r="35" spans="2:43" s="2" customFormat="1" ht="14.45" hidden="1" customHeight="1" x14ac:dyDescent="0.3">
      <c r="B35" s="36"/>
      <c r="C35" s="37"/>
      <c r="D35" s="37"/>
      <c r="E35" s="37"/>
      <c r="F35" s="38" t="s">
        <v>41</v>
      </c>
      <c r="G35" s="37"/>
      <c r="H35" s="37"/>
      <c r="I35" s="37"/>
      <c r="J35" s="37"/>
      <c r="K35" s="37"/>
      <c r="L35" s="162">
        <v>0</v>
      </c>
      <c r="M35" s="148"/>
      <c r="N35" s="148"/>
      <c r="O35" s="148"/>
      <c r="P35" s="37"/>
      <c r="Q35" s="37"/>
      <c r="R35" s="37"/>
      <c r="S35" s="37"/>
      <c r="T35" s="40" t="s">
        <v>37</v>
      </c>
      <c r="U35" s="37"/>
      <c r="V35" s="37"/>
      <c r="W35" s="147">
        <f>ROUND(BD87+SUM(CH91),2)</f>
        <v>0</v>
      </c>
      <c r="X35" s="148"/>
      <c r="Y35" s="148"/>
      <c r="Z35" s="148"/>
      <c r="AA35" s="148"/>
      <c r="AB35" s="148"/>
      <c r="AC35" s="148"/>
      <c r="AD35" s="148"/>
      <c r="AE35" s="148"/>
      <c r="AF35" s="37"/>
      <c r="AG35" s="37"/>
      <c r="AH35" s="37"/>
      <c r="AI35" s="37"/>
      <c r="AJ35" s="37"/>
      <c r="AK35" s="147">
        <v>0</v>
      </c>
      <c r="AL35" s="148"/>
      <c r="AM35" s="148"/>
      <c r="AN35" s="148"/>
      <c r="AO35" s="148"/>
      <c r="AP35" s="37"/>
      <c r="AQ35" s="41"/>
    </row>
    <row r="36" spans="2:43" s="1" customFormat="1" ht="6.95" customHeight="1" x14ac:dyDescent="0.3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 x14ac:dyDescent="0.3">
      <c r="B37" s="31"/>
      <c r="C37" s="42"/>
      <c r="D37" s="43" t="s">
        <v>42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43</v>
      </c>
      <c r="U37" s="44"/>
      <c r="V37" s="44"/>
      <c r="W37" s="44"/>
      <c r="X37" s="150" t="s">
        <v>44</v>
      </c>
      <c r="Y37" s="151"/>
      <c r="Z37" s="151"/>
      <c r="AA37" s="151"/>
      <c r="AB37" s="151"/>
      <c r="AC37" s="44"/>
      <c r="AD37" s="44"/>
      <c r="AE37" s="44"/>
      <c r="AF37" s="44"/>
      <c r="AG37" s="44"/>
      <c r="AH37" s="44"/>
      <c r="AI37" s="44"/>
      <c r="AJ37" s="44"/>
      <c r="AK37" s="152">
        <f>SUM(AK29:AK35)</f>
        <v>0</v>
      </c>
      <c r="AL37" s="151"/>
      <c r="AM37" s="151"/>
      <c r="AN37" s="151"/>
      <c r="AO37" s="153"/>
      <c r="AP37" s="42"/>
      <c r="AQ37" s="33"/>
    </row>
    <row r="38" spans="2:43" s="1" customFormat="1" ht="14.4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x14ac:dyDescent="0.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x14ac:dyDescent="0.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x14ac:dyDescent="0.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x14ac:dyDescent="0.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x14ac:dyDescent="0.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x14ac:dyDescent="0.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x14ac:dyDescent="0.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x14ac:dyDescent="0.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x14ac:dyDescent="0.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x14ac:dyDescent="0.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 x14ac:dyDescent="0.3">
      <c r="B49" s="31"/>
      <c r="C49" s="32"/>
      <c r="D49" s="46" t="s">
        <v>45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46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x14ac:dyDescent="0.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x14ac:dyDescent="0.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x14ac:dyDescent="0.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x14ac:dyDescent="0.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x14ac:dyDescent="0.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x14ac:dyDescent="0.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x14ac:dyDescent="0.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x14ac:dyDescent="0.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 x14ac:dyDescent="0.3">
      <c r="B58" s="31"/>
      <c r="C58" s="32"/>
      <c r="D58" s="51" t="s">
        <v>47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48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47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48</v>
      </c>
      <c r="AN58" s="52"/>
      <c r="AO58" s="54"/>
      <c r="AP58" s="32"/>
      <c r="AQ58" s="33"/>
    </row>
    <row r="59" spans="2:43" x14ac:dyDescent="0.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 x14ac:dyDescent="0.3">
      <c r="B60" s="31"/>
      <c r="C60" s="32"/>
      <c r="D60" s="46" t="s">
        <v>49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50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x14ac:dyDescent="0.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x14ac:dyDescent="0.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x14ac:dyDescent="0.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x14ac:dyDescent="0.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x14ac:dyDescent="0.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x14ac:dyDescent="0.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x14ac:dyDescent="0.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x14ac:dyDescent="0.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 x14ac:dyDescent="0.3">
      <c r="B69" s="31"/>
      <c r="C69" s="32"/>
      <c r="D69" s="51" t="s">
        <v>47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48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47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48</v>
      </c>
      <c r="AN69" s="52"/>
      <c r="AO69" s="54"/>
      <c r="AP69" s="32"/>
      <c r="AQ69" s="33"/>
    </row>
    <row r="70" spans="2:43" s="1" customFormat="1" ht="6.95" customHeight="1" x14ac:dyDescent="0.3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 x14ac:dyDescent="0.3">
      <c r="B76" s="31"/>
      <c r="C76" s="155" t="s">
        <v>51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33"/>
    </row>
    <row r="77" spans="2:43" s="3" customFormat="1" ht="14.45" customHeight="1" x14ac:dyDescent="0.3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SSTE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 x14ac:dyDescent="0.3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57" t="str">
        <f>K6</f>
        <v>OPRAVA ROZVODŮ VODY NA HALE - SŠTE BRNO</v>
      </c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66"/>
      <c r="AQ78" s="67"/>
    </row>
    <row r="79" spans="2:43" s="1" customFormat="1" ht="6.95" customHeight="1" x14ac:dyDescent="0.3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 x14ac:dyDescent="0.3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>
        <f>IF(AN8= "","",AN8)</f>
        <v>43426</v>
      </c>
      <c r="AN80" s="32"/>
      <c r="AO80" s="32"/>
      <c r="AP80" s="32"/>
      <c r="AQ80" s="33"/>
    </row>
    <row r="81" spans="1:76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 x14ac:dyDescent="0.3">
      <c r="B82" s="31"/>
      <c r="C82" s="28" t="s">
        <v>24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28</v>
      </c>
      <c r="AJ82" s="32"/>
      <c r="AK82" s="32"/>
      <c r="AL82" s="32"/>
      <c r="AM82" s="166" t="str">
        <f>IF(E17="","",E17)</f>
        <v xml:space="preserve"> </v>
      </c>
      <c r="AN82" s="166"/>
      <c r="AO82" s="166"/>
      <c r="AP82" s="166"/>
      <c r="AQ82" s="33"/>
      <c r="AS82" s="167" t="s">
        <v>52</v>
      </c>
      <c r="AT82" s="168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 x14ac:dyDescent="0.3">
      <c r="B83" s="31"/>
      <c r="C83" s="28" t="s">
        <v>27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30</v>
      </c>
      <c r="AJ83" s="32"/>
      <c r="AK83" s="32"/>
      <c r="AL83" s="32"/>
      <c r="AM83" s="166" t="str">
        <f>IF(E20="","",E20)</f>
        <v xml:space="preserve"> </v>
      </c>
      <c r="AN83" s="166"/>
      <c r="AO83" s="166"/>
      <c r="AP83" s="166"/>
      <c r="AQ83" s="33"/>
      <c r="AS83" s="169"/>
      <c r="AT83" s="170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 x14ac:dyDescent="0.3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9"/>
      <c r="AT84" s="170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 x14ac:dyDescent="0.3">
      <c r="B85" s="31"/>
      <c r="C85" s="159" t="s">
        <v>53</v>
      </c>
      <c r="D85" s="160"/>
      <c r="E85" s="160"/>
      <c r="F85" s="160"/>
      <c r="G85" s="160"/>
      <c r="H85" s="71"/>
      <c r="I85" s="161" t="s">
        <v>54</v>
      </c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1" t="s">
        <v>55</v>
      </c>
      <c r="AH85" s="160"/>
      <c r="AI85" s="160"/>
      <c r="AJ85" s="160"/>
      <c r="AK85" s="160"/>
      <c r="AL85" s="160"/>
      <c r="AM85" s="160"/>
      <c r="AN85" s="161" t="s">
        <v>56</v>
      </c>
      <c r="AO85" s="160"/>
      <c r="AP85" s="171"/>
      <c r="AQ85" s="33"/>
      <c r="AS85" s="72" t="s">
        <v>57</v>
      </c>
      <c r="AT85" s="73" t="s">
        <v>58</v>
      </c>
      <c r="AU85" s="73" t="s">
        <v>59</v>
      </c>
      <c r="AV85" s="73" t="s">
        <v>60</v>
      </c>
      <c r="AW85" s="73" t="s">
        <v>61</v>
      </c>
      <c r="AX85" s="73" t="s">
        <v>62</v>
      </c>
      <c r="AY85" s="73" t="s">
        <v>63</v>
      </c>
      <c r="AZ85" s="73" t="s">
        <v>64</v>
      </c>
      <c r="BA85" s="73" t="s">
        <v>65</v>
      </c>
      <c r="BB85" s="73" t="s">
        <v>66</v>
      </c>
      <c r="BC85" s="73" t="s">
        <v>67</v>
      </c>
      <c r="BD85" s="74" t="s">
        <v>68</v>
      </c>
    </row>
    <row r="86" spans="1:76" s="1" customFormat="1" ht="10.9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 x14ac:dyDescent="0.3">
      <c r="B87" s="64"/>
      <c r="C87" s="76" t="s">
        <v>69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74">
        <f>ROUND(AG88,2)</f>
        <v>0</v>
      </c>
      <c r="AH87" s="174"/>
      <c r="AI87" s="174"/>
      <c r="AJ87" s="174"/>
      <c r="AK87" s="174"/>
      <c r="AL87" s="174"/>
      <c r="AM87" s="174"/>
      <c r="AN87" s="154">
        <f>SUM(AG87,AT87)</f>
        <v>0</v>
      </c>
      <c r="AO87" s="154"/>
      <c r="AP87" s="154"/>
      <c r="AQ87" s="67"/>
      <c r="AS87" s="78">
        <f>ROUND(AS88,2)</f>
        <v>0</v>
      </c>
      <c r="AT87" s="79">
        <f>ROUND(SUM(AV87:AW87),2)</f>
        <v>0</v>
      </c>
      <c r="AU87" s="80">
        <f>ROUND(AU88,5)</f>
        <v>959.44668999999999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70</v>
      </c>
      <c r="BT87" s="82" t="s">
        <v>71</v>
      </c>
      <c r="BU87" s="83" t="s">
        <v>72</v>
      </c>
      <c r="BV87" s="82" t="s">
        <v>73</v>
      </c>
      <c r="BW87" s="82" t="s">
        <v>74</v>
      </c>
      <c r="BX87" s="82" t="s">
        <v>75</v>
      </c>
    </row>
    <row r="88" spans="1:76" s="5" customFormat="1" ht="31.5" customHeight="1" x14ac:dyDescent="0.3">
      <c r="A88" s="84" t="s">
        <v>76</v>
      </c>
      <c r="B88" s="85"/>
      <c r="C88" s="86"/>
      <c r="D88" s="149" t="s">
        <v>77</v>
      </c>
      <c r="E88" s="149"/>
      <c r="F88" s="149"/>
      <c r="G88" s="149"/>
      <c r="H88" s="149"/>
      <c r="I88" s="87"/>
      <c r="J88" s="149" t="s">
        <v>78</v>
      </c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72">
        <f>'SSTEIetapa - OPRAVA ROZVO...'!M30</f>
        <v>0</v>
      </c>
      <c r="AH88" s="173"/>
      <c r="AI88" s="173"/>
      <c r="AJ88" s="173"/>
      <c r="AK88" s="173"/>
      <c r="AL88" s="173"/>
      <c r="AM88" s="173"/>
      <c r="AN88" s="172">
        <f>SUM(AG88,AT88)</f>
        <v>0</v>
      </c>
      <c r="AO88" s="173"/>
      <c r="AP88" s="173"/>
      <c r="AQ88" s="88"/>
      <c r="AS88" s="89">
        <f>'SSTEIetapa - OPRAVA ROZVO...'!M28</f>
        <v>0</v>
      </c>
      <c r="AT88" s="90">
        <f>ROUND(SUM(AV88:AW88),2)</f>
        <v>0</v>
      </c>
      <c r="AU88" s="91">
        <f>'SSTEIetapa - OPRAVA ROZVO...'!W118</f>
        <v>959.44669199999987</v>
      </c>
      <c r="AV88" s="90">
        <f>'SSTEIetapa - OPRAVA ROZVO...'!M32</f>
        <v>0</v>
      </c>
      <c r="AW88" s="90">
        <f>'SSTEIetapa - OPRAVA ROZVO...'!M33</f>
        <v>0</v>
      </c>
      <c r="AX88" s="90">
        <f>'SSTEIetapa - OPRAVA ROZVO...'!M34</f>
        <v>0</v>
      </c>
      <c r="AY88" s="90">
        <f>'SSTEIetapa - OPRAVA ROZVO...'!M35</f>
        <v>0</v>
      </c>
      <c r="AZ88" s="90">
        <f>'SSTEIetapa - OPRAVA ROZVO...'!H32</f>
        <v>0</v>
      </c>
      <c r="BA88" s="90">
        <f>'SSTEIetapa - OPRAVA ROZVO...'!H33</f>
        <v>0</v>
      </c>
      <c r="BB88" s="90">
        <f>'SSTEIetapa - OPRAVA ROZVO...'!H34</f>
        <v>0</v>
      </c>
      <c r="BC88" s="90">
        <f>'SSTEIetapa - OPRAVA ROZVO...'!H35</f>
        <v>0</v>
      </c>
      <c r="BD88" s="92">
        <f>'SSTEIetapa - OPRAVA ROZVO...'!H36</f>
        <v>0</v>
      </c>
      <c r="BT88" s="93" t="s">
        <v>79</v>
      </c>
      <c r="BV88" s="93" t="s">
        <v>73</v>
      </c>
      <c r="BW88" s="93" t="s">
        <v>80</v>
      </c>
      <c r="BX88" s="93" t="s">
        <v>74</v>
      </c>
    </row>
    <row r="89" spans="1:76" x14ac:dyDescent="0.3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 x14ac:dyDescent="0.3">
      <c r="B90" s="31"/>
      <c r="C90" s="76" t="s">
        <v>81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54">
        <v>0</v>
      </c>
      <c r="AH90" s="154"/>
      <c r="AI90" s="154"/>
      <c r="AJ90" s="154"/>
      <c r="AK90" s="154"/>
      <c r="AL90" s="154"/>
      <c r="AM90" s="154"/>
      <c r="AN90" s="154">
        <v>0</v>
      </c>
      <c r="AO90" s="154"/>
      <c r="AP90" s="154"/>
      <c r="AQ90" s="33"/>
      <c r="AS90" s="72" t="s">
        <v>82</v>
      </c>
      <c r="AT90" s="73" t="s">
        <v>83</v>
      </c>
      <c r="AU90" s="73" t="s">
        <v>35</v>
      </c>
      <c r="AV90" s="74" t="s">
        <v>58</v>
      </c>
    </row>
    <row r="91" spans="1:76" s="1" customFormat="1" ht="10.9" customHeight="1" x14ac:dyDescent="0.3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4"/>
      <c r="AT91" s="52"/>
      <c r="AU91" s="52"/>
      <c r="AV91" s="54"/>
    </row>
    <row r="92" spans="1:76" s="1" customFormat="1" ht="30" customHeight="1" x14ac:dyDescent="0.3">
      <c r="B92" s="31"/>
      <c r="C92" s="95" t="s">
        <v>84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165">
        <f>ROUND(AG87+AG90,2)</f>
        <v>0</v>
      </c>
      <c r="AH92" s="165"/>
      <c r="AI92" s="165"/>
      <c r="AJ92" s="165"/>
      <c r="AK92" s="165"/>
      <c r="AL92" s="165"/>
      <c r="AM92" s="165"/>
      <c r="AN92" s="165">
        <f>AN87+AN90</f>
        <v>0</v>
      </c>
      <c r="AO92" s="165"/>
      <c r="AP92" s="165"/>
      <c r="AQ92" s="33"/>
    </row>
    <row r="93" spans="1:76" s="1" customFormat="1" ht="6.95" customHeight="1" x14ac:dyDescent="0.3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L33:O33"/>
    <mergeCell ref="L31:O31"/>
    <mergeCell ref="L32:O32"/>
    <mergeCell ref="L34:O34"/>
    <mergeCell ref="C2:AP2"/>
    <mergeCell ref="C4:AP4"/>
    <mergeCell ref="K5:AO5"/>
    <mergeCell ref="K6:AO6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R2:BE2"/>
    <mergeCell ref="AG92:AM92"/>
    <mergeCell ref="AG90:AM90"/>
    <mergeCell ref="AM82:AP82"/>
    <mergeCell ref="AS82:AT84"/>
    <mergeCell ref="AM83:AP83"/>
    <mergeCell ref="AG85:AM85"/>
    <mergeCell ref="AN85:AP85"/>
    <mergeCell ref="AN88:AP88"/>
    <mergeCell ref="AG88:AM88"/>
    <mergeCell ref="AG87:AM87"/>
    <mergeCell ref="AN90:AP90"/>
    <mergeCell ref="AN92:AP92"/>
    <mergeCell ref="E23:AN23"/>
    <mergeCell ref="AK26:AO26"/>
    <mergeCell ref="AK27:AO27"/>
    <mergeCell ref="AK34:AO34"/>
    <mergeCell ref="D88:H88"/>
    <mergeCell ref="J88:AF88"/>
    <mergeCell ref="W35:AE35"/>
    <mergeCell ref="AK35:AO35"/>
    <mergeCell ref="X37:AB37"/>
    <mergeCell ref="AK37:AO37"/>
    <mergeCell ref="AN87:AP87"/>
    <mergeCell ref="C76:AP76"/>
    <mergeCell ref="L78:AO78"/>
    <mergeCell ref="C85:G85"/>
    <mergeCell ref="I85:AF85"/>
    <mergeCell ref="L35:O35"/>
  </mergeCells>
  <hyperlinks>
    <hyperlink ref="K1:S1" location="C2" display="1) Souhrnný list stavby"/>
    <hyperlink ref="W1:AF1" location="C87" display="2) Rekapitulace objektů"/>
    <hyperlink ref="A88" location="'SSTEIetapa - OPRAVA ROZVO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2"/>
  <sheetViews>
    <sheetView showGridLines="0" workbookViewId="0">
      <pane ySplit="1" topLeftCell="A138" activePane="bottomLeft" state="frozen"/>
      <selection pane="bottomLeft" activeCell="L174" sqref="L17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97"/>
      <c r="B1" s="11"/>
      <c r="C1" s="11"/>
      <c r="D1" s="12" t="s">
        <v>1</v>
      </c>
      <c r="E1" s="11"/>
      <c r="F1" s="13" t="s">
        <v>85</v>
      </c>
      <c r="G1" s="13"/>
      <c r="H1" s="207" t="s">
        <v>86</v>
      </c>
      <c r="I1" s="207"/>
      <c r="J1" s="207"/>
      <c r="K1" s="207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97"/>
      <c r="V1" s="9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163" t="s">
        <v>8</v>
      </c>
      <c r="T2" s="164"/>
      <c r="U2" s="164"/>
      <c r="V2" s="164"/>
      <c r="W2" s="164"/>
      <c r="X2" s="164"/>
      <c r="Y2" s="164"/>
      <c r="Z2" s="164"/>
      <c r="AA2" s="164"/>
      <c r="AB2" s="164"/>
      <c r="AC2" s="164"/>
      <c r="AT2" s="18" t="s">
        <v>80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90</v>
      </c>
    </row>
    <row r="4" spans="1:66" ht="36.950000000000003" customHeight="1" x14ac:dyDescent="0.3">
      <c r="B4" s="22"/>
      <c r="C4" s="155" t="s">
        <v>305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23"/>
      <c r="T4" s="17" t="s">
        <v>13</v>
      </c>
      <c r="AT4" s="18" t="s">
        <v>6</v>
      </c>
    </row>
    <row r="5" spans="1:66" ht="6.95" customHeight="1" x14ac:dyDescent="0.3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 x14ac:dyDescent="0.3">
      <c r="B6" s="22"/>
      <c r="C6" s="24"/>
      <c r="D6" s="28" t="s">
        <v>17</v>
      </c>
      <c r="E6" s="24"/>
      <c r="F6" s="204" t="str">
        <f>'Rekapitulace stavby'!K6</f>
        <v>OPRAVA ROZVODŮ VODY NA HALE - SŠTE BRNO</v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4"/>
      <c r="R6" s="23"/>
    </row>
    <row r="7" spans="1:66" s="1" customFormat="1" ht="32.85" customHeight="1" x14ac:dyDescent="0.3">
      <c r="B7" s="31"/>
      <c r="C7" s="32"/>
      <c r="D7" s="27" t="s">
        <v>91</v>
      </c>
      <c r="E7" s="32"/>
      <c r="F7" s="181" t="s">
        <v>92</v>
      </c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32"/>
      <c r="R7" s="33"/>
    </row>
    <row r="8" spans="1:66" s="1" customFormat="1" ht="14.45" customHeight="1" x14ac:dyDescent="0.3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1:66" s="1" customFormat="1" ht="14.45" customHeight="1" x14ac:dyDescent="0.3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206">
        <f>'Rekapitulace stavby'!AN8</f>
        <v>43426</v>
      </c>
      <c r="P9" s="206"/>
      <c r="Q9" s="32"/>
      <c r="R9" s="33"/>
    </row>
    <row r="10" spans="1:66" s="1" customFormat="1" ht="10.9" customHeight="1" x14ac:dyDescent="0.3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 x14ac:dyDescent="0.3">
      <c r="B11" s="31"/>
      <c r="C11" s="32"/>
      <c r="D11" s="28" t="s">
        <v>24</v>
      </c>
      <c r="E11" s="32"/>
      <c r="F11" s="32"/>
      <c r="G11" s="32"/>
      <c r="H11" s="32"/>
      <c r="I11" s="32"/>
      <c r="J11" s="32"/>
      <c r="K11" s="32"/>
      <c r="L11" s="32"/>
      <c r="M11" s="28" t="s">
        <v>25</v>
      </c>
      <c r="N11" s="32"/>
      <c r="O11" s="180" t="str">
        <f>IF('Rekapitulace stavby'!AN10="","",'Rekapitulace stavby'!AN10)</f>
        <v/>
      </c>
      <c r="P11" s="180"/>
      <c r="Q11" s="32"/>
      <c r="R11" s="33"/>
    </row>
    <row r="12" spans="1:66" s="1" customFormat="1" ht="18" customHeight="1" x14ac:dyDescent="0.3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26</v>
      </c>
      <c r="N12" s="32"/>
      <c r="O12" s="180" t="str">
        <f>IF('Rekapitulace stavby'!AN11="","",'Rekapitulace stavby'!AN11)</f>
        <v/>
      </c>
      <c r="P12" s="180"/>
      <c r="Q12" s="32"/>
      <c r="R12" s="33"/>
    </row>
    <row r="13" spans="1:66" s="1" customFormat="1" ht="6.95" customHeight="1" x14ac:dyDescent="0.3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 x14ac:dyDescent="0.3">
      <c r="B14" s="31"/>
      <c r="C14" s="32"/>
      <c r="D14" s="28" t="s">
        <v>27</v>
      </c>
      <c r="E14" s="32"/>
      <c r="F14" s="32"/>
      <c r="G14" s="32"/>
      <c r="H14" s="32"/>
      <c r="I14" s="32"/>
      <c r="J14" s="32"/>
      <c r="K14" s="32"/>
      <c r="L14" s="32"/>
      <c r="M14" s="28" t="s">
        <v>25</v>
      </c>
      <c r="N14" s="32"/>
      <c r="O14" s="180" t="str">
        <f>IF('Rekapitulace stavby'!AN13="","",'Rekapitulace stavby'!AN13)</f>
        <v/>
      </c>
      <c r="P14" s="180"/>
      <c r="Q14" s="32"/>
      <c r="R14" s="33"/>
    </row>
    <row r="15" spans="1:66" s="1" customFormat="1" ht="18" customHeight="1" x14ac:dyDescent="0.3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26</v>
      </c>
      <c r="N15" s="32"/>
      <c r="O15" s="180" t="str">
        <f>IF('Rekapitulace stavby'!AN14="","",'Rekapitulace stavby'!AN14)</f>
        <v/>
      </c>
      <c r="P15" s="180"/>
      <c r="Q15" s="32"/>
      <c r="R15" s="33"/>
    </row>
    <row r="16" spans="1:66" s="1" customFormat="1" ht="6.95" customHeight="1" x14ac:dyDescent="0.3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 x14ac:dyDescent="0.3">
      <c r="B17" s="31"/>
      <c r="C17" s="32"/>
      <c r="D17" s="28" t="s">
        <v>28</v>
      </c>
      <c r="E17" s="32"/>
      <c r="F17" s="32"/>
      <c r="G17" s="32"/>
      <c r="H17" s="32"/>
      <c r="I17" s="32"/>
      <c r="J17" s="32"/>
      <c r="K17" s="32"/>
      <c r="L17" s="32"/>
      <c r="M17" s="28" t="s">
        <v>25</v>
      </c>
      <c r="N17" s="32"/>
      <c r="O17" s="180" t="str">
        <f>IF('Rekapitulace stavby'!AN16="","",'Rekapitulace stavby'!AN16)</f>
        <v/>
      </c>
      <c r="P17" s="180"/>
      <c r="Q17" s="32"/>
      <c r="R17" s="33"/>
    </row>
    <row r="18" spans="2:18" s="1" customFormat="1" ht="18" customHeight="1" x14ac:dyDescent="0.3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26</v>
      </c>
      <c r="N18" s="32"/>
      <c r="O18" s="180" t="str">
        <f>IF('Rekapitulace stavby'!AN17="","",'Rekapitulace stavby'!AN17)</f>
        <v/>
      </c>
      <c r="P18" s="180"/>
      <c r="Q18" s="32"/>
      <c r="R18" s="33"/>
    </row>
    <row r="19" spans="2:18" s="1" customFormat="1" ht="6.95" customHeight="1" x14ac:dyDescent="0.3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 x14ac:dyDescent="0.3">
      <c r="B20" s="31"/>
      <c r="C20" s="32"/>
      <c r="D20" s="28" t="s">
        <v>30</v>
      </c>
      <c r="E20" s="32"/>
      <c r="F20" s="32"/>
      <c r="G20" s="32"/>
      <c r="H20" s="32"/>
      <c r="I20" s="32"/>
      <c r="J20" s="32"/>
      <c r="K20" s="32"/>
      <c r="L20" s="32"/>
      <c r="M20" s="28" t="s">
        <v>25</v>
      </c>
      <c r="N20" s="32"/>
      <c r="O20" s="180" t="str">
        <f>IF('Rekapitulace stavby'!AN19="","",'Rekapitulace stavby'!AN19)</f>
        <v/>
      </c>
      <c r="P20" s="180"/>
      <c r="Q20" s="32"/>
      <c r="R20" s="33"/>
    </row>
    <row r="21" spans="2:18" s="1" customFormat="1" ht="18" customHeight="1" x14ac:dyDescent="0.3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26</v>
      </c>
      <c r="N21" s="32"/>
      <c r="O21" s="180" t="str">
        <f>IF('Rekapitulace stavby'!AN20="","",'Rekapitulace stavby'!AN20)</f>
        <v/>
      </c>
      <c r="P21" s="180"/>
      <c r="Q21" s="32"/>
      <c r="R21" s="33"/>
    </row>
    <row r="22" spans="2:18" s="1" customFormat="1" ht="6.95" customHeight="1" x14ac:dyDescent="0.3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 x14ac:dyDescent="0.3">
      <c r="B23" s="31"/>
      <c r="C23" s="32"/>
      <c r="D23" s="28" t="s">
        <v>31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 x14ac:dyDescent="0.3">
      <c r="B24" s="31"/>
      <c r="C24" s="32"/>
      <c r="D24" s="32"/>
      <c r="E24" s="175" t="s">
        <v>5</v>
      </c>
      <c r="F24" s="175"/>
      <c r="G24" s="175"/>
      <c r="H24" s="175"/>
      <c r="I24" s="175"/>
      <c r="J24" s="175"/>
      <c r="K24" s="175"/>
      <c r="L24" s="175"/>
      <c r="M24" s="32"/>
      <c r="N24" s="32"/>
      <c r="O24" s="32"/>
      <c r="P24" s="32"/>
      <c r="Q24" s="32"/>
      <c r="R24" s="33"/>
    </row>
    <row r="25" spans="2:18" s="1" customFormat="1" ht="6.95" customHeight="1" x14ac:dyDescent="0.3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 x14ac:dyDescent="0.3">
      <c r="B27" s="31"/>
      <c r="C27" s="32"/>
      <c r="D27" s="98" t="s">
        <v>93</v>
      </c>
      <c r="E27" s="32"/>
      <c r="F27" s="32"/>
      <c r="G27" s="32"/>
      <c r="H27" s="32"/>
      <c r="I27" s="32"/>
      <c r="J27" s="32"/>
      <c r="K27" s="32"/>
      <c r="L27" s="32"/>
      <c r="M27" s="176">
        <f>N88</f>
        <v>0</v>
      </c>
      <c r="N27" s="176"/>
      <c r="O27" s="176"/>
      <c r="P27" s="176"/>
      <c r="Q27" s="32"/>
      <c r="R27" s="33"/>
    </row>
    <row r="28" spans="2:18" s="1" customFormat="1" ht="14.45" customHeight="1" x14ac:dyDescent="0.3">
      <c r="B28" s="31"/>
      <c r="C28" s="32"/>
      <c r="D28" s="30" t="s">
        <v>94</v>
      </c>
      <c r="E28" s="32"/>
      <c r="F28" s="32"/>
      <c r="G28" s="32"/>
      <c r="H28" s="32"/>
      <c r="I28" s="32"/>
      <c r="J28" s="32"/>
      <c r="K28" s="32"/>
      <c r="L28" s="32"/>
      <c r="M28" s="176">
        <f>N99</f>
        <v>0</v>
      </c>
      <c r="N28" s="176"/>
      <c r="O28" s="176"/>
      <c r="P28" s="176"/>
      <c r="Q28" s="32"/>
      <c r="R28" s="33"/>
    </row>
    <row r="29" spans="2:18" s="1" customFormat="1" ht="6.95" customHeight="1" x14ac:dyDescent="0.3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 x14ac:dyDescent="0.3">
      <c r="B30" s="31"/>
      <c r="C30" s="32"/>
      <c r="D30" s="99" t="s">
        <v>34</v>
      </c>
      <c r="E30" s="32"/>
      <c r="F30" s="32"/>
      <c r="G30" s="32"/>
      <c r="H30" s="32"/>
      <c r="I30" s="32"/>
      <c r="J30" s="32"/>
      <c r="K30" s="32"/>
      <c r="L30" s="32"/>
      <c r="M30" s="208">
        <f>ROUND(M27+M28,2)</f>
        <v>0</v>
      </c>
      <c r="N30" s="203"/>
      <c r="O30" s="203"/>
      <c r="P30" s="203"/>
      <c r="Q30" s="32"/>
      <c r="R30" s="33"/>
    </row>
    <row r="31" spans="2:18" s="1" customFormat="1" ht="6.95" customHeight="1" x14ac:dyDescent="0.3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 x14ac:dyDescent="0.3">
      <c r="B32" s="31"/>
      <c r="C32" s="32"/>
      <c r="D32" s="38" t="s">
        <v>35</v>
      </c>
      <c r="E32" s="38" t="s">
        <v>36</v>
      </c>
      <c r="F32" s="39">
        <v>0.21</v>
      </c>
      <c r="G32" s="100" t="s">
        <v>37</v>
      </c>
      <c r="H32" s="209">
        <f>ROUND((SUM(BE99:BE100)+SUM(BE118:BE171)), 2)</f>
        <v>0</v>
      </c>
      <c r="I32" s="203"/>
      <c r="J32" s="203"/>
      <c r="K32" s="32"/>
      <c r="L32" s="32"/>
      <c r="M32" s="209">
        <f>ROUND(ROUND((SUM(BE99:BE100)+SUM(BE118:BE171)), 2)*F32, 2)</f>
        <v>0</v>
      </c>
      <c r="N32" s="203"/>
      <c r="O32" s="203"/>
      <c r="P32" s="203"/>
      <c r="Q32" s="32"/>
      <c r="R32" s="33"/>
    </row>
    <row r="33" spans="2:18" s="1" customFormat="1" ht="14.45" customHeight="1" x14ac:dyDescent="0.3">
      <c r="B33" s="31"/>
      <c r="C33" s="32"/>
      <c r="D33" s="32"/>
      <c r="E33" s="38" t="s">
        <v>38</v>
      </c>
      <c r="F33" s="39">
        <v>0.15</v>
      </c>
      <c r="G33" s="100" t="s">
        <v>37</v>
      </c>
      <c r="H33" s="209">
        <f>ROUND((SUM(BF99:BF100)+SUM(BF118:BF171)), 2)</f>
        <v>0</v>
      </c>
      <c r="I33" s="203"/>
      <c r="J33" s="203"/>
      <c r="K33" s="32"/>
      <c r="L33" s="32"/>
      <c r="M33" s="209">
        <f>ROUND(ROUND((SUM(BF99:BF100)+SUM(BF118:BF171)), 2)*F33, 2)</f>
        <v>0</v>
      </c>
      <c r="N33" s="203"/>
      <c r="O33" s="203"/>
      <c r="P33" s="203"/>
      <c r="Q33" s="32"/>
      <c r="R33" s="33"/>
    </row>
    <row r="34" spans="2:18" s="1" customFormat="1" ht="14.45" hidden="1" customHeight="1" x14ac:dyDescent="0.3">
      <c r="B34" s="31"/>
      <c r="C34" s="32"/>
      <c r="D34" s="32"/>
      <c r="E34" s="38" t="s">
        <v>39</v>
      </c>
      <c r="F34" s="39">
        <v>0.21</v>
      </c>
      <c r="G34" s="100" t="s">
        <v>37</v>
      </c>
      <c r="H34" s="209">
        <f>ROUND((SUM(BG99:BG100)+SUM(BG118:BG171)), 2)</f>
        <v>0</v>
      </c>
      <c r="I34" s="203"/>
      <c r="J34" s="203"/>
      <c r="K34" s="32"/>
      <c r="L34" s="32"/>
      <c r="M34" s="209">
        <v>0</v>
      </c>
      <c r="N34" s="203"/>
      <c r="O34" s="203"/>
      <c r="P34" s="203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40</v>
      </c>
      <c r="F35" s="39">
        <v>0.15</v>
      </c>
      <c r="G35" s="100" t="s">
        <v>37</v>
      </c>
      <c r="H35" s="209">
        <f>ROUND((SUM(BH99:BH100)+SUM(BH118:BH171)), 2)</f>
        <v>0</v>
      </c>
      <c r="I35" s="203"/>
      <c r="J35" s="203"/>
      <c r="K35" s="32"/>
      <c r="L35" s="32"/>
      <c r="M35" s="209">
        <v>0</v>
      </c>
      <c r="N35" s="203"/>
      <c r="O35" s="203"/>
      <c r="P35" s="203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41</v>
      </c>
      <c r="F36" s="39">
        <v>0</v>
      </c>
      <c r="G36" s="100" t="s">
        <v>37</v>
      </c>
      <c r="H36" s="209">
        <f>ROUND((SUM(BI99:BI100)+SUM(BI118:BI171)), 2)</f>
        <v>0</v>
      </c>
      <c r="I36" s="203"/>
      <c r="J36" s="203"/>
      <c r="K36" s="32"/>
      <c r="L36" s="32"/>
      <c r="M36" s="209">
        <v>0</v>
      </c>
      <c r="N36" s="203"/>
      <c r="O36" s="203"/>
      <c r="P36" s="203"/>
      <c r="Q36" s="32"/>
      <c r="R36" s="33"/>
    </row>
    <row r="37" spans="2:18" s="1" customFormat="1" ht="6.95" customHeight="1" x14ac:dyDescent="0.3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 x14ac:dyDescent="0.3">
      <c r="B38" s="31"/>
      <c r="C38" s="96"/>
      <c r="D38" s="101" t="s">
        <v>42</v>
      </c>
      <c r="E38" s="71"/>
      <c r="F38" s="71"/>
      <c r="G38" s="102" t="s">
        <v>43</v>
      </c>
      <c r="H38" s="103" t="s">
        <v>44</v>
      </c>
      <c r="I38" s="71"/>
      <c r="J38" s="71"/>
      <c r="K38" s="71"/>
      <c r="L38" s="210">
        <f>SUM(M30:M36)</f>
        <v>0</v>
      </c>
      <c r="M38" s="210"/>
      <c r="N38" s="210"/>
      <c r="O38" s="210"/>
      <c r="P38" s="211"/>
      <c r="Q38" s="96"/>
      <c r="R38" s="33"/>
    </row>
    <row r="39" spans="2:18" s="1" customFormat="1" ht="14.45" customHeight="1" x14ac:dyDescent="0.3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x14ac:dyDescent="0.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x14ac:dyDescent="0.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x14ac:dyDescent="0.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x14ac:dyDescent="0.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x14ac:dyDescent="0.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x14ac:dyDescent="0.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x14ac:dyDescent="0.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x14ac:dyDescent="0.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x14ac:dyDescent="0.3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 x14ac:dyDescent="0.3">
      <c r="B50" s="31"/>
      <c r="C50" s="32"/>
      <c r="D50" s="46" t="s">
        <v>45</v>
      </c>
      <c r="E50" s="47"/>
      <c r="F50" s="47"/>
      <c r="G50" s="47"/>
      <c r="H50" s="48"/>
      <c r="I50" s="32"/>
      <c r="J50" s="46" t="s">
        <v>46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x14ac:dyDescent="0.3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x14ac:dyDescent="0.3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x14ac:dyDescent="0.3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x14ac:dyDescent="0.3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x14ac:dyDescent="0.3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x14ac:dyDescent="0.3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x14ac:dyDescent="0.3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 x14ac:dyDescent="0.3">
      <c r="B59" s="31"/>
      <c r="C59" s="32"/>
      <c r="D59" s="51" t="s">
        <v>47</v>
      </c>
      <c r="E59" s="52"/>
      <c r="F59" s="52"/>
      <c r="G59" s="53" t="s">
        <v>48</v>
      </c>
      <c r="H59" s="54"/>
      <c r="I59" s="32"/>
      <c r="J59" s="51" t="s">
        <v>47</v>
      </c>
      <c r="K59" s="52"/>
      <c r="L59" s="52"/>
      <c r="M59" s="52"/>
      <c r="N59" s="53" t="s">
        <v>48</v>
      </c>
      <c r="O59" s="52"/>
      <c r="P59" s="54"/>
      <c r="Q59" s="32"/>
      <c r="R59" s="33"/>
    </row>
    <row r="60" spans="2:18" x14ac:dyDescent="0.3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 x14ac:dyDescent="0.3">
      <c r="B61" s="31"/>
      <c r="C61" s="32"/>
      <c r="D61" s="46" t="s">
        <v>49</v>
      </c>
      <c r="E61" s="47"/>
      <c r="F61" s="47"/>
      <c r="G61" s="47"/>
      <c r="H61" s="48"/>
      <c r="I61" s="32"/>
      <c r="J61" s="46" t="s">
        <v>50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x14ac:dyDescent="0.3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x14ac:dyDescent="0.3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x14ac:dyDescent="0.3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x14ac:dyDescent="0.3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x14ac:dyDescent="0.3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x14ac:dyDescent="0.3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x14ac:dyDescent="0.3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 x14ac:dyDescent="0.3">
      <c r="B70" s="31"/>
      <c r="C70" s="32"/>
      <c r="D70" s="51" t="s">
        <v>47</v>
      </c>
      <c r="E70" s="52"/>
      <c r="F70" s="52"/>
      <c r="G70" s="53" t="s">
        <v>48</v>
      </c>
      <c r="H70" s="54"/>
      <c r="I70" s="32"/>
      <c r="J70" s="51" t="s">
        <v>47</v>
      </c>
      <c r="K70" s="52"/>
      <c r="L70" s="52"/>
      <c r="M70" s="52"/>
      <c r="N70" s="53" t="s">
        <v>48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155" t="s">
        <v>306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8" t="s">
        <v>17</v>
      </c>
      <c r="D78" s="32"/>
      <c r="E78" s="32"/>
      <c r="F78" s="204" t="str">
        <f>F6</f>
        <v>OPRAVA ROZVODŮ VODY NA HALE - SŠTE BRNO</v>
      </c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32"/>
      <c r="R78" s="33"/>
    </row>
    <row r="79" spans="2:18" s="1" customFormat="1" ht="36.950000000000003" customHeight="1" x14ac:dyDescent="0.3">
      <c r="B79" s="31"/>
      <c r="C79" s="65" t="s">
        <v>91</v>
      </c>
      <c r="D79" s="32"/>
      <c r="E79" s="32"/>
      <c r="F79" s="157" t="str">
        <f>F7</f>
        <v>SSTEIetapa - OPRAVA ROZVODŮ VODY NA HALE - I.etapa</v>
      </c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32"/>
      <c r="R79" s="33"/>
    </row>
    <row r="80" spans="2:18" s="1" customFormat="1" ht="6.95" customHeight="1" x14ac:dyDescent="0.3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 x14ac:dyDescent="0.3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206">
        <f>IF(O9="","",O9)</f>
        <v>43426</v>
      </c>
      <c r="N81" s="206"/>
      <c r="O81" s="206"/>
      <c r="P81" s="206"/>
      <c r="Q81" s="32"/>
      <c r="R81" s="33"/>
    </row>
    <row r="82" spans="2:47" s="1" customFormat="1" ht="6.95" customHeight="1" x14ac:dyDescent="0.3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 x14ac:dyDescent="0.3">
      <c r="B83" s="31"/>
      <c r="C83" s="28" t="s">
        <v>24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28</v>
      </c>
      <c r="L83" s="32"/>
      <c r="M83" s="180" t="str">
        <f>E18</f>
        <v xml:space="preserve"> </v>
      </c>
      <c r="N83" s="180"/>
      <c r="O83" s="180"/>
      <c r="P83" s="180"/>
      <c r="Q83" s="180"/>
      <c r="R83" s="33"/>
    </row>
    <row r="84" spans="2:47" s="1" customFormat="1" ht="14.45" customHeight="1" x14ac:dyDescent="0.3">
      <c r="B84" s="31"/>
      <c r="C84" s="28" t="s">
        <v>27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30</v>
      </c>
      <c r="L84" s="32"/>
      <c r="M84" s="180" t="str">
        <f>E21</f>
        <v xml:space="preserve"> </v>
      </c>
      <c r="N84" s="180"/>
      <c r="O84" s="180"/>
      <c r="P84" s="180"/>
      <c r="Q84" s="180"/>
      <c r="R84" s="33"/>
    </row>
    <row r="85" spans="2:47" s="1" customFormat="1" ht="10.35" customHeight="1" x14ac:dyDescent="0.3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 x14ac:dyDescent="0.3">
      <c r="B86" s="31"/>
      <c r="C86" s="212" t="s">
        <v>95</v>
      </c>
      <c r="D86" s="213"/>
      <c r="E86" s="213"/>
      <c r="F86" s="213"/>
      <c r="G86" s="213"/>
      <c r="H86" s="96"/>
      <c r="I86" s="96"/>
      <c r="J86" s="96"/>
      <c r="K86" s="96"/>
      <c r="L86" s="96"/>
      <c r="M86" s="96"/>
      <c r="N86" s="212" t="s">
        <v>96</v>
      </c>
      <c r="O86" s="213"/>
      <c r="P86" s="213"/>
      <c r="Q86" s="213"/>
      <c r="R86" s="33"/>
    </row>
    <row r="87" spans="2:47" s="1" customFormat="1" ht="10.35" customHeight="1" x14ac:dyDescent="0.3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3">
      <c r="B88" s="31"/>
      <c r="C88" s="104" t="s">
        <v>97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4">
        <f>N118</f>
        <v>0</v>
      </c>
      <c r="O88" s="201"/>
      <c r="P88" s="201"/>
      <c r="Q88" s="201"/>
      <c r="R88" s="33"/>
      <c r="AU88" s="18" t="s">
        <v>98</v>
      </c>
    </row>
    <row r="89" spans="2:47" s="6" customFormat="1" ht="24.95" customHeight="1" x14ac:dyDescent="0.3">
      <c r="B89" s="105"/>
      <c r="C89" s="106"/>
      <c r="D89" s="107" t="s">
        <v>99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97">
        <f>N119</f>
        <v>0</v>
      </c>
      <c r="O89" s="200"/>
      <c r="P89" s="200"/>
      <c r="Q89" s="200"/>
      <c r="R89" s="108"/>
    </row>
    <row r="90" spans="2:47" s="7" customFormat="1" ht="19.899999999999999" customHeight="1" x14ac:dyDescent="0.3">
      <c r="B90" s="109"/>
      <c r="C90" s="110"/>
      <c r="D90" s="111" t="s">
        <v>100</v>
      </c>
      <c r="E90" s="110"/>
      <c r="F90" s="110"/>
      <c r="G90" s="110"/>
      <c r="H90" s="110"/>
      <c r="I90" s="110"/>
      <c r="J90" s="110"/>
      <c r="K90" s="110"/>
      <c r="L90" s="110"/>
      <c r="M90" s="110"/>
      <c r="N90" s="198">
        <f>N120</f>
        <v>0</v>
      </c>
      <c r="O90" s="199"/>
      <c r="P90" s="199"/>
      <c r="Q90" s="199"/>
      <c r="R90" s="112"/>
    </row>
    <row r="91" spans="2:47" s="7" customFormat="1" ht="19.899999999999999" customHeight="1" x14ac:dyDescent="0.3">
      <c r="B91" s="109"/>
      <c r="C91" s="110"/>
      <c r="D91" s="111" t="s">
        <v>101</v>
      </c>
      <c r="E91" s="110"/>
      <c r="F91" s="110"/>
      <c r="G91" s="110"/>
      <c r="H91" s="110"/>
      <c r="I91" s="110"/>
      <c r="J91" s="110"/>
      <c r="K91" s="110"/>
      <c r="L91" s="110"/>
      <c r="M91" s="110"/>
      <c r="N91" s="198">
        <f>N122</f>
        <v>0</v>
      </c>
      <c r="O91" s="199"/>
      <c r="P91" s="199"/>
      <c r="Q91" s="199"/>
      <c r="R91" s="112"/>
    </row>
    <row r="92" spans="2:47" s="7" customFormat="1" ht="19.899999999999999" customHeight="1" x14ac:dyDescent="0.3">
      <c r="B92" s="109"/>
      <c r="C92" s="110"/>
      <c r="D92" s="111" t="s">
        <v>102</v>
      </c>
      <c r="E92" s="110"/>
      <c r="F92" s="110"/>
      <c r="G92" s="110"/>
      <c r="H92" s="110"/>
      <c r="I92" s="110"/>
      <c r="J92" s="110"/>
      <c r="K92" s="110"/>
      <c r="L92" s="110"/>
      <c r="M92" s="110"/>
      <c r="N92" s="198">
        <f>N161</f>
        <v>0</v>
      </c>
      <c r="O92" s="199"/>
      <c r="P92" s="199"/>
      <c r="Q92" s="199"/>
      <c r="R92" s="112"/>
    </row>
    <row r="93" spans="2:47" s="6" customFormat="1" ht="24.95" customHeight="1" x14ac:dyDescent="0.3">
      <c r="B93" s="105"/>
      <c r="C93" s="106"/>
      <c r="D93" s="107" t="s">
        <v>103</v>
      </c>
      <c r="E93" s="106"/>
      <c r="F93" s="106"/>
      <c r="G93" s="106"/>
      <c r="H93" s="106"/>
      <c r="I93" s="106"/>
      <c r="J93" s="106"/>
      <c r="K93" s="106"/>
      <c r="L93" s="106"/>
      <c r="M93" s="106"/>
      <c r="N93" s="197">
        <f>N163</f>
        <v>0</v>
      </c>
      <c r="O93" s="200"/>
      <c r="P93" s="200"/>
      <c r="Q93" s="200"/>
      <c r="R93" s="108"/>
    </row>
    <row r="94" spans="2:47" s="7" customFormat="1" ht="19.899999999999999" customHeight="1" x14ac:dyDescent="0.3">
      <c r="B94" s="109"/>
      <c r="C94" s="110"/>
      <c r="D94" s="111" t="s">
        <v>104</v>
      </c>
      <c r="E94" s="110"/>
      <c r="F94" s="110"/>
      <c r="G94" s="110"/>
      <c r="H94" s="110"/>
      <c r="I94" s="110"/>
      <c r="J94" s="110"/>
      <c r="K94" s="110"/>
      <c r="L94" s="110"/>
      <c r="M94" s="110"/>
      <c r="N94" s="198">
        <f>N164</f>
        <v>0</v>
      </c>
      <c r="O94" s="199"/>
      <c r="P94" s="199"/>
      <c r="Q94" s="199"/>
      <c r="R94" s="112"/>
    </row>
    <row r="95" spans="2:47" s="6" customFormat="1" ht="24.95" customHeight="1" x14ac:dyDescent="0.3">
      <c r="B95" s="105"/>
      <c r="C95" s="106"/>
      <c r="D95" s="107" t="s">
        <v>105</v>
      </c>
      <c r="E95" s="106"/>
      <c r="F95" s="106"/>
      <c r="G95" s="106"/>
      <c r="H95" s="106"/>
      <c r="I95" s="106"/>
      <c r="J95" s="106"/>
      <c r="K95" s="106"/>
      <c r="L95" s="106"/>
      <c r="M95" s="106"/>
      <c r="N95" s="197">
        <f>N167</f>
        <v>0</v>
      </c>
      <c r="O95" s="200"/>
      <c r="P95" s="200"/>
      <c r="Q95" s="200"/>
      <c r="R95" s="108"/>
    </row>
    <row r="96" spans="2:47" s="7" customFormat="1" ht="19.899999999999999" customHeight="1" x14ac:dyDescent="0.3">
      <c r="B96" s="109"/>
      <c r="C96" s="110"/>
      <c r="D96" s="111" t="s">
        <v>106</v>
      </c>
      <c r="E96" s="110"/>
      <c r="F96" s="110"/>
      <c r="G96" s="110"/>
      <c r="H96" s="110"/>
      <c r="I96" s="110"/>
      <c r="J96" s="110"/>
      <c r="K96" s="110"/>
      <c r="L96" s="110"/>
      <c r="M96" s="110"/>
      <c r="N96" s="198">
        <f>N168</f>
        <v>0</v>
      </c>
      <c r="O96" s="199"/>
      <c r="P96" s="199"/>
      <c r="Q96" s="199"/>
      <c r="R96" s="112"/>
    </row>
    <row r="97" spans="2:21" s="7" customFormat="1" ht="19.899999999999999" customHeight="1" x14ac:dyDescent="0.3">
      <c r="B97" s="109"/>
      <c r="C97" s="110"/>
      <c r="D97" s="111" t="s">
        <v>107</v>
      </c>
      <c r="E97" s="110"/>
      <c r="F97" s="110"/>
      <c r="G97" s="110"/>
      <c r="H97" s="110"/>
      <c r="I97" s="110"/>
      <c r="J97" s="110"/>
      <c r="K97" s="110"/>
      <c r="L97" s="110"/>
      <c r="M97" s="110"/>
      <c r="N97" s="198">
        <f>N170</f>
        <v>0</v>
      </c>
      <c r="O97" s="199"/>
      <c r="P97" s="199"/>
      <c r="Q97" s="199"/>
      <c r="R97" s="112"/>
    </row>
    <row r="98" spans="2:21" s="1" customFormat="1" ht="21.75" customHeight="1" x14ac:dyDescent="0.3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21" s="1" customFormat="1" ht="29.25" customHeight="1" x14ac:dyDescent="0.3">
      <c r="B99" s="31"/>
      <c r="C99" s="104" t="s">
        <v>108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01">
        <v>0</v>
      </c>
      <c r="O99" s="202"/>
      <c r="P99" s="202"/>
      <c r="Q99" s="202"/>
      <c r="R99" s="33"/>
      <c r="T99" s="113"/>
      <c r="U99" s="114" t="s">
        <v>35</v>
      </c>
    </row>
    <row r="100" spans="2:21" s="1" customFormat="1" ht="18" customHeight="1" x14ac:dyDescent="0.3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21" s="1" customFormat="1" ht="29.25" customHeight="1" x14ac:dyDescent="0.3">
      <c r="B101" s="31"/>
      <c r="C101" s="95" t="s">
        <v>84</v>
      </c>
      <c r="D101" s="96"/>
      <c r="E101" s="96"/>
      <c r="F101" s="96"/>
      <c r="G101" s="96"/>
      <c r="H101" s="96"/>
      <c r="I101" s="96"/>
      <c r="J101" s="96"/>
      <c r="K101" s="96"/>
      <c r="L101" s="165">
        <f>ROUND(SUM(N88+N99),2)</f>
        <v>0</v>
      </c>
      <c r="M101" s="165"/>
      <c r="N101" s="165"/>
      <c r="O101" s="165"/>
      <c r="P101" s="165"/>
      <c r="Q101" s="165"/>
      <c r="R101" s="33"/>
    </row>
    <row r="102" spans="2:21" s="1" customFormat="1" ht="6.95" customHeight="1" x14ac:dyDescent="0.3"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7"/>
    </row>
    <row r="106" spans="2:21" s="1" customFormat="1" ht="6.95" customHeight="1" x14ac:dyDescent="0.3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07" spans="2:21" s="1" customFormat="1" ht="36.950000000000003" customHeight="1" x14ac:dyDescent="0.3">
      <c r="B107" s="31"/>
      <c r="C107" s="155" t="s">
        <v>307</v>
      </c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33"/>
    </row>
    <row r="108" spans="2:21" s="1" customFormat="1" ht="6.95" customHeight="1" x14ac:dyDescent="0.3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21" s="1" customFormat="1" ht="30" customHeight="1" x14ac:dyDescent="0.3">
      <c r="B109" s="31"/>
      <c r="C109" s="28" t="s">
        <v>17</v>
      </c>
      <c r="D109" s="32"/>
      <c r="E109" s="32"/>
      <c r="F109" s="204" t="str">
        <f>F6</f>
        <v>OPRAVA ROZVODŮ VODY NA HALE - SŠTE BRNO</v>
      </c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32"/>
      <c r="R109" s="33"/>
    </row>
    <row r="110" spans="2:21" s="1" customFormat="1" ht="36.950000000000003" customHeight="1" x14ac:dyDescent="0.3">
      <c r="B110" s="31"/>
      <c r="C110" s="65" t="s">
        <v>91</v>
      </c>
      <c r="D110" s="32"/>
      <c r="E110" s="32"/>
      <c r="F110" s="157" t="str">
        <f>F7</f>
        <v>SSTEIetapa - OPRAVA ROZVODŮ VODY NA HALE - I.etapa</v>
      </c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32"/>
      <c r="R110" s="33"/>
    </row>
    <row r="111" spans="2:21" s="1" customFormat="1" ht="6.95" customHeight="1" x14ac:dyDescent="0.3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1" s="1" customFormat="1" ht="18" customHeight="1" x14ac:dyDescent="0.3">
      <c r="B112" s="31"/>
      <c r="C112" s="28" t="s">
        <v>21</v>
      </c>
      <c r="D112" s="32"/>
      <c r="E112" s="32"/>
      <c r="F112" s="26" t="str">
        <f>F9</f>
        <v xml:space="preserve"> </v>
      </c>
      <c r="G112" s="32"/>
      <c r="H112" s="32"/>
      <c r="I112" s="32"/>
      <c r="J112" s="32"/>
      <c r="K112" s="28" t="s">
        <v>23</v>
      </c>
      <c r="L112" s="32"/>
      <c r="M112" s="206">
        <v>43426</v>
      </c>
      <c r="N112" s="206"/>
      <c r="O112" s="206"/>
      <c r="P112" s="206"/>
      <c r="Q112" s="32"/>
      <c r="R112" s="33"/>
    </row>
    <row r="113" spans="2:65" s="1" customFormat="1" ht="6.95" customHeight="1" x14ac:dyDescent="0.3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65" s="1" customFormat="1" ht="15" x14ac:dyDescent="0.3">
      <c r="B114" s="31"/>
      <c r="C114" s="28" t="s">
        <v>24</v>
      </c>
      <c r="D114" s="32"/>
      <c r="E114" s="32"/>
      <c r="F114" s="26" t="str">
        <f>E12</f>
        <v xml:space="preserve"> </v>
      </c>
      <c r="G114" s="32"/>
      <c r="H114" s="32"/>
      <c r="I114" s="32"/>
      <c r="J114" s="32"/>
      <c r="K114" s="28" t="s">
        <v>28</v>
      </c>
      <c r="L114" s="32"/>
      <c r="M114" s="180" t="str">
        <f>E18</f>
        <v xml:space="preserve"> </v>
      </c>
      <c r="N114" s="180"/>
      <c r="O114" s="180"/>
      <c r="P114" s="180"/>
      <c r="Q114" s="180"/>
      <c r="R114" s="33"/>
    </row>
    <row r="115" spans="2:65" s="1" customFormat="1" ht="14.45" customHeight="1" x14ac:dyDescent="0.3">
      <c r="B115" s="31"/>
      <c r="C115" s="28" t="s">
        <v>27</v>
      </c>
      <c r="D115" s="32"/>
      <c r="E115" s="32"/>
      <c r="F115" s="26" t="str">
        <f>IF(E15="","",E15)</f>
        <v xml:space="preserve"> </v>
      </c>
      <c r="G115" s="32"/>
      <c r="H115" s="32"/>
      <c r="I115" s="32"/>
      <c r="J115" s="32"/>
      <c r="K115" s="28" t="s">
        <v>30</v>
      </c>
      <c r="L115" s="32"/>
      <c r="M115" s="180" t="str">
        <f>E21</f>
        <v xml:space="preserve"> </v>
      </c>
      <c r="N115" s="180"/>
      <c r="O115" s="180"/>
      <c r="P115" s="180"/>
      <c r="Q115" s="180"/>
      <c r="R115" s="33"/>
    </row>
    <row r="116" spans="2:65" s="1" customFormat="1" ht="10.35" customHeight="1" x14ac:dyDescent="0.3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65" s="8" customFormat="1" ht="29.25" customHeight="1" x14ac:dyDescent="0.3">
      <c r="B117" s="115"/>
      <c r="C117" s="116" t="s">
        <v>109</v>
      </c>
      <c r="D117" s="117" t="s">
        <v>110</v>
      </c>
      <c r="E117" s="117" t="s">
        <v>53</v>
      </c>
      <c r="F117" s="192" t="s">
        <v>111</v>
      </c>
      <c r="G117" s="192"/>
      <c r="H117" s="192"/>
      <c r="I117" s="192"/>
      <c r="J117" s="117" t="s">
        <v>112</v>
      </c>
      <c r="K117" s="117" t="s">
        <v>113</v>
      </c>
      <c r="L117" s="192" t="s">
        <v>114</v>
      </c>
      <c r="M117" s="192"/>
      <c r="N117" s="192" t="s">
        <v>96</v>
      </c>
      <c r="O117" s="192"/>
      <c r="P117" s="192"/>
      <c r="Q117" s="193"/>
      <c r="R117" s="118"/>
      <c r="T117" s="72" t="s">
        <v>115</v>
      </c>
      <c r="U117" s="73" t="s">
        <v>35</v>
      </c>
      <c r="V117" s="73" t="s">
        <v>116</v>
      </c>
      <c r="W117" s="73" t="s">
        <v>117</v>
      </c>
      <c r="X117" s="73" t="s">
        <v>118</v>
      </c>
      <c r="Y117" s="73" t="s">
        <v>119</v>
      </c>
      <c r="Z117" s="73" t="s">
        <v>120</v>
      </c>
      <c r="AA117" s="74" t="s">
        <v>121</v>
      </c>
    </row>
    <row r="118" spans="2:65" s="1" customFormat="1" ht="29.25" customHeight="1" x14ac:dyDescent="0.35">
      <c r="B118" s="31"/>
      <c r="C118" s="76" t="s">
        <v>93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194">
        <f>BK118</f>
        <v>0</v>
      </c>
      <c r="O118" s="195"/>
      <c r="P118" s="195"/>
      <c r="Q118" s="195"/>
      <c r="R118" s="33"/>
      <c r="T118" s="75"/>
      <c r="U118" s="47"/>
      <c r="V118" s="47"/>
      <c r="W118" s="119">
        <f>W119+W163+W167</f>
        <v>959.44669199999987</v>
      </c>
      <c r="X118" s="47"/>
      <c r="Y118" s="119">
        <f>Y119+Y163+Y167</f>
        <v>2.6379800000000011</v>
      </c>
      <c r="Z118" s="47"/>
      <c r="AA118" s="120">
        <f>AA119+AA163+AA167</f>
        <v>5.0139199999999997</v>
      </c>
      <c r="AT118" s="18" t="s">
        <v>70</v>
      </c>
      <c r="AU118" s="18" t="s">
        <v>98</v>
      </c>
      <c r="BK118" s="121">
        <f>BK119+BK163+BK167</f>
        <v>0</v>
      </c>
    </row>
    <row r="119" spans="2:65" s="9" customFormat="1" ht="37.35" customHeight="1" x14ac:dyDescent="0.35">
      <c r="B119" s="122"/>
      <c r="C119" s="123"/>
      <c r="D119" s="124" t="s">
        <v>99</v>
      </c>
      <c r="E119" s="124"/>
      <c r="F119" s="124"/>
      <c r="G119" s="124"/>
      <c r="H119" s="124"/>
      <c r="I119" s="124"/>
      <c r="J119" s="124"/>
      <c r="K119" s="124"/>
      <c r="L119" s="124"/>
      <c r="M119" s="124"/>
      <c r="N119" s="196">
        <f>BK119</f>
        <v>0</v>
      </c>
      <c r="O119" s="197"/>
      <c r="P119" s="197"/>
      <c r="Q119" s="197"/>
      <c r="R119" s="125"/>
      <c r="T119" s="126"/>
      <c r="U119" s="123"/>
      <c r="V119" s="123"/>
      <c r="W119" s="127">
        <f>W120+W122+W161</f>
        <v>909.94669199999987</v>
      </c>
      <c r="X119" s="123"/>
      <c r="Y119" s="127">
        <f>Y120+Y122+Y161</f>
        <v>2.6079800000000013</v>
      </c>
      <c r="Z119" s="123"/>
      <c r="AA119" s="128">
        <f>AA120+AA122+AA161</f>
        <v>5.0139199999999997</v>
      </c>
      <c r="AR119" s="129" t="s">
        <v>90</v>
      </c>
      <c r="AT119" s="130" t="s">
        <v>70</v>
      </c>
      <c r="AU119" s="130" t="s">
        <v>71</v>
      </c>
      <c r="AY119" s="129" t="s">
        <v>122</v>
      </c>
      <c r="BK119" s="131">
        <f>BK120+BK122+BK161</f>
        <v>0</v>
      </c>
    </row>
    <row r="120" spans="2:65" s="9" customFormat="1" ht="19.899999999999999" customHeight="1" x14ac:dyDescent="0.3">
      <c r="B120" s="122"/>
      <c r="C120" s="123"/>
      <c r="D120" s="132" t="s">
        <v>100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185">
        <f>BK120</f>
        <v>0</v>
      </c>
      <c r="O120" s="186"/>
      <c r="P120" s="186"/>
      <c r="Q120" s="186"/>
      <c r="R120" s="125"/>
      <c r="T120" s="126"/>
      <c r="U120" s="123"/>
      <c r="V120" s="123"/>
      <c r="W120" s="127">
        <f>W121</f>
        <v>11.85</v>
      </c>
      <c r="X120" s="123"/>
      <c r="Y120" s="127">
        <f>Y121</f>
        <v>0</v>
      </c>
      <c r="Z120" s="123"/>
      <c r="AA120" s="128">
        <f>AA121</f>
        <v>0.81300000000000006</v>
      </c>
      <c r="AR120" s="129" t="s">
        <v>90</v>
      </c>
      <c r="AT120" s="130" t="s">
        <v>70</v>
      </c>
      <c r="AU120" s="130" t="s">
        <v>79</v>
      </c>
      <c r="AY120" s="129" t="s">
        <v>122</v>
      </c>
      <c r="BK120" s="131">
        <f>BK121</f>
        <v>0</v>
      </c>
    </row>
    <row r="121" spans="2:65" s="1" customFormat="1" ht="38.25" customHeight="1" x14ac:dyDescent="0.3">
      <c r="B121" s="133"/>
      <c r="C121" s="134" t="s">
        <v>123</v>
      </c>
      <c r="D121" s="134" t="s">
        <v>124</v>
      </c>
      <c r="E121" s="135" t="s">
        <v>125</v>
      </c>
      <c r="F121" s="189" t="s">
        <v>126</v>
      </c>
      <c r="G121" s="189"/>
      <c r="H121" s="189"/>
      <c r="I121" s="189"/>
      <c r="J121" s="136" t="s">
        <v>127</v>
      </c>
      <c r="K121" s="137">
        <v>150</v>
      </c>
      <c r="L121" s="184">
        <v>0</v>
      </c>
      <c r="M121" s="184"/>
      <c r="N121" s="184">
        <f>ROUND(L121*K121,2)</f>
        <v>0</v>
      </c>
      <c r="O121" s="184"/>
      <c r="P121" s="184"/>
      <c r="Q121" s="184"/>
      <c r="R121" s="138"/>
      <c r="T121" s="139" t="s">
        <v>5</v>
      </c>
      <c r="U121" s="40" t="s">
        <v>36</v>
      </c>
      <c r="V121" s="140">
        <v>7.9000000000000001E-2</v>
      </c>
      <c r="W121" s="140">
        <f>V121*K121</f>
        <v>11.85</v>
      </c>
      <c r="X121" s="140">
        <v>0</v>
      </c>
      <c r="Y121" s="140">
        <f>X121*K121</f>
        <v>0</v>
      </c>
      <c r="Z121" s="140">
        <v>5.4200000000000003E-3</v>
      </c>
      <c r="AA121" s="141">
        <f>Z121*K121</f>
        <v>0.81300000000000006</v>
      </c>
      <c r="AR121" s="18" t="s">
        <v>128</v>
      </c>
      <c r="AT121" s="18" t="s">
        <v>124</v>
      </c>
      <c r="AU121" s="18" t="s">
        <v>90</v>
      </c>
      <c r="AY121" s="18" t="s">
        <v>122</v>
      </c>
      <c r="BE121" s="142">
        <f>IF(U121="základní",N121,0)</f>
        <v>0</v>
      </c>
      <c r="BF121" s="142">
        <f>IF(U121="snížená",N121,0)</f>
        <v>0</v>
      </c>
      <c r="BG121" s="142">
        <f>IF(U121="zákl. přenesená",N121,0)</f>
        <v>0</v>
      </c>
      <c r="BH121" s="142">
        <f>IF(U121="sníž. přenesená",N121,0)</f>
        <v>0</v>
      </c>
      <c r="BI121" s="142">
        <f>IF(U121="nulová",N121,0)</f>
        <v>0</v>
      </c>
      <c r="BJ121" s="18" t="s">
        <v>79</v>
      </c>
      <c r="BK121" s="142">
        <f>ROUND(L121*K121,2)</f>
        <v>0</v>
      </c>
      <c r="BL121" s="18" t="s">
        <v>128</v>
      </c>
      <c r="BM121" s="18" t="s">
        <v>129</v>
      </c>
    </row>
    <row r="122" spans="2:65" s="9" customFormat="1" ht="29.85" customHeight="1" x14ac:dyDescent="0.3">
      <c r="B122" s="122"/>
      <c r="C122" s="123"/>
      <c r="D122" s="132" t="s">
        <v>101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87">
        <f>BK122</f>
        <v>0</v>
      </c>
      <c r="O122" s="188"/>
      <c r="P122" s="188"/>
      <c r="Q122" s="188"/>
      <c r="R122" s="125"/>
      <c r="T122" s="126"/>
      <c r="U122" s="123"/>
      <c r="V122" s="123"/>
      <c r="W122" s="127">
        <f>SUM(W123:W160)</f>
        <v>891.6466919999998</v>
      </c>
      <c r="X122" s="123"/>
      <c r="Y122" s="127">
        <f>SUM(Y123:Y160)</f>
        <v>2.6027300000000011</v>
      </c>
      <c r="Z122" s="123"/>
      <c r="AA122" s="128">
        <f>SUM(AA123:AA160)</f>
        <v>4.20092</v>
      </c>
      <c r="AR122" s="129" t="s">
        <v>90</v>
      </c>
      <c r="AT122" s="130" t="s">
        <v>70</v>
      </c>
      <c r="AU122" s="130" t="s">
        <v>79</v>
      </c>
      <c r="AY122" s="129" t="s">
        <v>122</v>
      </c>
      <c r="BK122" s="131">
        <f>SUM(BK123:BK160)</f>
        <v>0</v>
      </c>
    </row>
    <row r="123" spans="2:65" s="1" customFormat="1" ht="25.5" customHeight="1" x14ac:dyDescent="0.3">
      <c r="B123" s="133"/>
      <c r="C123" s="134" t="s">
        <v>130</v>
      </c>
      <c r="D123" s="134" t="s">
        <v>124</v>
      </c>
      <c r="E123" s="135" t="s">
        <v>131</v>
      </c>
      <c r="F123" s="189" t="s">
        <v>132</v>
      </c>
      <c r="G123" s="189"/>
      <c r="H123" s="189"/>
      <c r="I123" s="189"/>
      <c r="J123" s="136" t="s">
        <v>127</v>
      </c>
      <c r="K123" s="137">
        <v>685</v>
      </c>
      <c r="L123" s="184">
        <v>0</v>
      </c>
      <c r="M123" s="184"/>
      <c r="N123" s="184">
        <f t="shared" ref="N123:N160" si="0">ROUND(L123*K123,2)</f>
        <v>0</v>
      </c>
      <c r="O123" s="184"/>
      <c r="P123" s="184"/>
      <c r="Q123" s="184"/>
      <c r="R123" s="138"/>
      <c r="T123" s="139" t="s">
        <v>5</v>
      </c>
      <c r="U123" s="40" t="s">
        <v>36</v>
      </c>
      <c r="V123" s="140">
        <v>8.2000000000000003E-2</v>
      </c>
      <c r="W123" s="140">
        <f t="shared" ref="W123:W160" si="1">V123*K123</f>
        <v>56.17</v>
      </c>
      <c r="X123" s="140">
        <v>1.0000000000000001E-5</v>
      </c>
      <c r="Y123" s="140">
        <f t="shared" ref="Y123:Y160" si="2">X123*K123</f>
        <v>6.8500000000000002E-3</v>
      </c>
      <c r="Z123" s="140">
        <v>0</v>
      </c>
      <c r="AA123" s="141">
        <f t="shared" ref="AA123:AA160" si="3">Z123*K123</f>
        <v>0</v>
      </c>
      <c r="AR123" s="18" t="s">
        <v>128</v>
      </c>
      <c r="AT123" s="18" t="s">
        <v>124</v>
      </c>
      <c r="AU123" s="18" t="s">
        <v>90</v>
      </c>
      <c r="AY123" s="18" t="s">
        <v>122</v>
      </c>
      <c r="BE123" s="142">
        <f t="shared" ref="BE123:BE160" si="4">IF(U123="základní",N123,0)</f>
        <v>0</v>
      </c>
      <c r="BF123" s="142">
        <f t="shared" ref="BF123:BF160" si="5">IF(U123="snížená",N123,0)</f>
        <v>0</v>
      </c>
      <c r="BG123" s="142">
        <f t="shared" ref="BG123:BG160" si="6">IF(U123="zákl. přenesená",N123,0)</f>
        <v>0</v>
      </c>
      <c r="BH123" s="142">
        <f t="shared" ref="BH123:BH160" si="7">IF(U123="sníž. přenesená",N123,0)</f>
        <v>0</v>
      </c>
      <c r="BI123" s="142">
        <f t="shared" ref="BI123:BI160" si="8">IF(U123="nulová",N123,0)</f>
        <v>0</v>
      </c>
      <c r="BJ123" s="18" t="s">
        <v>79</v>
      </c>
      <c r="BK123" s="142">
        <f t="shared" ref="BK123:BK160" si="9">ROUND(L123*K123,2)</f>
        <v>0</v>
      </c>
      <c r="BL123" s="18" t="s">
        <v>128</v>
      </c>
      <c r="BM123" s="18" t="s">
        <v>133</v>
      </c>
    </row>
    <row r="124" spans="2:65" s="1" customFormat="1" ht="25.5" customHeight="1" x14ac:dyDescent="0.3">
      <c r="B124" s="133"/>
      <c r="C124" s="134" t="s">
        <v>79</v>
      </c>
      <c r="D124" s="134" t="s">
        <v>124</v>
      </c>
      <c r="E124" s="135" t="s">
        <v>134</v>
      </c>
      <c r="F124" s="189" t="s">
        <v>135</v>
      </c>
      <c r="G124" s="189"/>
      <c r="H124" s="189"/>
      <c r="I124" s="189"/>
      <c r="J124" s="136" t="s">
        <v>127</v>
      </c>
      <c r="K124" s="137">
        <v>125</v>
      </c>
      <c r="L124" s="184">
        <v>0</v>
      </c>
      <c r="M124" s="184"/>
      <c r="N124" s="184">
        <f t="shared" si="0"/>
        <v>0</v>
      </c>
      <c r="O124" s="184"/>
      <c r="P124" s="184"/>
      <c r="Q124" s="184"/>
      <c r="R124" s="138"/>
      <c r="T124" s="139" t="s">
        <v>5</v>
      </c>
      <c r="U124" s="40" t="s">
        <v>36</v>
      </c>
      <c r="V124" s="140">
        <v>0.73899999999999999</v>
      </c>
      <c r="W124" s="140">
        <f t="shared" si="1"/>
        <v>92.375</v>
      </c>
      <c r="X124" s="140">
        <v>6.4000000000000003E-3</v>
      </c>
      <c r="Y124" s="140">
        <f t="shared" si="2"/>
        <v>0.8</v>
      </c>
      <c r="Z124" s="140">
        <v>0</v>
      </c>
      <c r="AA124" s="141">
        <f t="shared" si="3"/>
        <v>0</v>
      </c>
      <c r="AR124" s="18" t="s">
        <v>128</v>
      </c>
      <c r="AT124" s="18" t="s">
        <v>124</v>
      </c>
      <c r="AU124" s="18" t="s">
        <v>90</v>
      </c>
      <c r="AY124" s="18" t="s">
        <v>122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8" t="s">
        <v>79</v>
      </c>
      <c r="BK124" s="142">
        <f t="shared" si="9"/>
        <v>0</v>
      </c>
      <c r="BL124" s="18" t="s">
        <v>128</v>
      </c>
      <c r="BM124" s="18" t="s">
        <v>136</v>
      </c>
    </row>
    <row r="125" spans="2:65" s="1" customFormat="1" ht="25.5" customHeight="1" x14ac:dyDescent="0.3">
      <c r="B125" s="133"/>
      <c r="C125" s="134" t="s">
        <v>90</v>
      </c>
      <c r="D125" s="134" t="s">
        <v>124</v>
      </c>
      <c r="E125" s="135" t="s">
        <v>137</v>
      </c>
      <c r="F125" s="189" t="s">
        <v>138</v>
      </c>
      <c r="G125" s="189"/>
      <c r="H125" s="189"/>
      <c r="I125" s="189"/>
      <c r="J125" s="136" t="s">
        <v>127</v>
      </c>
      <c r="K125" s="137">
        <v>620</v>
      </c>
      <c r="L125" s="184">
        <v>0</v>
      </c>
      <c r="M125" s="184"/>
      <c r="N125" s="184">
        <f t="shared" si="0"/>
        <v>0</v>
      </c>
      <c r="O125" s="184"/>
      <c r="P125" s="184"/>
      <c r="Q125" s="184"/>
      <c r="R125" s="138"/>
      <c r="T125" s="139" t="s">
        <v>5</v>
      </c>
      <c r="U125" s="40" t="s">
        <v>36</v>
      </c>
      <c r="V125" s="140">
        <v>0.23899999999999999</v>
      </c>
      <c r="W125" s="140">
        <f t="shared" si="1"/>
        <v>148.18</v>
      </c>
      <c r="X125" s="140">
        <v>0</v>
      </c>
      <c r="Y125" s="140">
        <f t="shared" si="2"/>
        <v>0</v>
      </c>
      <c r="Z125" s="140">
        <v>6.7000000000000002E-3</v>
      </c>
      <c r="AA125" s="141">
        <f t="shared" si="3"/>
        <v>4.1539999999999999</v>
      </c>
      <c r="AR125" s="18" t="s">
        <v>128</v>
      </c>
      <c r="AT125" s="18" t="s">
        <v>124</v>
      </c>
      <c r="AU125" s="18" t="s">
        <v>90</v>
      </c>
      <c r="AY125" s="18" t="s">
        <v>122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8" t="s">
        <v>79</v>
      </c>
      <c r="BK125" s="142">
        <f t="shared" si="9"/>
        <v>0</v>
      </c>
      <c r="BL125" s="18" t="s">
        <v>128</v>
      </c>
      <c r="BM125" s="18" t="s">
        <v>139</v>
      </c>
    </row>
    <row r="126" spans="2:65" s="1" customFormat="1" ht="25.5" customHeight="1" x14ac:dyDescent="0.3">
      <c r="B126" s="133"/>
      <c r="C126" s="134" t="s">
        <v>140</v>
      </c>
      <c r="D126" s="134" t="s">
        <v>124</v>
      </c>
      <c r="E126" s="135" t="s">
        <v>141</v>
      </c>
      <c r="F126" s="189" t="s">
        <v>142</v>
      </c>
      <c r="G126" s="189"/>
      <c r="H126" s="189"/>
      <c r="I126" s="189"/>
      <c r="J126" s="136" t="s">
        <v>143</v>
      </c>
      <c r="K126" s="137">
        <v>32</v>
      </c>
      <c r="L126" s="184">
        <v>0</v>
      </c>
      <c r="M126" s="184"/>
      <c r="N126" s="184">
        <f t="shared" si="0"/>
        <v>0</v>
      </c>
      <c r="O126" s="184"/>
      <c r="P126" s="184"/>
      <c r="Q126" s="184"/>
      <c r="R126" s="138"/>
      <c r="T126" s="139" t="s">
        <v>5</v>
      </c>
      <c r="U126" s="40" t="s">
        <v>36</v>
      </c>
      <c r="V126" s="140">
        <v>0.70099999999999996</v>
      </c>
      <c r="W126" s="140">
        <f t="shared" si="1"/>
        <v>22.431999999999999</v>
      </c>
      <c r="X126" s="140">
        <v>1.5499999999999999E-3</v>
      </c>
      <c r="Y126" s="140">
        <f t="shared" si="2"/>
        <v>4.9599999999999998E-2</v>
      </c>
      <c r="Z126" s="140">
        <v>0</v>
      </c>
      <c r="AA126" s="141">
        <f t="shared" si="3"/>
        <v>0</v>
      </c>
      <c r="AR126" s="18" t="s">
        <v>128</v>
      </c>
      <c r="AT126" s="18" t="s">
        <v>124</v>
      </c>
      <c r="AU126" s="18" t="s">
        <v>90</v>
      </c>
      <c r="AY126" s="18" t="s">
        <v>122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8" t="s">
        <v>79</v>
      </c>
      <c r="BK126" s="142">
        <f t="shared" si="9"/>
        <v>0</v>
      </c>
      <c r="BL126" s="18" t="s">
        <v>128</v>
      </c>
      <c r="BM126" s="18" t="s">
        <v>144</v>
      </c>
    </row>
    <row r="127" spans="2:65" s="1" customFormat="1" ht="25.5" customHeight="1" x14ac:dyDescent="0.3">
      <c r="B127" s="133"/>
      <c r="C127" s="134" t="s">
        <v>145</v>
      </c>
      <c r="D127" s="134" t="s">
        <v>124</v>
      </c>
      <c r="E127" s="135" t="s">
        <v>146</v>
      </c>
      <c r="F127" s="189" t="s">
        <v>147</v>
      </c>
      <c r="G127" s="189"/>
      <c r="H127" s="189"/>
      <c r="I127" s="189"/>
      <c r="J127" s="136" t="s">
        <v>143</v>
      </c>
      <c r="K127" s="137">
        <v>6</v>
      </c>
      <c r="L127" s="184">
        <v>0</v>
      </c>
      <c r="M127" s="184"/>
      <c r="N127" s="184">
        <f t="shared" si="0"/>
        <v>0</v>
      </c>
      <c r="O127" s="184"/>
      <c r="P127" s="184"/>
      <c r="Q127" s="184"/>
      <c r="R127" s="138"/>
      <c r="T127" s="139" t="s">
        <v>5</v>
      </c>
      <c r="U127" s="40" t="s">
        <v>36</v>
      </c>
      <c r="V127" s="140">
        <v>1.1040000000000001</v>
      </c>
      <c r="W127" s="140">
        <f t="shared" si="1"/>
        <v>6.6240000000000006</v>
      </c>
      <c r="X127" s="140">
        <v>1.6900000000000001E-3</v>
      </c>
      <c r="Y127" s="140">
        <f t="shared" si="2"/>
        <v>1.014E-2</v>
      </c>
      <c r="Z127" s="140">
        <v>0</v>
      </c>
      <c r="AA127" s="141">
        <f t="shared" si="3"/>
        <v>0</v>
      </c>
      <c r="AR127" s="18" t="s">
        <v>128</v>
      </c>
      <c r="AT127" s="18" t="s">
        <v>124</v>
      </c>
      <c r="AU127" s="18" t="s">
        <v>90</v>
      </c>
      <c r="AY127" s="18" t="s">
        <v>122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8" t="s">
        <v>79</v>
      </c>
      <c r="BK127" s="142">
        <f t="shared" si="9"/>
        <v>0</v>
      </c>
      <c r="BL127" s="18" t="s">
        <v>128</v>
      </c>
      <c r="BM127" s="18" t="s">
        <v>148</v>
      </c>
    </row>
    <row r="128" spans="2:65" s="1" customFormat="1" ht="25.5" customHeight="1" x14ac:dyDescent="0.3">
      <c r="B128" s="133"/>
      <c r="C128" s="134" t="s">
        <v>149</v>
      </c>
      <c r="D128" s="134" t="s">
        <v>124</v>
      </c>
      <c r="E128" s="135" t="s">
        <v>150</v>
      </c>
      <c r="F128" s="189" t="s">
        <v>151</v>
      </c>
      <c r="G128" s="189"/>
      <c r="H128" s="189"/>
      <c r="I128" s="189"/>
      <c r="J128" s="136" t="s">
        <v>127</v>
      </c>
      <c r="K128" s="137">
        <v>90</v>
      </c>
      <c r="L128" s="184">
        <v>0</v>
      </c>
      <c r="M128" s="184"/>
      <c r="N128" s="184">
        <f t="shared" si="0"/>
        <v>0</v>
      </c>
      <c r="O128" s="184"/>
      <c r="P128" s="184"/>
      <c r="Q128" s="184"/>
      <c r="R128" s="138"/>
      <c r="T128" s="139" t="s">
        <v>5</v>
      </c>
      <c r="U128" s="40" t="s">
        <v>36</v>
      </c>
      <c r="V128" s="140">
        <v>0.52900000000000003</v>
      </c>
      <c r="W128" s="140">
        <f t="shared" si="1"/>
        <v>47.61</v>
      </c>
      <c r="X128" s="140">
        <v>5.9999999999999995E-4</v>
      </c>
      <c r="Y128" s="140">
        <f t="shared" si="2"/>
        <v>5.3999999999999992E-2</v>
      </c>
      <c r="Z128" s="140">
        <v>0</v>
      </c>
      <c r="AA128" s="141">
        <f t="shared" si="3"/>
        <v>0</v>
      </c>
      <c r="AR128" s="18" t="s">
        <v>128</v>
      </c>
      <c r="AT128" s="18" t="s">
        <v>124</v>
      </c>
      <c r="AU128" s="18" t="s">
        <v>90</v>
      </c>
      <c r="AY128" s="18" t="s">
        <v>122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8" t="s">
        <v>79</v>
      </c>
      <c r="BK128" s="142">
        <f t="shared" si="9"/>
        <v>0</v>
      </c>
      <c r="BL128" s="18" t="s">
        <v>128</v>
      </c>
      <c r="BM128" s="18" t="s">
        <v>152</v>
      </c>
    </row>
    <row r="129" spans="2:65" s="1" customFormat="1" ht="25.5" customHeight="1" x14ac:dyDescent="0.3">
      <c r="B129" s="133"/>
      <c r="C129" s="134" t="s">
        <v>153</v>
      </c>
      <c r="D129" s="134" t="s">
        <v>124</v>
      </c>
      <c r="E129" s="135" t="s">
        <v>154</v>
      </c>
      <c r="F129" s="189" t="s">
        <v>155</v>
      </c>
      <c r="G129" s="189"/>
      <c r="H129" s="189"/>
      <c r="I129" s="189"/>
      <c r="J129" s="136" t="s">
        <v>127</v>
      </c>
      <c r="K129" s="137">
        <v>50</v>
      </c>
      <c r="L129" s="184">
        <v>0</v>
      </c>
      <c r="M129" s="184"/>
      <c r="N129" s="184">
        <f t="shared" si="0"/>
        <v>0</v>
      </c>
      <c r="O129" s="184"/>
      <c r="P129" s="184"/>
      <c r="Q129" s="184"/>
      <c r="R129" s="138"/>
      <c r="T129" s="139" t="s">
        <v>5</v>
      </c>
      <c r="U129" s="40" t="s">
        <v>36</v>
      </c>
      <c r="V129" s="140">
        <v>0.61599999999999999</v>
      </c>
      <c r="W129" s="140">
        <f t="shared" si="1"/>
        <v>30.8</v>
      </c>
      <c r="X129" s="140">
        <v>9.7000000000000005E-4</v>
      </c>
      <c r="Y129" s="140">
        <f t="shared" si="2"/>
        <v>4.8500000000000001E-2</v>
      </c>
      <c r="Z129" s="140">
        <v>0</v>
      </c>
      <c r="AA129" s="141">
        <f t="shared" si="3"/>
        <v>0</v>
      </c>
      <c r="AR129" s="18" t="s">
        <v>128</v>
      </c>
      <c r="AT129" s="18" t="s">
        <v>124</v>
      </c>
      <c r="AU129" s="18" t="s">
        <v>90</v>
      </c>
      <c r="AY129" s="18" t="s">
        <v>122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8" t="s">
        <v>79</v>
      </c>
      <c r="BK129" s="142">
        <f t="shared" si="9"/>
        <v>0</v>
      </c>
      <c r="BL129" s="18" t="s">
        <v>128</v>
      </c>
      <c r="BM129" s="18" t="s">
        <v>156</v>
      </c>
    </row>
    <row r="130" spans="2:65" s="1" customFormat="1" ht="25.5" customHeight="1" x14ac:dyDescent="0.3">
      <c r="B130" s="133"/>
      <c r="C130" s="134" t="s">
        <v>157</v>
      </c>
      <c r="D130" s="134" t="s">
        <v>124</v>
      </c>
      <c r="E130" s="135" t="s">
        <v>158</v>
      </c>
      <c r="F130" s="189" t="s">
        <v>159</v>
      </c>
      <c r="G130" s="189"/>
      <c r="H130" s="189"/>
      <c r="I130" s="189"/>
      <c r="J130" s="136" t="s">
        <v>127</v>
      </c>
      <c r="K130" s="137">
        <v>160</v>
      </c>
      <c r="L130" s="184">
        <v>0</v>
      </c>
      <c r="M130" s="184"/>
      <c r="N130" s="184">
        <f t="shared" si="0"/>
        <v>0</v>
      </c>
      <c r="O130" s="184"/>
      <c r="P130" s="184"/>
      <c r="Q130" s="184"/>
      <c r="R130" s="138"/>
      <c r="T130" s="139" t="s">
        <v>5</v>
      </c>
      <c r="U130" s="40" t="s">
        <v>36</v>
      </c>
      <c r="V130" s="140">
        <v>0.69599999999999995</v>
      </c>
      <c r="W130" s="140">
        <f t="shared" si="1"/>
        <v>111.35999999999999</v>
      </c>
      <c r="X130" s="140">
        <v>1.1100000000000001E-3</v>
      </c>
      <c r="Y130" s="140">
        <f t="shared" si="2"/>
        <v>0.17760000000000001</v>
      </c>
      <c r="Z130" s="140">
        <v>0</v>
      </c>
      <c r="AA130" s="141">
        <f t="shared" si="3"/>
        <v>0</v>
      </c>
      <c r="AR130" s="18" t="s">
        <v>128</v>
      </c>
      <c r="AT130" s="18" t="s">
        <v>124</v>
      </c>
      <c r="AU130" s="18" t="s">
        <v>90</v>
      </c>
      <c r="AY130" s="18" t="s">
        <v>122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8" t="s">
        <v>79</v>
      </c>
      <c r="BK130" s="142">
        <f t="shared" si="9"/>
        <v>0</v>
      </c>
      <c r="BL130" s="18" t="s">
        <v>128</v>
      </c>
      <c r="BM130" s="18" t="s">
        <v>160</v>
      </c>
    </row>
    <row r="131" spans="2:65" s="1" customFormat="1" ht="25.5" customHeight="1" x14ac:dyDescent="0.3">
      <c r="B131" s="133"/>
      <c r="C131" s="134" t="s">
        <v>161</v>
      </c>
      <c r="D131" s="134" t="s">
        <v>124</v>
      </c>
      <c r="E131" s="135" t="s">
        <v>162</v>
      </c>
      <c r="F131" s="189" t="s">
        <v>163</v>
      </c>
      <c r="G131" s="189"/>
      <c r="H131" s="189"/>
      <c r="I131" s="189"/>
      <c r="J131" s="136" t="s">
        <v>127</v>
      </c>
      <c r="K131" s="137">
        <v>70</v>
      </c>
      <c r="L131" s="184">
        <v>0</v>
      </c>
      <c r="M131" s="184"/>
      <c r="N131" s="184">
        <f t="shared" si="0"/>
        <v>0</v>
      </c>
      <c r="O131" s="184"/>
      <c r="P131" s="184"/>
      <c r="Q131" s="184"/>
      <c r="R131" s="138"/>
      <c r="T131" s="139" t="s">
        <v>5</v>
      </c>
      <c r="U131" s="40" t="s">
        <v>36</v>
      </c>
      <c r="V131" s="140">
        <v>0.74299999999999999</v>
      </c>
      <c r="W131" s="140">
        <f t="shared" si="1"/>
        <v>52.01</v>
      </c>
      <c r="X131" s="140">
        <v>2.5600000000000002E-3</v>
      </c>
      <c r="Y131" s="140">
        <f t="shared" si="2"/>
        <v>0.17920000000000003</v>
      </c>
      <c r="Z131" s="140">
        <v>0</v>
      </c>
      <c r="AA131" s="141">
        <f t="shared" si="3"/>
        <v>0</v>
      </c>
      <c r="AR131" s="18" t="s">
        <v>128</v>
      </c>
      <c r="AT131" s="18" t="s">
        <v>124</v>
      </c>
      <c r="AU131" s="18" t="s">
        <v>90</v>
      </c>
      <c r="AY131" s="18" t="s">
        <v>122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8" t="s">
        <v>79</v>
      </c>
      <c r="BK131" s="142">
        <f t="shared" si="9"/>
        <v>0</v>
      </c>
      <c r="BL131" s="18" t="s">
        <v>128</v>
      </c>
      <c r="BM131" s="18" t="s">
        <v>164</v>
      </c>
    </row>
    <row r="132" spans="2:65" s="1" customFormat="1" ht="25.5" customHeight="1" x14ac:dyDescent="0.3">
      <c r="B132" s="133"/>
      <c r="C132" s="134" t="s">
        <v>165</v>
      </c>
      <c r="D132" s="134" t="s">
        <v>124</v>
      </c>
      <c r="E132" s="135" t="s">
        <v>166</v>
      </c>
      <c r="F132" s="189" t="s">
        <v>167</v>
      </c>
      <c r="G132" s="189"/>
      <c r="H132" s="189"/>
      <c r="I132" s="189"/>
      <c r="J132" s="136" t="s">
        <v>127</v>
      </c>
      <c r="K132" s="137">
        <v>120</v>
      </c>
      <c r="L132" s="184">
        <v>0</v>
      </c>
      <c r="M132" s="184"/>
      <c r="N132" s="184">
        <f t="shared" si="0"/>
        <v>0</v>
      </c>
      <c r="O132" s="184"/>
      <c r="P132" s="184"/>
      <c r="Q132" s="184"/>
      <c r="R132" s="138"/>
      <c r="T132" s="139" t="s">
        <v>5</v>
      </c>
      <c r="U132" s="40" t="s">
        <v>36</v>
      </c>
      <c r="V132" s="140">
        <v>0.78900000000000003</v>
      </c>
      <c r="W132" s="140">
        <f t="shared" si="1"/>
        <v>94.68</v>
      </c>
      <c r="X132" s="140">
        <v>3.64E-3</v>
      </c>
      <c r="Y132" s="140">
        <f t="shared" si="2"/>
        <v>0.43680000000000002</v>
      </c>
      <c r="Z132" s="140">
        <v>0</v>
      </c>
      <c r="AA132" s="141">
        <f t="shared" si="3"/>
        <v>0</v>
      </c>
      <c r="AR132" s="18" t="s">
        <v>128</v>
      </c>
      <c r="AT132" s="18" t="s">
        <v>124</v>
      </c>
      <c r="AU132" s="18" t="s">
        <v>90</v>
      </c>
      <c r="AY132" s="18" t="s">
        <v>122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8" t="s">
        <v>79</v>
      </c>
      <c r="BK132" s="142">
        <f t="shared" si="9"/>
        <v>0</v>
      </c>
      <c r="BL132" s="18" t="s">
        <v>128</v>
      </c>
      <c r="BM132" s="18" t="s">
        <v>168</v>
      </c>
    </row>
    <row r="133" spans="2:65" s="1" customFormat="1" ht="25.5" customHeight="1" x14ac:dyDescent="0.3">
      <c r="B133" s="133"/>
      <c r="C133" s="134" t="s">
        <v>169</v>
      </c>
      <c r="D133" s="134" t="s">
        <v>124</v>
      </c>
      <c r="E133" s="135" t="s">
        <v>170</v>
      </c>
      <c r="F133" s="189" t="s">
        <v>171</v>
      </c>
      <c r="G133" s="189"/>
      <c r="H133" s="189"/>
      <c r="I133" s="189"/>
      <c r="J133" s="136" t="s">
        <v>127</v>
      </c>
      <c r="K133" s="137">
        <v>70</v>
      </c>
      <c r="L133" s="184">
        <v>0</v>
      </c>
      <c r="M133" s="184"/>
      <c r="N133" s="184">
        <f t="shared" si="0"/>
        <v>0</v>
      </c>
      <c r="O133" s="184"/>
      <c r="P133" s="184"/>
      <c r="Q133" s="184"/>
      <c r="R133" s="138"/>
      <c r="T133" s="139" t="s">
        <v>5</v>
      </c>
      <c r="U133" s="40" t="s">
        <v>36</v>
      </c>
      <c r="V133" s="140">
        <v>0.81399999999999995</v>
      </c>
      <c r="W133" s="140">
        <f t="shared" si="1"/>
        <v>56.98</v>
      </c>
      <c r="X133" s="140">
        <v>6.1000000000000004E-3</v>
      </c>
      <c r="Y133" s="140">
        <f t="shared" si="2"/>
        <v>0.42700000000000005</v>
      </c>
      <c r="Z133" s="140">
        <v>0</v>
      </c>
      <c r="AA133" s="141">
        <f t="shared" si="3"/>
        <v>0</v>
      </c>
      <c r="AR133" s="18" t="s">
        <v>128</v>
      </c>
      <c r="AT133" s="18" t="s">
        <v>124</v>
      </c>
      <c r="AU133" s="18" t="s">
        <v>90</v>
      </c>
      <c r="AY133" s="18" t="s">
        <v>122</v>
      </c>
      <c r="BE133" s="142">
        <f t="shared" si="4"/>
        <v>0</v>
      </c>
      <c r="BF133" s="142">
        <f t="shared" si="5"/>
        <v>0</v>
      </c>
      <c r="BG133" s="142">
        <f t="shared" si="6"/>
        <v>0</v>
      </c>
      <c r="BH133" s="142">
        <f t="shared" si="7"/>
        <v>0</v>
      </c>
      <c r="BI133" s="142">
        <f t="shared" si="8"/>
        <v>0</v>
      </c>
      <c r="BJ133" s="18" t="s">
        <v>79</v>
      </c>
      <c r="BK133" s="142">
        <f t="shared" si="9"/>
        <v>0</v>
      </c>
      <c r="BL133" s="18" t="s">
        <v>128</v>
      </c>
      <c r="BM133" s="18" t="s">
        <v>172</v>
      </c>
    </row>
    <row r="134" spans="2:65" s="1" customFormat="1" ht="38.25" customHeight="1" x14ac:dyDescent="0.3">
      <c r="B134" s="133"/>
      <c r="C134" s="134" t="s">
        <v>173</v>
      </c>
      <c r="D134" s="134" t="s">
        <v>124</v>
      </c>
      <c r="E134" s="135" t="s">
        <v>174</v>
      </c>
      <c r="F134" s="189" t="s">
        <v>175</v>
      </c>
      <c r="G134" s="189"/>
      <c r="H134" s="189"/>
      <c r="I134" s="189"/>
      <c r="J134" s="136" t="s">
        <v>127</v>
      </c>
      <c r="K134" s="137">
        <v>65</v>
      </c>
      <c r="L134" s="184">
        <v>0</v>
      </c>
      <c r="M134" s="184"/>
      <c r="N134" s="184">
        <f t="shared" si="0"/>
        <v>0</v>
      </c>
      <c r="O134" s="184"/>
      <c r="P134" s="184"/>
      <c r="Q134" s="184"/>
      <c r="R134" s="138"/>
      <c r="T134" s="139" t="s">
        <v>5</v>
      </c>
      <c r="U134" s="40" t="s">
        <v>36</v>
      </c>
      <c r="V134" s="140">
        <v>0.10299999999999999</v>
      </c>
      <c r="W134" s="140">
        <f t="shared" si="1"/>
        <v>6.6949999999999994</v>
      </c>
      <c r="X134" s="140">
        <v>5.0000000000000002E-5</v>
      </c>
      <c r="Y134" s="140">
        <f t="shared" si="2"/>
        <v>3.2500000000000003E-3</v>
      </c>
      <c r="Z134" s="140">
        <v>0</v>
      </c>
      <c r="AA134" s="141">
        <f t="shared" si="3"/>
        <v>0</v>
      </c>
      <c r="AR134" s="18" t="s">
        <v>128</v>
      </c>
      <c r="AT134" s="18" t="s">
        <v>124</v>
      </c>
      <c r="AU134" s="18" t="s">
        <v>90</v>
      </c>
      <c r="AY134" s="18" t="s">
        <v>122</v>
      </c>
      <c r="BE134" s="142">
        <f t="shared" si="4"/>
        <v>0</v>
      </c>
      <c r="BF134" s="142">
        <f t="shared" si="5"/>
        <v>0</v>
      </c>
      <c r="BG134" s="142">
        <f t="shared" si="6"/>
        <v>0</v>
      </c>
      <c r="BH134" s="142">
        <f t="shared" si="7"/>
        <v>0</v>
      </c>
      <c r="BI134" s="142">
        <f t="shared" si="8"/>
        <v>0</v>
      </c>
      <c r="BJ134" s="18" t="s">
        <v>79</v>
      </c>
      <c r="BK134" s="142">
        <f t="shared" si="9"/>
        <v>0</v>
      </c>
      <c r="BL134" s="18" t="s">
        <v>128</v>
      </c>
      <c r="BM134" s="18" t="s">
        <v>176</v>
      </c>
    </row>
    <row r="135" spans="2:65" s="1" customFormat="1" ht="38.25" customHeight="1" x14ac:dyDescent="0.3">
      <c r="B135" s="133"/>
      <c r="C135" s="134" t="s">
        <v>11</v>
      </c>
      <c r="D135" s="134" t="s">
        <v>124</v>
      </c>
      <c r="E135" s="135" t="s">
        <v>177</v>
      </c>
      <c r="F135" s="189" t="s">
        <v>178</v>
      </c>
      <c r="G135" s="189"/>
      <c r="H135" s="189"/>
      <c r="I135" s="189"/>
      <c r="J135" s="136" t="s">
        <v>127</v>
      </c>
      <c r="K135" s="137">
        <v>85</v>
      </c>
      <c r="L135" s="184">
        <v>0</v>
      </c>
      <c r="M135" s="184"/>
      <c r="N135" s="184">
        <f t="shared" si="0"/>
        <v>0</v>
      </c>
      <c r="O135" s="184"/>
      <c r="P135" s="184"/>
      <c r="Q135" s="184"/>
      <c r="R135" s="138"/>
      <c r="T135" s="139" t="s">
        <v>5</v>
      </c>
      <c r="U135" s="40" t="s">
        <v>36</v>
      </c>
      <c r="V135" s="140">
        <v>0.10299999999999999</v>
      </c>
      <c r="W135" s="140">
        <f t="shared" si="1"/>
        <v>8.754999999999999</v>
      </c>
      <c r="X135" s="140">
        <v>6.9999999999999994E-5</v>
      </c>
      <c r="Y135" s="140">
        <f t="shared" si="2"/>
        <v>5.9499999999999996E-3</v>
      </c>
      <c r="Z135" s="140">
        <v>0</v>
      </c>
      <c r="AA135" s="141">
        <f t="shared" si="3"/>
        <v>0</v>
      </c>
      <c r="AR135" s="18" t="s">
        <v>128</v>
      </c>
      <c r="AT135" s="18" t="s">
        <v>124</v>
      </c>
      <c r="AU135" s="18" t="s">
        <v>90</v>
      </c>
      <c r="AY135" s="18" t="s">
        <v>122</v>
      </c>
      <c r="BE135" s="142">
        <f t="shared" si="4"/>
        <v>0</v>
      </c>
      <c r="BF135" s="142">
        <f t="shared" si="5"/>
        <v>0</v>
      </c>
      <c r="BG135" s="142">
        <f t="shared" si="6"/>
        <v>0</v>
      </c>
      <c r="BH135" s="142">
        <f t="shared" si="7"/>
        <v>0</v>
      </c>
      <c r="BI135" s="142">
        <f t="shared" si="8"/>
        <v>0</v>
      </c>
      <c r="BJ135" s="18" t="s">
        <v>79</v>
      </c>
      <c r="BK135" s="142">
        <f t="shared" si="9"/>
        <v>0</v>
      </c>
      <c r="BL135" s="18" t="s">
        <v>128</v>
      </c>
      <c r="BM135" s="18" t="s">
        <v>179</v>
      </c>
    </row>
    <row r="136" spans="2:65" s="1" customFormat="1" ht="38.25" customHeight="1" x14ac:dyDescent="0.3">
      <c r="B136" s="133"/>
      <c r="C136" s="134" t="s">
        <v>128</v>
      </c>
      <c r="D136" s="134" t="s">
        <v>124</v>
      </c>
      <c r="E136" s="135" t="s">
        <v>180</v>
      </c>
      <c r="F136" s="189" t="s">
        <v>181</v>
      </c>
      <c r="G136" s="189"/>
      <c r="H136" s="189"/>
      <c r="I136" s="189"/>
      <c r="J136" s="136" t="s">
        <v>127</v>
      </c>
      <c r="K136" s="137">
        <v>215</v>
      </c>
      <c r="L136" s="184">
        <v>0</v>
      </c>
      <c r="M136" s="184"/>
      <c r="N136" s="184">
        <f t="shared" si="0"/>
        <v>0</v>
      </c>
      <c r="O136" s="184"/>
      <c r="P136" s="184"/>
      <c r="Q136" s="184"/>
      <c r="R136" s="138"/>
      <c r="T136" s="139" t="s">
        <v>5</v>
      </c>
      <c r="U136" s="40" t="s">
        <v>36</v>
      </c>
      <c r="V136" s="140">
        <v>0.10299999999999999</v>
      </c>
      <c r="W136" s="140">
        <f t="shared" si="1"/>
        <v>22.145</v>
      </c>
      <c r="X136" s="140">
        <v>8.0000000000000007E-5</v>
      </c>
      <c r="Y136" s="140">
        <f t="shared" si="2"/>
        <v>1.72E-2</v>
      </c>
      <c r="Z136" s="140">
        <v>0</v>
      </c>
      <c r="AA136" s="141">
        <f t="shared" si="3"/>
        <v>0</v>
      </c>
      <c r="AR136" s="18" t="s">
        <v>128</v>
      </c>
      <c r="AT136" s="18" t="s">
        <v>124</v>
      </c>
      <c r="AU136" s="18" t="s">
        <v>90</v>
      </c>
      <c r="AY136" s="18" t="s">
        <v>122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8" t="s">
        <v>79</v>
      </c>
      <c r="BK136" s="142">
        <f t="shared" si="9"/>
        <v>0</v>
      </c>
      <c r="BL136" s="18" t="s">
        <v>128</v>
      </c>
      <c r="BM136" s="18" t="s">
        <v>182</v>
      </c>
    </row>
    <row r="137" spans="2:65" s="1" customFormat="1" ht="38.25" customHeight="1" x14ac:dyDescent="0.3">
      <c r="B137" s="133"/>
      <c r="C137" s="134" t="s">
        <v>183</v>
      </c>
      <c r="D137" s="134" t="s">
        <v>124</v>
      </c>
      <c r="E137" s="135" t="s">
        <v>184</v>
      </c>
      <c r="F137" s="189" t="s">
        <v>185</v>
      </c>
      <c r="G137" s="189"/>
      <c r="H137" s="189"/>
      <c r="I137" s="189"/>
      <c r="J137" s="136" t="s">
        <v>127</v>
      </c>
      <c r="K137" s="137">
        <v>75</v>
      </c>
      <c r="L137" s="184">
        <v>0</v>
      </c>
      <c r="M137" s="184"/>
      <c r="N137" s="184">
        <f t="shared" si="0"/>
        <v>0</v>
      </c>
      <c r="O137" s="184"/>
      <c r="P137" s="184"/>
      <c r="Q137" s="184"/>
      <c r="R137" s="138"/>
      <c r="T137" s="139" t="s">
        <v>5</v>
      </c>
      <c r="U137" s="40" t="s">
        <v>36</v>
      </c>
      <c r="V137" s="140">
        <v>0.11799999999999999</v>
      </c>
      <c r="W137" s="140">
        <f t="shared" si="1"/>
        <v>8.85</v>
      </c>
      <c r="X137" s="140">
        <v>2.0000000000000001E-4</v>
      </c>
      <c r="Y137" s="140">
        <f t="shared" si="2"/>
        <v>1.5000000000000001E-2</v>
      </c>
      <c r="Z137" s="140">
        <v>0</v>
      </c>
      <c r="AA137" s="141">
        <f t="shared" si="3"/>
        <v>0</v>
      </c>
      <c r="AR137" s="18" t="s">
        <v>128</v>
      </c>
      <c r="AT137" s="18" t="s">
        <v>124</v>
      </c>
      <c r="AU137" s="18" t="s">
        <v>90</v>
      </c>
      <c r="AY137" s="18" t="s">
        <v>122</v>
      </c>
      <c r="BE137" s="142">
        <f t="shared" si="4"/>
        <v>0</v>
      </c>
      <c r="BF137" s="142">
        <f t="shared" si="5"/>
        <v>0</v>
      </c>
      <c r="BG137" s="142">
        <f t="shared" si="6"/>
        <v>0</v>
      </c>
      <c r="BH137" s="142">
        <f t="shared" si="7"/>
        <v>0</v>
      </c>
      <c r="BI137" s="142">
        <f t="shared" si="8"/>
        <v>0</v>
      </c>
      <c r="BJ137" s="18" t="s">
        <v>79</v>
      </c>
      <c r="BK137" s="142">
        <f t="shared" si="9"/>
        <v>0</v>
      </c>
      <c r="BL137" s="18" t="s">
        <v>128</v>
      </c>
      <c r="BM137" s="18" t="s">
        <v>186</v>
      </c>
    </row>
    <row r="138" spans="2:65" s="1" customFormat="1" ht="38.25" customHeight="1" x14ac:dyDescent="0.3">
      <c r="B138" s="133"/>
      <c r="C138" s="134" t="s">
        <v>187</v>
      </c>
      <c r="D138" s="134" t="s">
        <v>124</v>
      </c>
      <c r="E138" s="135" t="s">
        <v>188</v>
      </c>
      <c r="F138" s="189" t="s">
        <v>189</v>
      </c>
      <c r="G138" s="189"/>
      <c r="H138" s="189"/>
      <c r="I138" s="189"/>
      <c r="J138" s="136" t="s">
        <v>127</v>
      </c>
      <c r="K138" s="137">
        <v>145</v>
      </c>
      <c r="L138" s="184">
        <v>0</v>
      </c>
      <c r="M138" s="184"/>
      <c r="N138" s="184">
        <f t="shared" si="0"/>
        <v>0</v>
      </c>
      <c r="O138" s="184"/>
      <c r="P138" s="184"/>
      <c r="Q138" s="184"/>
      <c r="R138" s="138"/>
      <c r="T138" s="139" t="s">
        <v>5</v>
      </c>
      <c r="U138" s="40" t="s">
        <v>36</v>
      </c>
      <c r="V138" s="140">
        <v>0.11799999999999999</v>
      </c>
      <c r="W138" s="140">
        <f t="shared" si="1"/>
        <v>17.11</v>
      </c>
      <c r="X138" s="140">
        <v>2.4000000000000001E-4</v>
      </c>
      <c r="Y138" s="140">
        <f t="shared" si="2"/>
        <v>3.4799999999999998E-2</v>
      </c>
      <c r="Z138" s="140">
        <v>0</v>
      </c>
      <c r="AA138" s="141">
        <f t="shared" si="3"/>
        <v>0</v>
      </c>
      <c r="AR138" s="18" t="s">
        <v>128</v>
      </c>
      <c r="AT138" s="18" t="s">
        <v>124</v>
      </c>
      <c r="AU138" s="18" t="s">
        <v>90</v>
      </c>
      <c r="AY138" s="18" t="s">
        <v>122</v>
      </c>
      <c r="BE138" s="142">
        <f t="shared" si="4"/>
        <v>0</v>
      </c>
      <c r="BF138" s="142">
        <f t="shared" si="5"/>
        <v>0</v>
      </c>
      <c r="BG138" s="142">
        <f t="shared" si="6"/>
        <v>0</v>
      </c>
      <c r="BH138" s="142">
        <f t="shared" si="7"/>
        <v>0</v>
      </c>
      <c r="BI138" s="142">
        <f t="shared" si="8"/>
        <v>0</v>
      </c>
      <c r="BJ138" s="18" t="s">
        <v>79</v>
      </c>
      <c r="BK138" s="142">
        <f t="shared" si="9"/>
        <v>0</v>
      </c>
      <c r="BL138" s="18" t="s">
        <v>128</v>
      </c>
      <c r="BM138" s="18" t="s">
        <v>190</v>
      </c>
    </row>
    <row r="139" spans="2:65" s="1" customFormat="1" ht="38.25" customHeight="1" x14ac:dyDescent="0.3">
      <c r="B139" s="133"/>
      <c r="C139" s="134" t="s">
        <v>191</v>
      </c>
      <c r="D139" s="134" t="s">
        <v>124</v>
      </c>
      <c r="E139" s="135" t="s">
        <v>192</v>
      </c>
      <c r="F139" s="189" t="s">
        <v>193</v>
      </c>
      <c r="G139" s="189"/>
      <c r="H139" s="189"/>
      <c r="I139" s="189"/>
      <c r="J139" s="136" t="s">
        <v>127</v>
      </c>
      <c r="K139" s="137">
        <v>100</v>
      </c>
      <c r="L139" s="184">
        <v>0</v>
      </c>
      <c r="M139" s="184"/>
      <c r="N139" s="184">
        <f t="shared" si="0"/>
        <v>0</v>
      </c>
      <c r="O139" s="184"/>
      <c r="P139" s="184"/>
      <c r="Q139" s="184"/>
      <c r="R139" s="138"/>
      <c r="T139" s="139" t="s">
        <v>5</v>
      </c>
      <c r="U139" s="40" t="s">
        <v>36</v>
      </c>
      <c r="V139" s="140">
        <v>0.11799999999999999</v>
      </c>
      <c r="W139" s="140">
        <f t="shared" si="1"/>
        <v>11.799999999999999</v>
      </c>
      <c r="X139" s="140">
        <v>2.7E-4</v>
      </c>
      <c r="Y139" s="140">
        <f t="shared" si="2"/>
        <v>2.7E-2</v>
      </c>
      <c r="Z139" s="140">
        <v>0</v>
      </c>
      <c r="AA139" s="141">
        <f t="shared" si="3"/>
        <v>0</v>
      </c>
      <c r="AR139" s="18" t="s">
        <v>128</v>
      </c>
      <c r="AT139" s="18" t="s">
        <v>124</v>
      </c>
      <c r="AU139" s="18" t="s">
        <v>90</v>
      </c>
      <c r="AY139" s="18" t="s">
        <v>122</v>
      </c>
      <c r="BE139" s="142">
        <f t="shared" si="4"/>
        <v>0</v>
      </c>
      <c r="BF139" s="142">
        <f t="shared" si="5"/>
        <v>0</v>
      </c>
      <c r="BG139" s="142">
        <f t="shared" si="6"/>
        <v>0</v>
      </c>
      <c r="BH139" s="142">
        <f t="shared" si="7"/>
        <v>0</v>
      </c>
      <c r="BI139" s="142">
        <f t="shared" si="8"/>
        <v>0</v>
      </c>
      <c r="BJ139" s="18" t="s">
        <v>79</v>
      </c>
      <c r="BK139" s="142">
        <f t="shared" si="9"/>
        <v>0</v>
      </c>
      <c r="BL139" s="18" t="s">
        <v>128</v>
      </c>
      <c r="BM139" s="18" t="s">
        <v>194</v>
      </c>
    </row>
    <row r="140" spans="2:65" s="1" customFormat="1" ht="16.5" customHeight="1" x14ac:dyDescent="0.3">
      <c r="B140" s="133"/>
      <c r="C140" s="134" t="s">
        <v>195</v>
      </c>
      <c r="D140" s="134" t="s">
        <v>124</v>
      </c>
      <c r="E140" s="135" t="s">
        <v>196</v>
      </c>
      <c r="F140" s="189" t="s">
        <v>197</v>
      </c>
      <c r="G140" s="189"/>
      <c r="H140" s="189"/>
      <c r="I140" s="189"/>
      <c r="J140" s="136" t="s">
        <v>127</v>
      </c>
      <c r="K140" s="137">
        <v>30</v>
      </c>
      <c r="L140" s="184">
        <v>0</v>
      </c>
      <c r="M140" s="184"/>
      <c r="N140" s="184">
        <f t="shared" si="0"/>
        <v>0</v>
      </c>
      <c r="O140" s="184"/>
      <c r="P140" s="184"/>
      <c r="Q140" s="184"/>
      <c r="R140" s="138"/>
      <c r="T140" s="139" t="s">
        <v>5</v>
      </c>
      <c r="U140" s="40" t="s">
        <v>36</v>
      </c>
      <c r="V140" s="140">
        <v>1.7000000000000001E-2</v>
      </c>
      <c r="W140" s="140">
        <f t="shared" si="1"/>
        <v>0.51</v>
      </c>
      <c r="X140" s="140">
        <v>1.8000000000000001E-4</v>
      </c>
      <c r="Y140" s="140">
        <f t="shared" si="2"/>
        <v>5.4000000000000003E-3</v>
      </c>
      <c r="Z140" s="140">
        <v>0</v>
      </c>
      <c r="AA140" s="141">
        <f t="shared" si="3"/>
        <v>0</v>
      </c>
      <c r="AR140" s="18" t="s">
        <v>128</v>
      </c>
      <c r="AT140" s="18" t="s">
        <v>124</v>
      </c>
      <c r="AU140" s="18" t="s">
        <v>90</v>
      </c>
      <c r="AY140" s="18" t="s">
        <v>122</v>
      </c>
      <c r="BE140" s="142">
        <f t="shared" si="4"/>
        <v>0</v>
      </c>
      <c r="BF140" s="142">
        <f t="shared" si="5"/>
        <v>0</v>
      </c>
      <c r="BG140" s="142">
        <f t="shared" si="6"/>
        <v>0</v>
      </c>
      <c r="BH140" s="142">
        <f t="shared" si="7"/>
        <v>0</v>
      </c>
      <c r="BI140" s="142">
        <f t="shared" si="8"/>
        <v>0</v>
      </c>
      <c r="BJ140" s="18" t="s">
        <v>79</v>
      </c>
      <c r="BK140" s="142">
        <f t="shared" si="9"/>
        <v>0</v>
      </c>
      <c r="BL140" s="18" t="s">
        <v>128</v>
      </c>
      <c r="BM140" s="18" t="s">
        <v>198</v>
      </c>
    </row>
    <row r="141" spans="2:65" s="1" customFormat="1" ht="16.5" customHeight="1" x14ac:dyDescent="0.3">
      <c r="B141" s="133"/>
      <c r="C141" s="134" t="s">
        <v>199</v>
      </c>
      <c r="D141" s="134" t="s">
        <v>124</v>
      </c>
      <c r="E141" s="135" t="s">
        <v>200</v>
      </c>
      <c r="F141" s="189" t="s">
        <v>201</v>
      </c>
      <c r="G141" s="189"/>
      <c r="H141" s="189"/>
      <c r="I141" s="189"/>
      <c r="J141" s="136" t="s">
        <v>127</v>
      </c>
      <c r="K141" s="137">
        <v>50</v>
      </c>
      <c r="L141" s="184">
        <v>0</v>
      </c>
      <c r="M141" s="184"/>
      <c r="N141" s="184">
        <f t="shared" si="0"/>
        <v>0</v>
      </c>
      <c r="O141" s="184"/>
      <c r="P141" s="184"/>
      <c r="Q141" s="184"/>
      <c r="R141" s="138"/>
      <c r="T141" s="139" t="s">
        <v>5</v>
      </c>
      <c r="U141" s="40" t="s">
        <v>36</v>
      </c>
      <c r="V141" s="140">
        <v>1.7000000000000001E-2</v>
      </c>
      <c r="W141" s="140">
        <f t="shared" si="1"/>
        <v>0.85000000000000009</v>
      </c>
      <c r="X141" s="140">
        <v>2.1000000000000001E-4</v>
      </c>
      <c r="Y141" s="140">
        <f t="shared" si="2"/>
        <v>1.0500000000000001E-2</v>
      </c>
      <c r="Z141" s="140">
        <v>0</v>
      </c>
      <c r="AA141" s="141">
        <f t="shared" si="3"/>
        <v>0</v>
      </c>
      <c r="AR141" s="18" t="s">
        <v>128</v>
      </c>
      <c r="AT141" s="18" t="s">
        <v>124</v>
      </c>
      <c r="AU141" s="18" t="s">
        <v>90</v>
      </c>
      <c r="AY141" s="18" t="s">
        <v>122</v>
      </c>
      <c r="BE141" s="142">
        <f t="shared" si="4"/>
        <v>0</v>
      </c>
      <c r="BF141" s="142">
        <f t="shared" si="5"/>
        <v>0</v>
      </c>
      <c r="BG141" s="142">
        <f t="shared" si="6"/>
        <v>0</v>
      </c>
      <c r="BH141" s="142">
        <f t="shared" si="7"/>
        <v>0</v>
      </c>
      <c r="BI141" s="142">
        <f t="shared" si="8"/>
        <v>0</v>
      </c>
      <c r="BJ141" s="18" t="s">
        <v>79</v>
      </c>
      <c r="BK141" s="142">
        <f t="shared" si="9"/>
        <v>0</v>
      </c>
      <c r="BL141" s="18" t="s">
        <v>128</v>
      </c>
      <c r="BM141" s="18" t="s">
        <v>202</v>
      </c>
    </row>
    <row r="142" spans="2:65" s="1" customFormat="1" ht="16.5" customHeight="1" x14ac:dyDescent="0.3">
      <c r="B142" s="133"/>
      <c r="C142" s="134" t="s">
        <v>10</v>
      </c>
      <c r="D142" s="134" t="s">
        <v>124</v>
      </c>
      <c r="E142" s="135" t="s">
        <v>203</v>
      </c>
      <c r="F142" s="189" t="s">
        <v>204</v>
      </c>
      <c r="G142" s="189"/>
      <c r="H142" s="189"/>
      <c r="I142" s="189"/>
      <c r="J142" s="136" t="s">
        <v>127</v>
      </c>
      <c r="K142" s="137">
        <v>105</v>
      </c>
      <c r="L142" s="184">
        <v>0</v>
      </c>
      <c r="M142" s="184"/>
      <c r="N142" s="184">
        <f t="shared" si="0"/>
        <v>0</v>
      </c>
      <c r="O142" s="184"/>
      <c r="P142" s="184"/>
      <c r="Q142" s="184"/>
      <c r="R142" s="138"/>
      <c r="T142" s="139" t="s">
        <v>5</v>
      </c>
      <c r="U142" s="40" t="s">
        <v>36</v>
      </c>
      <c r="V142" s="140">
        <v>1.7000000000000001E-2</v>
      </c>
      <c r="W142" s="140">
        <f t="shared" si="1"/>
        <v>1.7850000000000001</v>
      </c>
      <c r="X142" s="140">
        <v>2.5999999999999998E-4</v>
      </c>
      <c r="Y142" s="140">
        <f t="shared" si="2"/>
        <v>2.7299999999999998E-2</v>
      </c>
      <c r="Z142" s="140">
        <v>0</v>
      </c>
      <c r="AA142" s="141">
        <f t="shared" si="3"/>
        <v>0</v>
      </c>
      <c r="AR142" s="18" t="s">
        <v>128</v>
      </c>
      <c r="AT142" s="18" t="s">
        <v>124</v>
      </c>
      <c r="AU142" s="18" t="s">
        <v>90</v>
      </c>
      <c r="AY142" s="18" t="s">
        <v>122</v>
      </c>
      <c r="BE142" s="142">
        <f t="shared" si="4"/>
        <v>0</v>
      </c>
      <c r="BF142" s="142">
        <f t="shared" si="5"/>
        <v>0</v>
      </c>
      <c r="BG142" s="142">
        <f t="shared" si="6"/>
        <v>0</v>
      </c>
      <c r="BH142" s="142">
        <f t="shared" si="7"/>
        <v>0</v>
      </c>
      <c r="BI142" s="142">
        <f t="shared" si="8"/>
        <v>0</v>
      </c>
      <c r="BJ142" s="18" t="s">
        <v>79</v>
      </c>
      <c r="BK142" s="142">
        <f t="shared" si="9"/>
        <v>0</v>
      </c>
      <c r="BL142" s="18" t="s">
        <v>128</v>
      </c>
      <c r="BM142" s="18" t="s">
        <v>205</v>
      </c>
    </row>
    <row r="143" spans="2:65" s="1" customFormat="1" ht="16.5" customHeight="1" x14ac:dyDescent="0.3">
      <c r="B143" s="133"/>
      <c r="C143" s="134" t="s">
        <v>206</v>
      </c>
      <c r="D143" s="134" t="s">
        <v>124</v>
      </c>
      <c r="E143" s="135" t="s">
        <v>207</v>
      </c>
      <c r="F143" s="189" t="s">
        <v>208</v>
      </c>
      <c r="G143" s="189"/>
      <c r="H143" s="189"/>
      <c r="I143" s="189"/>
      <c r="J143" s="136" t="s">
        <v>127</v>
      </c>
      <c r="K143" s="137">
        <v>70</v>
      </c>
      <c r="L143" s="184">
        <v>0</v>
      </c>
      <c r="M143" s="184"/>
      <c r="N143" s="184">
        <f t="shared" si="0"/>
        <v>0</v>
      </c>
      <c r="O143" s="184"/>
      <c r="P143" s="184"/>
      <c r="Q143" s="184"/>
      <c r="R143" s="138"/>
      <c r="T143" s="139" t="s">
        <v>5</v>
      </c>
      <c r="U143" s="40" t="s">
        <v>36</v>
      </c>
      <c r="V143" s="140">
        <v>1.7000000000000001E-2</v>
      </c>
      <c r="W143" s="140">
        <f t="shared" si="1"/>
        <v>1.1900000000000002</v>
      </c>
      <c r="X143" s="140">
        <v>2.9E-4</v>
      </c>
      <c r="Y143" s="140">
        <f t="shared" si="2"/>
        <v>2.0299999999999999E-2</v>
      </c>
      <c r="Z143" s="140">
        <v>0</v>
      </c>
      <c r="AA143" s="141">
        <f t="shared" si="3"/>
        <v>0</v>
      </c>
      <c r="AR143" s="18" t="s">
        <v>128</v>
      </c>
      <c r="AT143" s="18" t="s">
        <v>124</v>
      </c>
      <c r="AU143" s="18" t="s">
        <v>90</v>
      </c>
      <c r="AY143" s="18" t="s">
        <v>122</v>
      </c>
      <c r="BE143" s="142">
        <f t="shared" si="4"/>
        <v>0</v>
      </c>
      <c r="BF143" s="142">
        <f t="shared" si="5"/>
        <v>0</v>
      </c>
      <c r="BG143" s="142">
        <f t="shared" si="6"/>
        <v>0</v>
      </c>
      <c r="BH143" s="142">
        <f t="shared" si="7"/>
        <v>0</v>
      </c>
      <c r="BI143" s="142">
        <f t="shared" si="8"/>
        <v>0</v>
      </c>
      <c r="BJ143" s="18" t="s">
        <v>79</v>
      </c>
      <c r="BK143" s="142">
        <f t="shared" si="9"/>
        <v>0</v>
      </c>
      <c r="BL143" s="18" t="s">
        <v>128</v>
      </c>
      <c r="BM143" s="18" t="s">
        <v>209</v>
      </c>
    </row>
    <row r="144" spans="2:65" s="1" customFormat="1" ht="16.5" customHeight="1" x14ac:dyDescent="0.3">
      <c r="B144" s="133"/>
      <c r="C144" s="134" t="s">
        <v>210</v>
      </c>
      <c r="D144" s="134" t="s">
        <v>124</v>
      </c>
      <c r="E144" s="135" t="s">
        <v>211</v>
      </c>
      <c r="F144" s="189" t="s">
        <v>212</v>
      </c>
      <c r="G144" s="189"/>
      <c r="H144" s="189"/>
      <c r="I144" s="189"/>
      <c r="J144" s="136" t="s">
        <v>127</v>
      </c>
      <c r="K144" s="137">
        <v>100</v>
      </c>
      <c r="L144" s="184">
        <v>0</v>
      </c>
      <c r="M144" s="184"/>
      <c r="N144" s="184">
        <f t="shared" si="0"/>
        <v>0</v>
      </c>
      <c r="O144" s="184"/>
      <c r="P144" s="184"/>
      <c r="Q144" s="184"/>
      <c r="R144" s="138"/>
      <c r="T144" s="139" t="s">
        <v>5</v>
      </c>
      <c r="U144" s="40" t="s">
        <v>36</v>
      </c>
      <c r="V144" s="140">
        <v>1.7000000000000001E-2</v>
      </c>
      <c r="W144" s="140">
        <f t="shared" si="1"/>
        <v>1.7000000000000002</v>
      </c>
      <c r="X144" s="140">
        <v>4.2999999999999999E-4</v>
      </c>
      <c r="Y144" s="140">
        <f t="shared" si="2"/>
        <v>4.2999999999999997E-2</v>
      </c>
      <c r="Z144" s="140">
        <v>0</v>
      </c>
      <c r="AA144" s="141">
        <f t="shared" si="3"/>
        <v>0</v>
      </c>
      <c r="AR144" s="18" t="s">
        <v>128</v>
      </c>
      <c r="AT144" s="18" t="s">
        <v>124</v>
      </c>
      <c r="AU144" s="18" t="s">
        <v>90</v>
      </c>
      <c r="AY144" s="18" t="s">
        <v>122</v>
      </c>
      <c r="BE144" s="142">
        <f t="shared" si="4"/>
        <v>0</v>
      </c>
      <c r="BF144" s="142">
        <f t="shared" si="5"/>
        <v>0</v>
      </c>
      <c r="BG144" s="142">
        <f t="shared" si="6"/>
        <v>0</v>
      </c>
      <c r="BH144" s="142">
        <f t="shared" si="7"/>
        <v>0</v>
      </c>
      <c r="BI144" s="142">
        <f t="shared" si="8"/>
        <v>0</v>
      </c>
      <c r="BJ144" s="18" t="s">
        <v>79</v>
      </c>
      <c r="BK144" s="142">
        <f t="shared" si="9"/>
        <v>0</v>
      </c>
      <c r="BL144" s="18" t="s">
        <v>128</v>
      </c>
      <c r="BM144" s="18" t="s">
        <v>213</v>
      </c>
    </row>
    <row r="145" spans="2:65" s="1" customFormat="1" ht="16.5" customHeight="1" x14ac:dyDescent="0.3">
      <c r="B145" s="133"/>
      <c r="C145" s="134" t="s">
        <v>214</v>
      </c>
      <c r="D145" s="134" t="s">
        <v>124</v>
      </c>
      <c r="E145" s="135" t="s">
        <v>215</v>
      </c>
      <c r="F145" s="189" t="s">
        <v>216</v>
      </c>
      <c r="G145" s="189"/>
      <c r="H145" s="189"/>
      <c r="I145" s="189"/>
      <c r="J145" s="136" t="s">
        <v>127</v>
      </c>
      <c r="K145" s="137">
        <v>70</v>
      </c>
      <c r="L145" s="184">
        <v>0</v>
      </c>
      <c r="M145" s="184"/>
      <c r="N145" s="184">
        <f t="shared" si="0"/>
        <v>0</v>
      </c>
      <c r="O145" s="184"/>
      <c r="P145" s="184"/>
      <c r="Q145" s="184"/>
      <c r="R145" s="138"/>
      <c r="T145" s="139" t="s">
        <v>5</v>
      </c>
      <c r="U145" s="40" t="s">
        <v>36</v>
      </c>
      <c r="V145" s="140">
        <v>1.7000000000000001E-2</v>
      </c>
      <c r="W145" s="140">
        <f t="shared" si="1"/>
        <v>1.1900000000000002</v>
      </c>
      <c r="X145" s="140">
        <v>4.6999999999999999E-4</v>
      </c>
      <c r="Y145" s="140">
        <f t="shared" si="2"/>
        <v>3.2899999999999999E-2</v>
      </c>
      <c r="Z145" s="140">
        <v>0</v>
      </c>
      <c r="AA145" s="141">
        <f t="shared" si="3"/>
        <v>0</v>
      </c>
      <c r="AR145" s="18" t="s">
        <v>128</v>
      </c>
      <c r="AT145" s="18" t="s">
        <v>124</v>
      </c>
      <c r="AU145" s="18" t="s">
        <v>90</v>
      </c>
      <c r="AY145" s="18" t="s">
        <v>122</v>
      </c>
      <c r="BE145" s="142">
        <f t="shared" si="4"/>
        <v>0</v>
      </c>
      <c r="BF145" s="142">
        <f t="shared" si="5"/>
        <v>0</v>
      </c>
      <c r="BG145" s="142">
        <f t="shared" si="6"/>
        <v>0</v>
      </c>
      <c r="BH145" s="142">
        <f t="shared" si="7"/>
        <v>0</v>
      </c>
      <c r="BI145" s="142">
        <f t="shared" si="8"/>
        <v>0</v>
      </c>
      <c r="BJ145" s="18" t="s">
        <v>79</v>
      </c>
      <c r="BK145" s="142">
        <f t="shared" si="9"/>
        <v>0</v>
      </c>
      <c r="BL145" s="18" t="s">
        <v>128</v>
      </c>
      <c r="BM145" s="18" t="s">
        <v>217</v>
      </c>
    </row>
    <row r="146" spans="2:65" s="1" customFormat="1" ht="25.5" customHeight="1" x14ac:dyDescent="0.3">
      <c r="B146" s="133"/>
      <c r="C146" s="134" t="s">
        <v>218</v>
      </c>
      <c r="D146" s="134" t="s">
        <v>124</v>
      </c>
      <c r="E146" s="135" t="s">
        <v>219</v>
      </c>
      <c r="F146" s="189" t="s">
        <v>220</v>
      </c>
      <c r="G146" s="189"/>
      <c r="H146" s="189"/>
      <c r="I146" s="189"/>
      <c r="J146" s="136" t="s">
        <v>143</v>
      </c>
      <c r="K146" s="137">
        <v>32</v>
      </c>
      <c r="L146" s="184">
        <v>0</v>
      </c>
      <c r="M146" s="184"/>
      <c r="N146" s="184">
        <f t="shared" si="0"/>
        <v>0</v>
      </c>
      <c r="O146" s="184"/>
      <c r="P146" s="184"/>
      <c r="Q146" s="184"/>
      <c r="R146" s="138"/>
      <c r="T146" s="139" t="s">
        <v>5</v>
      </c>
      <c r="U146" s="40" t="s">
        <v>36</v>
      </c>
      <c r="V146" s="140">
        <v>0.16500000000000001</v>
      </c>
      <c r="W146" s="140">
        <f t="shared" si="1"/>
        <v>5.28</v>
      </c>
      <c r="X146" s="140">
        <v>0</v>
      </c>
      <c r="Y146" s="140">
        <f t="shared" si="2"/>
        <v>0</v>
      </c>
      <c r="Z146" s="140">
        <v>0</v>
      </c>
      <c r="AA146" s="141">
        <f t="shared" si="3"/>
        <v>0</v>
      </c>
      <c r="AR146" s="18" t="s">
        <v>128</v>
      </c>
      <c r="AT146" s="18" t="s">
        <v>124</v>
      </c>
      <c r="AU146" s="18" t="s">
        <v>90</v>
      </c>
      <c r="AY146" s="18" t="s">
        <v>122</v>
      </c>
      <c r="BE146" s="142">
        <f t="shared" si="4"/>
        <v>0</v>
      </c>
      <c r="BF146" s="142">
        <f t="shared" si="5"/>
        <v>0</v>
      </c>
      <c r="BG146" s="142">
        <f t="shared" si="6"/>
        <v>0</v>
      </c>
      <c r="BH146" s="142">
        <f t="shared" si="7"/>
        <v>0</v>
      </c>
      <c r="BI146" s="142">
        <f t="shared" si="8"/>
        <v>0</v>
      </c>
      <c r="BJ146" s="18" t="s">
        <v>79</v>
      </c>
      <c r="BK146" s="142">
        <f t="shared" si="9"/>
        <v>0</v>
      </c>
      <c r="BL146" s="18" t="s">
        <v>128</v>
      </c>
      <c r="BM146" s="18" t="s">
        <v>221</v>
      </c>
    </row>
    <row r="147" spans="2:65" s="1" customFormat="1" ht="16.5" customHeight="1" x14ac:dyDescent="0.3">
      <c r="B147" s="133"/>
      <c r="C147" s="134" t="s">
        <v>222</v>
      </c>
      <c r="D147" s="134" t="s">
        <v>124</v>
      </c>
      <c r="E147" s="135" t="s">
        <v>223</v>
      </c>
      <c r="F147" s="189" t="s">
        <v>224</v>
      </c>
      <c r="G147" s="189"/>
      <c r="H147" s="189"/>
      <c r="I147" s="189"/>
      <c r="J147" s="136" t="s">
        <v>143</v>
      </c>
      <c r="K147" s="137">
        <v>2</v>
      </c>
      <c r="L147" s="184">
        <v>0</v>
      </c>
      <c r="M147" s="184"/>
      <c r="N147" s="184">
        <f t="shared" si="0"/>
        <v>0</v>
      </c>
      <c r="O147" s="184"/>
      <c r="P147" s="184"/>
      <c r="Q147" s="184"/>
      <c r="R147" s="138"/>
      <c r="T147" s="139" t="s">
        <v>5</v>
      </c>
      <c r="U147" s="40" t="s">
        <v>36</v>
      </c>
      <c r="V147" s="140">
        <v>0.22700000000000001</v>
      </c>
      <c r="W147" s="140">
        <f t="shared" si="1"/>
        <v>0.45400000000000001</v>
      </c>
      <c r="X147" s="140">
        <v>5.5999999999999995E-4</v>
      </c>
      <c r="Y147" s="140">
        <f t="shared" si="2"/>
        <v>1.1199999999999999E-3</v>
      </c>
      <c r="Z147" s="140">
        <v>0</v>
      </c>
      <c r="AA147" s="141">
        <f t="shared" si="3"/>
        <v>0</v>
      </c>
      <c r="AR147" s="18" t="s">
        <v>128</v>
      </c>
      <c r="AT147" s="18" t="s">
        <v>124</v>
      </c>
      <c r="AU147" s="18" t="s">
        <v>90</v>
      </c>
      <c r="AY147" s="18" t="s">
        <v>122</v>
      </c>
      <c r="BE147" s="142">
        <f t="shared" si="4"/>
        <v>0</v>
      </c>
      <c r="BF147" s="142">
        <f t="shared" si="5"/>
        <v>0</v>
      </c>
      <c r="BG147" s="142">
        <f t="shared" si="6"/>
        <v>0</v>
      </c>
      <c r="BH147" s="142">
        <f t="shared" si="7"/>
        <v>0</v>
      </c>
      <c r="BI147" s="142">
        <f t="shared" si="8"/>
        <v>0</v>
      </c>
      <c r="BJ147" s="18" t="s">
        <v>79</v>
      </c>
      <c r="BK147" s="142">
        <f t="shared" si="9"/>
        <v>0</v>
      </c>
      <c r="BL147" s="18" t="s">
        <v>128</v>
      </c>
      <c r="BM147" s="18" t="s">
        <v>225</v>
      </c>
    </row>
    <row r="148" spans="2:65" s="1" customFormat="1" ht="25.5" customHeight="1" x14ac:dyDescent="0.3">
      <c r="B148" s="133"/>
      <c r="C148" s="134" t="s">
        <v>226</v>
      </c>
      <c r="D148" s="134" t="s">
        <v>124</v>
      </c>
      <c r="E148" s="135" t="s">
        <v>227</v>
      </c>
      <c r="F148" s="189" t="s">
        <v>228</v>
      </c>
      <c r="G148" s="189"/>
      <c r="H148" s="189"/>
      <c r="I148" s="189"/>
      <c r="J148" s="136" t="s">
        <v>143</v>
      </c>
      <c r="K148" s="137">
        <v>16</v>
      </c>
      <c r="L148" s="184">
        <v>0</v>
      </c>
      <c r="M148" s="184"/>
      <c r="N148" s="184">
        <f t="shared" si="0"/>
        <v>0</v>
      </c>
      <c r="O148" s="184"/>
      <c r="P148" s="184"/>
      <c r="Q148" s="184"/>
      <c r="R148" s="138"/>
      <c r="T148" s="139" t="s">
        <v>5</v>
      </c>
      <c r="U148" s="40" t="s">
        <v>36</v>
      </c>
      <c r="V148" s="140">
        <v>5.2999999999999999E-2</v>
      </c>
      <c r="W148" s="140">
        <f t="shared" si="1"/>
        <v>0.84799999999999998</v>
      </c>
      <c r="X148" s="140">
        <v>0</v>
      </c>
      <c r="Y148" s="140">
        <f t="shared" si="2"/>
        <v>0</v>
      </c>
      <c r="Z148" s="140">
        <v>1.32E-3</v>
      </c>
      <c r="AA148" s="141">
        <f t="shared" si="3"/>
        <v>2.112E-2</v>
      </c>
      <c r="AR148" s="18" t="s">
        <v>128</v>
      </c>
      <c r="AT148" s="18" t="s">
        <v>124</v>
      </c>
      <c r="AU148" s="18" t="s">
        <v>90</v>
      </c>
      <c r="AY148" s="18" t="s">
        <v>122</v>
      </c>
      <c r="BE148" s="142">
        <f t="shared" si="4"/>
        <v>0</v>
      </c>
      <c r="BF148" s="142">
        <f t="shared" si="5"/>
        <v>0</v>
      </c>
      <c r="BG148" s="142">
        <f t="shared" si="6"/>
        <v>0</v>
      </c>
      <c r="BH148" s="142">
        <f t="shared" si="7"/>
        <v>0</v>
      </c>
      <c r="BI148" s="142">
        <f t="shared" si="8"/>
        <v>0</v>
      </c>
      <c r="BJ148" s="18" t="s">
        <v>79</v>
      </c>
      <c r="BK148" s="142">
        <f t="shared" si="9"/>
        <v>0</v>
      </c>
      <c r="BL148" s="18" t="s">
        <v>128</v>
      </c>
      <c r="BM148" s="18" t="s">
        <v>229</v>
      </c>
    </row>
    <row r="149" spans="2:65" s="1" customFormat="1" ht="25.5" customHeight="1" x14ac:dyDescent="0.3">
      <c r="B149" s="133"/>
      <c r="C149" s="134" t="s">
        <v>230</v>
      </c>
      <c r="D149" s="134" t="s">
        <v>124</v>
      </c>
      <c r="E149" s="135" t="s">
        <v>231</v>
      </c>
      <c r="F149" s="189" t="s">
        <v>232</v>
      </c>
      <c r="G149" s="189"/>
      <c r="H149" s="189"/>
      <c r="I149" s="189"/>
      <c r="J149" s="136" t="s">
        <v>143</v>
      </c>
      <c r="K149" s="137">
        <v>5</v>
      </c>
      <c r="L149" s="184">
        <v>0</v>
      </c>
      <c r="M149" s="184"/>
      <c r="N149" s="184">
        <f t="shared" si="0"/>
        <v>0</v>
      </c>
      <c r="O149" s="184"/>
      <c r="P149" s="184"/>
      <c r="Q149" s="184"/>
      <c r="R149" s="138"/>
      <c r="T149" s="139" t="s">
        <v>5</v>
      </c>
      <c r="U149" s="40" t="s">
        <v>36</v>
      </c>
      <c r="V149" s="140">
        <v>8.3000000000000004E-2</v>
      </c>
      <c r="W149" s="140">
        <f t="shared" si="1"/>
        <v>0.41500000000000004</v>
      </c>
      <c r="X149" s="140">
        <v>0</v>
      </c>
      <c r="Y149" s="140">
        <f t="shared" si="2"/>
        <v>0</v>
      </c>
      <c r="Z149" s="140">
        <v>5.1599999999999997E-3</v>
      </c>
      <c r="AA149" s="141">
        <f t="shared" si="3"/>
        <v>2.5799999999999997E-2</v>
      </c>
      <c r="AR149" s="18" t="s">
        <v>128</v>
      </c>
      <c r="AT149" s="18" t="s">
        <v>124</v>
      </c>
      <c r="AU149" s="18" t="s">
        <v>90</v>
      </c>
      <c r="AY149" s="18" t="s">
        <v>122</v>
      </c>
      <c r="BE149" s="142">
        <f t="shared" si="4"/>
        <v>0</v>
      </c>
      <c r="BF149" s="142">
        <f t="shared" si="5"/>
        <v>0</v>
      </c>
      <c r="BG149" s="142">
        <f t="shared" si="6"/>
        <v>0</v>
      </c>
      <c r="BH149" s="142">
        <f t="shared" si="7"/>
        <v>0</v>
      </c>
      <c r="BI149" s="142">
        <f t="shared" si="8"/>
        <v>0</v>
      </c>
      <c r="BJ149" s="18" t="s">
        <v>79</v>
      </c>
      <c r="BK149" s="142">
        <f t="shared" si="9"/>
        <v>0</v>
      </c>
      <c r="BL149" s="18" t="s">
        <v>128</v>
      </c>
      <c r="BM149" s="18" t="s">
        <v>233</v>
      </c>
    </row>
    <row r="150" spans="2:65" s="1" customFormat="1" ht="38.25" customHeight="1" x14ac:dyDescent="0.3">
      <c r="B150" s="133"/>
      <c r="C150" s="134" t="s">
        <v>234</v>
      </c>
      <c r="D150" s="134" t="s">
        <v>124</v>
      </c>
      <c r="E150" s="135" t="s">
        <v>235</v>
      </c>
      <c r="F150" s="189" t="s">
        <v>236</v>
      </c>
      <c r="G150" s="189"/>
      <c r="H150" s="189"/>
      <c r="I150" s="189"/>
      <c r="J150" s="136" t="s">
        <v>143</v>
      </c>
      <c r="K150" s="137">
        <v>1</v>
      </c>
      <c r="L150" s="184">
        <v>0</v>
      </c>
      <c r="M150" s="184"/>
      <c r="N150" s="184">
        <f t="shared" si="0"/>
        <v>0</v>
      </c>
      <c r="O150" s="184"/>
      <c r="P150" s="184"/>
      <c r="Q150" s="184"/>
      <c r="R150" s="138"/>
      <c r="T150" s="139" t="s">
        <v>5</v>
      </c>
      <c r="U150" s="40" t="s">
        <v>36</v>
      </c>
      <c r="V150" s="140">
        <v>0.16</v>
      </c>
      <c r="W150" s="140">
        <f t="shared" si="1"/>
        <v>0.16</v>
      </c>
      <c r="X150" s="140">
        <v>2.2000000000000001E-4</v>
      </c>
      <c r="Y150" s="140">
        <f t="shared" si="2"/>
        <v>2.2000000000000001E-4</v>
      </c>
      <c r="Z150" s="140">
        <v>0</v>
      </c>
      <c r="AA150" s="141">
        <f t="shared" si="3"/>
        <v>0</v>
      </c>
      <c r="AR150" s="18" t="s">
        <v>128</v>
      </c>
      <c r="AT150" s="18" t="s">
        <v>124</v>
      </c>
      <c r="AU150" s="18" t="s">
        <v>90</v>
      </c>
      <c r="AY150" s="18" t="s">
        <v>122</v>
      </c>
      <c r="BE150" s="142">
        <f t="shared" si="4"/>
        <v>0</v>
      </c>
      <c r="BF150" s="142">
        <f t="shared" si="5"/>
        <v>0</v>
      </c>
      <c r="BG150" s="142">
        <f t="shared" si="6"/>
        <v>0</v>
      </c>
      <c r="BH150" s="142">
        <f t="shared" si="7"/>
        <v>0</v>
      </c>
      <c r="BI150" s="142">
        <f t="shared" si="8"/>
        <v>0</v>
      </c>
      <c r="BJ150" s="18" t="s">
        <v>79</v>
      </c>
      <c r="BK150" s="142">
        <f t="shared" si="9"/>
        <v>0</v>
      </c>
      <c r="BL150" s="18" t="s">
        <v>128</v>
      </c>
      <c r="BM150" s="18" t="s">
        <v>237</v>
      </c>
    </row>
    <row r="151" spans="2:65" s="1" customFormat="1" ht="25.5" customHeight="1" x14ac:dyDescent="0.3">
      <c r="B151" s="133"/>
      <c r="C151" s="134" t="s">
        <v>238</v>
      </c>
      <c r="D151" s="134" t="s">
        <v>124</v>
      </c>
      <c r="E151" s="135" t="s">
        <v>239</v>
      </c>
      <c r="F151" s="189" t="s">
        <v>240</v>
      </c>
      <c r="G151" s="189"/>
      <c r="H151" s="189"/>
      <c r="I151" s="189"/>
      <c r="J151" s="136" t="s">
        <v>143</v>
      </c>
      <c r="K151" s="137">
        <v>11</v>
      </c>
      <c r="L151" s="184">
        <v>0</v>
      </c>
      <c r="M151" s="184"/>
      <c r="N151" s="184">
        <f t="shared" si="0"/>
        <v>0</v>
      </c>
      <c r="O151" s="184"/>
      <c r="P151" s="184"/>
      <c r="Q151" s="184"/>
      <c r="R151" s="138"/>
      <c r="T151" s="139" t="s">
        <v>5</v>
      </c>
      <c r="U151" s="40" t="s">
        <v>36</v>
      </c>
      <c r="V151" s="140">
        <v>0.16</v>
      </c>
      <c r="W151" s="140">
        <f t="shared" si="1"/>
        <v>1.76</v>
      </c>
      <c r="X151" s="140">
        <v>2.1000000000000001E-4</v>
      </c>
      <c r="Y151" s="140">
        <f t="shared" si="2"/>
        <v>2.31E-3</v>
      </c>
      <c r="Z151" s="140">
        <v>0</v>
      </c>
      <c r="AA151" s="141">
        <f t="shared" si="3"/>
        <v>0</v>
      </c>
      <c r="AR151" s="18" t="s">
        <v>128</v>
      </c>
      <c r="AT151" s="18" t="s">
        <v>124</v>
      </c>
      <c r="AU151" s="18" t="s">
        <v>90</v>
      </c>
      <c r="AY151" s="18" t="s">
        <v>122</v>
      </c>
      <c r="BE151" s="142">
        <f t="shared" si="4"/>
        <v>0</v>
      </c>
      <c r="BF151" s="142">
        <f t="shared" si="5"/>
        <v>0</v>
      </c>
      <c r="BG151" s="142">
        <f t="shared" si="6"/>
        <v>0</v>
      </c>
      <c r="BH151" s="142">
        <f t="shared" si="7"/>
        <v>0</v>
      </c>
      <c r="BI151" s="142">
        <f t="shared" si="8"/>
        <v>0</v>
      </c>
      <c r="BJ151" s="18" t="s">
        <v>79</v>
      </c>
      <c r="BK151" s="142">
        <f t="shared" si="9"/>
        <v>0</v>
      </c>
      <c r="BL151" s="18" t="s">
        <v>128</v>
      </c>
      <c r="BM151" s="18" t="s">
        <v>241</v>
      </c>
    </row>
    <row r="152" spans="2:65" s="1" customFormat="1" ht="25.5" customHeight="1" x14ac:dyDescent="0.3">
      <c r="B152" s="133"/>
      <c r="C152" s="134" t="s">
        <v>242</v>
      </c>
      <c r="D152" s="134" t="s">
        <v>124</v>
      </c>
      <c r="E152" s="135" t="s">
        <v>243</v>
      </c>
      <c r="F152" s="189" t="s">
        <v>244</v>
      </c>
      <c r="G152" s="189"/>
      <c r="H152" s="189"/>
      <c r="I152" s="189"/>
      <c r="J152" s="136" t="s">
        <v>143</v>
      </c>
      <c r="K152" s="137">
        <v>9</v>
      </c>
      <c r="L152" s="184">
        <v>0</v>
      </c>
      <c r="M152" s="184"/>
      <c r="N152" s="184">
        <f t="shared" si="0"/>
        <v>0</v>
      </c>
      <c r="O152" s="184"/>
      <c r="P152" s="184"/>
      <c r="Q152" s="184"/>
      <c r="R152" s="138"/>
      <c r="T152" s="139" t="s">
        <v>5</v>
      </c>
      <c r="U152" s="40" t="s">
        <v>36</v>
      </c>
      <c r="V152" s="140">
        <v>0.2</v>
      </c>
      <c r="W152" s="140">
        <f t="shared" si="1"/>
        <v>1.8</v>
      </c>
      <c r="X152" s="140">
        <v>3.4000000000000002E-4</v>
      </c>
      <c r="Y152" s="140">
        <f t="shared" si="2"/>
        <v>3.0600000000000002E-3</v>
      </c>
      <c r="Z152" s="140">
        <v>0</v>
      </c>
      <c r="AA152" s="141">
        <f t="shared" si="3"/>
        <v>0</v>
      </c>
      <c r="AR152" s="18" t="s">
        <v>128</v>
      </c>
      <c r="AT152" s="18" t="s">
        <v>124</v>
      </c>
      <c r="AU152" s="18" t="s">
        <v>90</v>
      </c>
      <c r="AY152" s="18" t="s">
        <v>122</v>
      </c>
      <c r="BE152" s="142">
        <f t="shared" si="4"/>
        <v>0</v>
      </c>
      <c r="BF152" s="142">
        <f t="shared" si="5"/>
        <v>0</v>
      </c>
      <c r="BG152" s="142">
        <f t="shared" si="6"/>
        <v>0</v>
      </c>
      <c r="BH152" s="142">
        <f t="shared" si="7"/>
        <v>0</v>
      </c>
      <c r="BI152" s="142">
        <f t="shared" si="8"/>
        <v>0</v>
      </c>
      <c r="BJ152" s="18" t="s">
        <v>79</v>
      </c>
      <c r="BK152" s="142">
        <f t="shared" si="9"/>
        <v>0</v>
      </c>
      <c r="BL152" s="18" t="s">
        <v>128</v>
      </c>
      <c r="BM152" s="18" t="s">
        <v>245</v>
      </c>
    </row>
    <row r="153" spans="2:65" s="1" customFormat="1" ht="25.5" customHeight="1" x14ac:dyDescent="0.3">
      <c r="B153" s="133"/>
      <c r="C153" s="134" t="s">
        <v>246</v>
      </c>
      <c r="D153" s="134" t="s">
        <v>124</v>
      </c>
      <c r="E153" s="135" t="s">
        <v>247</v>
      </c>
      <c r="F153" s="189" t="s">
        <v>248</v>
      </c>
      <c r="G153" s="189"/>
      <c r="H153" s="189"/>
      <c r="I153" s="189"/>
      <c r="J153" s="136" t="s">
        <v>143</v>
      </c>
      <c r="K153" s="137">
        <v>11</v>
      </c>
      <c r="L153" s="184">
        <v>0</v>
      </c>
      <c r="M153" s="184"/>
      <c r="N153" s="184">
        <f t="shared" si="0"/>
        <v>0</v>
      </c>
      <c r="O153" s="184"/>
      <c r="P153" s="184"/>
      <c r="Q153" s="184"/>
      <c r="R153" s="138"/>
      <c r="T153" s="139" t="s">
        <v>5</v>
      </c>
      <c r="U153" s="40" t="s">
        <v>36</v>
      </c>
      <c r="V153" s="140">
        <v>0.22</v>
      </c>
      <c r="W153" s="140">
        <f t="shared" si="1"/>
        <v>2.42</v>
      </c>
      <c r="X153" s="140">
        <v>5.0000000000000001E-4</v>
      </c>
      <c r="Y153" s="140">
        <f t="shared" si="2"/>
        <v>5.4999999999999997E-3</v>
      </c>
      <c r="Z153" s="140">
        <v>0</v>
      </c>
      <c r="AA153" s="141">
        <f t="shared" si="3"/>
        <v>0</v>
      </c>
      <c r="AR153" s="18" t="s">
        <v>128</v>
      </c>
      <c r="AT153" s="18" t="s">
        <v>124</v>
      </c>
      <c r="AU153" s="18" t="s">
        <v>90</v>
      </c>
      <c r="AY153" s="18" t="s">
        <v>122</v>
      </c>
      <c r="BE153" s="142">
        <f t="shared" si="4"/>
        <v>0</v>
      </c>
      <c r="BF153" s="142">
        <f t="shared" si="5"/>
        <v>0</v>
      </c>
      <c r="BG153" s="142">
        <f t="shared" si="6"/>
        <v>0</v>
      </c>
      <c r="BH153" s="142">
        <f t="shared" si="7"/>
        <v>0</v>
      </c>
      <c r="BI153" s="142">
        <f t="shared" si="8"/>
        <v>0</v>
      </c>
      <c r="BJ153" s="18" t="s">
        <v>79</v>
      </c>
      <c r="BK153" s="142">
        <f t="shared" si="9"/>
        <v>0</v>
      </c>
      <c r="BL153" s="18" t="s">
        <v>128</v>
      </c>
      <c r="BM153" s="18" t="s">
        <v>249</v>
      </c>
    </row>
    <row r="154" spans="2:65" s="1" customFormat="1" ht="25.5" customHeight="1" x14ac:dyDescent="0.3">
      <c r="B154" s="133"/>
      <c r="C154" s="134" t="s">
        <v>250</v>
      </c>
      <c r="D154" s="134" t="s">
        <v>124</v>
      </c>
      <c r="E154" s="135" t="s">
        <v>251</v>
      </c>
      <c r="F154" s="189" t="s">
        <v>252</v>
      </c>
      <c r="G154" s="189"/>
      <c r="H154" s="189"/>
      <c r="I154" s="189"/>
      <c r="J154" s="136" t="s">
        <v>143</v>
      </c>
      <c r="K154" s="137">
        <v>1</v>
      </c>
      <c r="L154" s="184">
        <v>0</v>
      </c>
      <c r="M154" s="184"/>
      <c r="N154" s="184">
        <f t="shared" si="0"/>
        <v>0</v>
      </c>
      <c r="O154" s="184"/>
      <c r="P154" s="184"/>
      <c r="Q154" s="184"/>
      <c r="R154" s="138"/>
      <c r="T154" s="139" t="s">
        <v>5</v>
      </c>
      <c r="U154" s="40" t="s">
        <v>36</v>
      </c>
      <c r="V154" s="140">
        <v>0.26</v>
      </c>
      <c r="W154" s="140">
        <f t="shared" si="1"/>
        <v>0.26</v>
      </c>
      <c r="X154" s="140">
        <v>6.9999999999999999E-4</v>
      </c>
      <c r="Y154" s="140">
        <f t="shared" si="2"/>
        <v>6.9999999999999999E-4</v>
      </c>
      <c r="Z154" s="140">
        <v>0</v>
      </c>
      <c r="AA154" s="141">
        <f t="shared" si="3"/>
        <v>0</v>
      </c>
      <c r="AR154" s="18" t="s">
        <v>128</v>
      </c>
      <c r="AT154" s="18" t="s">
        <v>124</v>
      </c>
      <c r="AU154" s="18" t="s">
        <v>90</v>
      </c>
      <c r="AY154" s="18" t="s">
        <v>122</v>
      </c>
      <c r="BE154" s="142">
        <f t="shared" si="4"/>
        <v>0</v>
      </c>
      <c r="BF154" s="142">
        <f t="shared" si="5"/>
        <v>0</v>
      </c>
      <c r="BG154" s="142">
        <f t="shared" si="6"/>
        <v>0</v>
      </c>
      <c r="BH154" s="142">
        <f t="shared" si="7"/>
        <v>0</v>
      </c>
      <c r="BI154" s="142">
        <f t="shared" si="8"/>
        <v>0</v>
      </c>
      <c r="BJ154" s="18" t="s">
        <v>79</v>
      </c>
      <c r="BK154" s="142">
        <f t="shared" si="9"/>
        <v>0</v>
      </c>
      <c r="BL154" s="18" t="s">
        <v>128</v>
      </c>
      <c r="BM154" s="18" t="s">
        <v>253</v>
      </c>
    </row>
    <row r="155" spans="2:65" s="1" customFormat="1" ht="25.5" customHeight="1" x14ac:dyDescent="0.3">
      <c r="B155" s="133"/>
      <c r="C155" s="134" t="s">
        <v>254</v>
      </c>
      <c r="D155" s="134" t="s">
        <v>124</v>
      </c>
      <c r="E155" s="135" t="s">
        <v>255</v>
      </c>
      <c r="F155" s="189" t="s">
        <v>256</v>
      </c>
      <c r="G155" s="189"/>
      <c r="H155" s="189"/>
      <c r="I155" s="189"/>
      <c r="J155" s="136" t="s">
        <v>143</v>
      </c>
      <c r="K155" s="137">
        <v>12</v>
      </c>
      <c r="L155" s="184">
        <v>0</v>
      </c>
      <c r="M155" s="184"/>
      <c r="N155" s="184">
        <f t="shared" si="0"/>
        <v>0</v>
      </c>
      <c r="O155" s="184"/>
      <c r="P155" s="184"/>
      <c r="Q155" s="184"/>
      <c r="R155" s="138"/>
      <c r="T155" s="139" t="s">
        <v>5</v>
      </c>
      <c r="U155" s="40" t="s">
        <v>36</v>
      </c>
      <c r="V155" s="140">
        <v>0.34</v>
      </c>
      <c r="W155" s="140">
        <f t="shared" si="1"/>
        <v>4.08</v>
      </c>
      <c r="X155" s="140">
        <v>1.07E-3</v>
      </c>
      <c r="Y155" s="140">
        <f t="shared" si="2"/>
        <v>1.2840000000000001E-2</v>
      </c>
      <c r="Z155" s="140">
        <v>0</v>
      </c>
      <c r="AA155" s="141">
        <f t="shared" si="3"/>
        <v>0</v>
      </c>
      <c r="AR155" s="18" t="s">
        <v>128</v>
      </c>
      <c r="AT155" s="18" t="s">
        <v>124</v>
      </c>
      <c r="AU155" s="18" t="s">
        <v>90</v>
      </c>
      <c r="AY155" s="18" t="s">
        <v>122</v>
      </c>
      <c r="BE155" s="142">
        <f t="shared" si="4"/>
        <v>0</v>
      </c>
      <c r="BF155" s="142">
        <f t="shared" si="5"/>
        <v>0</v>
      </c>
      <c r="BG155" s="142">
        <f t="shared" si="6"/>
        <v>0</v>
      </c>
      <c r="BH155" s="142">
        <f t="shared" si="7"/>
        <v>0</v>
      </c>
      <c r="BI155" s="142">
        <f t="shared" si="8"/>
        <v>0</v>
      </c>
      <c r="BJ155" s="18" t="s">
        <v>79</v>
      </c>
      <c r="BK155" s="142">
        <f t="shared" si="9"/>
        <v>0</v>
      </c>
      <c r="BL155" s="18" t="s">
        <v>128</v>
      </c>
      <c r="BM155" s="18" t="s">
        <v>257</v>
      </c>
    </row>
    <row r="156" spans="2:65" s="1" customFormat="1" ht="25.5" customHeight="1" x14ac:dyDescent="0.3">
      <c r="B156" s="133"/>
      <c r="C156" s="134" t="s">
        <v>258</v>
      </c>
      <c r="D156" s="134" t="s">
        <v>124</v>
      </c>
      <c r="E156" s="135" t="s">
        <v>259</v>
      </c>
      <c r="F156" s="189" t="s">
        <v>260</v>
      </c>
      <c r="G156" s="189"/>
      <c r="H156" s="189"/>
      <c r="I156" s="189"/>
      <c r="J156" s="136" t="s">
        <v>143</v>
      </c>
      <c r="K156" s="137">
        <v>4</v>
      </c>
      <c r="L156" s="184">
        <v>0</v>
      </c>
      <c r="M156" s="184"/>
      <c r="N156" s="184">
        <f t="shared" si="0"/>
        <v>0</v>
      </c>
      <c r="O156" s="184"/>
      <c r="P156" s="184"/>
      <c r="Q156" s="184"/>
      <c r="R156" s="138"/>
      <c r="T156" s="139" t="s">
        <v>5</v>
      </c>
      <c r="U156" s="40" t="s">
        <v>36</v>
      </c>
      <c r="V156" s="140">
        <v>0.41</v>
      </c>
      <c r="W156" s="140">
        <f t="shared" si="1"/>
        <v>1.64</v>
      </c>
      <c r="X156" s="140">
        <v>1.6800000000000001E-3</v>
      </c>
      <c r="Y156" s="140">
        <f t="shared" si="2"/>
        <v>6.7200000000000003E-3</v>
      </c>
      <c r="Z156" s="140">
        <v>0</v>
      </c>
      <c r="AA156" s="141">
        <f t="shared" si="3"/>
        <v>0</v>
      </c>
      <c r="AR156" s="18" t="s">
        <v>128</v>
      </c>
      <c r="AT156" s="18" t="s">
        <v>124</v>
      </c>
      <c r="AU156" s="18" t="s">
        <v>90</v>
      </c>
      <c r="AY156" s="18" t="s">
        <v>122</v>
      </c>
      <c r="BE156" s="142">
        <f t="shared" si="4"/>
        <v>0</v>
      </c>
      <c r="BF156" s="142">
        <f t="shared" si="5"/>
        <v>0</v>
      </c>
      <c r="BG156" s="142">
        <f t="shared" si="6"/>
        <v>0</v>
      </c>
      <c r="BH156" s="142">
        <f t="shared" si="7"/>
        <v>0</v>
      </c>
      <c r="BI156" s="142">
        <f t="shared" si="8"/>
        <v>0</v>
      </c>
      <c r="BJ156" s="18" t="s">
        <v>79</v>
      </c>
      <c r="BK156" s="142">
        <f t="shared" si="9"/>
        <v>0</v>
      </c>
      <c r="BL156" s="18" t="s">
        <v>128</v>
      </c>
      <c r="BM156" s="18" t="s">
        <v>261</v>
      </c>
    </row>
    <row r="157" spans="2:65" s="1" customFormat="1" ht="25.5" customHeight="1" x14ac:dyDescent="0.3">
      <c r="B157" s="133"/>
      <c r="C157" s="134" t="s">
        <v>262</v>
      </c>
      <c r="D157" s="134" t="s">
        <v>124</v>
      </c>
      <c r="E157" s="135" t="s">
        <v>263</v>
      </c>
      <c r="F157" s="189" t="s">
        <v>264</v>
      </c>
      <c r="G157" s="189"/>
      <c r="H157" s="189"/>
      <c r="I157" s="189"/>
      <c r="J157" s="136" t="s">
        <v>143</v>
      </c>
      <c r="K157" s="137">
        <v>1</v>
      </c>
      <c r="L157" s="184">
        <v>0</v>
      </c>
      <c r="M157" s="184"/>
      <c r="N157" s="184">
        <f t="shared" si="0"/>
        <v>0</v>
      </c>
      <c r="O157" s="184"/>
      <c r="P157" s="184"/>
      <c r="Q157" s="184"/>
      <c r="R157" s="138"/>
      <c r="T157" s="139" t="s">
        <v>5</v>
      </c>
      <c r="U157" s="40" t="s">
        <v>36</v>
      </c>
      <c r="V157" s="140">
        <v>0.42399999999999999</v>
      </c>
      <c r="W157" s="140">
        <f t="shared" si="1"/>
        <v>0.42399999999999999</v>
      </c>
      <c r="X157" s="140">
        <v>7.8200000000000006E-3</v>
      </c>
      <c r="Y157" s="140">
        <f t="shared" si="2"/>
        <v>7.8200000000000006E-3</v>
      </c>
      <c r="Z157" s="140">
        <v>0</v>
      </c>
      <c r="AA157" s="141">
        <f t="shared" si="3"/>
        <v>0</v>
      </c>
      <c r="AR157" s="18" t="s">
        <v>128</v>
      </c>
      <c r="AT157" s="18" t="s">
        <v>124</v>
      </c>
      <c r="AU157" s="18" t="s">
        <v>90</v>
      </c>
      <c r="AY157" s="18" t="s">
        <v>122</v>
      </c>
      <c r="BE157" s="142">
        <f t="shared" si="4"/>
        <v>0</v>
      </c>
      <c r="BF157" s="142">
        <f t="shared" si="5"/>
        <v>0</v>
      </c>
      <c r="BG157" s="142">
        <f t="shared" si="6"/>
        <v>0</v>
      </c>
      <c r="BH157" s="142">
        <f t="shared" si="7"/>
        <v>0</v>
      </c>
      <c r="BI157" s="142">
        <f t="shared" si="8"/>
        <v>0</v>
      </c>
      <c r="BJ157" s="18" t="s">
        <v>79</v>
      </c>
      <c r="BK157" s="142">
        <f t="shared" si="9"/>
        <v>0</v>
      </c>
      <c r="BL157" s="18" t="s">
        <v>128</v>
      </c>
      <c r="BM157" s="18" t="s">
        <v>265</v>
      </c>
    </row>
    <row r="158" spans="2:65" s="1" customFormat="1" ht="16.5" customHeight="1" x14ac:dyDescent="0.3">
      <c r="B158" s="133"/>
      <c r="C158" s="134" t="s">
        <v>266</v>
      </c>
      <c r="D158" s="134" t="s">
        <v>124</v>
      </c>
      <c r="E158" s="135" t="s">
        <v>267</v>
      </c>
      <c r="F158" s="189" t="s">
        <v>268</v>
      </c>
      <c r="G158" s="189"/>
      <c r="H158" s="189"/>
      <c r="I158" s="189"/>
      <c r="J158" s="136" t="s">
        <v>127</v>
      </c>
      <c r="K158" s="137">
        <v>685</v>
      </c>
      <c r="L158" s="184">
        <v>0</v>
      </c>
      <c r="M158" s="184"/>
      <c r="N158" s="184">
        <f t="shared" si="0"/>
        <v>0</v>
      </c>
      <c r="O158" s="184"/>
      <c r="P158" s="184"/>
      <c r="Q158" s="184"/>
      <c r="R158" s="138"/>
      <c r="T158" s="139" t="s">
        <v>5</v>
      </c>
      <c r="U158" s="40" t="s">
        <v>36</v>
      </c>
      <c r="V158" s="140">
        <v>6.7000000000000004E-2</v>
      </c>
      <c r="W158" s="140">
        <f t="shared" si="1"/>
        <v>45.895000000000003</v>
      </c>
      <c r="X158" s="140">
        <v>1.9000000000000001E-4</v>
      </c>
      <c r="Y158" s="140">
        <f t="shared" si="2"/>
        <v>0.13015000000000002</v>
      </c>
      <c r="Z158" s="140">
        <v>0</v>
      </c>
      <c r="AA158" s="141">
        <f t="shared" si="3"/>
        <v>0</v>
      </c>
      <c r="AR158" s="18" t="s">
        <v>128</v>
      </c>
      <c r="AT158" s="18" t="s">
        <v>124</v>
      </c>
      <c r="AU158" s="18" t="s">
        <v>90</v>
      </c>
      <c r="AY158" s="18" t="s">
        <v>122</v>
      </c>
      <c r="BE158" s="142">
        <f t="shared" si="4"/>
        <v>0</v>
      </c>
      <c r="BF158" s="142">
        <f t="shared" si="5"/>
        <v>0</v>
      </c>
      <c r="BG158" s="142">
        <f t="shared" si="6"/>
        <v>0</v>
      </c>
      <c r="BH158" s="142">
        <f t="shared" si="7"/>
        <v>0</v>
      </c>
      <c r="BI158" s="142">
        <f t="shared" si="8"/>
        <v>0</v>
      </c>
      <c r="BJ158" s="18" t="s">
        <v>79</v>
      </c>
      <c r="BK158" s="142">
        <f t="shared" si="9"/>
        <v>0</v>
      </c>
      <c r="BL158" s="18" t="s">
        <v>128</v>
      </c>
      <c r="BM158" s="18" t="s">
        <v>269</v>
      </c>
    </row>
    <row r="159" spans="2:65" s="1" customFormat="1" ht="38.25" customHeight="1" x14ac:dyDescent="0.3">
      <c r="B159" s="133"/>
      <c r="C159" s="134" t="s">
        <v>270</v>
      </c>
      <c r="D159" s="134" t="s">
        <v>124</v>
      </c>
      <c r="E159" s="135" t="s">
        <v>271</v>
      </c>
      <c r="F159" s="189" t="s">
        <v>272</v>
      </c>
      <c r="G159" s="189"/>
      <c r="H159" s="189"/>
      <c r="I159" s="189"/>
      <c r="J159" s="136" t="s">
        <v>273</v>
      </c>
      <c r="K159" s="137">
        <v>5.0140000000000002</v>
      </c>
      <c r="L159" s="184">
        <v>0</v>
      </c>
      <c r="M159" s="184"/>
      <c r="N159" s="184">
        <f t="shared" si="0"/>
        <v>0</v>
      </c>
      <c r="O159" s="184"/>
      <c r="P159" s="184"/>
      <c r="Q159" s="184"/>
      <c r="R159" s="138"/>
      <c r="T159" s="139" t="s">
        <v>5</v>
      </c>
      <c r="U159" s="40" t="s">
        <v>36</v>
      </c>
      <c r="V159" s="140">
        <v>4.1550000000000002</v>
      </c>
      <c r="W159" s="140">
        <f t="shared" si="1"/>
        <v>20.833170000000003</v>
      </c>
      <c r="X159" s="140">
        <v>0</v>
      </c>
      <c r="Y159" s="140">
        <f t="shared" si="2"/>
        <v>0</v>
      </c>
      <c r="Z159" s="140">
        <v>0</v>
      </c>
      <c r="AA159" s="141">
        <f t="shared" si="3"/>
        <v>0</v>
      </c>
      <c r="AR159" s="18" t="s">
        <v>128</v>
      </c>
      <c r="AT159" s="18" t="s">
        <v>124</v>
      </c>
      <c r="AU159" s="18" t="s">
        <v>90</v>
      </c>
      <c r="AY159" s="18" t="s">
        <v>122</v>
      </c>
      <c r="BE159" s="142">
        <f t="shared" si="4"/>
        <v>0</v>
      </c>
      <c r="BF159" s="142">
        <f t="shared" si="5"/>
        <v>0</v>
      </c>
      <c r="BG159" s="142">
        <f t="shared" si="6"/>
        <v>0</v>
      </c>
      <c r="BH159" s="142">
        <f t="shared" si="7"/>
        <v>0</v>
      </c>
      <c r="BI159" s="142">
        <f t="shared" si="8"/>
        <v>0</v>
      </c>
      <c r="BJ159" s="18" t="s">
        <v>79</v>
      </c>
      <c r="BK159" s="142">
        <f t="shared" si="9"/>
        <v>0</v>
      </c>
      <c r="BL159" s="18" t="s">
        <v>128</v>
      </c>
      <c r="BM159" s="18" t="s">
        <v>274</v>
      </c>
    </row>
    <row r="160" spans="2:65" s="1" customFormat="1" ht="25.5" customHeight="1" x14ac:dyDescent="0.3">
      <c r="B160" s="133"/>
      <c r="C160" s="134" t="s">
        <v>275</v>
      </c>
      <c r="D160" s="134" t="s">
        <v>124</v>
      </c>
      <c r="E160" s="135" t="s">
        <v>276</v>
      </c>
      <c r="F160" s="189" t="s">
        <v>277</v>
      </c>
      <c r="G160" s="189"/>
      <c r="H160" s="189"/>
      <c r="I160" s="189"/>
      <c r="J160" s="136" t="s">
        <v>273</v>
      </c>
      <c r="K160" s="137">
        <v>2.6030000000000002</v>
      </c>
      <c r="L160" s="184">
        <v>0</v>
      </c>
      <c r="M160" s="184"/>
      <c r="N160" s="184">
        <f t="shared" si="0"/>
        <v>0</v>
      </c>
      <c r="O160" s="184"/>
      <c r="P160" s="184"/>
      <c r="Q160" s="184"/>
      <c r="R160" s="138"/>
      <c r="T160" s="139" t="s">
        <v>5</v>
      </c>
      <c r="U160" s="40" t="s">
        <v>36</v>
      </c>
      <c r="V160" s="140">
        <v>1.3740000000000001</v>
      </c>
      <c r="W160" s="140">
        <f t="shared" si="1"/>
        <v>3.5765220000000006</v>
      </c>
      <c r="X160" s="140">
        <v>0</v>
      </c>
      <c r="Y160" s="140">
        <f t="shared" si="2"/>
        <v>0</v>
      </c>
      <c r="Z160" s="140">
        <v>0</v>
      </c>
      <c r="AA160" s="141">
        <f t="shared" si="3"/>
        <v>0</v>
      </c>
      <c r="AR160" s="18" t="s">
        <v>128</v>
      </c>
      <c r="AT160" s="18" t="s">
        <v>124</v>
      </c>
      <c r="AU160" s="18" t="s">
        <v>90</v>
      </c>
      <c r="AY160" s="18" t="s">
        <v>122</v>
      </c>
      <c r="BE160" s="142">
        <f t="shared" si="4"/>
        <v>0</v>
      </c>
      <c r="BF160" s="142">
        <f t="shared" si="5"/>
        <v>0</v>
      </c>
      <c r="BG160" s="142">
        <f t="shared" si="6"/>
        <v>0</v>
      </c>
      <c r="BH160" s="142">
        <f t="shared" si="7"/>
        <v>0</v>
      </c>
      <c r="BI160" s="142">
        <f t="shared" si="8"/>
        <v>0</v>
      </c>
      <c r="BJ160" s="18" t="s">
        <v>79</v>
      </c>
      <c r="BK160" s="142">
        <f t="shared" si="9"/>
        <v>0</v>
      </c>
      <c r="BL160" s="18" t="s">
        <v>128</v>
      </c>
      <c r="BM160" s="18" t="s">
        <v>278</v>
      </c>
    </row>
    <row r="161" spans="2:65" s="9" customFormat="1" ht="29.85" customHeight="1" x14ac:dyDescent="0.3">
      <c r="B161" s="122"/>
      <c r="C161" s="123"/>
      <c r="D161" s="132" t="s">
        <v>102</v>
      </c>
      <c r="E161" s="132"/>
      <c r="F161" s="132"/>
      <c r="G161" s="132"/>
      <c r="H161" s="132"/>
      <c r="I161" s="132"/>
      <c r="J161" s="132"/>
      <c r="K161" s="132"/>
      <c r="L161" s="132"/>
      <c r="M161" s="132"/>
      <c r="N161" s="187">
        <f>BK161</f>
        <v>0</v>
      </c>
      <c r="O161" s="188"/>
      <c r="P161" s="188"/>
      <c r="Q161" s="188"/>
      <c r="R161" s="125"/>
      <c r="T161" s="126"/>
      <c r="U161" s="123"/>
      <c r="V161" s="123"/>
      <c r="W161" s="127">
        <f>W162</f>
        <v>6.4499999999999993</v>
      </c>
      <c r="X161" s="123"/>
      <c r="Y161" s="127">
        <f>Y162</f>
        <v>5.2499999999999995E-3</v>
      </c>
      <c r="Z161" s="123"/>
      <c r="AA161" s="128">
        <f>AA162</f>
        <v>0</v>
      </c>
      <c r="AR161" s="129" t="s">
        <v>90</v>
      </c>
      <c r="AT161" s="130" t="s">
        <v>70</v>
      </c>
      <c r="AU161" s="130" t="s">
        <v>79</v>
      </c>
      <c r="AY161" s="129" t="s">
        <v>122</v>
      </c>
      <c r="BK161" s="131">
        <f>BK162</f>
        <v>0</v>
      </c>
    </row>
    <row r="162" spans="2:65" s="1" customFormat="1" ht="38.25" customHeight="1" x14ac:dyDescent="0.3">
      <c r="B162" s="133"/>
      <c r="C162" s="134" t="s">
        <v>279</v>
      </c>
      <c r="D162" s="134" t="s">
        <v>124</v>
      </c>
      <c r="E162" s="135" t="s">
        <v>280</v>
      </c>
      <c r="F162" s="189" t="s">
        <v>281</v>
      </c>
      <c r="G162" s="189"/>
      <c r="H162" s="189"/>
      <c r="I162" s="189"/>
      <c r="J162" s="136" t="s">
        <v>282</v>
      </c>
      <c r="K162" s="137">
        <v>37.5</v>
      </c>
      <c r="L162" s="184">
        <v>0</v>
      </c>
      <c r="M162" s="184"/>
      <c r="N162" s="184">
        <f>ROUND(L162*K162,2)</f>
        <v>0</v>
      </c>
      <c r="O162" s="184"/>
      <c r="P162" s="184"/>
      <c r="Q162" s="184"/>
      <c r="R162" s="138"/>
      <c r="T162" s="139" t="s">
        <v>5</v>
      </c>
      <c r="U162" s="40" t="s">
        <v>36</v>
      </c>
      <c r="V162" s="140">
        <v>0.17199999999999999</v>
      </c>
      <c r="W162" s="140">
        <f>V162*K162</f>
        <v>6.4499999999999993</v>
      </c>
      <c r="X162" s="140">
        <v>1.3999999999999999E-4</v>
      </c>
      <c r="Y162" s="140">
        <f>X162*K162</f>
        <v>5.2499999999999995E-3</v>
      </c>
      <c r="Z162" s="140">
        <v>0</v>
      </c>
      <c r="AA162" s="141">
        <f>Z162*K162</f>
        <v>0</v>
      </c>
      <c r="AR162" s="18" t="s">
        <v>128</v>
      </c>
      <c r="AT162" s="18" t="s">
        <v>124</v>
      </c>
      <c r="AU162" s="18" t="s">
        <v>90</v>
      </c>
      <c r="AY162" s="18" t="s">
        <v>122</v>
      </c>
      <c r="BE162" s="142">
        <f>IF(U162="základní",N162,0)</f>
        <v>0</v>
      </c>
      <c r="BF162" s="142">
        <f>IF(U162="snížená",N162,0)</f>
        <v>0</v>
      </c>
      <c r="BG162" s="142">
        <f>IF(U162="zákl. přenesená",N162,0)</f>
        <v>0</v>
      </c>
      <c r="BH162" s="142">
        <f>IF(U162="sníž. přenesená",N162,0)</f>
        <v>0</v>
      </c>
      <c r="BI162" s="142">
        <f>IF(U162="nulová",N162,0)</f>
        <v>0</v>
      </c>
      <c r="BJ162" s="18" t="s">
        <v>79</v>
      </c>
      <c r="BK162" s="142">
        <f>ROUND(L162*K162,2)</f>
        <v>0</v>
      </c>
      <c r="BL162" s="18" t="s">
        <v>128</v>
      </c>
      <c r="BM162" s="18" t="s">
        <v>283</v>
      </c>
    </row>
    <row r="163" spans="2:65" s="9" customFormat="1" ht="37.35" customHeight="1" x14ac:dyDescent="0.35">
      <c r="B163" s="122"/>
      <c r="C163" s="123"/>
      <c r="D163" s="124" t="s">
        <v>103</v>
      </c>
      <c r="E163" s="124"/>
      <c r="F163" s="124"/>
      <c r="G163" s="124"/>
      <c r="H163" s="124"/>
      <c r="I163" s="124"/>
      <c r="J163" s="124"/>
      <c r="K163" s="124"/>
      <c r="L163" s="124"/>
      <c r="M163" s="124"/>
      <c r="N163" s="190">
        <f>BK163</f>
        <v>0</v>
      </c>
      <c r="O163" s="191"/>
      <c r="P163" s="191"/>
      <c r="Q163" s="191"/>
      <c r="R163" s="125"/>
      <c r="T163" s="126"/>
      <c r="U163" s="123"/>
      <c r="V163" s="123"/>
      <c r="W163" s="127">
        <f>W164</f>
        <v>49.5</v>
      </c>
      <c r="X163" s="123"/>
      <c r="Y163" s="127">
        <f>Y164</f>
        <v>3.0000000000000002E-2</v>
      </c>
      <c r="Z163" s="123"/>
      <c r="AA163" s="128">
        <f>AA164</f>
        <v>0</v>
      </c>
      <c r="AR163" s="129" t="s">
        <v>145</v>
      </c>
      <c r="AT163" s="130" t="s">
        <v>70</v>
      </c>
      <c r="AU163" s="130" t="s">
        <v>71</v>
      </c>
      <c r="AY163" s="129" t="s">
        <v>122</v>
      </c>
      <c r="BK163" s="131">
        <f>BK164</f>
        <v>0</v>
      </c>
    </row>
    <row r="164" spans="2:65" s="9" customFormat="1" ht="19.899999999999999" customHeight="1" x14ac:dyDescent="0.3">
      <c r="B164" s="122"/>
      <c r="C164" s="123"/>
      <c r="D164" s="132" t="s">
        <v>104</v>
      </c>
      <c r="E164" s="132"/>
      <c r="F164" s="132"/>
      <c r="G164" s="132"/>
      <c r="H164" s="132"/>
      <c r="I164" s="132"/>
      <c r="J164" s="132"/>
      <c r="K164" s="132"/>
      <c r="L164" s="132"/>
      <c r="M164" s="132"/>
      <c r="N164" s="185">
        <f>BK164</f>
        <v>0</v>
      </c>
      <c r="O164" s="186"/>
      <c r="P164" s="186"/>
      <c r="Q164" s="186"/>
      <c r="R164" s="125"/>
      <c r="T164" s="126"/>
      <c r="U164" s="123"/>
      <c r="V164" s="123"/>
      <c r="W164" s="127">
        <f>SUM(W165:W166)</f>
        <v>49.5</v>
      </c>
      <c r="X164" s="123"/>
      <c r="Y164" s="127">
        <f>SUM(Y165:Y166)</f>
        <v>3.0000000000000002E-2</v>
      </c>
      <c r="Z164" s="123"/>
      <c r="AA164" s="128">
        <f>SUM(AA165:AA166)</f>
        <v>0</v>
      </c>
      <c r="AR164" s="129" t="s">
        <v>145</v>
      </c>
      <c r="AT164" s="130" t="s">
        <v>70</v>
      </c>
      <c r="AU164" s="130" t="s">
        <v>79</v>
      </c>
      <c r="AY164" s="129" t="s">
        <v>122</v>
      </c>
      <c r="BK164" s="131">
        <f>SUM(BK165:BK166)</f>
        <v>0</v>
      </c>
    </row>
    <row r="165" spans="2:65" s="1" customFormat="1" ht="25.5" customHeight="1" x14ac:dyDescent="0.3">
      <c r="B165" s="133"/>
      <c r="C165" s="134" t="s">
        <v>284</v>
      </c>
      <c r="D165" s="134" t="s">
        <v>124</v>
      </c>
      <c r="E165" s="135" t="s">
        <v>285</v>
      </c>
      <c r="F165" s="189" t="s">
        <v>286</v>
      </c>
      <c r="G165" s="189"/>
      <c r="H165" s="189"/>
      <c r="I165" s="189"/>
      <c r="J165" s="136" t="s">
        <v>287</v>
      </c>
      <c r="K165" s="137">
        <v>375</v>
      </c>
      <c r="L165" s="184">
        <v>0</v>
      </c>
      <c r="M165" s="184"/>
      <c r="N165" s="184">
        <f>ROUND(L165*K165,2)</f>
        <v>0</v>
      </c>
      <c r="O165" s="184"/>
      <c r="P165" s="184"/>
      <c r="Q165" s="184"/>
      <c r="R165" s="138"/>
      <c r="T165" s="139" t="s">
        <v>5</v>
      </c>
      <c r="U165" s="40" t="s">
        <v>36</v>
      </c>
      <c r="V165" s="140">
        <v>7.4999999999999997E-2</v>
      </c>
      <c r="W165" s="140">
        <f>V165*K165</f>
        <v>28.125</v>
      </c>
      <c r="X165" s="140">
        <v>0</v>
      </c>
      <c r="Y165" s="140">
        <f>X165*K165</f>
        <v>0</v>
      </c>
      <c r="Z165" s="140">
        <v>0</v>
      </c>
      <c r="AA165" s="141">
        <f>Z165*K165</f>
        <v>0</v>
      </c>
      <c r="AR165" s="18" t="s">
        <v>288</v>
      </c>
      <c r="AT165" s="18" t="s">
        <v>124</v>
      </c>
      <c r="AU165" s="18" t="s">
        <v>90</v>
      </c>
      <c r="AY165" s="18" t="s">
        <v>122</v>
      </c>
      <c r="BE165" s="142">
        <f>IF(U165="základní",N165,0)</f>
        <v>0</v>
      </c>
      <c r="BF165" s="142">
        <f>IF(U165="snížená",N165,0)</f>
        <v>0</v>
      </c>
      <c r="BG165" s="142">
        <f>IF(U165="zákl. přenesená",N165,0)</f>
        <v>0</v>
      </c>
      <c r="BH165" s="142">
        <f>IF(U165="sníž. přenesená",N165,0)</f>
        <v>0</v>
      </c>
      <c r="BI165" s="142">
        <f>IF(U165="nulová",N165,0)</f>
        <v>0</v>
      </c>
      <c r="BJ165" s="18" t="s">
        <v>79</v>
      </c>
      <c r="BK165" s="142">
        <f>ROUND(L165*K165,2)</f>
        <v>0</v>
      </c>
      <c r="BL165" s="18" t="s">
        <v>288</v>
      </c>
      <c r="BM165" s="18" t="s">
        <v>289</v>
      </c>
    </row>
    <row r="166" spans="2:65" s="1" customFormat="1" ht="25.5" customHeight="1" x14ac:dyDescent="0.3">
      <c r="B166" s="133"/>
      <c r="C166" s="134" t="s">
        <v>290</v>
      </c>
      <c r="D166" s="134" t="s">
        <v>124</v>
      </c>
      <c r="E166" s="135" t="s">
        <v>291</v>
      </c>
      <c r="F166" s="189" t="s">
        <v>292</v>
      </c>
      <c r="G166" s="189"/>
      <c r="H166" s="189"/>
      <c r="I166" s="189"/>
      <c r="J166" s="136" t="s">
        <v>287</v>
      </c>
      <c r="K166" s="137">
        <v>375</v>
      </c>
      <c r="L166" s="184">
        <v>0</v>
      </c>
      <c r="M166" s="184"/>
      <c r="N166" s="184">
        <f>ROUND(L166*K166,2)</f>
        <v>0</v>
      </c>
      <c r="O166" s="184"/>
      <c r="P166" s="184"/>
      <c r="Q166" s="184"/>
      <c r="R166" s="138"/>
      <c r="T166" s="139" t="s">
        <v>5</v>
      </c>
      <c r="U166" s="40" t="s">
        <v>36</v>
      </c>
      <c r="V166" s="140">
        <v>5.7000000000000002E-2</v>
      </c>
      <c r="W166" s="140">
        <f>V166*K166</f>
        <v>21.375</v>
      </c>
      <c r="X166" s="140">
        <v>8.0000000000000007E-5</v>
      </c>
      <c r="Y166" s="140">
        <f>X166*K166</f>
        <v>3.0000000000000002E-2</v>
      </c>
      <c r="Z166" s="140">
        <v>0</v>
      </c>
      <c r="AA166" s="141">
        <f>Z166*K166</f>
        <v>0</v>
      </c>
      <c r="AR166" s="18" t="s">
        <v>288</v>
      </c>
      <c r="AT166" s="18" t="s">
        <v>124</v>
      </c>
      <c r="AU166" s="18" t="s">
        <v>90</v>
      </c>
      <c r="AY166" s="18" t="s">
        <v>122</v>
      </c>
      <c r="BE166" s="142">
        <f>IF(U166="základní",N166,0)</f>
        <v>0</v>
      </c>
      <c r="BF166" s="142">
        <f>IF(U166="snížená",N166,0)</f>
        <v>0</v>
      </c>
      <c r="BG166" s="142">
        <f>IF(U166="zákl. přenesená",N166,0)</f>
        <v>0</v>
      </c>
      <c r="BH166" s="142">
        <f>IF(U166="sníž. přenesená",N166,0)</f>
        <v>0</v>
      </c>
      <c r="BI166" s="142">
        <f>IF(U166="nulová",N166,0)</f>
        <v>0</v>
      </c>
      <c r="BJ166" s="18" t="s">
        <v>79</v>
      </c>
      <c r="BK166" s="142">
        <f>ROUND(L166*K166,2)</f>
        <v>0</v>
      </c>
      <c r="BL166" s="18" t="s">
        <v>288</v>
      </c>
      <c r="BM166" s="18" t="s">
        <v>293</v>
      </c>
    </row>
    <row r="167" spans="2:65" s="9" customFormat="1" ht="37.35" customHeight="1" x14ac:dyDescent="0.35">
      <c r="B167" s="122"/>
      <c r="C167" s="123"/>
      <c r="D167" s="124" t="s">
        <v>105</v>
      </c>
      <c r="E167" s="124"/>
      <c r="F167" s="124"/>
      <c r="G167" s="124"/>
      <c r="H167" s="124"/>
      <c r="I167" s="124"/>
      <c r="J167" s="124"/>
      <c r="K167" s="124"/>
      <c r="L167" s="124"/>
      <c r="M167" s="124"/>
      <c r="N167" s="190">
        <f>BK167</f>
        <v>0</v>
      </c>
      <c r="O167" s="191"/>
      <c r="P167" s="191"/>
      <c r="Q167" s="191"/>
      <c r="R167" s="125"/>
      <c r="T167" s="126"/>
      <c r="U167" s="123"/>
      <c r="V167" s="123"/>
      <c r="W167" s="127">
        <f>W168+W170</f>
        <v>0</v>
      </c>
      <c r="X167" s="123"/>
      <c r="Y167" s="127">
        <f>Y168+Y170</f>
        <v>0</v>
      </c>
      <c r="Z167" s="123"/>
      <c r="AA167" s="128">
        <f>AA168+AA170</f>
        <v>0</v>
      </c>
      <c r="AR167" s="129" t="s">
        <v>294</v>
      </c>
      <c r="AT167" s="130" t="s">
        <v>70</v>
      </c>
      <c r="AU167" s="130" t="s">
        <v>71</v>
      </c>
      <c r="AY167" s="129" t="s">
        <v>122</v>
      </c>
      <c r="BK167" s="131">
        <f>BK168+BK170</f>
        <v>0</v>
      </c>
    </row>
    <row r="168" spans="2:65" s="9" customFormat="1" ht="19.899999999999999" customHeight="1" x14ac:dyDescent="0.3">
      <c r="B168" s="122"/>
      <c r="C168" s="123"/>
      <c r="D168" s="132" t="s">
        <v>106</v>
      </c>
      <c r="E168" s="132"/>
      <c r="F168" s="132"/>
      <c r="G168" s="132"/>
      <c r="H168" s="132"/>
      <c r="I168" s="132"/>
      <c r="J168" s="132"/>
      <c r="K168" s="132"/>
      <c r="L168" s="132"/>
      <c r="M168" s="132"/>
      <c r="N168" s="185">
        <f>BK168</f>
        <v>0</v>
      </c>
      <c r="O168" s="186"/>
      <c r="P168" s="186"/>
      <c r="Q168" s="186"/>
      <c r="R168" s="125"/>
      <c r="T168" s="126"/>
      <c r="U168" s="123"/>
      <c r="V168" s="123"/>
      <c r="W168" s="127">
        <f>W169</f>
        <v>0</v>
      </c>
      <c r="X168" s="123"/>
      <c r="Y168" s="127">
        <f>Y169</f>
        <v>0</v>
      </c>
      <c r="Z168" s="123"/>
      <c r="AA168" s="128">
        <f>AA169</f>
        <v>0</v>
      </c>
      <c r="AR168" s="129" t="s">
        <v>294</v>
      </c>
      <c r="AT168" s="130" t="s">
        <v>70</v>
      </c>
      <c r="AU168" s="130" t="s">
        <v>79</v>
      </c>
      <c r="AY168" s="129" t="s">
        <v>122</v>
      </c>
      <c r="BK168" s="131">
        <f>BK169</f>
        <v>0</v>
      </c>
    </row>
    <row r="169" spans="2:65" s="1" customFormat="1" ht="16.5" customHeight="1" x14ac:dyDescent="0.3">
      <c r="B169" s="133"/>
      <c r="C169" s="134" t="s">
        <v>295</v>
      </c>
      <c r="D169" s="134" t="s">
        <v>124</v>
      </c>
      <c r="E169" s="135" t="s">
        <v>296</v>
      </c>
      <c r="F169" s="189" t="s">
        <v>297</v>
      </c>
      <c r="G169" s="189"/>
      <c r="H169" s="189"/>
      <c r="I169" s="189"/>
      <c r="J169" s="136" t="s">
        <v>298</v>
      </c>
      <c r="K169" s="137">
        <v>1</v>
      </c>
      <c r="L169" s="184">
        <v>0</v>
      </c>
      <c r="M169" s="184"/>
      <c r="N169" s="184">
        <f>ROUND(L169*K169,2)</f>
        <v>0</v>
      </c>
      <c r="O169" s="184"/>
      <c r="P169" s="184"/>
      <c r="Q169" s="184"/>
      <c r="R169" s="138"/>
      <c r="T169" s="139" t="s">
        <v>5</v>
      </c>
      <c r="U169" s="40" t="s">
        <v>36</v>
      </c>
      <c r="V169" s="140">
        <v>0</v>
      </c>
      <c r="W169" s="140">
        <f>V169*K169</f>
        <v>0</v>
      </c>
      <c r="X169" s="140">
        <v>0</v>
      </c>
      <c r="Y169" s="140">
        <f>X169*K169</f>
        <v>0</v>
      </c>
      <c r="Z169" s="140">
        <v>0</v>
      </c>
      <c r="AA169" s="141">
        <f>Z169*K169</f>
        <v>0</v>
      </c>
      <c r="AR169" s="18" t="s">
        <v>299</v>
      </c>
      <c r="AT169" s="18" t="s">
        <v>124</v>
      </c>
      <c r="AU169" s="18" t="s">
        <v>90</v>
      </c>
      <c r="AY169" s="18" t="s">
        <v>122</v>
      </c>
      <c r="BE169" s="142">
        <f>IF(U169="základní",N169,0)</f>
        <v>0</v>
      </c>
      <c r="BF169" s="142">
        <f>IF(U169="snížená",N169,0)</f>
        <v>0</v>
      </c>
      <c r="BG169" s="142">
        <f>IF(U169="zákl. přenesená",N169,0)</f>
        <v>0</v>
      </c>
      <c r="BH169" s="142">
        <f>IF(U169="sníž. přenesená",N169,0)</f>
        <v>0</v>
      </c>
      <c r="BI169" s="142">
        <f>IF(U169="nulová",N169,0)</f>
        <v>0</v>
      </c>
      <c r="BJ169" s="18" t="s">
        <v>79</v>
      </c>
      <c r="BK169" s="142">
        <f>ROUND(L169*K169,2)</f>
        <v>0</v>
      </c>
      <c r="BL169" s="18" t="s">
        <v>299</v>
      </c>
      <c r="BM169" s="18" t="s">
        <v>300</v>
      </c>
    </row>
    <row r="170" spans="2:65" s="9" customFormat="1" ht="29.85" customHeight="1" x14ac:dyDescent="0.3">
      <c r="B170" s="122"/>
      <c r="C170" s="123"/>
      <c r="D170" s="132" t="s">
        <v>107</v>
      </c>
      <c r="E170" s="132"/>
      <c r="F170" s="132"/>
      <c r="G170" s="132"/>
      <c r="H170" s="132"/>
      <c r="I170" s="132"/>
      <c r="J170" s="132"/>
      <c r="K170" s="132"/>
      <c r="L170" s="132"/>
      <c r="M170" s="132"/>
      <c r="N170" s="187">
        <f>BK170</f>
        <v>0</v>
      </c>
      <c r="O170" s="188"/>
      <c r="P170" s="188"/>
      <c r="Q170" s="188"/>
      <c r="R170" s="125"/>
      <c r="T170" s="126"/>
      <c r="U170" s="123"/>
      <c r="V170" s="123"/>
      <c r="W170" s="127">
        <f>W171</f>
        <v>0</v>
      </c>
      <c r="X170" s="123"/>
      <c r="Y170" s="127">
        <f>Y171</f>
        <v>0</v>
      </c>
      <c r="Z170" s="123"/>
      <c r="AA170" s="128">
        <f>AA171</f>
        <v>0</v>
      </c>
      <c r="AR170" s="129" t="s">
        <v>294</v>
      </c>
      <c r="AT170" s="130" t="s">
        <v>70</v>
      </c>
      <c r="AU170" s="130" t="s">
        <v>79</v>
      </c>
      <c r="AY170" s="129" t="s">
        <v>122</v>
      </c>
      <c r="BK170" s="131">
        <f>BK171</f>
        <v>0</v>
      </c>
    </row>
    <row r="171" spans="2:65" s="1" customFormat="1" ht="76.5" customHeight="1" x14ac:dyDescent="0.3">
      <c r="B171" s="133"/>
      <c r="C171" s="134" t="s">
        <v>301</v>
      </c>
      <c r="D171" s="134" t="s">
        <v>124</v>
      </c>
      <c r="E171" s="135" t="s">
        <v>302</v>
      </c>
      <c r="F171" s="189" t="s">
        <v>303</v>
      </c>
      <c r="G171" s="189"/>
      <c r="H171" s="189"/>
      <c r="I171" s="189"/>
      <c r="J171" s="136" t="s">
        <v>298</v>
      </c>
      <c r="K171" s="137">
        <v>1</v>
      </c>
      <c r="L171" s="184">
        <v>0</v>
      </c>
      <c r="M171" s="184"/>
      <c r="N171" s="184">
        <f>ROUND(L171*K171,2)</f>
        <v>0</v>
      </c>
      <c r="O171" s="184"/>
      <c r="P171" s="184"/>
      <c r="Q171" s="184"/>
      <c r="R171" s="138"/>
      <c r="T171" s="139" t="s">
        <v>5</v>
      </c>
      <c r="U171" s="143" t="s">
        <v>36</v>
      </c>
      <c r="V171" s="144">
        <v>0</v>
      </c>
      <c r="W171" s="144">
        <f>V171*K171</f>
        <v>0</v>
      </c>
      <c r="X171" s="144">
        <v>0</v>
      </c>
      <c r="Y171" s="144">
        <f>X171*K171</f>
        <v>0</v>
      </c>
      <c r="Z171" s="144">
        <v>0</v>
      </c>
      <c r="AA171" s="145">
        <f>Z171*K171</f>
        <v>0</v>
      </c>
      <c r="AR171" s="18" t="s">
        <v>299</v>
      </c>
      <c r="AT171" s="18" t="s">
        <v>124</v>
      </c>
      <c r="AU171" s="18" t="s">
        <v>90</v>
      </c>
      <c r="AY171" s="18" t="s">
        <v>122</v>
      </c>
      <c r="BE171" s="142">
        <f>IF(U171="základní",N171,0)</f>
        <v>0</v>
      </c>
      <c r="BF171" s="142">
        <f>IF(U171="snížená",N171,0)</f>
        <v>0</v>
      </c>
      <c r="BG171" s="142">
        <f>IF(U171="zákl. přenesená",N171,0)</f>
        <v>0</v>
      </c>
      <c r="BH171" s="142">
        <f>IF(U171="sníž. přenesená",N171,0)</f>
        <v>0</v>
      </c>
      <c r="BI171" s="142">
        <f>IF(U171="nulová",N171,0)</f>
        <v>0</v>
      </c>
      <c r="BJ171" s="18" t="s">
        <v>79</v>
      </c>
      <c r="BK171" s="142">
        <f>ROUND(L171*K171,2)</f>
        <v>0</v>
      </c>
      <c r="BL171" s="18" t="s">
        <v>299</v>
      </c>
      <c r="BM171" s="18" t="s">
        <v>304</v>
      </c>
    </row>
    <row r="172" spans="2:65" s="1" customFormat="1" ht="6.95" customHeight="1" x14ac:dyDescent="0.3"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7"/>
    </row>
  </sheetData>
  <mergeCells count="201">
    <mergeCell ref="H34:J34"/>
    <mergeCell ref="M34:P34"/>
    <mergeCell ref="H35:J35"/>
    <mergeCell ref="M35:P35"/>
    <mergeCell ref="H36:J36"/>
    <mergeCell ref="M36:P36"/>
    <mergeCell ref="L38:P38"/>
    <mergeCell ref="F155:I155"/>
    <mergeCell ref="F154:I154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N94:Q94"/>
    <mergeCell ref="N95:Q95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F121:I121"/>
    <mergeCell ref="L117:M117"/>
    <mergeCell ref="N117:Q117"/>
    <mergeCell ref="L121:M121"/>
    <mergeCell ref="N121:Q121"/>
    <mergeCell ref="N118:Q118"/>
    <mergeCell ref="N119:Q119"/>
    <mergeCell ref="N120:Q120"/>
    <mergeCell ref="N122:Q122"/>
    <mergeCell ref="N130:Q130"/>
    <mergeCell ref="N131:Q131"/>
    <mergeCell ref="N132:Q132"/>
    <mergeCell ref="N133:Q133"/>
    <mergeCell ref="F124:I124"/>
    <mergeCell ref="F128:I128"/>
    <mergeCell ref="F126:I126"/>
    <mergeCell ref="F125:I125"/>
    <mergeCell ref="L155:M155"/>
    <mergeCell ref="L154:M154"/>
    <mergeCell ref="F123:I123"/>
    <mergeCell ref="L123:M123"/>
    <mergeCell ref="N123:Q123"/>
    <mergeCell ref="N124:Q124"/>
    <mergeCell ref="N125:Q125"/>
    <mergeCell ref="N126:Q126"/>
    <mergeCell ref="N127:Q127"/>
    <mergeCell ref="N128:Q128"/>
    <mergeCell ref="N129:Q129"/>
    <mergeCell ref="F135:I135"/>
    <mergeCell ref="F136:I136"/>
    <mergeCell ref="L124:M124"/>
    <mergeCell ref="L130:M130"/>
    <mergeCell ref="L125:M125"/>
    <mergeCell ref="L126:M126"/>
    <mergeCell ref="L127:M127"/>
    <mergeCell ref="L128:M128"/>
    <mergeCell ref="L129:M129"/>
    <mergeCell ref="L131:M131"/>
    <mergeCell ref="L132:M132"/>
    <mergeCell ref="L133:M133"/>
    <mergeCell ref="L134:M134"/>
    <mergeCell ref="L166:M166"/>
    <mergeCell ref="L169:M169"/>
    <mergeCell ref="L171:M171"/>
    <mergeCell ref="N171:Q171"/>
    <mergeCell ref="N169:Q169"/>
    <mergeCell ref="N168:Q168"/>
    <mergeCell ref="N170:Q170"/>
    <mergeCell ref="L156:M156"/>
    <mergeCell ref="L157:M157"/>
    <mergeCell ref="L158:M158"/>
    <mergeCell ref="L159:M159"/>
    <mergeCell ref="L160:M160"/>
    <mergeCell ref="L162:M162"/>
    <mergeCell ref="L165:M165"/>
    <mergeCell ref="N167:Q167"/>
    <mergeCell ref="N163:Q163"/>
    <mergeCell ref="F166:I166"/>
    <mergeCell ref="F169:I169"/>
    <mergeCell ref="F171:I171"/>
    <mergeCell ref="F156:I156"/>
    <mergeCell ref="F157:I157"/>
    <mergeCell ref="F158:I158"/>
    <mergeCell ref="F159:I159"/>
    <mergeCell ref="F160:I160"/>
    <mergeCell ref="F137:I137"/>
    <mergeCell ref="F138:I138"/>
    <mergeCell ref="F149:I149"/>
    <mergeCell ref="F150:I150"/>
    <mergeCell ref="F151:I151"/>
    <mergeCell ref="F152:I152"/>
    <mergeCell ref="F153:I153"/>
    <mergeCell ref="F162:I162"/>
    <mergeCell ref="F165:I165"/>
    <mergeCell ref="L135:M135"/>
    <mergeCell ref="L136:M136"/>
    <mergeCell ref="L137:M137"/>
    <mergeCell ref="L138:M138"/>
    <mergeCell ref="F127:I127"/>
    <mergeCell ref="F129:I129"/>
    <mergeCell ref="F130:I130"/>
    <mergeCell ref="F131:I131"/>
    <mergeCell ref="F132:I132"/>
    <mergeCell ref="F133:I133"/>
    <mergeCell ref="F134:I134"/>
    <mergeCell ref="N134:Q134"/>
    <mergeCell ref="N137:Q137"/>
    <mergeCell ref="N135:Q135"/>
    <mergeCell ref="N136:Q136"/>
    <mergeCell ref="N138:Q138"/>
    <mergeCell ref="N139:Q139"/>
    <mergeCell ref="N140:Q140"/>
    <mergeCell ref="N141:Q141"/>
    <mergeCell ref="N142:Q142"/>
    <mergeCell ref="N143:Q143"/>
    <mergeCell ref="N144:Q144"/>
    <mergeCell ref="N145:Q145"/>
    <mergeCell ref="N146:Q146"/>
    <mergeCell ref="N147:Q147"/>
    <mergeCell ref="N148:Q148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L139:M139"/>
    <mergeCell ref="L140:M140"/>
    <mergeCell ref="L141:M141"/>
    <mergeCell ref="L142:M142"/>
    <mergeCell ref="L143:M143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N166:Q166"/>
    <mergeCell ref="N165:Q165"/>
    <mergeCell ref="N164:Q164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57:Q157"/>
    <mergeCell ref="N158:Q158"/>
    <mergeCell ref="N159:Q159"/>
    <mergeCell ref="N160:Q160"/>
    <mergeCell ref="N162:Q162"/>
    <mergeCell ref="N161:Q161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SSTEIetapa - OPRAVA ROZVO...</vt:lpstr>
      <vt:lpstr>'Rekapitulace stavby'!Názvy_tisku</vt:lpstr>
      <vt:lpstr>'SSTEIetapa - OPRAVA ROZVO...'!Názvy_tisku</vt:lpstr>
      <vt:lpstr>'Rekapitulace stavby'!Oblast_tisku</vt:lpstr>
      <vt:lpstr>'SSTEIetapa - OPRAVA ROZVO...'!Oblast_tisku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zbynek_pc\Zbynek</dc:creator>
  <cp:lastModifiedBy>Hana Čablová</cp:lastModifiedBy>
  <dcterms:created xsi:type="dcterms:W3CDTF">2018-11-22T13:13:25Z</dcterms:created>
  <dcterms:modified xsi:type="dcterms:W3CDTF">2019-02-05T12:23:20Z</dcterms:modified>
</cp:coreProperties>
</file>