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ndre\OneDrive - Ing. Ondřej Tichý\__Zakazky\Sumna ZZS (Atelier 2002)\DPS\"/>
    </mc:Choice>
  </mc:AlternateContent>
  <xr:revisionPtr revIDLastSave="2" documentId="13_ncr:40019_{8DFF8470-68F8-42F7-BF98-9B6830FEA328}" xr6:coauthVersionLast="34" xr6:coauthVersionMax="34" xr10:uidLastSave="{B051F978-09BA-4381-B3BB-9EC4767B321C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Rekapitulace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Rekapitulace!$H$41</definedName>
    <definedName name="CenaCelkem">Rekapitulace!$G$30</definedName>
    <definedName name="CenaCelkemBezDPH">Rekapitulace!$G$29</definedName>
    <definedName name="CenaCelkemVypocet" localSheetId="1">Rekapitulace!$I$41</definedName>
    <definedName name="cisloobjektu">Rekapitulace!$C$3</definedName>
    <definedName name="CisloRozpoctu">'[1]Krycí list'!$C$2</definedName>
    <definedName name="CisloStavby" localSheetId="1">Rekapitulace!$C$2</definedName>
    <definedName name="cislostavby">'[1]Krycí list'!$A$7</definedName>
    <definedName name="CisloStavebnihoRozpoctu">Rekapitulace!$D$4</definedName>
    <definedName name="dadresa">Rekapitulace!$D$12:$G$12</definedName>
    <definedName name="DIČ" localSheetId="1">Rekapitulace!$I$12</definedName>
    <definedName name="dmisto">Rekapitulace!$D$13:$G$13</definedName>
    <definedName name="DPHSni">Rekapitulace!$G$25</definedName>
    <definedName name="DPHZakl">Rekapitulace!$G$27</definedName>
    <definedName name="dpsc" localSheetId="1">Rekapitulace!$C$13</definedName>
    <definedName name="IČO" localSheetId="1">Rekapitulace!$I$11</definedName>
    <definedName name="Mena">Rekapitulace!$J$30</definedName>
    <definedName name="MistoStavby">Rekapitulace!$D$4</definedName>
    <definedName name="nazevobjektu">Rekapitulace!$D$3</definedName>
    <definedName name="NazevRozpoctu">'[1]Krycí list'!$D$2</definedName>
    <definedName name="NazevStavby" localSheetId="1">Rekapitulace!$D$2</definedName>
    <definedName name="nazevstavby">'[1]Krycí list'!$C$7</definedName>
    <definedName name="NazevStavebnihoRozpoctu">Rekapitulace!$E$4</definedName>
    <definedName name="oadresa">Rekapitulace!$D$6</definedName>
    <definedName name="Objednatel" localSheetId="1">Rekapitulace!$D$5</definedName>
    <definedName name="Objekt" localSheetId="1">Rekapitulace!$B$39</definedName>
    <definedName name="_xlnm.Print_Area" localSheetId="1">Rekapitulace!$A$1:$J$50</definedName>
    <definedName name="_xlnm.Print_Area" localSheetId="3">'Rozpočet Pol'!$A$1:$W$66</definedName>
    <definedName name="odic" localSheetId="1">Rekapitulace!$I$6</definedName>
    <definedName name="oico" localSheetId="1">Rekapitulace!$I$5</definedName>
    <definedName name="omisto" localSheetId="1">Rekapitulace!$D$7</definedName>
    <definedName name="onazev" localSheetId="1">Rekapitulace!$D$6</definedName>
    <definedName name="opsc" localSheetId="1">Rekapitulace!$C$7</definedName>
    <definedName name="padresa">Rekapitulace!$D$9</definedName>
    <definedName name="pdic">Rekapitulace!$I$9</definedName>
    <definedName name="pico">Rekapitulace!$I$8</definedName>
    <definedName name="pmisto">Rekapitulace!$D$10</definedName>
    <definedName name="PocetMJ">#REF!</definedName>
    <definedName name="PoptavkaID">Rekapitulace!$A$1</definedName>
    <definedName name="pPSC">Rekapitulace!$C$10</definedName>
    <definedName name="Projektant">Rekapitulace!$D$8</definedName>
    <definedName name="SazbaDPH1" localSheetId="1">Rekapitulace!$E$24</definedName>
    <definedName name="SazbaDPH1">'[1]Krycí list'!$C$30</definedName>
    <definedName name="SazbaDPH2" localSheetId="1">Rekapitulace!$E$26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Rekapitulace!$D$14</definedName>
    <definedName name="Z_B7E7C763_C459_487D_8ABA_5CFDDFBD5A84_.wvu.Cols" localSheetId="1" hidden="1">Rekapitulace!$A:$A</definedName>
    <definedName name="Z_B7E7C763_C459_487D_8ABA_5CFDDFBD5A84_.wvu.PrintArea" localSheetId="1" hidden="1">Rekapitulace!$B$1:$J$37</definedName>
    <definedName name="ZakladDPHSni">Rekapitulace!$G$24</definedName>
    <definedName name="ZakladDPHSniVypocet" localSheetId="1">Rekapitulace!$F$41</definedName>
    <definedName name="ZakladDPHZakl">Rekapitulace!$G$26</definedName>
    <definedName name="ZakladDPHZaklVypocet" localSheetId="1">Rekapitulace!$G$41</definedName>
    <definedName name="Zaokrouhleni">Rekapitulace!$G$28</definedName>
    <definedName name="Zhotovitel">Rekapitulace!$D$11:$G$11</definedName>
  </definedNames>
  <calcPr calcId="179017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6" i="1" l="1"/>
  <c r="I20" i="1" l="1"/>
  <c r="AC58" i="12"/>
  <c r="F40" i="1" s="1"/>
  <c r="BA52" i="12"/>
  <c r="BA47" i="12"/>
  <c r="BA46" i="12"/>
  <c r="BA42" i="12"/>
  <c r="BA41" i="12"/>
  <c r="BA40" i="12"/>
  <c r="BA39" i="12"/>
  <c r="BA38" i="12"/>
  <c r="BA37" i="12"/>
  <c r="BA36" i="12"/>
  <c r="BA34" i="12"/>
  <c r="BA33" i="12"/>
  <c r="BA32" i="12"/>
  <c r="BA31" i="12"/>
  <c r="BA30" i="12"/>
  <c r="BA29" i="12"/>
  <c r="BA28" i="12"/>
  <c r="BA26" i="12"/>
  <c r="BA25" i="12"/>
  <c r="BA24" i="12"/>
  <c r="BA23" i="12"/>
  <c r="BA22" i="12"/>
  <c r="BA20" i="12"/>
  <c r="BA19" i="12"/>
  <c r="BA18" i="12"/>
  <c r="BA17" i="12"/>
  <c r="BA16" i="12"/>
  <c r="BA15" i="12"/>
  <c r="BA14" i="12"/>
  <c r="BA13" i="12"/>
  <c r="BA12" i="12"/>
  <c r="BA11" i="12"/>
  <c r="G9" i="12"/>
  <c r="G8" i="12" s="1"/>
  <c r="G58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21" i="12"/>
  <c r="I21" i="12"/>
  <c r="K21" i="12"/>
  <c r="M21" i="12"/>
  <c r="O21" i="12"/>
  <c r="Q21" i="12"/>
  <c r="U21" i="12"/>
  <c r="G27" i="12"/>
  <c r="I27" i="12"/>
  <c r="K27" i="12"/>
  <c r="M27" i="12"/>
  <c r="O27" i="12"/>
  <c r="Q27" i="12"/>
  <c r="U27" i="12"/>
  <c r="G35" i="12"/>
  <c r="M35" i="12" s="1"/>
  <c r="I35" i="12"/>
  <c r="K35" i="12"/>
  <c r="O35" i="12"/>
  <c r="Q35" i="12"/>
  <c r="U35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3" i="12"/>
  <c r="M53" i="12" s="1"/>
  <c r="I53" i="12"/>
  <c r="K53" i="12"/>
  <c r="O53" i="12"/>
  <c r="Q53" i="12"/>
  <c r="U53" i="12"/>
  <c r="G54" i="12"/>
  <c r="I49" i="1" s="1"/>
  <c r="I21" i="1" s="1"/>
  <c r="Q54" i="12"/>
  <c r="G55" i="12"/>
  <c r="M55" i="12" s="1"/>
  <c r="I55" i="12"/>
  <c r="I54" i="12" s="1"/>
  <c r="K55" i="12"/>
  <c r="O55" i="12"/>
  <c r="O54" i="12" s="1"/>
  <c r="Q55" i="12"/>
  <c r="U55" i="12"/>
  <c r="U54" i="12" s="1"/>
  <c r="G56" i="12"/>
  <c r="M56" i="12" s="1"/>
  <c r="I56" i="12"/>
  <c r="K56" i="12"/>
  <c r="K54" i="12" s="1"/>
  <c r="O56" i="12"/>
  <c r="Q56" i="12"/>
  <c r="U56" i="12"/>
  <c r="I17" i="1"/>
  <c r="I16" i="1"/>
  <c r="G28" i="1"/>
  <c r="F41" i="1"/>
  <c r="G41" i="1"/>
  <c r="G27" i="1" s="1"/>
  <c r="H41" i="1"/>
  <c r="I41" i="1"/>
  <c r="J40" i="1" s="1"/>
  <c r="J41" i="1"/>
  <c r="J29" i="1"/>
  <c r="J27" i="1"/>
  <c r="G39" i="1"/>
  <c r="F39" i="1"/>
  <c r="H33" i="1"/>
  <c r="J24" i="1"/>
  <c r="J25" i="1"/>
  <c r="J26" i="1"/>
  <c r="J28" i="1"/>
  <c r="E25" i="1"/>
  <c r="E27" i="1"/>
  <c r="Q8" i="12" l="1"/>
  <c r="AD58" i="12"/>
  <c r="G40" i="1" s="1"/>
  <c r="H40" i="1" s="1"/>
  <c r="I40" i="1" s="1"/>
  <c r="O8" i="12"/>
  <c r="K8" i="12"/>
  <c r="I48" i="1"/>
  <c r="I8" i="12"/>
  <c r="U8" i="12"/>
  <c r="G29" i="1"/>
  <c r="G24" i="1"/>
  <c r="M54" i="12"/>
  <c r="M9" i="12"/>
  <c r="M8" i="12" s="1"/>
  <c r="I18" i="1" l="1"/>
  <c r="I19" i="1" s="1"/>
  <c r="I22" i="1" s="1"/>
  <c r="I50" i="1"/>
  <c r="G25" i="1"/>
  <c r="G3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<sst xmlns="http://schemas.openxmlformats.org/spreadsheetml/2006/main" count="298" uniqueCount="171">
  <si>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</si>
  <si>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</si>
  <si>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</si>
  <si>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</si>
  <si>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</si>
  <si>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</si>
  <si>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</si>
  <si>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</si>
  <si>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</si>
  <si>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</si>
  <si>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</si>
  <si>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</si>
  <si>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</si>
  <si>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</si>
  <si>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</si>
  <si>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</si>
  <si>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</si>
  <si>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</si>
  <si>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</si>
  <si>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</si>
  <si>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</si>
  <si>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</si>
  <si>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</si>
  <si>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</si>
  <si>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</si>
  <si>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</si>
  <si>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</si>
  <si>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</si>
  <si>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</si>
  <si>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</si>
  <si>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</si>
  <si>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</si>
  <si>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</si>
  <si>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</si>
  <si>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</si>
  <si>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</si>
  <si>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</si>
  <si>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</si>
  <si>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</si>
  <si>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</si>
  <si>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</si>
  <si>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</si>
  <si>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</si>
  <si>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Šumná</t>
  </si>
  <si>
    <t>Rozpočet:</t>
  </si>
  <si>
    <t>Misto</t>
  </si>
  <si>
    <t>ZZS Šumná- D.1.4.8.6 SJČ CZ-CPA: 43.21.10</t>
  </si>
  <si>
    <t>Jihomoravský kraj</t>
  </si>
  <si>
    <t>Žerotínovo náměstí 449/3</t>
  </si>
  <si>
    <t>Brno-Veveří</t>
  </si>
  <si>
    <t>60200</t>
  </si>
  <si>
    <t>70888337</t>
  </si>
  <si>
    <t>CZ70888337</t>
  </si>
  <si>
    <t>Ing. Ondřej Tichý</t>
  </si>
  <si>
    <t>Hviezdoslavova 545/41</t>
  </si>
  <si>
    <t>Brno</t>
  </si>
  <si>
    <t>62700</t>
  </si>
  <si>
    <t>75718600</t>
  </si>
  <si>
    <t>CZ8001113824</t>
  </si>
  <si>
    <t>Rozpočet</t>
  </si>
  <si>
    <t>Celkem za stavbu</t>
  </si>
  <si>
    <t>CZK</t>
  </si>
  <si>
    <t>Rekapitulace dílů</t>
  </si>
  <si>
    <t>Typ dílu</t>
  </si>
  <si>
    <t>M22</t>
  </si>
  <si>
    <t>Montáž sdělovací a zabezp.tech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</si>
  <si>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</si>
  <si>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</si>
  <si>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</si>
  <si>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</si>
  <si>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</si>
  <si>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</si>
  <si>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</si>
  <si>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</si>
  <si>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</si>
  <si>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</si>
  <si>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</si>
  <si>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</si>
  <si>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</si>
  <si>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</si>
  <si>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</si>
  <si>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</si>
  <si>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</si>
  <si>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</si>
  <si>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</si>
  <si>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</si>
  <si>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</si>
  <si>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</si>
  <si>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</si>
  <si>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</si>
  <si>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</si>
  <si>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</si>
  <si>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</si>
  <si>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</si>
  <si>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</si>
  <si>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222320031R01</t>
  </si>
  <si>
    <t>Montáž hodin jednotného času</t>
  </si>
  <si>
    <t>kus</t>
  </si>
  <si>
    <t>POL1_0</t>
  </si>
  <si>
    <t>39444500R</t>
  </si>
  <si>
    <t>Hlavní hodiny pro prostředí počítačových sítí do 1</t>
  </si>
  <si>
    <t>POL3_0</t>
  </si>
  <si>
    <t>- NTP server a klient, časová synchronizace a sledování z MTC</t>
  </si>
  <si>
    <t>POP</t>
  </si>
  <si>
    <t>- SNMP traps, E-Mail alarm reporting</t>
  </si>
  <si>
    <t>- vstup GPS, DCF 77,5 kHz nebo nadřazený NTP/SNTP server (max. 4)</t>
  </si>
  <si>
    <t>- 1 podružná linka</t>
  </si>
  <si>
    <t>- výstup</t>
  </si>
  <si>
    <t>MOBALine nebo impulsní linka: nastavitelný proudový limit,</t>
  </si>
  <si>
    <t>do 100 ks podružných hodin, celkový proud 700 mA</t>
  </si>
  <si>
    <t>NTP / SNTP (server)</t>
  </si>
  <si>
    <t>NTP podružné hodiny s serverem časových zón</t>
  </si>
  <si>
    <t>hodinová linka RS 485 pro připojení až 31 koncových zařízení</t>
  </si>
  <si>
    <t>39444501R</t>
  </si>
  <si>
    <t>Přijímač satelitního signálu GPS včetně antény</t>
  </si>
  <si>
    <t>- pro venkovní montáž, krytí IP 54</t>
  </si>
  <si>
    <t>- výstup DCF 77</t>
  </si>
  <si>
    <t>- minimální úhel viditelnosti 90°, optimální 180</t>
  </si>
  <si>
    <t>- GPS -&gt; koncové zařízení - UV odolný kabel 4 x 0,25</t>
  </si>
  <si>
    <t>- standardní délka kabelu 10 m, maximálně 200 m</t>
  </si>
  <si>
    <t>39444502R</t>
  </si>
  <si>
    <t>Hodiny interiérové digitální jednostranné</t>
  </si>
  <si>
    <t>Čtyřmístné digitální hodiny, jednostranné</t>
  </si>
  <si>
    <t>- Ethernet verze, synchronizace protokolem NTP, napájení PoE class3</t>
  </si>
  <si>
    <t>- barva číslic červená, výška číslic 100 mm</t>
  </si>
  <si>
    <t>- možnost střídavého zobrazení údajů</t>
  </si>
  <si>
    <t>- po připojení teplotního čidla možnost zobrazení teploty</t>
  </si>
  <si>
    <t>- montáž stropním závěsem nebo boční konzolou</t>
  </si>
  <si>
    <t>- barvu rámu - černá</t>
  </si>
  <si>
    <t>39444506R</t>
  </si>
  <si>
    <t>Hodiny interiérové digitální oboustranné</t>
  </si>
  <si>
    <t>Čtyřmístné digitální hodiny, oboustranné</t>
  </si>
  <si>
    <t>- Ethernet verze, synchronizace protokolem NTP, napájení PoE class3, pro jeden display</t>
  </si>
  <si>
    <t>100550</t>
  </si>
  <si>
    <t>Stropní konzole 10cm pro zavěšení dig.hodin</t>
  </si>
  <si>
    <t>ks</t>
  </si>
  <si>
    <t>222320031R02</t>
  </si>
  <si>
    <t>Konfigurace a zprovoznění systému jednotného času</t>
  </si>
  <si>
    <t>10150005</t>
  </si>
  <si>
    <t>Pomocný instalační materiál</t>
  </si>
  <si>
    <t>Obsahuje izol.pásky,sádru,pomocné svorkovnice,vruty,hmoždinky,těsn.hmoty</t>
  </si>
  <si>
    <t>a ostatní instalační materiál.</t>
  </si>
  <si>
    <t>005231020R</t>
  </si>
  <si>
    <t>Individuální a komplexní vyzkoušení</t>
  </si>
  <si>
    <t>h</t>
  </si>
  <si>
    <t>005231030R</t>
  </si>
  <si>
    <t xml:space="preserve">Zkušební provoz </t>
  </si>
  <si>
    <t>005231010R</t>
  </si>
  <si>
    <t>Revize</t>
  </si>
  <si>
    <t>900      RT2</t>
  </si>
  <si>
    <t>HZS, Práce v tarifní třídě 5</t>
  </si>
  <si>
    <t>Zaškolení obsluhy.</t>
  </si>
  <si>
    <t>110      R00</t>
  </si>
  <si>
    <t>Mimostaveništní doprava individual.</t>
  </si>
  <si>
    <t>Kč</t>
  </si>
  <si>
    <t>005124010R</t>
  </si>
  <si>
    <t>Koordinační činnost</t>
  </si>
  <si>
    <t>005241010R</t>
  </si>
  <si>
    <t xml:space="preserve">Dokumentace skutečného provedení </t>
  </si>
  <si>
    <t/>
  </si>
  <si>
    <t>SUM</t>
  </si>
  <si>
    <t>POPUZIV</t>
  </si>
  <si>
    <t>END</t>
  </si>
  <si>
    <t>kód CZ-CPA</t>
  </si>
  <si>
    <t>cenová soustava</t>
  </si>
  <si>
    <t>43.21.10</t>
  </si>
  <si>
    <t>RTS DATA 2018/I</t>
  </si>
  <si>
    <t>Vlastní</t>
  </si>
  <si>
    <t>Celkem ZRN</t>
  </si>
  <si>
    <t>Celkem ZRN+ostatní náklady</t>
  </si>
  <si>
    <r>
      <t xml:space="preserve">
Použitá cenová soustava u montáží a ostatních nákladů - RTS I/2018, u ostatních položek vlastní.
</t>
    </r>
    <r>
      <rPr>
        <b/>
        <u/>
        <sz val="10"/>
        <rFont val="Arial CE"/>
        <family val="2"/>
        <charset val="238"/>
      </rPr>
      <t>Postup stanovení výměr položek:</t>
    </r>
    <r>
      <rPr>
        <b/>
        <sz val="10"/>
        <rFont val="Arial CE"/>
        <family val="2"/>
        <charset val="238"/>
      </rPr>
      <t xml:space="preserve">
Počty koncových prvků odečteny z digitální verze PD programem Autocad z příloh č.D.1.4.8.1.2.01-02.
Výměry kabeláží odměřeny z digitální verze PD programem Autocad z přílohy č.D.1.4.8.1.2.01.
</t>
    </r>
    <r>
      <rPr>
        <b/>
        <u/>
        <sz val="10"/>
        <rFont val="Arial CE"/>
        <family val="2"/>
        <charset val="238"/>
      </rPr>
      <t xml:space="preserve">Upozornění:  </t>
    </r>
    <r>
      <rPr>
        <b/>
        <sz val="10"/>
        <rFont val="Arial CE"/>
        <family val="2"/>
        <charset val="238"/>
      </rPr>
      <t xml:space="preserve">
1. Všechny položky jsou oceněny jako : kompletizované, včetně všech potřebných prací a materiálů dle projektu.
2. Při nejasnostech kontaktujte projektanta !
3. Pokud se v položce vyskytuje obchodní název materiálu nebo výrobce, jedná se pouze o upřesnění materiálového standardu, je možné použít i jiný materiál požadovaných vlastností.
4. Ceny vlastních položek jsou vytvořeny z průměrných cen pro daný výrobek (práci), na trhu v roce 2018 a s ohledem na zkušenosti z dříve vypracovaných rozpočtů a uskutečněných cenových nabídek různých zhotovitelů.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</si>
</sst>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b/>
      <u/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" fillId="0" borderId="0" xfId="2"/>
    <xf numFmtId="0" fontId="16" fillId="0" borderId="0" xfId="2" applyFont="1"/>
    <xf numFmtId="164" fontId="1" fillId="3" borderId="21" xfId="2" applyNumberFormat="1" applyFill="1" applyBorder="1" applyAlignment="1">
      <alignment vertical="top"/>
    </xf>
    <xf numFmtId="0" fontId="1" fillId="3" borderId="21" xfId="2" applyFill="1" applyBorder="1" applyAlignment="1">
      <alignment wrapText="1"/>
    </xf>
    <xf numFmtId="0" fontId="16" fillId="0" borderId="35" xfId="2" applyFont="1" applyBorder="1" applyAlignment="1">
      <alignment vertical="top"/>
    </xf>
    <xf numFmtId="0" fontId="16" fillId="0" borderId="35" xfId="2" applyFont="1" applyBorder="1" applyAlignment="1">
      <alignment vertical="top" wrapText="1"/>
    </xf>
    <xf numFmtId="0" fontId="16" fillId="0" borderId="33" xfId="2" applyFont="1" applyBorder="1" applyAlignment="1">
      <alignment vertical="top"/>
    </xf>
    <xf numFmtId="0" fontId="16" fillId="0" borderId="33" xfId="2" applyFont="1" applyBorder="1" applyAlignment="1">
      <alignment vertical="top" wrapText="1"/>
    </xf>
    <xf numFmtId="164" fontId="1" fillId="3" borderId="21" xfId="2" applyNumberFormat="1" applyFill="1" applyBorder="1" applyAlignment="1">
      <alignment vertical="top" shrinkToFit="1"/>
    </xf>
    <xf numFmtId="4" fontId="1" fillId="3" borderId="21" xfId="2" applyNumberFormat="1" applyFill="1" applyBorder="1" applyAlignment="1">
      <alignment vertical="top" shrinkToFit="1"/>
    </xf>
    <xf numFmtId="0" fontId="16" fillId="0" borderId="39" xfId="2" applyFont="1" applyBorder="1" applyAlignment="1">
      <alignment vertical="top"/>
    </xf>
    <xf numFmtId="0" fontId="16" fillId="0" borderId="39" xfId="2" applyFont="1" applyBorder="1" applyAlignment="1">
      <alignment vertical="top" wrapText="1"/>
    </xf>
    <xf numFmtId="0" fontId="16" fillId="0" borderId="34" xfId="2" applyFont="1" applyBorder="1"/>
    <xf numFmtId="0" fontId="5" fillId="0" borderId="14" xfId="7" applyFont="1" applyBorder="1" applyAlignment="1">
      <alignment horizontal="left" vertical="center" indent="1"/>
    </xf>
    <xf numFmtId="0" fontId="5" fillId="0" borderId="14" xfId="8" applyFont="1" applyBorder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3" fillId="5" borderId="39" xfId="0" applyNumberFormat="1" applyFont="1" applyFill="1" applyBorder="1" applyAlignment="1"/>
    <xf numFmtId="4" fontId="11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5" fillId="4" borderId="36" xfId="3" applyFont="1" applyFill="1" applyBorder="1" applyAlignment="1" applyProtection="1">
      <alignment vertical="top" wrapText="1"/>
      <protection locked="0"/>
    </xf>
    <xf numFmtId="0" fontId="1" fillId="4" borderId="18" xfId="3" applyFont="1" applyFill="1" applyBorder="1" applyAlignment="1" applyProtection="1">
      <alignment vertical="top" wrapText="1"/>
      <protection locked="0"/>
    </xf>
    <xf numFmtId="0" fontId="1" fillId="4" borderId="18" xfId="3" applyFont="1" applyFill="1" applyBorder="1" applyAlignment="1" applyProtection="1">
      <alignment horizontal="left" vertical="top" wrapText="1"/>
      <protection locked="0"/>
    </xf>
    <xf numFmtId="0" fontId="1" fillId="4" borderId="37" xfId="3" applyFont="1" applyFill="1" applyBorder="1" applyAlignment="1" applyProtection="1">
      <alignment vertical="top" wrapText="1"/>
      <protection locked="0"/>
    </xf>
    <xf numFmtId="0" fontId="1" fillId="4" borderId="26" xfId="3" applyFont="1" applyFill="1" applyBorder="1" applyAlignment="1" applyProtection="1">
      <alignment vertical="top" wrapText="1"/>
      <protection locked="0"/>
    </xf>
    <xf numFmtId="0" fontId="1" fillId="4" borderId="0" xfId="3" applyFont="1" applyFill="1" applyBorder="1" applyAlignment="1" applyProtection="1">
      <alignment vertical="top" wrapText="1"/>
      <protection locked="0"/>
    </xf>
    <xf numFmtId="0" fontId="1" fillId="4" borderId="0" xfId="3" applyFont="1" applyFill="1" applyBorder="1" applyAlignment="1" applyProtection="1">
      <alignment horizontal="left" vertical="top" wrapText="1"/>
      <protection locked="0"/>
    </xf>
    <xf numFmtId="0" fontId="1" fillId="4" borderId="34" xfId="3" applyFont="1" applyFill="1" applyBorder="1" applyAlignment="1" applyProtection="1">
      <alignment vertical="top" wrapText="1"/>
      <protection locked="0"/>
    </xf>
    <xf numFmtId="0" fontId="1" fillId="4" borderId="10" xfId="3" applyFont="1" applyFill="1" applyBorder="1" applyAlignment="1" applyProtection="1">
      <alignment vertical="top" wrapText="1"/>
      <protection locked="0"/>
    </xf>
    <xf numFmtId="0" fontId="1" fillId="4" borderId="6" xfId="3" applyFont="1" applyFill="1" applyBorder="1" applyAlignment="1" applyProtection="1">
      <alignment vertical="top" wrapText="1"/>
      <protection locked="0"/>
    </xf>
    <xf numFmtId="0" fontId="1" fillId="4" borderId="6" xfId="3" applyFont="1" applyFill="1" applyBorder="1" applyAlignment="1" applyProtection="1">
      <alignment horizontal="left" vertical="top" wrapText="1"/>
      <protection locked="0"/>
    </xf>
    <xf numFmtId="0" fontId="1" fillId="4" borderId="38" xfId="3" applyFont="1" applyFill="1" applyBorder="1" applyAlignment="1" applyProtection="1">
      <alignment vertical="top" wrapText="1"/>
      <protection locked="0"/>
    </xf>
  </cellXfs>
  <cellStyles count="9">
    <cellStyle name="Normální" xfId="0" builtinId="0"/>
    <cellStyle name="normální 2" xfId="1" xr:uid="{00000000-0005-0000-0000-000001000000}"/>
    <cellStyle name="Normální 3" xfId="3" xr:uid="{00000000-0005-0000-0000-000002000000}"/>
    <cellStyle name="Normální 4" xfId="2" xr:uid="{00000000-0005-0000-0000-000003000000}"/>
    <cellStyle name="Normální 5" xfId="4" xr:uid="{00000000-0005-0000-0000-000004000000}"/>
    <cellStyle name="Normální 6" xfId="5" xr:uid="{00000000-0005-0000-0000-000005000000}"/>
    <cellStyle name="Normální 7" xfId="6" xr:uid="{00000000-0005-0000-0000-000006000000}"/>
    <cellStyle name="Normální 8" xfId="7" xr:uid="{00000000-0005-0000-0000-000007000000}"/>
    <cellStyle name="Normální 9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9" t="s">
        <v>39</v>
      </c>
      <c r="B2" s="209"/>
      <c r="C2" s="209"/>
      <c r="D2" s="209"/>
      <c r="E2" s="209"/>
      <c r="F2" s="209"/>
      <c r="G2" s="20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G27" sqref="G27:I2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10" t="s">
        <v>42</v>
      </c>
      <c r="C1" s="211"/>
      <c r="D1" s="211"/>
      <c r="E1" s="211"/>
      <c r="F1" s="211"/>
      <c r="G1" s="211"/>
      <c r="H1" s="211"/>
      <c r="I1" s="211"/>
      <c r="J1" s="212"/>
    </row>
    <row r="2" spans="1:15" ht="23.25" customHeight="1" x14ac:dyDescent="0.2">
      <c r="A2" s="4"/>
      <c r="B2" s="82" t="s">
        <v>40</v>
      </c>
      <c r="C2" s="83"/>
      <c r="D2" s="234" t="s">
        <v>46</v>
      </c>
      <c r="E2" s="235"/>
      <c r="F2" s="235"/>
      <c r="G2" s="235"/>
      <c r="H2" s="235"/>
      <c r="I2" s="235"/>
      <c r="J2" s="236"/>
      <c r="O2" s="2"/>
    </row>
    <row r="3" spans="1:15" ht="23.25" customHeight="1" x14ac:dyDescent="0.2">
      <c r="A3" s="4"/>
      <c r="B3" s="84" t="s">
        <v>45</v>
      </c>
      <c r="C3" s="85"/>
      <c r="D3" s="229" t="s">
        <v>43</v>
      </c>
      <c r="E3" s="230"/>
      <c r="F3" s="230"/>
      <c r="G3" s="230"/>
      <c r="H3" s="230"/>
      <c r="I3" s="230"/>
      <c r="J3" s="231"/>
    </row>
    <row r="4" spans="1:15" ht="23.25" hidden="1" customHeight="1" x14ac:dyDescent="0.2">
      <c r="A4" s="4"/>
      <c r="B4" s="86" t="s">
        <v>44</v>
      </c>
      <c r="C4" s="87"/>
      <c r="D4" s="88"/>
      <c r="E4" s="88"/>
      <c r="F4" s="89"/>
      <c r="G4" s="90"/>
      <c r="H4" s="89"/>
      <c r="I4" s="90"/>
      <c r="J4" s="91"/>
    </row>
    <row r="5" spans="1:15" ht="24" customHeight="1" x14ac:dyDescent="0.2">
      <c r="A5" s="4"/>
      <c r="B5" s="47" t="s">
        <v>21</v>
      </c>
      <c r="C5" s="5"/>
      <c r="D5" s="92" t="s">
        <v>47</v>
      </c>
      <c r="E5" s="26"/>
      <c r="F5" s="26"/>
      <c r="G5" s="26"/>
      <c r="H5" s="28" t="s">
        <v>33</v>
      </c>
      <c r="I5" s="92" t="s">
        <v>51</v>
      </c>
      <c r="J5" s="11"/>
    </row>
    <row r="6" spans="1:15" ht="15.75" customHeight="1" x14ac:dyDescent="0.2">
      <c r="A6" s="4"/>
      <c r="B6" s="41"/>
      <c r="C6" s="26"/>
      <c r="D6" s="92" t="s">
        <v>48</v>
      </c>
      <c r="E6" s="26"/>
      <c r="F6" s="26"/>
      <c r="G6" s="26"/>
      <c r="H6" s="28" t="s">
        <v>34</v>
      </c>
      <c r="I6" s="92" t="s">
        <v>52</v>
      </c>
      <c r="J6" s="11"/>
    </row>
    <row r="7" spans="1:15" ht="15.75" customHeight="1" x14ac:dyDescent="0.2">
      <c r="A7" s="4"/>
      <c r="B7" s="42"/>
      <c r="C7" s="93" t="s">
        <v>50</v>
      </c>
      <c r="D7" s="81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8" t="s">
        <v>53</v>
      </c>
      <c r="E11" s="238"/>
      <c r="F11" s="238"/>
      <c r="G11" s="238"/>
      <c r="H11" s="28" t="s">
        <v>33</v>
      </c>
      <c r="I11" s="95" t="s">
        <v>57</v>
      </c>
      <c r="J11" s="11"/>
    </row>
    <row r="12" spans="1:15" ht="15.75" customHeight="1" x14ac:dyDescent="0.2">
      <c r="A12" s="4"/>
      <c r="B12" s="41"/>
      <c r="C12" s="26"/>
      <c r="D12" s="227" t="s">
        <v>54</v>
      </c>
      <c r="E12" s="227"/>
      <c r="F12" s="227"/>
      <c r="G12" s="227"/>
      <c r="H12" s="28" t="s">
        <v>34</v>
      </c>
      <c r="I12" s="95" t="s">
        <v>58</v>
      </c>
      <c r="J12" s="11"/>
    </row>
    <row r="13" spans="1:15" ht="15.75" customHeight="1" x14ac:dyDescent="0.2">
      <c r="A13" s="4"/>
      <c r="B13" s="42"/>
      <c r="C13" s="94" t="s">
        <v>56</v>
      </c>
      <c r="D13" s="228" t="s">
        <v>55</v>
      </c>
      <c r="E13" s="228"/>
      <c r="F13" s="228"/>
      <c r="G13" s="22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7"/>
      <c r="F15" s="237"/>
      <c r="G15" s="224"/>
      <c r="H15" s="224"/>
      <c r="I15" s="224" t="s">
        <v>28</v>
      </c>
      <c r="J15" s="225"/>
    </row>
    <row r="16" spans="1:15" ht="23.25" customHeight="1" x14ac:dyDescent="0.2">
      <c r="A16" s="139" t="s">
        <v>23</v>
      </c>
      <c r="B16" s="140" t="s">
        <v>23</v>
      </c>
      <c r="C16" s="58"/>
      <c r="D16" s="59"/>
      <c r="E16" s="219"/>
      <c r="F16" s="226"/>
      <c r="G16" s="219"/>
      <c r="H16" s="226"/>
      <c r="I16" s="219">
        <f>SUMIF(F48:F49,A16,I48:I49)+SUMIF(F48:F49,"PSU",I48:I49)</f>
        <v>0</v>
      </c>
      <c r="J16" s="220"/>
    </row>
    <row r="17" spans="1:10" ht="23.25" customHeight="1" x14ac:dyDescent="0.2">
      <c r="A17" s="139" t="s">
        <v>24</v>
      </c>
      <c r="B17" s="140" t="s">
        <v>24</v>
      </c>
      <c r="C17" s="58"/>
      <c r="D17" s="59"/>
      <c r="E17" s="219"/>
      <c r="F17" s="226"/>
      <c r="G17" s="219"/>
      <c r="H17" s="226"/>
      <c r="I17" s="219">
        <f>SUMIF(F48:F49,A17,I48:I49)</f>
        <v>0</v>
      </c>
      <c r="J17" s="220"/>
    </row>
    <row r="18" spans="1:10" ht="23.25" customHeight="1" x14ac:dyDescent="0.2">
      <c r="A18" s="139" t="s">
        <v>25</v>
      </c>
      <c r="B18" s="140" t="s">
        <v>25</v>
      </c>
      <c r="C18" s="58"/>
      <c r="D18" s="59"/>
      <c r="E18" s="219"/>
      <c r="F18" s="226"/>
      <c r="G18" s="219"/>
      <c r="H18" s="226"/>
      <c r="I18" s="219">
        <f>SUMIF(F48:F49,A18,I48:I49)</f>
        <v>0</v>
      </c>
      <c r="J18" s="220"/>
    </row>
    <row r="19" spans="1:10" ht="23.25" customHeight="1" x14ac:dyDescent="0.2">
      <c r="A19" s="139"/>
      <c r="B19" s="207" t="s">
        <v>168</v>
      </c>
      <c r="C19" s="58"/>
      <c r="D19" s="59"/>
      <c r="E19" s="79"/>
      <c r="F19" s="80"/>
      <c r="G19" s="79"/>
      <c r="H19" s="80"/>
      <c r="I19" s="222">
        <f>SUM(I16:J18)</f>
        <v>0</v>
      </c>
      <c r="J19" s="223"/>
    </row>
    <row r="20" spans="1:10" ht="23.25" customHeight="1" x14ac:dyDescent="0.2">
      <c r="A20" s="139" t="s">
        <v>67</v>
      </c>
      <c r="B20" s="140" t="s">
        <v>26</v>
      </c>
      <c r="C20" s="58"/>
      <c r="D20" s="59"/>
      <c r="E20" s="219"/>
      <c r="F20" s="226"/>
      <c r="G20" s="219"/>
      <c r="H20" s="226"/>
      <c r="I20" s="219">
        <f>SUMIF(F48:F49,A20,I48:I49)</f>
        <v>0</v>
      </c>
      <c r="J20" s="220"/>
    </row>
    <row r="21" spans="1:10" ht="23.25" customHeight="1" x14ac:dyDescent="0.2">
      <c r="A21" s="139" t="s">
        <v>66</v>
      </c>
      <c r="B21" s="140" t="s">
        <v>27</v>
      </c>
      <c r="C21" s="58"/>
      <c r="D21" s="59"/>
      <c r="E21" s="219"/>
      <c r="F21" s="226"/>
      <c r="G21" s="219"/>
      <c r="H21" s="226"/>
      <c r="I21" s="219">
        <f>SUMIF(F48:F49,A21,I48:I49)</f>
        <v>0</v>
      </c>
      <c r="J21" s="220"/>
    </row>
    <row r="22" spans="1:10" ht="23.25" customHeight="1" x14ac:dyDescent="0.2">
      <c r="A22" s="4"/>
      <c r="B22" s="208" t="s">
        <v>169</v>
      </c>
      <c r="C22" s="74"/>
      <c r="D22" s="75"/>
      <c r="E22" s="222"/>
      <c r="F22" s="243"/>
      <c r="G22" s="222"/>
      <c r="H22" s="243"/>
      <c r="I22" s="222">
        <f>SUM(I19:J21)</f>
        <v>0</v>
      </c>
      <c r="J22" s="223"/>
    </row>
    <row r="23" spans="1:10" ht="33" customHeight="1" x14ac:dyDescent="0.2">
      <c r="A23" s="4"/>
      <c r="B23" s="65" t="s">
        <v>32</v>
      </c>
      <c r="C23" s="58"/>
      <c r="D23" s="59"/>
      <c r="E23" s="64"/>
      <c r="F23" s="61"/>
      <c r="G23" s="50"/>
      <c r="H23" s="50"/>
      <c r="I23" s="50"/>
      <c r="J23" s="62"/>
    </row>
    <row r="24" spans="1:10" ht="23.25" customHeight="1" x14ac:dyDescent="0.2">
      <c r="A24" s="4"/>
      <c r="B24" s="57" t="s">
        <v>11</v>
      </c>
      <c r="C24" s="58"/>
      <c r="D24" s="59"/>
      <c r="E24" s="60">
        <v>15</v>
      </c>
      <c r="F24" s="61" t="s">
        <v>0</v>
      </c>
      <c r="G24" s="217">
        <f>ZakladDPHSniVypocet</f>
        <v>0</v>
      </c>
      <c r="H24" s="218"/>
      <c r="I24" s="218"/>
      <c r="J24" s="62" t="str">
        <f t="shared" ref="J24:J29" si="0">Mena</f>
        <v>CZK</v>
      </c>
    </row>
    <row r="25" spans="1:10" ht="23.25" customHeight="1" x14ac:dyDescent="0.2">
      <c r="A25" s="4"/>
      <c r="B25" s="57" t="s">
        <v>12</v>
      </c>
      <c r="C25" s="58"/>
      <c r="D25" s="59"/>
      <c r="E25" s="60">
        <f>SazbaDPH1</f>
        <v>15</v>
      </c>
      <c r="F25" s="61" t="s">
        <v>0</v>
      </c>
      <c r="G25" s="240">
        <f>ZakladDPHSni*SazbaDPH1/100</f>
        <v>0</v>
      </c>
      <c r="H25" s="241"/>
      <c r="I25" s="241"/>
      <c r="J25" s="62" t="str">
        <f t="shared" si="0"/>
        <v>CZK</v>
      </c>
    </row>
    <row r="26" spans="1:10" ht="23.25" customHeight="1" x14ac:dyDescent="0.2">
      <c r="A26" s="4"/>
      <c r="B26" s="57" t="s">
        <v>13</v>
      </c>
      <c r="C26" s="58"/>
      <c r="D26" s="59"/>
      <c r="E26" s="60">
        <v>21</v>
      </c>
      <c r="F26" s="61" t="s">
        <v>0</v>
      </c>
      <c r="G26" s="217">
        <f>I22</f>
        <v>0</v>
      </c>
      <c r="H26" s="218"/>
      <c r="I26" s="218"/>
      <c r="J26" s="62" t="str">
        <f t="shared" si="0"/>
        <v>CZK</v>
      </c>
    </row>
    <row r="27" spans="1:10" ht="23.25" customHeight="1" x14ac:dyDescent="0.2">
      <c r="A27" s="4"/>
      <c r="B27" s="49" t="s">
        <v>14</v>
      </c>
      <c r="C27" s="22"/>
      <c r="D27" s="18"/>
      <c r="E27" s="43">
        <f>SazbaDPH2</f>
        <v>21</v>
      </c>
      <c r="F27" s="44" t="s">
        <v>0</v>
      </c>
      <c r="G27" s="213">
        <f>ZakladDPHZakl*SazbaDPH2/100</f>
        <v>0</v>
      </c>
      <c r="H27" s="214"/>
      <c r="I27" s="214"/>
      <c r="J27" s="56" t="str">
        <f t="shared" si="0"/>
        <v>CZK</v>
      </c>
    </row>
    <row r="28" spans="1:10" ht="23.25" customHeight="1" thickBot="1" x14ac:dyDescent="0.25">
      <c r="A28" s="4"/>
      <c r="B28" s="48" t="s">
        <v>4</v>
      </c>
      <c r="C28" s="20"/>
      <c r="D28" s="23"/>
      <c r="E28" s="20"/>
      <c r="F28" s="21"/>
      <c r="G28" s="215">
        <f>0</f>
        <v>0</v>
      </c>
      <c r="H28" s="215"/>
      <c r="I28" s="215"/>
      <c r="J28" s="63" t="str">
        <f t="shared" si="0"/>
        <v>CZK</v>
      </c>
    </row>
    <row r="29" spans="1:10" ht="27.75" hidden="1" customHeight="1" thickBot="1" x14ac:dyDescent="0.25">
      <c r="A29" s="4"/>
      <c r="B29" s="114" t="s">
        <v>22</v>
      </c>
      <c r="C29" s="115"/>
      <c r="D29" s="115"/>
      <c r="E29" s="116"/>
      <c r="F29" s="117"/>
      <c r="G29" s="221">
        <f>ZakladDPHSniVypocet+ZakladDPHZaklVypocet</f>
        <v>0</v>
      </c>
      <c r="H29" s="221"/>
      <c r="I29" s="221"/>
      <c r="J29" s="118" t="str">
        <f t="shared" si="0"/>
        <v>CZK</v>
      </c>
    </row>
    <row r="30" spans="1:10" ht="27.75" customHeight="1" thickBot="1" x14ac:dyDescent="0.25">
      <c r="A30" s="4"/>
      <c r="B30" s="114" t="s">
        <v>35</v>
      </c>
      <c r="C30" s="119"/>
      <c r="D30" s="119"/>
      <c r="E30" s="119"/>
      <c r="F30" s="119"/>
      <c r="G30" s="216">
        <f>ZakladDPHSni+DPHSni+ZakladDPHZakl+DPHZakl+Zaokrouhleni</f>
        <v>0</v>
      </c>
      <c r="H30" s="216"/>
      <c r="I30" s="216"/>
      <c r="J30" s="120" t="s">
        <v>61</v>
      </c>
    </row>
    <row r="31" spans="1:10" ht="12.75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30" customHeight="1" x14ac:dyDescent="0.2">
      <c r="A32" s="4"/>
      <c r="B32" s="4"/>
      <c r="C32" s="5"/>
      <c r="D32" s="5"/>
      <c r="E32" s="5"/>
      <c r="F32" s="5"/>
      <c r="G32" s="45"/>
      <c r="H32" s="5"/>
      <c r="I32" s="45"/>
      <c r="J32" s="12"/>
    </row>
    <row r="33" spans="1:10" ht="18.75" customHeight="1" x14ac:dyDescent="0.2">
      <c r="A33" s="4"/>
      <c r="B33" s="24"/>
      <c r="C33" s="19" t="s">
        <v>10</v>
      </c>
      <c r="D33" s="39"/>
      <c r="E33" s="39"/>
      <c r="F33" s="19" t="s">
        <v>9</v>
      </c>
      <c r="G33" s="39"/>
      <c r="H33" s="40">
        <f ca="1">TODAY()</f>
        <v>43308</v>
      </c>
      <c r="I33" s="39"/>
      <c r="J33" s="12"/>
    </row>
    <row r="34" spans="1:10" ht="47.25" customHeight="1" x14ac:dyDescent="0.2">
      <c r="A34" s="4"/>
      <c r="B34" s="4"/>
      <c r="C34" s="5"/>
      <c r="D34" s="5"/>
      <c r="E34" s="5"/>
      <c r="F34" s="5"/>
      <c r="G34" s="45"/>
      <c r="H34" s="5"/>
      <c r="I34" s="45"/>
      <c r="J34" s="12"/>
    </row>
    <row r="35" spans="1:10" s="37" customFormat="1" ht="18.75" customHeight="1" x14ac:dyDescent="0.2">
      <c r="A35" s="30"/>
      <c r="B35" s="30"/>
      <c r="C35" s="31"/>
      <c r="D35" s="25"/>
      <c r="E35" s="25"/>
      <c r="F35" s="31"/>
      <c r="G35" s="32"/>
      <c r="H35" s="25"/>
      <c r="I35" s="32"/>
      <c r="J35" s="38"/>
    </row>
    <row r="36" spans="1:10" ht="12.75" customHeight="1" x14ac:dyDescent="0.2">
      <c r="A36" s="4"/>
      <c r="B36" s="4"/>
      <c r="C36" s="5"/>
      <c r="D36" s="239" t="s">
        <v>2</v>
      </c>
      <c r="E36" s="239"/>
      <c r="F36" s="5"/>
      <c r="G36" s="45"/>
      <c r="H36" s="13" t="s">
        <v>3</v>
      </c>
      <c r="I36" s="45"/>
      <c r="J36" s="12"/>
    </row>
    <row r="37" spans="1:10" ht="13.5" customHeight="1" thickBot="1" x14ac:dyDescent="0.25">
      <c r="A37" s="14"/>
      <c r="B37" s="14"/>
      <c r="C37" s="15"/>
      <c r="D37" s="15"/>
      <c r="E37" s="15"/>
      <c r="F37" s="15"/>
      <c r="G37" s="16"/>
      <c r="H37" s="15"/>
      <c r="I37" s="16"/>
      <c r="J37" s="17"/>
    </row>
    <row r="38" spans="1:10" ht="27" hidden="1" customHeight="1" x14ac:dyDescent="0.25">
      <c r="B38" s="76" t="s">
        <v>15</v>
      </c>
      <c r="C38" s="3"/>
      <c r="D38" s="3"/>
      <c r="E38" s="3"/>
      <c r="F38" s="106"/>
      <c r="G38" s="106"/>
      <c r="H38" s="106"/>
      <c r="I38" s="106"/>
      <c r="J38" s="3"/>
    </row>
    <row r="39" spans="1:10" ht="25.5" hidden="1" customHeight="1" x14ac:dyDescent="0.2">
      <c r="A39" s="98" t="s">
        <v>37</v>
      </c>
      <c r="B39" s="100" t="s">
        <v>16</v>
      </c>
      <c r="C39" s="101" t="s">
        <v>5</v>
      </c>
      <c r="D39" s="102"/>
      <c r="E39" s="102"/>
      <c r="F39" s="107" t="str">
        <f>B24</f>
        <v>Základ pro sníženou DPH</v>
      </c>
      <c r="G39" s="107" t="str">
        <f>B26</f>
        <v>Základ pro základní DPH</v>
      </c>
      <c r="H39" s="108" t="s">
        <v>17</v>
      </c>
      <c r="I39" s="108" t="s">
        <v>1</v>
      </c>
      <c r="J39" s="103" t="s">
        <v>0</v>
      </c>
    </row>
    <row r="40" spans="1:10" ht="25.5" hidden="1" customHeight="1" x14ac:dyDescent="0.2">
      <c r="A40" s="98">
        <v>0</v>
      </c>
      <c r="B40" s="104" t="s">
        <v>59</v>
      </c>
      <c r="C40" s="244" t="s">
        <v>46</v>
      </c>
      <c r="D40" s="245"/>
      <c r="E40" s="245"/>
      <c r="F40" s="109">
        <f>'Rozpočet Pol'!AC58</f>
        <v>0</v>
      </c>
      <c r="G40" s="110">
        <f>'Rozpočet Pol'!AD58</f>
        <v>0</v>
      </c>
      <c r="H40" s="111">
        <f>(F40*SazbaDPH1/100)+(G40*SazbaDPH2/100)</f>
        <v>0</v>
      </c>
      <c r="I40" s="111">
        <f>F40+G40+H40</f>
        <v>0</v>
      </c>
      <c r="J40" s="105" t="str">
        <f>IF(CenaCelkemVypocet=0,"",I40/CenaCelkemVypocet*100)</f>
        <v/>
      </c>
    </row>
    <row r="41" spans="1:10" ht="25.5" hidden="1" customHeight="1" x14ac:dyDescent="0.2">
      <c r="A41" s="98"/>
      <c r="B41" s="246" t="s">
        <v>60</v>
      </c>
      <c r="C41" s="247"/>
      <c r="D41" s="247"/>
      <c r="E41" s="248"/>
      <c r="F41" s="112">
        <f>SUMIF(A40:A40,"=1",F40:F40)</f>
        <v>0</v>
      </c>
      <c r="G41" s="113">
        <f>SUMIF(A40:A40,"=1",G40:G40)</f>
        <v>0</v>
      </c>
      <c r="H41" s="113">
        <f>SUMIF(A40:A40,"=1",H40:H40)</f>
        <v>0</v>
      </c>
      <c r="I41" s="113">
        <f>SUMIF(A40:A40,"=1",I40:I40)</f>
        <v>0</v>
      </c>
      <c r="J41" s="99">
        <f>SUMIF(A40:A40,"=1",J40:J40)</f>
        <v>0</v>
      </c>
    </row>
    <row r="45" spans="1:10" ht="15.75" x14ac:dyDescent="0.25">
      <c r="B45" s="121" t="s">
        <v>62</v>
      </c>
    </row>
    <row r="47" spans="1:10" ht="25.5" customHeight="1" x14ac:dyDescent="0.2">
      <c r="A47" s="122"/>
      <c r="B47" s="125" t="s">
        <v>16</v>
      </c>
      <c r="C47" s="125" t="s">
        <v>5</v>
      </c>
      <c r="D47" s="126"/>
      <c r="E47" s="126"/>
      <c r="F47" s="129" t="s">
        <v>63</v>
      </c>
      <c r="G47" s="129"/>
      <c r="H47" s="129"/>
      <c r="I47" s="249" t="s">
        <v>28</v>
      </c>
      <c r="J47" s="249"/>
    </row>
    <row r="48" spans="1:10" ht="25.5" customHeight="1" x14ac:dyDescent="0.2">
      <c r="A48" s="123"/>
      <c r="B48" s="130" t="s">
        <v>64</v>
      </c>
      <c r="C48" s="251" t="s">
        <v>65</v>
      </c>
      <c r="D48" s="252"/>
      <c r="E48" s="252"/>
      <c r="F48" s="132" t="s">
        <v>25</v>
      </c>
      <c r="G48" s="133"/>
      <c r="H48" s="133"/>
      <c r="I48" s="250">
        <f>'Rozpočet Pol'!G8</f>
        <v>0</v>
      </c>
      <c r="J48" s="250"/>
    </row>
    <row r="49" spans="1:10" ht="25.5" customHeight="1" x14ac:dyDescent="0.2">
      <c r="A49" s="123"/>
      <c r="B49" s="131" t="s">
        <v>66</v>
      </c>
      <c r="C49" s="232" t="s">
        <v>27</v>
      </c>
      <c r="D49" s="233"/>
      <c r="E49" s="233"/>
      <c r="F49" s="134" t="s">
        <v>66</v>
      </c>
      <c r="G49" s="135"/>
      <c r="H49" s="135"/>
      <c r="I49" s="253">
        <f>'Rozpočet Pol'!G54</f>
        <v>0</v>
      </c>
      <c r="J49" s="253"/>
    </row>
    <row r="50" spans="1:10" ht="25.5" customHeight="1" x14ac:dyDescent="0.2">
      <c r="A50" s="124"/>
      <c r="B50" s="127" t="s">
        <v>1</v>
      </c>
      <c r="C50" s="127"/>
      <c r="D50" s="128"/>
      <c r="E50" s="128"/>
      <c r="F50" s="136"/>
      <c r="G50" s="137"/>
      <c r="H50" s="137"/>
      <c r="I50" s="242">
        <f>SUM(I48:I49)</f>
        <v>0</v>
      </c>
      <c r="J50" s="242"/>
    </row>
    <row r="51" spans="1:10" x14ac:dyDescent="0.2">
      <c r="F51" s="138"/>
      <c r="G51" s="97"/>
      <c r="H51" s="138"/>
      <c r="I51" s="97"/>
      <c r="J51" s="97"/>
    </row>
    <row r="52" spans="1:10" x14ac:dyDescent="0.2">
      <c r="F52" s="138"/>
      <c r="G52" s="97"/>
      <c r="H52" s="138"/>
      <c r="I52" s="97"/>
      <c r="J52" s="97"/>
    </row>
    <row r="53" spans="1:10" x14ac:dyDescent="0.2">
      <c r="F53" s="138"/>
      <c r="G53" s="97"/>
      <c r="H53" s="138"/>
      <c r="I53" s="97"/>
      <c r="J53" s="9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I50:J50"/>
    <mergeCell ref="E20:F20"/>
    <mergeCell ref="E21:F21"/>
    <mergeCell ref="I20:J20"/>
    <mergeCell ref="G22:H22"/>
    <mergeCell ref="G20:H20"/>
    <mergeCell ref="G21:H21"/>
    <mergeCell ref="I21:J21"/>
    <mergeCell ref="I22:J22"/>
    <mergeCell ref="E22:F22"/>
    <mergeCell ref="C40:E40"/>
    <mergeCell ref="B41:E41"/>
    <mergeCell ref="I47:J47"/>
    <mergeCell ref="I48:J48"/>
    <mergeCell ref="C48:E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6:E36"/>
    <mergeCell ref="G25:I25"/>
    <mergeCell ref="G24:I24"/>
    <mergeCell ref="B1:J1"/>
    <mergeCell ref="G27:I27"/>
    <mergeCell ref="G28:I28"/>
    <mergeCell ref="G30:I30"/>
    <mergeCell ref="G26:I26"/>
    <mergeCell ref="I16:J16"/>
    <mergeCell ref="G29:I29"/>
    <mergeCell ref="I19:J19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4" t="s">
        <v>6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78" t="s">
        <v>41</v>
      </c>
      <c r="B2" s="77"/>
      <c r="C2" s="256"/>
      <c r="D2" s="256"/>
      <c r="E2" s="256"/>
      <c r="F2" s="256"/>
      <c r="G2" s="257"/>
    </row>
    <row r="3" spans="1:7" ht="24.95" hidden="1" customHeight="1" x14ac:dyDescent="0.2">
      <c r="A3" s="78" t="s">
        <v>7</v>
      </c>
      <c r="B3" s="77"/>
      <c r="C3" s="256"/>
      <c r="D3" s="256"/>
      <c r="E3" s="256"/>
      <c r="F3" s="256"/>
      <c r="G3" s="257"/>
    </row>
    <row r="4" spans="1:7" ht="24.95" hidden="1" customHeight="1" x14ac:dyDescent="0.2">
      <c r="A4" s="78" t="s">
        <v>8</v>
      </c>
      <c r="B4" s="77"/>
      <c r="C4" s="256"/>
      <c r="D4" s="256"/>
      <c r="E4" s="256"/>
      <c r="F4" s="256"/>
      <c r="G4" s="25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68"/>
  <sheetViews>
    <sheetView workbookViewId="0">
      <selection activeCell="A67" sqref="A67"/>
    </sheetView>
  </sheetViews>
  <sheetFormatPr defaultRowHeight="12.75" outlineLevelRow="1" x14ac:dyDescent="0.2"/>
  <cols>
    <col min="1" max="1" width="4.28515625" customWidth="1"/>
    <col min="2" max="2" width="14.42578125" style="96" customWidth="1"/>
    <col min="3" max="3" width="38.28515625" style="9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3" t="s">
        <v>6</v>
      </c>
      <c r="B1" s="263"/>
      <c r="C1" s="263"/>
      <c r="D1" s="263"/>
      <c r="E1" s="263"/>
      <c r="F1" s="263"/>
      <c r="G1" s="263"/>
      <c r="AE1" t="s">
        <v>69</v>
      </c>
    </row>
    <row r="2" spans="1:60" ht="24.95" customHeight="1" x14ac:dyDescent="0.2">
      <c r="A2" s="143" t="s">
        <v>68</v>
      </c>
      <c r="B2" s="141"/>
      <c r="C2" s="264" t="s">
        <v>46</v>
      </c>
      <c r="D2" s="265"/>
      <c r="E2" s="265"/>
      <c r="F2" s="265"/>
      <c r="G2" s="266"/>
      <c r="AE2" t="s">
        <v>70</v>
      </c>
    </row>
    <row r="3" spans="1:60" ht="24.95" customHeight="1" x14ac:dyDescent="0.2">
      <c r="A3" s="144" t="s">
        <v>7</v>
      </c>
      <c r="B3" s="142"/>
      <c r="C3" s="267" t="s">
        <v>43</v>
      </c>
      <c r="D3" s="268"/>
      <c r="E3" s="268"/>
      <c r="F3" s="268"/>
      <c r="G3" s="269"/>
      <c r="AE3" t="s">
        <v>71</v>
      </c>
    </row>
    <row r="4" spans="1:60" ht="24.95" hidden="1" customHeight="1" x14ac:dyDescent="0.2">
      <c r="A4" s="144" t="s">
        <v>8</v>
      </c>
      <c r="B4" s="142"/>
      <c r="C4" s="267"/>
      <c r="D4" s="268"/>
      <c r="E4" s="268"/>
      <c r="F4" s="268"/>
      <c r="G4" s="269"/>
      <c r="AE4" t="s">
        <v>72</v>
      </c>
    </row>
    <row r="5" spans="1:60" hidden="1" x14ac:dyDescent="0.2">
      <c r="A5" s="145" t="s">
        <v>73</v>
      </c>
      <c r="B5" s="146"/>
      <c r="C5" s="147"/>
      <c r="D5" s="148"/>
      <c r="E5" s="148"/>
      <c r="F5" s="148"/>
      <c r="G5" s="149"/>
      <c r="AE5" t="s">
        <v>74</v>
      </c>
    </row>
    <row r="7" spans="1:60" ht="38.25" x14ac:dyDescent="0.2">
      <c r="A7" s="155" t="s">
        <v>75</v>
      </c>
      <c r="B7" s="156" t="s">
        <v>76</v>
      </c>
      <c r="C7" s="156" t="s">
        <v>77</v>
      </c>
      <c r="D7" s="155" t="s">
        <v>78</v>
      </c>
      <c r="E7" s="155" t="s">
        <v>79</v>
      </c>
      <c r="F7" s="150" t="s">
        <v>80</v>
      </c>
      <c r="G7" s="170" t="s">
        <v>28</v>
      </c>
      <c r="H7" s="171" t="s">
        <v>29</v>
      </c>
      <c r="I7" s="171" t="s">
        <v>81</v>
      </c>
      <c r="J7" s="171" t="s">
        <v>30</v>
      </c>
      <c r="K7" s="171" t="s">
        <v>82</v>
      </c>
      <c r="L7" s="171" t="s">
        <v>83</v>
      </c>
      <c r="M7" s="171" t="s">
        <v>84</v>
      </c>
      <c r="N7" s="171" t="s">
        <v>85</v>
      </c>
      <c r="O7" s="171" t="s">
        <v>86</v>
      </c>
      <c r="P7" s="171" t="s">
        <v>87</v>
      </c>
      <c r="Q7" s="171" t="s">
        <v>88</v>
      </c>
      <c r="R7" s="171" t="s">
        <v>89</v>
      </c>
      <c r="S7" s="171" t="s">
        <v>90</v>
      </c>
      <c r="T7" s="171" t="s">
        <v>91</v>
      </c>
      <c r="U7" s="158" t="s">
        <v>92</v>
      </c>
      <c r="V7" s="197" t="s">
        <v>163</v>
      </c>
      <c r="W7" s="197" t="s">
        <v>164</v>
      </c>
    </row>
    <row r="8" spans="1:60" x14ac:dyDescent="0.2">
      <c r="A8" s="172" t="s">
        <v>93</v>
      </c>
      <c r="B8" s="173" t="s">
        <v>64</v>
      </c>
      <c r="C8" s="174" t="s">
        <v>65</v>
      </c>
      <c r="D8" s="157"/>
      <c r="E8" s="175"/>
      <c r="F8" s="176"/>
      <c r="G8" s="176">
        <f>SUMIF(AE9:AE53,"&lt;&gt;NOR",G9:G53)</f>
        <v>0</v>
      </c>
      <c r="H8" s="176"/>
      <c r="I8" s="176">
        <f>SUM(I9:I53)</f>
        <v>0</v>
      </c>
      <c r="J8" s="176"/>
      <c r="K8" s="176">
        <f>SUM(K9:K53)</f>
        <v>0</v>
      </c>
      <c r="L8" s="176"/>
      <c r="M8" s="176">
        <f>SUM(M9:M53)</f>
        <v>0</v>
      </c>
      <c r="N8" s="157"/>
      <c r="O8" s="157">
        <f>SUM(O9:O53)</f>
        <v>2.2199999999999998E-2</v>
      </c>
      <c r="P8" s="157"/>
      <c r="Q8" s="157">
        <f>SUM(Q9:Q53)</f>
        <v>0</v>
      </c>
      <c r="R8" s="157"/>
      <c r="S8" s="157"/>
      <c r="T8" s="172"/>
      <c r="U8" s="157">
        <f>SUM(U9:U53)</f>
        <v>4</v>
      </c>
      <c r="V8" s="196"/>
      <c r="W8" s="196"/>
      <c r="AE8" t="s">
        <v>94</v>
      </c>
    </row>
    <row r="9" spans="1:60" ht="22.5" outlineLevel="1" x14ac:dyDescent="0.2">
      <c r="A9" s="152">
        <v>1</v>
      </c>
      <c r="B9" s="159" t="s">
        <v>95</v>
      </c>
      <c r="C9" s="188" t="s">
        <v>96</v>
      </c>
      <c r="D9" s="161" t="s">
        <v>97</v>
      </c>
      <c r="E9" s="165">
        <v>7</v>
      </c>
      <c r="F9" s="167"/>
      <c r="G9" s="168">
        <f>ROUND(E9*F9,2)</f>
        <v>0</v>
      </c>
      <c r="H9" s="167"/>
      <c r="I9" s="168">
        <f>ROUND(E9*H9,2)</f>
        <v>0</v>
      </c>
      <c r="J9" s="167"/>
      <c r="K9" s="168">
        <f>ROUND(E9*J9,2)</f>
        <v>0</v>
      </c>
      <c r="L9" s="168">
        <v>21</v>
      </c>
      <c r="M9" s="168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</v>
      </c>
      <c r="U9" s="161">
        <f>ROUND(E9*T9,2)</f>
        <v>0</v>
      </c>
      <c r="V9" s="198" t="s">
        <v>165</v>
      </c>
      <c r="W9" s="199" t="s">
        <v>166</v>
      </c>
      <c r="X9" s="151"/>
      <c r="Y9" s="151"/>
      <c r="Z9" s="151"/>
      <c r="AA9" s="151"/>
      <c r="AB9" s="151"/>
      <c r="AC9" s="151"/>
      <c r="AD9" s="151"/>
      <c r="AE9" s="151" t="s">
        <v>98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>
        <v>2</v>
      </c>
      <c r="B10" s="159" t="s">
        <v>99</v>
      </c>
      <c r="C10" s="188" t="s">
        <v>100</v>
      </c>
      <c r="D10" s="161" t="s">
        <v>97</v>
      </c>
      <c r="E10" s="165">
        <v>1</v>
      </c>
      <c r="F10" s="167"/>
      <c r="G10" s="168">
        <f>ROUND(E10*F10,2)</f>
        <v>0</v>
      </c>
      <c r="H10" s="167"/>
      <c r="I10" s="168">
        <f>ROUND(E10*H10,2)</f>
        <v>0</v>
      </c>
      <c r="J10" s="167"/>
      <c r="K10" s="168">
        <f>ROUND(E10*J10,2)</f>
        <v>0</v>
      </c>
      <c r="L10" s="168">
        <v>21</v>
      </c>
      <c r="M10" s="168">
        <f>G10*(1+L10/100)</f>
        <v>0</v>
      </c>
      <c r="N10" s="161">
        <v>2.5000000000000001E-3</v>
      </c>
      <c r="O10" s="161">
        <f>ROUND(E10*N10,5)</f>
        <v>2.5000000000000001E-3</v>
      </c>
      <c r="P10" s="161">
        <v>0</v>
      </c>
      <c r="Q10" s="161">
        <f>ROUND(E10*P10,5)</f>
        <v>0</v>
      </c>
      <c r="R10" s="161"/>
      <c r="S10" s="161"/>
      <c r="T10" s="162">
        <v>0</v>
      </c>
      <c r="U10" s="161">
        <f>ROUND(E10*T10,2)</f>
        <v>0</v>
      </c>
      <c r="V10" s="200" t="s">
        <v>165</v>
      </c>
      <c r="W10" s="200" t="s">
        <v>167</v>
      </c>
      <c r="X10" s="151"/>
      <c r="Y10" s="151"/>
      <c r="Z10" s="151"/>
      <c r="AA10" s="151"/>
      <c r="AB10" s="151"/>
      <c r="AC10" s="151"/>
      <c r="AD10" s="151"/>
      <c r="AE10" s="151" t="s">
        <v>101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/>
      <c r="B11" s="159"/>
      <c r="C11" s="258" t="s">
        <v>102</v>
      </c>
      <c r="D11" s="259"/>
      <c r="E11" s="260"/>
      <c r="F11" s="261"/>
      <c r="G11" s="262"/>
      <c r="H11" s="168"/>
      <c r="I11" s="168"/>
      <c r="J11" s="168"/>
      <c r="K11" s="168"/>
      <c r="L11" s="168"/>
      <c r="M11" s="168"/>
      <c r="N11" s="161"/>
      <c r="O11" s="161"/>
      <c r="P11" s="161"/>
      <c r="Q11" s="161"/>
      <c r="R11" s="161"/>
      <c r="S11" s="161"/>
      <c r="T11" s="162"/>
      <c r="U11" s="161"/>
      <c r="V11" s="195"/>
      <c r="W11" s="206"/>
      <c r="X11" s="151"/>
      <c r="Y11" s="151"/>
      <c r="Z11" s="151"/>
      <c r="AA11" s="151"/>
      <c r="AB11" s="151"/>
      <c r="AC11" s="151"/>
      <c r="AD11" s="151"/>
      <c r="AE11" s="151" t="s">
        <v>103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4" t="str">
        <f t="shared" ref="BA11:BA20" si="0">C11</f>
        <v>- NTP server a klient, časová synchronizace a sledování z MTC</v>
      </c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/>
      <c r="B12" s="159"/>
      <c r="C12" s="258" t="s">
        <v>104</v>
      </c>
      <c r="D12" s="259"/>
      <c r="E12" s="260"/>
      <c r="F12" s="261"/>
      <c r="G12" s="262"/>
      <c r="H12" s="168"/>
      <c r="I12" s="168"/>
      <c r="J12" s="168"/>
      <c r="K12" s="168"/>
      <c r="L12" s="168"/>
      <c r="M12" s="168"/>
      <c r="N12" s="161"/>
      <c r="O12" s="161"/>
      <c r="P12" s="161"/>
      <c r="Q12" s="161"/>
      <c r="R12" s="161"/>
      <c r="S12" s="161"/>
      <c r="T12" s="162"/>
      <c r="U12" s="161"/>
      <c r="V12" s="195"/>
      <c r="W12" s="206"/>
      <c r="X12" s="151"/>
      <c r="Y12" s="151"/>
      <c r="Z12" s="151"/>
      <c r="AA12" s="151"/>
      <c r="AB12" s="151"/>
      <c r="AC12" s="151"/>
      <c r="AD12" s="151"/>
      <c r="AE12" s="151" t="s">
        <v>103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4" t="str">
        <f t="shared" si="0"/>
        <v>- SNMP traps, E-Mail alarm reporting</v>
      </c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/>
      <c r="B13" s="159"/>
      <c r="C13" s="258" t="s">
        <v>105</v>
      </c>
      <c r="D13" s="259"/>
      <c r="E13" s="260"/>
      <c r="F13" s="261"/>
      <c r="G13" s="262"/>
      <c r="H13" s="168"/>
      <c r="I13" s="168"/>
      <c r="J13" s="168"/>
      <c r="K13" s="168"/>
      <c r="L13" s="168"/>
      <c r="M13" s="168"/>
      <c r="N13" s="161"/>
      <c r="O13" s="161"/>
      <c r="P13" s="161"/>
      <c r="Q13" s="161"/>
      <c r="R13" s="161"/>
      <c r="S13" s="161"/>
      <c r="T13" s="162"/>
      <c r="U13" s="161"/>
      <c r="V13" s="195"/>
      <c r="W13" s="206"/>
      <c r="X13" s="151"/>
      <c r="Y13" s="151"/>
      <c r="Z13" s="151"/>
      <c r="AA13" s="151"/>
      <c r="AB13" s="151"/>
      <c r="AC13" s="151"/>
      <c r="AD13" s="151"/>
      <c r="AE13" s="151" t="s">
        <v>103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4" t="str">
        <f t="shared" si="0"/>
        <v>- vstup GPS, DCF 77,5 kHz nebo nadřazený NTP/SNTP server (max. 4)</v>
      </c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/>
      <c r="B14" s="159"/>
      <c r="C14" s="258" t="s">
        <v>106</v>
      </c>
      <c r="D14" s="259"/>
      <c r="E14" s="260"/>
      <c r="F14" s="261"/>
      <c r="G14" s="262"/>
      <c r="H14" s="168"/>
      <c r="I14" s="168"/>
      <c r="J14" s="168"/>
      <c r="K14" s="168"/>
      <c r="L14" s="168"/>
      <c r="M14" s="168"/>
      <c r="N14" s="161"/>
      <c r="O14" s="161"/>
      <c r="P14" s="161"/>
      <c r="Q14" s="161"/>
      <c r="R14" s="161"/>
      <c r="S14" s="161"/>
      <c r="T14" s="162"/>
      <c r="U14" s="161"/>
      <c r="V14" s="195"/>
      <c r="W14" s="206"/>
      <c r="X14" s="151"/>
      <c r="Y14" s="151"/>
      <c r="Z14" s="151"/>
      <c r="AA14" s="151"/>
      <c r="AB14" s="151"/>
      <c r="AC14" s="151"/>
      <c r="AD14" s="151"/>
      <c r="AE14" s="151" t="s">
        <v>103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4" t="str">
        <f t="shared" si="0"/>
        <v>- 1 podružná linka</v>
      </c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/>
      <c r="B15" s="159"/>
      <c r="C15" s="258" t="s">
        <v>107</v>
      </c>
      <c r="D15" s="259"/>
      <c r="E15" s="260"/>
      <c r="F15" s="261"/>
      <c r="G15" s="262"/>
      <c r="H15" s="168"/>
      <c r="I15" s="168"/>
      <c r="J15" s="168"/>
      <c r="K15" s="168"/>
      <c r="L15" s="168"/>
      <c r="M15" s="168"/>
      <c r="N15" s="161"/>
      <c r="O15" s="161"/>
      <c r="P15" s="161"/>
      <c r="Q15" s="161"/>
      <c r="R15" s="161"/>
      <c r="S15" s="161"/>
      <c r="T15" s="162"/>
      <c r="U15" s="161"/>
      <c r="V15" s="195"/>
      <c r="W15" s="206"/>
      <c r="X15" s="151"/>
      <c r="Y15" s="151"/>
      <c r="Z15" s="151"/>
      <c r="AA15" s="151"/>
      <c r="AB15" s="151"/>
      <c r="AC15" s="151"/>
      <c r="AD15" s="151"/>
      <c r="AE15" s="151" t="s">
        <v>103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4" t="str">
        <f t="shared" si="0"/>
        <v>- výstup</v>
      </c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/>
      <c r="B16" s="159"/>
      <c r="C16" s="258" t="s">
        <v>108</v>
      </c>
      <c r="D16" s="259"/>
      <c r="E16" s="260"/>
      <c r="F16" s="261"/>
      <c r="G16" s="262"/>
      <c r="H16" s="168"/>
      <c r="I16" s="168"/>
      <c r="J16" s="168"/>
      <c r="K16" s="168"/>
      <c r="L16" s="168"/>
      <c r="M16" s="168"/>
      <c r="N16" s="161"/>
      <c r="O16" s="161"/>
      <c r="P16" s="161"/>
      <c r="Q16" s="161"/>
      <c r="R16" s="161"/>
      <c r="S16" s="161"/>
      <c r="T16" s="162"/>
      <c r="U16" s="161"/>
      <c r="V16" s="195"/>
      <c r="W16" s="206"/>
      <c r="X16" s="151"/>
      <c r="Y16" s="151"/>
      <c r="Z16" s="151"/>
      <c r="AA16" s="151"/>
      <c r="AB16" s="151"/>
      <c r="AC16" s="151"/>
      <c r="AD16" s="151"/>
      <c r="AE16" s="151" t="s">
        <v>103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4" t="str">
        <f t="shared" si="0"/>
        <v>MOBALine nebo impulsní linka: nastavitelný proudový limit,</v>
      </c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/>
      <c r="B17" s="159"/>
      <c r="C17" s="258" t="s">
        <v>109</v>
      </c>
      <c r="D17" s="259"/>
      <c r="E17" s="260"/>
      <c r="F17" s="261"/>
      <c r="G17" s="262"/>
      <c r="H17" s="168"/>
      <c r="I17" s="168"/>
      <c r="J17" s="168"/>
      <c r="K17" s="168"/>
      <c r="L17" s="168"/>
      <c r="M17" s="168"/>
      <c r="N17" s="161"/>
      <c r="O17" s="161"/>
      <c r="P17" s="161"/>
      <c r="Q17" s="161"/>
      <c r="R17" s="161"/>
      <c r="S17" s="161"/>
      <c r="T17" s="162"/>
      <c r="U17" s="161"/>
      <c r="V17" s="195"/>
      <c r="W17" s="206"/>
      <c r="X17" s="151"/>
      <c r="Y17" s="151"/>
      <c r="Z17" s="151"/>
      <c r="AA17" s="151"/>
      <c r="AB17" s="151"/>
      <c r="AC17" s="151"/>
      <c r="AD17" s="151"/>
      <c r="AE17" s="151" t="s">
        <v>103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4" t="str">
        <f t="shared" si="0"/>
        <v>do 100 ks podružných hodin, celkový proud 700 mA</v>
      </c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/>
      <c r="B18" s="159"/>
      <c r="C18" s="258" t="s">
        <v>110</v>
      </c>
      <c r="D18" s="259"/>
      <c r="E18" s="260"/>
      <c r="F18" s="261"/>
      <c r="G18" s="262"/>
      <c r="H18" s="168"/>
      <c r="I18" s="168"/>
      <c r="J18" s="168"/>
      <c r="K18" s="168"/>
      <c r="L18" s="168"/>
      <c r="M18" s="168"/>
      <c r="N18" s="161"/>
      <c r="O18" s="161"/>
      <c r="P18" s="161"/>
      <c r="Q18" s="161"/>
      <c r="R18" s="161"/>
      <c r="S18" s="161"/>
      <c r="T18" s="162"/>
      <c r="U18" s="161"/>
      <c r="V18" s="195"/>
      <c r="W18" s="206"/>
      <c r="X18" s="151"/>
      <c r="Y18" s="151"/>
      <c r="Z18" s="151"/>
      <c r="AA18" s="151"/>
      <c r="AB18" s="151"/>
      <c r="AC18" s="151"/>
      <c r="AD18" s="151"/>
      <c r="AE18" s="151" t="s">
        <v>103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4" t="str">
        <f t="shared" si="0"/>
        <v>NTP / SNTP (server)</v>
      </c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/>
      <c r="B19" s="159"/>
      <c r="C19" s="258" t="s">
        <v>111</v>
      </c>
      <c r="D19" s="259"/>
      <c r="E19" s="260"/>
      <c r="F19" s="261"/>
      <c r="G19" s="262"/>
      <c r="H19" s="168"/>
      <c r="I19" s="168"/>
      <c r="J19" s="168"/>
      <c r="K19" s="168"/>
      <c r="L19" s="168"/>
      <c r="M19" s="168"/>
      <c r="N19" s="161"/>
      <c r="O19" s="161"/>
      <c r="P19" s="161"/>
      <c r="Q19" s="161"/>
      <c r="R19" s="161"/>
      <c r="S19" s="161"/>
      <c r="T19" s="162"/>
      <c r="U19" s="161"/>
      <c r="V19" s="195"/>
      <c r="W19" s="206"/>
      <c r="X19" s="151"/>
      <c r="Y19" s="151"/>
      <c r="Z19" s="151"/>
      <c r="AA19" s="151"/>
      <c r="AB19" s="151"/>
      <c r="AC19" s="151"/>
      <c r="AD19" s="151"/>
      <c r="AE19" s="151" t="s">
        <v>103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4" t="str">
        <f t="shared" si="0"/>
        <v>NTP podružné hodiny s serverem časových zón</v>
      </c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/>
      <c r="B20" s="159"/>
      <c r="C20" s="258" t="s">
        <v>112</v>
      </c>
      <c r="D20" s="259"/>
      <c r="E20" s="260"/>
      <c r="F20" s="261"/>
      <c r="G20" s="262"/>
      <c r="H20" s="168"/>
      <c r="I20" s="168"/>
      <c r="J20" s="168"/>
      <c r="K20" s="168"/>
      <c r="L20" s="168"/>
      <c r="M20" s="168"/>
      <c r="N20" s="161"/>
      <c r="O20" s="161"/>
      <c r="P20" s="161"/>
      <c r="Q20" s="161"/>
      <c r="R20" s="161"/>
      <c r="S20" s="161"/>
      <c r="T20" s="162"/>
      <c r="U20" s="161"/>
      <c r="V20" s="195"/>
      <c r="W20" s="206"/>
      <c r="X20" s="151"/>
      <c r="Y20" s="151"/>
      <c r="Z20" s="151"/>
      <c r="AA20" s="151"/>
      <c r="AB20" s="151"/>
      <c r="AC20" s="151"/>
      <c r="AD20" s="151"/>
      <c r="AE20" s="151" t="s">
        <v>103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4" t="str">
        <f t="shared" si="0"/>
        <v>hodinová linka RS 485 pro připojení až 31 koncových zařízení</v>
      </c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>
        <v>3</v>
      </c>
      <c r="B21" s="159" t="s">
        <v>113</v>
      </c>
      <c r="C21" s="188" t="s">
        <v>114</v>
      </c>
      <c r="D21" s="161" t="s">
        <v>97</v>
      </c>
      <c r="E21" s="165">
        <v>1</v>
      </c>
      <c r="F21" s="167"/>
      <c r="G21" s="168">
        <f>ROUND(E21*F21,2)</f>
        <v>0</v>
      </c>
      <c r="H21" s="167"/>
      <c r="I21" s="168">
        <f>ROUND(E21*H21,2)</f>
        <v>0</v>
      </c>
      <c r="J21" s="167"/>
      <c r="K21" s="168">
        <f>ROUND(E21*J21,2)</f>
        <v>0</v>
      </c>
      <c r="L21" s="168">
        <v>21</v>
      </c>
      <c r="M21" s="168">
        <f>G21*(1+L21/100)</f>
        <v>0</v>
      </c>
      <c r="N21" s="161">
        <v>2.5000000000000001E-3</v>
      </c>
      <c r="O21" s="161">
        <f>ROUND(E21*N21,5)</f>
        <v>2.5000000000000001E-3</v>
      </c>
      <c r="P21" s="161">
        <v>0</v>
      </c>
      <c r="Q21" s="161">
        <f>ROUND(E21*P21,5)</f>
        <v>0</v>
      </c>
      <c r="R21" s="161"/>
      <c r="S21" s="161"/>
      <c r="T21" s="162">
        <v>0</v>
      </c>
      <c r="U21" s="161">
        <f>ROUND(E21*T21,2)</f>
        <v>0</v>
      </c>
      <c r="V21" s="200" t="s">
        <v>165</v>
      </c>
      <c r="W21" s="200" t="s">
        <v>167</v>
      </c>
      <c r="X21" s="151"/>
      <c r="Y21" s="151"/>
      <c r="Z21" s="151"/>
      <c r="AA21" s="151"/>
      <c r="AB21" s="151"/>
      <c r="AC21" s="151"/>
      <c r="AD21" s="151"/>
      <c r="AE21" s="151" t="s">
        <v>101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/>
      <c r="B22" s="159"/>
      <c r="C22" s="258" t="s">
        <v>115</v>
      </c>
      <c r="D22" s="259"/>
      <c r="E22" s="260"/>
      <c r="F22" s="261"/>
      <c r="G22" s="262"/>
      <c r="H22" s="168"/>
      <c r="I22" s="168"/>
      <c r="J22" s="168"/>
      <c r="K22" s="168"/>
      <c r="L22" s="168"/>
      <c r="M22" s="168"/>
      <c r="N22" s="161"/>
      <c r="O22" s="161"/>
      <c r="P22" s="161"/>
      <c r="Q22" s="161"/>
      <c r="R22" s="161"/>
      <c r="S22" s="161"/>
      <c r="T22" s="162"/>
      <c r="U22" s="161"/>
      <c r="V22" s="195"/>
      <c r="W22" s="206"/>
      <c r="X22" s="151"/>
      <c r="Y22" s="151"/>
      <c r="Z22" s="151"/>
      <c r="AA22" s="151"/>
      <c r="AB22" s="151"/>
      <c r="AC22" s="151"/>
      <c r="AD22" s="151"/>
      <c r="AE22" s="151" t="s">
        <v>103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4" t="str">
        <f>C22</f>
        <v>- pro venkovní montáž, krytí IP 54</v>
      </c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/>
      <c r="B23" s="159"/>
      <c r="C23" s="258" t="s">
        <v>116</v>
      </c>
      <c r="D23" s="259"/>
      <c r="E23" s="260"/>
      <c r="F23" s="261"/>
      <c r="G23" s="262"/>
      <c r="H23" s="168"/>
      <c r="I23" s="168"/>
      <c r="J23" s="168"/>
      <c r="K23" s="168"/>
      <c r="L23" s="168"/>
      <c r="M23" s="168"/>
      <c r="N23" s="161"/>
      <c r="O23" s="161"/>
      <c r="P23" s="161"/>
      <c r="Q23" s="161"/>
      <c r="R23" s="161"/>
      <c r="S23" s="161"/>
      <c r="T23" s="162"/>
      <c r="U23" s="161"/>
      <c r="V23" s="195"/>
      <c r="W23" s="206"/>
      <c r="X23" s="151"/>
      <c r="Y23" s="151"/>
      <c r="Z23" s="151"/>
      <c r="AA23" s="151"/>
      <c r="AB23" s="151"/>
      <c r="AC23" s="151"/>
      <c r="AD23" s="151"/>
      <c r="AE23" s="151" t="s">
        <v>103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4" t="str">
        <f>C23</f>
        <v>- výstup DCF 77</v>
      </c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/>
      <c r="B24" s="159"/>
      <c r="C24" s="258" t="s">
        <v>117</v>
      </c>
      <c r="D24" s="259"/>
      <c r="E24" s="260"/>
      <c r="F24" s="261"/>
      <c r="G24" s="262"/>
      <c r="H24" s="168"/>
      <c r="I24" s="168"/>
      <c r="J24" s="168"/>
      <c r="K24" s="168"/>
      <c r="L24" s="168"/>
      <c r="M24" s="168"/>
      <c r="N24" s="161"/>
      <c r="O24" s="161"/>
      <c r="P24" s="161"/>
      <c r="Q24" s="161"/>
      <c r="R24" s="161"/>
      <c r="S24" s="161"/>
      <c r="T24" s="162"/>
      <c r="U24" s="161"/>
      <c r="V24" s="195"/>
      <c r="W24" s="206"/>
      <c r="X24" s="151"/>
      <c r="Y24" s="151"/>
      <c r="Z24" s="151"/>
      <c r="AA24" s="151"/>
      <c r="AB24" s="151"/>
      <c r="AC24" s="151"/>
      <c r="AD24" s="151"/>
      <c r="AE24" s="151" t="s">
        <v>103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4" t="str">
        <f>C24</f>
        <v>- minimální úhel viditelnosti 90°, optimální 180</v>
      </c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/>
      <c r="B25" s="159"/>
      <c r="C25" s="258" t="s">
        <v>118</v>
      </c>
      <c r="D25" s="259"/>
      <c r="E25" s="260"/>
      <c r="F25" s="261"/>
      <c r="G25" s="262"/>
      <c r="H25" s="168"/>
      <c r="I25" s="168"/>
      <c r="J25" s="168"/>
      <c r="K25" s="168"/>
      <c r="L25" s="168"/>
      <c r="M25" s="168"/>
      <c r="N25" s="161"/>
      <c r="O25" s="161"/>
      <c r="P25" s="161"/>
      <c r="Q25" s="161"/>
      <c r="R25" s="161"/>
      <c r="S25" s="161"/>
      <c r="T25" s="162"/>
      <c r="U25" s="161"/>
      <c r="V25" s="195"/>
      <c r="W25" s="206"/>
      <c r="X25" s="151"/>
      <c r="Y25" s="151"/>
      <c r="Z25" s="151"/>
      <c r="AA25" s="151"/>
      <c r="AB25" s="151"/>
      <c r="AC25" s="151"/>
      <c r="AD25" s="151"/>
      <c r="AE25" s="151" t="s">
        <v>103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4" t="str">
        <f>C25</f>
        <v>- GPS -&gt; koncové zařízení - UV odolný kabel 4 x 0,25</v>
      </c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/>
      <c r="B26" s="159"/>
      <c r="C26" s="258" t="s">
        <v>119</v>
      </c>
      <c r="D26" s="259"/>
      <c r="E26" s="260"/>
      <c r="F26" s="261"/>
      <c r="G26" s="262"/>
      <c r="H26" s="168"/>
      <c r="I26" s="168"/>
      <c r="J26" s="168"/>
      <c r="K26" s="168"/>
      <c r="L26" s="168"/>
      <c r="M26" s="168"/>
      <c r="N26" s="161"/>
      <c r="O26" s="161"/>
      <c r="P26" s="161"/>
      <c r="Q26" s="161"/>
      <c r="R26" s="161"/>
      <c r="S26" s="161"/>
      <c r="T26" s="162"/>
      <c r="U26" s="161"/>
      <c r="V26" s="195"/>
      <c r="W26" s="206"/>
      <c r="X26" s="151"/>
      <c r="Y26" s="151"/>
      <c r="Z26" s="151"/>
      <c r="AA26" s="151"/>
      <c r="AB26" s="151"/>
      <c r="AC26" s="151"/>
      <c r="AD26" s="151"/>
      <c r="AE26" s="151" t="s">
        <v>103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4" t="str">
        <f>C26</f>
        <v>- standardní délka kabelu 10 m, maximálně 200 m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4</v>
      </c>
      <c r="B27" s="159" t="s">
        <v>120</v>
      </c>
      <c r="C27" s="188" t="s">
        <v>121</v>
      </c>
      <c r="D27" s="161" t="s">
        <v>97</v>
      </c>
      <c r="E27" s="165">
        <v>4</v>
      </c>
      <c r="F27" s="167"/>
      <c r="G27" s="168">
        <f>ROUND(E27*F27,2)</f>
        <v>0</v>
      </c>
      <c r="H27" s="167"/>
      <c r="I27" s="168">
        <f>ROUND(E27*H27,2)</f>
        <v>0</v>
      </c>
      <c r="J27" s="167"/>
      <c r="K27" s="168">
        <f>ROUND(E27*J27,2)</f>
        <v>0</v>
      </c>
      <c r="L27" s="168">
        <v>21</v>
      </c>
      <c r="M27" s="168">
        <f>G27*(1+L27/100)</f>
        <v>0</v>
      </c>
      <c r="N27" s="161">
        <v>2.5000000000000001E-3</v>
      </c>
      <c r="O27" s="161">
        <f>ROUND(E27*N27,5)</f>
        <v>0.01</v>
      </c>
      <c r="P27" s="161">
        <v>0</v>
      </c>
      <c r="Q27" s="161">
        <f>ROUND(E27*P27,5)</f>
        <v>0</v>
      </c>
      <c r="R27" s="161"/>
      <c r="S27" s="161"/>
      <c r="T27" s="162">
        <v>0</v>
      </c>
      <c r="U27" s="161">
        <f>ROUND(E27*T27,2)</f>
        <v>0</v>
      </c>
      <c r="V27" s="200" t="s">
        <v>165</v>
      </c>
      <c r="W27" s="200" t="s">
        <v>167</v>
      </c>
      <c r="X27" s="151"/>
      <c r="Y27" s="151"/>
      <c r="Z27" s="151"/>
      <c r="AA27" s="151"/>
      <c r="AB27" s="151"/>
      <c r="AC27" s="151"/>
      <c r="AD27" s="151"/>
      <c r="AE27" s="151" t="s">
        <v>101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/>
      <c r="B28" s="159"/>
      <c r="C28" s="258" t="s">
        <v>122</v>
      </c>
      <c r="D28" s="259"/>
      <c r="E28" s="260"/>
      <c r="F28" s="261"/>
      <c r="G28" s="262"/>
      <c r="H28" s="168"/>
      <c r="I28" s="168"/>
      <c r="J28" s="168"/>
      <c r="K28" s="168"/>
      <c r="L28" s="168"/>
      <c r="M28" s="168"/>
      <c r="N28" s="161"/>
      <c r="O28" s="161"/>
      <c r="P28" s="161"/>
      <c r="Q28" s="161"/>
      <c r="R28" s="161"/>
      <c r="S28" s="161"/>
      <c r="T28" s="162"/>
      <c r="U28" s="161"/>
      <c r="V28" s="195"/>
      <c r="W28" s="206"/>
      <c r="X28" s="151"/>
      <c r="Y28" s="151"/>
      <c r="Z28" s="151"/>
      <c r="AA28" s="151"/>
      <c r="AB28" s="151"/>
      <c r="AC28" s="151"/>
      <c r="AD28" s="151"/>
      <c r="AE28" s="151" t="s">
        <v>103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4" t="str">
        <f t="shared" ref="BA28:BA34" si="1">C28</f>
        <v>Čtyřmístné digitální hodiny, jednostranné</v>
      </c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/>
      <c r="B29" s="159"/>
      <c r="C29" s="258" t="s">
        <v>123</v>
      </c>
      <c r="D29" s="259"/>
      <c r="E29" s="260"/>
      <c r="F29" s="261"/>
      <c r="G29" s="262"/>
      <c r="H29" s="168"/>
      <c r="I29" s="168"/>
      <c r="J29" s="168"/>
      <c r="K29" s="168"/>
      <c r="L29" s="168"/>
      <c r="M29" s="168"/>
      <c r="N29" s="161"/>
      <c r="O29" s="161"/>
      <c r="P29" s="161"/>
      <c r="Q29" s="161"/>
      <c r="R29" s="161"/>
      <c r="S29" s="161"/>
      <c r="T29" s="162"/>
      <c r="U29" s="161"/>
      <c r="V29" s="195"/>
      <c r="W29" s="206"/>
      <c r="X29" s="151"/>
      <c r="Y29" s="151"/>
      <c r="Z29" s="151"/>
      <c r="AA29" s="151"/>
      <c r="AB29" s="151"/>
      <c r="AC29" s="151"/>
      <c r="AD29" s="151"/>
      <c r="AE29" s="151" t="s">
        <v>103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4" t="str">
        <f t="shared" si="1"/>
        <v>- Ethernet verze, synchronizace protokolem NTP, napájení PoE class3</v>
      </c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/>
      <c r="B30" s="159"/>
      <c r="C30" s="258" t="s">
        <v>124</v>
      </c>
      <c r="D30" s="259"/>
      <c r="E30" s="260"/>
      <c r="F30" s="261"/>
      <c r="G30" s="262"/>
      <c r="H30" s="168"/>
      <c r="I30" s="168"/>
      <c r="J30" s="168"/>
      <c r="K30" s="168"/>
      <c r="L30" s="168"/>
      <c r="M30" s="168"/>
      <c r="N30" s="161"/>
      <c r="O30" s="161"/>
      <c r="P30" s="161"/>
      <c r="Q30" s="161"/>
      <c r="R30" s="161"/>
      <c r="S30" s="161"/>
      <c r="T30" s="162"/>
      <c r="U30" s="161"/>
      <c r="V30" s="195"/>
      <c r="W30" s="206"/>
      <c r="X30" s="151"/>
      <c r="Y30" s="151"/>
      <c r="Z30" s="151"/>
      <c r="AA30" s="151"/>
      <c r="AB30" s="151"/>
      <c r="AC30" s="151"/>
      <c r="AD30" s="151"/>
      <c r="AE30" s="151" t="s">
        <v>103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4" t="str">
        <f t="shared" si="1"/>
        <v>- barva číslic červená, výška číslic 100 mm</v>
      </c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/>
      <c r="B31" s="159"/>
      <c r="C31" s="258" t="s">
        <v>125</v>
      </c>
      <c r="D31" s="259"/>
      <c r="E31" s="260"/>
      <c r="F31" s="261"/>
      <c r="G31" s="262"/>
      <c r="H31" s="168"/>
      <c r="I31" s="168"/>
      <c r="J31" s="168"/>
      <c r="K31" s="168"/>
      <c r="L31" s="168"/>
      <c r="M31" s="168"/>
      <c r="N31" s="161"/>
      <c r="O31" s="161"/>
      <c r="P31" s="161"/>
      <c r="Q31" s="161"/>
      <c r="R31" s="161"/>
      <c r="S31" s="161"/>
      <c r="T31" s="162"/>
      <c r="U31" s="161"/>
      <c r="V31" s="195"/>
      <c r="W31" s="206"/>
      <c r="X31" s="151"/>
      <c r="Y31" s="151"/>
      <c r="Z31" s="151"/>
      <c r="AA31" s="151"/>
      <c r="AB31" s="151"/>
      <c r="AC31" s="151"/>
      <c r="AD31" s="151"/>
      <c r="AE31" s="151" t="s">
        <v>103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4" t="str">
        <f t="shared" si="1"/>
        <v>- možnost střídavého zobrazení údajů</v>
      </c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/>
      <c r="B32" s="159"/>
      <c r="C32" s="258" t="s">
        <v>126</v>
      </c>
      <c r="D32" s="259"/>
      <c r="E32" s="260"/>
      <c r="F32" s="261"/>
      <c r="G32" s="262"/>
      <c r="H32" s="168"/>
      <c r="I32" s="168"/>
      <c r="J32" s="168"/>
      <c r="K32" s="168"/>
      <c r="L32" s="168"/>
      <c r="M32" s="168"/>
      <c r="N32" s="161"/>
      <c r="O32" s="161"/>
      <c r="P32" s="161"/>
      <c r="Q32" s="161"/>
      <c r="R32" s="161"/>
      <c r="S32" s="161"/>
      <c r="T32" s="162"/>
      <c r="U32" s="161"/>
      <c r="V32" s="195"/>
      <c r="W32" s="206"/>
      <c r="X32" s="151"/>
      <c r="Y32" s="151"/>
      <c r="Z32" s="151"/>
      <c r="AA32" s="151"/>
      <c r="AB32" s="151"/>
      <c r="AC32" s="151"/>
      <c r="AD32" s="151"/>
      <c r="AE32" s="151" t="s">
        <v>103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4" t="str">
        <f t="shared" si="1"/>
        <v>- po připojení teplotního čidla možnost zobrazení teploty</v>
      </c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2"/>
      <c r="B33" s="159"/>
      <c r="C33" s="258" t="s">
        <v>127</v>
      </c>
      <c r="D33" s="259"/>
      <c r="E33" s="260"/>
      <c r="F33" s="261"/>
      <c r="G33" s="262"/>
      <c r="H33" s="168"/>
      <c r="I33" s="168"/>
      <c r="J33" s="168"/>
      <c r="K33" s="168"/>
      <c r="L33" s="168"/>
      <c r="M33" s="168"/>
      <c r="N33" s="161"/>
      <c r="O33" s="161"/>
      <c r="P33" s="161"/>
      <c r="Q33" s="161"/>
      <c r="R33" s="161"/>
      <c r="S33" s="161"/>
      <c r="T33" s="162"/>
      <c r="U33" s="161"/>
      <c r="V33" s="195"/>
      <c r="W33" s="206"/>
      <c r="X33" s="151"/>
      <c r="Y33" s="151"/>
      <c r="Z33" s="151"/>
      <c r="AA33" s="151"/>
      <c r="AB33" s="151"/>
      <c r="AC33" s="151"/>
      <c r="AD33" s="151"/>
      <c r="AE33" s="151" t="s">
        <v>103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4" t="str">
        <f t="shared" si="1"/>
        <v>- montáž stropním závěsem nebo boční konzolou</v>
      </c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/>
      <c r="B34" s="159"/>
      <c r="C34" s="258" t="s">
        <v>128</v>
      </c>
      <c r="D34" s="259"/>
      <c r="E34" s="260"/>
      <c r="F34" s="261"/>
      <c r="G34" s="262"/>
      <c r="H34" s="168"/>
      <c r="I34" s="168"/>
      <c r="J34" s="168"/>
      <c r="K34" s="168"/>
      <c r="L34" s="168"/>
      <c r="M34" s="168"/>
      <c r="N34" s="161"/>
      <c r="O34" s="161"/>
      <c r="P34" s="161"/>
      <c r="Q34" s="161"/>
      <c r="R34" s="161"/>
      <c r="S34" s="161"/>
      <c r="T34" s="162"/>
      <c r="U34" s="161"/>
      <c r="V34" s="195"/>
      <c r="W34" s="206"/>
      <c r="X34" s="151"/>
      <c r="Y34" s="151"/>
      <c r="Z34" s="151"/>
      <c r="AA34" s="151"/>
      <c r="AB34" s="151"/>
      <c r="AC34" s="151"/>
      <c r="AD34" s="151"/>
      <c r="AE34" s="151" t="s">
        <v>103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4" t="str">
        <f t="shared" si="1"/>
        <v>- barvu rámu - černá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>
        <v>5</v>
      </c>
      <c r="B35" s="159" t="s">
        <v>129</v>
      </c>
      <c r="C35" s="188" t="s">
        <v>130</v>
      </c>
      <c r="D35" s="161" t="s">
        <v>97</v>
      </c>
      <c r="E35" s="165">
        <v>2</v>
      </c>
      <c r="F35" s="167"/>
      <c r="G35" s="168">
        <f>ROUND(E35*F35,2)</f>
        <v>0</v>
      </c>
      <c r="H35" s="167"/>
      <c r="I35" s="168">
        <f>ROUND(E35*H35,2)</f>
        <v>0</v>
      </c>
      <c r="J35" s="167"/>
      <c r="K35" s="168">
        <f>ROUND(E35*J35,2)</f>
        <v>0</v>
      </c>
      <c r="L35" s="168">
        <v>21</v>
      </c>
      <c r="M35" s="168">
        <f>G35*(1+L35/100)</f>
        <v>0</v>
      </c>
      <c r="N35" s="161">
        <v>3.5999999999999999E-3</v>
      </c>
      <c r="O35" s="161">
        <f>ROUND(E35*N35,5)</f>
        <v>7.1999999999999998E-3</v>
      </c>
      <c r="P35" s="161">
        <v>0</v>
      </c>
      <c r="Q35" s="161">
        <f>ROUND(E35*P35,5)</f>
        <v>0</v>
      </c>
      <c r="R35" s="161"/>
      <c r="S35" s="161"/>
      <c r="T35" s="162">
        <v>0</v>
      </c>
      <c r="U35" s="161">
        <f>ROUND(E35*T35,2)</f>
        <v>0</v>
      </c>
      <c r="V35" s="200" t="s">
        <v>165</v>
      </c>
      <c r="W35" s="200" t="s">
        <v>167</v>
      </c>
      <c r="X35" s="151"/>
      <c r="Y35" s="151"/>
      <c r="Z35" s="151"/>
      <c r="AA35" s="151"/>
      <c r="AB35" s="151"/>
      <c r="AC35" s="151"/>
      <c r="AD35" s="151"/>
      <c r="AE35" s="151" t="s">
        <v>101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/>
      <c r="B36" s="159"/>
      <c r="C36" s="258" t="s">
        <v>131</v>
      </c>
      <c r="D36" s="259"/>
      <c r="E36" s="260"/>
      <c r="F36" s="261"/>
      <c r="G36" s="262"/>
      <c r="H36" s="168"/>
      <c r="I36" s="168"/>
      <c r="J36" s="168"/>
      <c r="K36" s="168"/>
      <c r="L36" s="168"/>
      <c r="M36" s="168"/>
      <c r="N36" s="161"/>
      <c r="O36" s="161"/>
      <c r="P36" s="161"/>
      <c r="Q36" s="161"/>
      <c r="R36" s="161"/>
      <c r="S36" s="161"/>
      <c r="T36" s="162"/>
      <c r="U36" s="161"/>
      <c r="V36" s="195"/>
      <c r="W36" s="206"/>
      <c r="X36" s="151"/>
      <c r="Y36" s="151"/>
      <c r="Z36" s="151"/>
      <c r="AA36" s="151"/>
      <c r="AB36" s="151"/>
      <c r="AC36" s="151"/>
      <c r="AD36" s="151"/>
      <c r="AE36" s="151" t="s">
        <v>103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4" t="str">
        <f t="shared" ref="BA36:BA42" si="2">C36</f>
        <v>Čtyřmístné digitální hodiny, oboustranné</v>
      </c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/>
      <c r="B37" s="159"/>
      <c r="C37" s="258" t="s">
        <v>132</v>
      </c>
      <c r="D37" s="259"/>
      <c r="E37" s="260"/>
      <c r="F37" s="261"/>
      <c r="G37" s="262"/>
      <c r="H37" s="168"/>
      <c r="I37" s="168"/>
      <c r="J37" s="168"/>
      <c r="K37" s="168"/>
      <c r="L37" s="168"/>
      <c r="M37" s="168"/>
      <c r="N37" s="161"/>
      <c r="O37" s="161"/>
      <c r="P37" s="161"/>
      <c r="Q37" s="161"/>
      <c r="R37" s="161"/>
      <c r="S37" s="161"/>
      <c r="T37" s="162"/>
      <c r="U37" s="161"/>
      <c r="V37" s="195"/>
      <c r="W37" s="206"/>
      <c r="X37" s="151"/>
      <c r="Y37" s="151"/>
      <c r="Z37" s="151"/>
      <c r="AA37" s="151"/>
      <c r="AB37" s="151"/>
      <c r="AC37" s="151"/>
      <c r="AD37" s="151"/>
      <c r="AE37" s="151" t="s">
        <v>103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4" t="str">
        <f t="shared" si="2"/>
        <v>- Ethernet verze, synchronizace protokolem NTP, napájení PoE class3, pro jeden display</v>
      </c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/>
      <c r="B38" s="159"/>
      <c r="C38" s="258" t="s">
        <v>124</v>
      </c>
      <c r="D38" s="259"/>
      <c r="E38" s="260"/>
      <c r="F38" s="261"/>
      <c r="G38" s="262"/>
      <c r="H38" s="168"/>
      <c r="I38" s="168"/>
      <c r="J38" s="168"/>
      <c r="K38" s="168"/>
      <c r="L38" s="168"/>
      <c r="M38" s="168"/>
      <c r="N38" s="161"/>
      <c r="O38" s="161"/>
      <c r="P38" s="161"/>
      <c r="Q38" s="161"/>
      <c r="R38" s="161"/>
      <c r="S38" s="161"/>
      <c r="T38" s="162"/>
      <c r="U38" s="161"/>
      <c r="V38" s="195"/>
      <c r="W38" s="206"/>
      <c r="X38" s="151"/>
      <c r="Y38" s="151"/>
      <c r="Z38" s="151"/>
      <c r="AA38" s="151"/>
      <c r="AB38" s="151"/>
      <c r="AC38" s="151"/>
      <c r="AD38" s="151"/>
      <c r="AE38" s="151" t="s">
        <v>103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4" t="str">
        <f t="shared" si="2"/>
        <v>- barva číslic červená, výška číslic 100 mm</v>
      </c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/>
      <c r="B39" s="159"/>
      <c r="C39" s="258" t="s">
        <v>125</v>
      </c>
      <c r="D39" s="259"/>
      <c r="E39" s="260"/>
      <c r="F39" s="261"/>
      <c r="G39" s="262"/>
      <c r="H39" s="168"/>
      <c r="I39" s="168"/>
      <c r="J39" s="168"/>
      <c r="K39" s="168"/>
      <c r="L39" s="168"/>
      <c r="M39" s="168"/>
      <c r="N39" s="161"/>
      <c r="O39" s="161"/>
      <c r="P39" s="161"/>
      <c r="Q39" s="161"/>
      <c r="R39" s="161"/>
      <c r="S39" s="161"/>
      <c r="T39" s="162"/>
      <c r="U39" s="161"/>
      <c r="V39" s="195"/>
      <c r="W39" s="206"/>
      <c r="X39" s="151"/>
      <c r="Y39" s="151"/>
      <c r="Z39" s="151"/>
      <c r="AA39" s="151"/>
      <c r="AB39" s="151"/>
      <c r="AC39" s="151"/>
      <c r="AD39" s="151"/>
      <c r="AE39" s="151" t="s">
        <v>103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4" t="str">
        <f t="shared" si="2"/>
        <v>- možnost střídavého zobrazení údajů</v>
      </c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/>
      <c r="B40" s="159"/>
      <c r="C40" s="258" t="s">
        <v>126</v>
      </c>
      <c r="D40" s="259"/>
      <c r="E40" s="260"/>
      <c r="F40" s="261"/>
      <c r="G40" s="262"/>
      <c r="H40" s="168"/>
      <c r="I40" s="168"/>
      <c r="J40" s="168"/>
      <c r="K40" s="168"/>
      <c r="L40" s="168"/>
      <c r="M40" s="168"/>
      <c r="N40" s="161"/>
      <c r="O40" s="161"/>
      <c r="P40" s="161"/>
      <c r="Q40" s="161"/>
      <c r="R40" s="161"/>
      <c r="S40" s="161"/>
      <c r="T40" s="162"/>
      <c r="U40" s="161"/>
      <c r="V40" s="195"/>
      <c r="W40" s="206"/>
      <c r="X40" s="151"/>
      <c r="Y40" s="151"/>
      <c r="Z40" s="151"/>
      <c r="AA40" s="151"/>
      <c r="AB40" s="151"/>
      <c r="AC40" s="151"/>
      <c r="AD40" s="151"/>
      <c r="AE40" s="151" t="s">
        <v>103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4" t="str">
        <f t="shared" si="2"/>
        <v>- po připojení teplotního čidla možnost zobrazení teploty</v>
      </c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/>
      <c r="B41" s="159"/>
      <c r="C41" s="258" t="s">
        <v>127</v>
      </c>
      <c r="D41" s="259"/>
      <c r="E41" s="260"/>
      <c r="F41" s="261"/>
      <c r="G41" s="262"/>
      <c r="H41" s="168"/>
      <c r="I41" s="168"/>
      <c r="J41" s="168"/>
      <c r="K41" s="168"/>
      <c r="L41" s="168"/>
      <c r="M41" s="168"/>
      <c r="N41" s="161"/>
      <c r="O41" s="161"/>
      <c r="P41" s="161"/>
      <c r="Q41" s="161"/>
      <c r="R41" s="161"/>
      <c r="S41" s="161"/>
      <c r="T41" s="162"/>
      <c r="U41" s="161"/>
      <c r="V41" s="195"/>
      <c r="W41" s="206"/>
      <c r="X41" s="151"/>
      <c r="Y41" s="151"/>
      <c r="Z41" s="151"/>
      <c r="AA41" s="151"/>
      <c r="AB41" s="151"/>
      <c r="AC41" s="151"/>
      <c r="AD41" s="151"/>
      <c r="AE41" s="151" t="s">
        <v>103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4" t="str">
        <f t="shared" si="2"/>
        <v>- montáž stropním závěsem nebo boční konzolou</v>
      </c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/>
      <c r="B42" s="159"/>
      <c r="C42" s="258" t="s">
        <v>128</v>
      </c>
      <c r="D42" s="259"/>
      <c r="E42" s="260"/>
      <c r="F42" s="261"/>
      <c r="G42" s="262"/>
      <c r="H42" s="168"/>
      <c r="I42" s="168"/>
      <c r="J42" s="168"/>
      <c r="K42" s="168"/>
      <c r="L42" s="168"/>
      <c r="M42" s="168"/>
      <c r="N42" s="161"/>
      <c r="O42" s="161"/>
      <c r="P42" s="161"/>
      <c r="Q42" s="161"/>
      <c r="R42" s="161"/>
      <c r="S42" s="161"/>
      <c r="T42" s="162"/>
      <c r="U42" s="161"/>
      <c r="V42" s="195"/>
      <c r="W42" s="206"/>
      <c r="X42" s="151"/>
      <c r="Y42" s="151"/>
      <c r="Z42" s="151"/>
      <c r="AA42" s="151"/>
      <c r="AB42" s="151"/>
      <c r="AC42" s="151"/>
      <c r="AD42" s="151"/>
      <c r="AE42" s="151" t="s">
        <v>103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4" t="str">
        <f t="shared" si="2"/>
        <v>- barvu rámu - černá</v>
      </c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>
        <v>6</v>
      </c>
      <c r="B43" s="159" t="s">
        <v>133</v>
      </c>
      <c r="C43" s="188" t="s">
        <v>134</v>
      </c>
      <c r="D43" s="161" t="s">
        <v>135</v>
      </c>
      <c r="E43" s="165">
        <v>2</v>
      </c>
      <c r="F43" s="167"/>
      <c r="G43" s="168">
        <f>ROUND(E43*F43,2)</f>
        <v>0</v>
      </c>
      <c r="H43" s="167"/>
      <c r="I43" s="168">
        <f>ROUND(E43*H43,2)</f>
        <v>0</v>
      </c>
      <c r="J43" s="167"/>
      <c r="K43" s="168">
        <f>ROUND(E43*J43,2)</f>
        <v>0</v>
      </c>
      <c r="L43" s="168">
        <v>21</v>
      </c>
      <c r="M43" s="168">
        <f>G43*(1+L43/100)</f>
        <v>0</v>
      </c>
      <c r="N43" s="161">
        <v>0</v>
      </c>
      <c r="O43" s="161">
        <f>ROUND(E43*N43,5)</f>
        <v>0</v>
      </c>
      <c r="P43" s="161">
        <v>0</v>
      </c>
      <c r="Q43" s="161">
        <f>ROUND(E43*P43,5)</f>
        <v>0</v>
      </c>
      <c r="R43" s="161"/>
      <c r="S43" s="161"/>
      <c r="T43" s="162">
        <v>0</v>
      </c>
      <c r="U43" s="161">
        <f>ROUND(E43*T43,2)</f>
        <v>0</v>
      </c>
      <c r="V43" s="200" t="s">
        <v>165</v>
      </c>
      <c r="W43" s="200" t="s">
        <v>167</v>
      </c>
      <c r="X43" s="151"/>
      <c r="Y43" s="151"/>
      <c r="Z43" s="151"/>
      <c r="AA43" s="151"/>
      <c r="AB43" s="151"/>
      <c r="AC43" s="151"/>
      <c r="AD43" s="151"/>
      <c r="AE43" s="151" t="s">
        <v>101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2.5" outlineLevel="1" x14ac:dyDescent="0.2">
      <c r="A44" s="152">
        <v>7</v>
      </c>
      <c r="B44" s="159" t="s">
        <v>136</v>
      </c>
      <c r="C44" s="188" t="s">
        <v>137</v>
      </c>
      <c r="D44" s="161" t="s">
        <v>97</v>
      </c>
      <c r="E44" s="165">
        <v>1</v>
      </c>
      <c r="F44" s="167"/>
      <c r="G44" s="168">
        <f>ROUND(E44*F44,2)</f>
        <v>0</v>
      </c>
      <c r="H44" s="167"/>
      <c r="I44" s="168">
        <f>ROUND(E44*H44,2)</f>
        <v>0</v>
      </c>
      <c r="J44" s="167"/>
      <c r="K44" s="168">
        <f>ROUND(E44*J44,2)</f>
        <v>0</v>
      </c>
      <c r="L44" s="168">
        <v>21</v>
      </c>
      <c r="M44" s="168">
        <f>G44*(1+L44/100)</f>
        <v>0</v>
      </c>
      <c r="N44" s="161">
        <v>0</v>
      </c>
      <c r="O44" s="161">
        <f>ROUND(E44*N44,5)</f>
        <v>0</v>
      </c>
      <c r="P44" s="161">
        <v>0</v>
      </c>
      <c r="Q44" s="161">
        <f>ROUND(E44*P44,5)</f>
        <v>0</v>
      </c>
      <c r="R44" s="161"/>
      <c r="S44" s="161"/>
      <c r="T44" s="162">
        <v>0</v>
      </c>
      <c r="U44" s="161">
        <f>ROUND(E44*T44,2)</f>
        <v>0</v>
      </c>
      <c r="V44" s="200" t="s">
        <v>165</v>
      </c>
      <c r="W44" s="201" t="s">
        <v>166</v>
      </c>
      <c r="X44" s="151"/>
      <c r="Y44" s="151"/>
      <c r="Z44" s="151"/>
      <c r="AA44" s="151"/>
      <c r="AB44" s="151"/>
      <c r="AC44" s="151"/>
      <c r="AD44" s="151"/>
      <c r="AE44" s="151" t="s">
        <v>98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>
        <v>8</v>
      </c>
      <c r="B45" s="159" t="s">
        <v>138</v>
      </c>
      <c r="C45" s="188" t="s">
        <v>139</v>
      </c>
      <c r="D45" s="161" t="s">
        <v>135</v>
      </c>
      <c r="E45" s="165">
        <v>1</v>
      </c>
      <c r="F45" s="167"/>
      <c r="G45" s="168">
        <f>ROUND(E45*F45,2)</f>
        <v>0</v>
      </c>
      <c r="H45" s="167"/>
      <c r="I45" s="168">
        <f>ROUND(E45*H45,2)</f>
        <v>0</v>
      </c>
      <c r="J45" s="167"/>
      <c r="K45" s="168">
        <f>ROUND(E45*J45,2)</f>
        <v>0</v>
      </c>
      <c r="L45" s="168">
        <v>21</v>
      </c>
      <c r="M45" s="168">
        <f>G45*(1+L45/100)</f>
        <v>0</v>
      </c>
      <c r="N45" s="161">
        <v>0</v>
      </c>
      <c r="O45" s="161">
        <f>ROUND(E45*N45,5)</f>
        <v>0</v>
      </c>
      <c r="P45" s="161">
        <v>0</v>
      </c>
      <c r="Q45" s="161">
        <f>ROUND(E45*P45,5)</f>
        <v>0</v>
      </c>
      <c r="R45" s="161"/>
      <c r="S45" s="161"/>
      <c r="T45" s="162">
        <v>0</v>
      </c>
      <c r="U45" s="161">
        <f>ROUND(E45*T45,2)</f>
        <v>0</v>
      </c>
      <c r="V45" s="200" t="s">
        <v>165</v>
      </c>
      <c r="W45" s="200" t="s">
        <v>167</v>
      </c>
      <c r="X45" s="151"/>
      <c r="Y45" s="151"/>
      <c r="Z45" s="151"/>
      <c r="AA45" s="151"/>
      <c r="AB45" s="151"/>
      <c r="AC45" s="151"/>
      <c r="AD45" s="151"/>
      <c r="AE45" s="151" t="s">
        <v>101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/>
      <c r="B46" s="159"/>
      <c r="C46" s="258" t="s">
        <v>140</v>
      </c>
      <c r="D46" s="259"/>
      <c r="E46" s="260"/>
      <c r="F46" s="261"/>
      <c r="G46" s="262"/>
      <c r="H46" s="168"/>
      <c r="I46" s="168"/>
      <c r="J46" s="168"/>
      <c r="K46" s="168"/>
      <c r="L46" s="168"/>
      <c r="M46" s="168"/>
      <c r="N46" s="161"/>
      <c r="O46" s="161"/>
      <c r="P46" s="161"/>
      <c r="Q46" s="161"/>
      <c r="R46" s="161"/>
      <c r="S46" s="161"/>
      <c r="T46" s="162"/>
      <c r="U46" s="161"/>
      <c r="V46" s="195"/>
      <c r="W46" s="206"/>
      <c r="X46" s="151"/>
      <c r="Y46" s="151"/>
      <c r="Z46" s="151"/>
      <c r="AA46" s="151"/>
      <c r="AB46" s="151"/>
      <c r="AC46" s="151"/>
      <c r="AD46" s="151"/>
      <c r="AE46" s="151" t="s">
        <v>103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4" t="str">
        <f>C46</f>
        <v>Obsahuje izol.pásky,sádru,pomocné svorkovnice,vruty,hmoždinky,těsn.hmoty</v>
      </c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2"/>
      <c r="B47" s="159"/>
      <c r="C47" s="258" t="s">
        <v>141</v>
      </c>
      <c r="D47" s="259"/>
      <c r="E47" s="260"/>
      <c r="F47" s="261"/>
      <c r="G47" s="262"/>
      <c r="H47" s="168"/>
      <c r="I47" s="168"/>
      <c r="J47" s="168"/>
      <c r="K47" s="168"/>
      <c r="L47" s="168"/>
      <c r="M47" s="168"/>
      <c r="N47" s="161"/>
      <c r="O47" s="161"/>
      <c r="P47" s="161"/>
      <c r="Q47" s="161"/>
      <c r="R47" s="161"/>
      <c r="S47" s="161"/>
      <c r="T47" s="162"/>
      <c r="U47" s="161"/>
      <c r="V47" s="195"/>
      <c r="W47" s="206"/>
      <c r="X47" s="151"/>
      <c r="Y47" s="151"/>
      <c r="Z47" s="151"/>
      <c r="AA47" s="151"/>
      <c r="AB47" s="151"/>
      <c r="AC47" s="151"/>
      <c r="AD47" s="151"/>
      <c r="AE47" s="151" t="s">
        <v>103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4" t="str">
        <f>C47</f>
        <v>a ostatní instalační materiál.</v>
      </c>
      <c r="BB47" s="151"/>
      <c r="BC47" s="151"/>
      <c r="BD47" s="151"/>
      <c r="BE47" s="151"/>
      <c r="BF47" s="151"/>
      <c r="BG47" s="151"/>
      <c r="BH47" s="151"/>
    </row>
    <row r="48" spans="1:60" ht="22.5" outlineLevel="1" x14ac:dyDescent="0.2">
      <c r="A48" s="152">
        <v>9</v>
      </c>
      <c r="B48" s="159" t="s">
        <v>142</v>
      </c>
      <c r="C48" s="188" t="s">
        <v>143</v>
      </c>
      <c r="D48" s="161" t="s">
        <v>144</v>
      </c>
      <c r="E48" s="165">
        <v>12</v>
      </c>
      <c r="F48" s="167"/>
      <c r="G48" s="168">
        <f>ROUND(E48*F48,2)</f>
        <v>0</v>
      </c>
      <c r="H48" s="167"/>
      <c r="I48" s="168">
        <f>ROUND(E48*H48,2)</f>
        <v>0</v>
      </c>
      <c r="J48" s="167"/>
      <c r="K48" s="168">
        <f>ROUND(E48*J48,2)</f>
        <v>0</v>
      </c>
      <c r="L48" s="168">
        <v>21</v>
      </c>
      <c r="M48" s="168">
        <f>G48*(1+L48/100)</f>
        <v>0</v>
      </c>
      <c r="N48" s="161">
        <v>0</v>
      </c>
      <c r="O48" s="161">
        <f>ROUND(E48*N48,5)</f>
        <v>0</v>
      </c>
      <c r="P48" s="161">
        <v>0</v>
      </c>
      <c r="Q48" s="161">
        <f>ROUND(E48*P48,5)</f>
        <v>0</v>
      </c>
      <c r="R48" s="161"/>
      <c r="S48" s="161"/>
      <c r="T48" s="162">
        <v>0</v>
      </c>
      <c r="U48" s="161">
        <f>ROUND(E48*T48,2)</f>
        <v>0</v>
      </c>
      <c r="V48" s="200" t="s">
        <v>165</v>
      </c>
      <c r="W48" s="201" t="s">
        <v>166</v>
      </c>
      <c r="X48" s="151"/>
      <c r="Y48" s="151"/>
      <c r="Z48" s="151"/>
      <c r="AA48" s="151"/>
      <c r="AB48" s="151"/>
      <c r="AC48" s="151"/>
      <c r="AD48" s="151"/>
      <c r="AE48" s="151" t="s">
        <v>98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2.5" outlineLevel="1" x14ac:dyDescent="0.2">
      <c r="A49" s="152">
        <v>10</v>
      </c>
      <c r="B49" s="159" t="s">
        <v>145</v>
      </c>
      <c r="C49" s="188" t="s">
        <v>146</v>
      </c>
      <c r="D49" s="161" t="s">
        <v>144</v>
      </c>
      <c r="E49" s="165">
        <v>24</v>
      </c>
      <c r="F49" s="167"/>
      <c r="G49" s="168">
        <f>ROUND(E49*F49,2)</f>
        <v>0</v>
      </c>
      <c r="H49" s="167"/>
      <c r="I49" s="168">
        <f>ROUND(E49*H49,2)</f>
        <v>0</v>
      </c>
      <c r="J49" s="167"/>
      <c r="K49" s="168">
        <f>ROUND(E49*J49,2)</f>
        <v>0</v>
      </c>
      <c r="L49" s="168">
        <v>21</v>
      </c>
      <c r="M49" s="168">
        <f>G49*(1+L49/100)</f>
        <v>0</v>
      </c>
      <c r="N49" s="161">
        <v>0</v>
      </c>
      <c r="O49" s="161">
        <f>ROUND(E49*N49,5)</f>
        <v>0</v>
      </c>
      <c r="P49" s="161">
        <v>0</v>
      </c>
      <c r="Q49" s="161">
        <f>ROUND(E49*P49,5)</f>
        <v>0</v>
      </c>
      <c r="R49" s="161"/>
      <c r="S49" s="161"/>
      <c r="T49" s="162">
        <v>0</v>
      </c>
      <c r="U49" s="161">
        <f>ROUND(E49*T49,2)</f>
        <v>0</v>
      </c>
      <c r="V49" s="200" t="s">
        <v>165</v>
      </c>
      <c r="W49" s="201" t="s">
        <v>166</v>
      </c>
      <c r="X49" s="151"/>
      <c r="Y49" s="151"/>
      <c r="Z49" s="151"/>
      <c r="AA49" s="151"/>
      <c r="AB49" s="151"/>
      <c r="AC49" s="151"/>
      <c r="AD49" s="151"/>
      <c r="AE49" s="151" t="s">
        <v>98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22.5" outlineLevel="1" x14ac:dyDescent="0.2">
      <c r="A50" s="152">
        <v>11</v>
      </c>
      <c r="B50" s="159" t="s">
        <v>147</v>
      </c>
      <c r="C50" s="188" t="s">
        <v>148</v>
      </c>
      <c r="D50" s="161" t="s">
        <v>144</v>
      </c>
      <c r="E50" s="165">
        <v>8</v>
      </c>
      <c r="F50" s="167"/>
      <c r="G50" s="168">
        <f>ROUND(E50*F50,2)</f>
        <v>0</v>
      </c>
      <c r="H50" s="167"/>
      <c r="I50" s="168">
        <f>ROUND(E50*H50,2)</f>
        <v>0</v>
      </c>
      <c r="J50" s="167"/>
      <c r="K50" s="168">
        <f>ROUND(E50*J50,2)</f>
        <v>0</v>
      </c>
      <c r="L50" s="168">
        <v>21</v>
      </c>
      <c r="M50" s="168">
        <f>G50*(1+L50/100)</f>
        <v>0</v>
      </c>
      <c r="N50" s="161">
        <v>0</v>
      </c>
      <c r="O50" s="161">
        <f>ROUND(E50*N50,5)</f>
        <v>0</v>
      </c>
      <c r="P50" s="161">
        <v>0</v>
      </c>
      <c r="Q50" s="161">
        <f>ROUND(E50*P50,5)</f>
        <v>0</v>
      </c>
      <c r="R50" s="161"/>
      <c r="S50" s="161"/>
      <c r="T50" s="162">
        <v>0</v>
      </c>
      <c r="U50" s="161">
        <f>ROUND(E50*T50,2)</f>
        <v>0</v>
      </c>
      <c r="V50" s="200" t="s">
        <v>165</v>
      </c>
      <c r="W50" s="201" t="s">
        <v>166</v>
      </c>
      <c r="X50" s="151"/>
      <c r="Y50" s="151"/>
      <c r="Z50" s="151"/>
      <c r="AA50" s="151"/>
      <c r="AB50" s="151"/>
      <c r="AC50" s="151"/>
      <c r="AD50" s="151"/>
      <c r="AE50" s="151" t="s">
        <v>98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1" x14ac:dyDescent="0.2">
      <c r="A51" s="152">
        <v>12</v>
      </c>
      <c r="B51" s="159" t="s">
        <v>149</v>
      </c>
      <c r="C51" s="188" t="s">
        <v>150</v>
      </c>
      <c r="D51" s="161" t="s">
        <v>144</v>
      </c>
      <c r="E51" s="165">
        <v>4</v>
      </c>
      <c r="F51" s="167"/>
      <c r="G51" s="168">
        <f>ROUND(E51*F51,2)</f>
        <v>0</v>
      </c>
      <c r="H51" s="167"/>
      <c r="I51" s="168">
        <f>ROUND(E51*H51,2)</f>
        <v>0</v>
      </c>
      <c r="J51" s="167"/>
      <c r="K51" s="168">
        <f>ROUND(E51*J51,2)</f>
        <v>0</v>
      </c>
      <c r="L51" s="168">
        <v>21</v>
      </c>
      <c r="M51" s="168">
        <f>G51*(1+L51/100)</f>
        <v>0</v>
      </c>
      <c r="N51" s="161">
        <v>0</v>
      </c>
      <c r="O51" s="161">
        <f>ROUND(E51*N51,5)</f>
        <v>0</v>
      </c>
      <c r="P51" s="161">
        <v>0</v>
      </c>
      <c r="Q51" s="161">
        <f>ROUND(E51*P51,5)</f>
        <v>0</v>
      </c>
      <c r="R51" s="161"/>
      <c r="S51" s="161"/>
      <c r="T51" s="162">
        <v>1</v>
      </c>
      <c r="U51" s="161">
        <f>ROUND(E51*T51,2)</f>
        <v>4</v>
      </c>
      <c r="V51" s="200" t="s">
        <v>165</v>
      </c>
      <c r="W51" s="201" t="s">
        <v>166</v>
      </c>
      <c r="X51" s="151"/>
      <c r="Y51" s="151"/>
      <c r="Z51" s="151"/>
      <c r="AA51" s="151"/>
      <c r="AB51" s="151"/>
      <c r="AC51" s="151"/>
      <c r="AD51" s="151"/>
      <c r="AE51" s="151" t="s">
        <v>98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/>
      <c r="B52" s="159"/>
      <c r="C52" s="258" t="s">
        <v>151</v>
      </c>
      <c r="D52" s="259"/>
      <c r="E52" s="260"/>
      <c r="F52" s="261"/>
      <c r="G52" s="262"/>
      <c r="H52" s="168"/>
      <c r="I52" s="168"/>
      <c r="J52" s="168"/>
      <c r="K52" s="168"/>
      <c r="L52" s="168"/>
      <c r="M52" s="168"/>
      <c r="N52" s="161"/>
      <c r="O52" s="161"/>
      <c r="P52" s="161"/>
      <c r="Q52" s="161"/>
      <c r="R52" s="161"/>
      <c r="S52" s="161"/>
      <c r="T52" s="162"/>
      <c r="U52" s="161"/>
      <c r="V52" s="195"/>
      <c r="W52" s="206"/>
      <c r="X52" s="151"/>
      <c r="Y52" s="151"/>
      <c r="Z52" s="151"/>
      <c r="AA52" s="151"/>
      <c r="AB52" s="151"/>
      <c r="AC52" s="151"/>
      <c r="AD52" s="151"/>
      <c r="AE52" s="151" t="s">
        <v>103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4" t="str">
        <f>C52</f>
        <v>Zaškolení obsluhy.</v>
      </c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52">
        <v>13</v>
      </c>
      <c r="B53" s="159" t="s">
        <v>152</v>
      </c>
      <c r="C53" s="188" t="s">
        <v>153</v>
      </c>
      <c r="D53" s="161" t="s">
        <v>154</v>
      </c>
      <c r="E53" s="165">
        <v>3500</v>
      </c>
      <c r="F53" s="167"/>
      <c r="G53" s="168">
        <f>ROUND(E53*F53,2)</f>
        <v>0</v>
      </c>
      <c r="H53" s="167"/>
      <c r="I53" s="168">
        <f>ROUND(E53*H53,2)</f>
        <v>0</v>
      </c>
      <c r="J53" s="167"/>
      <c r="K53" s="168">
        <f>ROUND(E53*J53,2)</f>
        <v>0</v>
      </c>
      <c r="L53" s="168">
        <v>21</v>
      </c>
      <c r="M53" s="168">
        <f>G53*(1+L53/100)</f>
        <v>0</v>
      </c>
      <c r="N53" s="161">
        <v>0</v>
      </c>
      <c r="O53" s="161">
        <f>ROUND(E53*N53,5)</f>
        <v>0</v>
      </c>
      <c r="P53" s="161">
        <v>0</v>
      </c>
      <c r="Q53" s="161">
        <f>ROUND(E53*P53,5)</f>
        <v>0</v>
      </c>
      <c r="R53" s="161"/>
      <c r="S53" s="161"/>
      <c r="T53" s="162">
        <v>0</v>
      </c>
      <c r="U53" s="161">
        <f>ROUND(E53*T53,2)</f>
        <v>0</v>
      </c>
      <c r="V53" s="200" t="s">
        <v>165</v>
      </c>
      <c r="W53" s="201" t="s">
        <v>166</v>
      </c>
      <c r="X53" s="151"/>
      <c r="Y53" s="151"/>
      <c r="Z53" s="151"/>
      <c r="AA53" s="151"/>
      <c r="AB53" s="151"/>
      <c r="AC53" s="151"/>
      <c r="AD53" s="151"/>
      <c r="AE53" s="151" t="s">
        <v>98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x14ac:dyDescent="0.2">
      <c r="A54" s="153" t="s">
        <v>93</v>
      </c>
      <c r="B54" s="160" t="s">
        <v>66</v>
      </c>
      <c r="C54" s="189" t="s">
        <v>27</v>
      </c>
      <c r="D54" s="163"/>
      <c r="E54" s="166"/>
      <c r="F54" s="169"/>
      <c r="G54" s="169">
        <f>SUMIF(AE55:AE56,"&lt;&gt;NOR",G55:G56)</f>
        <v>0</v>
      </c>
      <c r="H54" s="169"/>
      <c r="I54" s="169">
        <f>SUM(I55:I56)</f>
        <v>0</v>
      </c>
      <c r="J54" s="169"/>
      <c r="K54" s="169">
        <f>SUM(K55:K56)</f>
        <v>0</v>
      </c>
      <c r="L54" s="169"/>
      <c r="M54" s="169">
        <f>SUM(M55:M56)</f>
        <v>0</v>
      </c>
      <c r="N54" s="163"/>
      <c r="O54" s="163">
        <f>SUM(O55:O56)</f>
        <v>0</v>
      </c>
      <c r="P54" s="163"/>
      <c r="Q54" s="163">
        <f>SUM(Q55:Q56)</f>
        <v>0</v>
      </c>
      <c r="R54" s="163"/>
      <c r="S54" s="163"/>
      <c r="T54" s="164"/>
      <c r="U54" s="163">
        <f>SUM(U55:U56)</f>
        <v>0</v>
      </c>
      <c r="V54" s="202"/>
      <c r="W54" s="203"/>
      <c r="AE54" t="s">
        <v>94</v>
      </c>
    </row>
    <row r="55" spans="1:60" ht="22.5" outlineLevel="1" x14ac:dyDescent="0.2">
      <c r="A55" s="152">
        <v>14</v>
      </c>
      <c r="B55" s="159" t="s">
        <v>155</v>
      </c>
      <c r="C55" s="188" t="s">
        <v>156</v>
      </c>
      <c r="D55" s="161" t="s">
        <v>144</v>
      </c>
      <c r="E55" s="165">
        <v>4</v>
      </c>
      <c r="F55" s="167"/>
      <c r="G55" s="168">
        <f>ROUND(E55*F55,2)</f>
        <v>0</v>
      </c>
      <c r="H55" s="167"/>
      <c r="I55" s="168">
        <f>ROUND(E55*H55,2)</f>
        <v>0</v>
      </c>
      <c r="J55" s="167"/>
      <c r="K55" s="168">
        <f>ROUND(E55*J55,2)</f>
        <v>0</v>
      </c>
      <c r="L55" s="168">
        <v>21</v>
      </c>
      <c r="M55" s="168">
        <f>G55*(1+L55/100)</f>
        <v>0</v>
      </c>
      <c r="N55" s="161">
        <v>0</v>
      </c>
      <c r="O55" s="161">
        <f>ROUND(E55*N55,5)</f>
        <v>0</v>
      </c>
      <c r="P55" s="161">
        <v>0</v>
      </c>
      <c r="Q55" s="161">
        <f>ROUND(E55*P55,5)</f>
        <v>0</v>
      </c>
      <c r="R55" s="161"/>
      <c r="S55" s="161"/>
      <c r="T55" s="162">
        <v>0</v>
      </c>
      <c r="U55" s="161">
        <f>ROUND(E55*T55,2)</f>
        <v>0</v>
      </c>
      <c r="V55" s="200" t="s">
        <v>165</v>
      </c>
      <c r="W55" s="201" t="s">
        <v>166</v>
      </c>
      <c r="X55" s="151"/>
      <c r="Y55" s="151"/>
      <c r="Z55" s="151"/>
      <c r="AA55" s="151"/>
      <c r="AB55" s="151"/>
      <c r="AC55" s="151"/>
      <c r="AD55" s="151"/>
      <c r="AE55" s="151" t="s">
        <v>98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 x14ac:dyDescent="0.2">
      <c r="A56" s="177">
        <v>15</v>
      </c>
      <c r="B56" s="178" t="s">
        <v>157</v>
      </c>
      <c r="C56" s="190" t="s">
        <v>158</v>
      </c>
      <c r="D56" s="179" t="s">
        <v>144</v>
      </c>
      <c r="E56" s="180">
        <v>2</v>
      </c>
      <c r="F56" s="181"/>
      <c r="G56" s="182">
        <f>ROUND(E56*F56,2)</f>
        <v>0</v>
      </c>
      <c r="H56" s="181"/>
      <c r="I56" s="182">
        <f>ROUND(E56*H56,2)</f>
        <v>0</v>
      </c>
      <c r="J56" s="181"/>
      <c r="K56" s="182">
        <f>ROUND(E56*J56,2)</f>
        <v>0</v>
      </c>
      <c r="L56" s="182">
        <v>21</v>
      </c>
      <c r="M56" s="182">
        <f>G56*(1+L56/100)</f>
        <v>0</v>
      </c>
      <c r="N56" s="179">
        <v>0</v>
      </c>
      <c r="O56" s="179">
        <f>ROUND(E56*N56,5)</f>
        <v>0</v>
      </c>
      <c r="P56" s="179">
        <v>0</v>
      </c>
      <c r="Q56" s="179">
        <f>ROUND(E56*P56,5)</f>
        <v>0</v>
      </c>
      <c r="R56" s="179"/>
      <c r="S56" s="179"/>
      <c r="T56" s="183">
        <v>0</v>
      </c>
      <c r="U56" s="179">
        <f>ROUND(E56*T56,2)</f>
        <v>0</v>
      </c>
      <c r="V56" s="204" t="s">
        <v>165</v>
      </c>
      <c r="W56" s="205" t="s">
        <v>166</v>
      </c>
      <c r="X56" s="151"/>
      <c r="Y56" s="151"/>
      <c r="Z56" s="151"/>
      <c r="AA56" s="151"/>
      <c r="AB56" s="151"/>
      <c r="AC56" s="151"/>
      <c r="AD56" s="151"/>
      <c r="AE56" s="151" t="s">
        <v>98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x14ac:dyDescent="0.2">
      <c r="A57" s="6"/>
      <c r="B57" s="7" t="s">
        <v>159</v>
      </c>
      <c r="C57" s="191" t="s">
        <v>159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194"/>
      <c r="W57" s="194"/>
      <c r="AC57">
        <v>15</v>
      </c>
      <c r="AD57">
        <v>21</v>
      </c>
    </row>
    <row r="58" spans="1:60" x14ac:dyDescent="0.2">
      <c r="A58" s="184"/>
      <c r="B58" s="185">
        <v>26</v>
      </c>
      <c r="C58" s="192" t="s">
        <v>159</v>
      </c>
      <c r="D58" s="186"/>
      <c r="E58" s="186"/>
      <c r="F58" s="186"/>
      <c r="G58" s="187">
        <f>G8+G54</f>
        <v>0</v>
      </c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202"/>
      <c r="W58" s="203"/>
      <c r="AC58">
        <f>SUMIF(L7:L56,AC57,G7:G56)</f>
        <v>0</v>
      </c>
      <c r="AD58">
        <f>SUMIF(L7:L56,AD57,G7:G56)</f>
        <v>0</v>
      </c>
      <c r="AE58" t="s">
        <v>160</v>
      </c>
    </row>
    <row r="59" spans="1:60" x14ac:dyDescent="0.2">
      <c r="A59" s="6"/>
      <c r="B59" s="7" t="s">
        <v>159</v>
      </c>
      <c r="C59" s="191" t="s">
        <v>159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6"/>
      <c r="B60" s="7" t="s">
        <v>159</v>
      </c>
      <c r="C60" s="191" t="s">
        <v>159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270"/>
      <c r="B61" s="270"/>
      <c r="C61" s="271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272" t="s">
        <v>170</v>
      </c>
      <c r="B62" s="273"/>
      <c r="C62" s="274"/>
      <c r="D62" s="273"/>
      <c r="E62" s="273"/>
      <c r="F62" s="273"/>
      <c r="G62" s="275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E62" t="s">
        <v>161</v>
      </c>
    </row>
    <row r="63" spans="1:60" x14ac:dyDescent="0.2">
      <c r="A63" s="276"/>
      <c r="B63" s="277"/>
      <c r="C63" s="278"/>
      <c r="D63" s="277"/>
      <c r="E63" s="277"/>
      <c r="F63" s="277"/>
      <c r="G63" s="279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76"/>
      <c r="B64" s="277"/>
      <c r="C64" s="278"/>
      <c r="D64" s="277"/>
      <c r="E64" s="277"/>
      <c r="F64" s="277"/>
      <c r="G64" s="279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76"/>
      <c r="B65" s="277"/>
      <c r="C65" s="278"/>
      <c r="D65" s="277"/>
      <c r="E65" s="277"/>
      <c r="F65" s="277"/>
      <c r="G65" s="279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ht="147" customHeight="1" x14ac:dyDescent="0.2">
      <c r="A66" s="280"/>
      <c r="B66" s="281"/>
      <c r="C66" s="282"/>
      <c r="D66" s="281"/>
      <c r="E66" s="281"/>
      <c r="F66" s="281"/>
      <c r="G66" s="283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6"/>
      <c r="B67" s="7" t="s">
        <v>159</v>
      </c>
      <c r="C67" s="191" t="s">
        <v>159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C68" s="193"/>
      <c r="AE68" t="s">
        <v>162</v>
      </c>
    </row>
  </sheetData>
  <mergeCells count="38">
    <mergeCell ref="A61:C61"/>
    <mergeCell ref="A62:G66"/>
    <mergeCell ref="C40:G40"/>
    <mergeCell ref="C41:G41"/>
    <mergeCell ref="C42:G42"/>
    <mergeCell ref="C46:G46"/>
    <mergeCell ref="C47:G47"/>
    <mergeCell ref="C52:G52"/>
    <mergeCell ref="C39:G39"/>
    <mergeCell ref="C26:G26"/>
    <mergeCell ref="C28:G28"/>
    <mergeCell ref="C29:G29"/>
    <mergeCell ref="C30:G30"/>
    <mergeCell ref="C31:G31"/>
    <mergeCell ref="C32:G32"/>
    <mergeCell ref="C33:G33"/>
    <mergeCell ref="C34:G34"/>
    <mergeCell ref="C36:G36"/>
    <mergeCell ref="C37:G37"/>
    <mergeCell ref="C38:G38"/>
    <mergeCell ref="C25:G25"/>
    <mergeCell ref="C13:G13"/>
    <mergeCell ref="C14:G14"/>
    <mergeCell ref="C15:G15"/>
    <mergeCell ref="C16:G16"/>
    <mergeCell ref="C17:G17"/>
    <mergeCell ref="C18:G18"/>
    <mergeCell ref="C19:G19"/>
    <mergeCell ref="C20:G20"/>
    <mergeCell ref="C22:G22"/>
    <mergeCell ref="C23:G23"/>
    <mergeCell ref="C24:G24"/>
    <mergeCell ref="C12:G12"/>
    <mergeCell ref="A1:G1"/>
    <mergeCell ref="C2:G2"/>
    <mergeCell ref="C3:G3"/>
    <mergeCell ref="C4:G4"/>
    <mergeCell ref="C11:G11"/>
  </mergeCells>
  <pageMargins left="0.59055118110236204" right="0.39370078740157499" top="0.78740157499999996" bottom="0.97" header="0.3" footer="0.3"/>
  <pageSetup paperSize="9" scale="8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Rekapitulace</vt:lpstr>
      <vt:lpstr>VzorPolozky</vt:lpstr>
      <vt:lpstr>Rozpočet Pol</vt:lpstr>
      <vt:lpstr>Rekapitulace!CelkemDPHVypocet</vt:lpstr>
      <vt:lpstr>CenaCelkem</vt:lpstr>
      <vt:lpstr>CenaCelkemBezDPH</vt:lpstr>
      <vt:lpstr>Rekapitulace!CenaCelkemVypocet</vt:lpstr>
      <vt:lpstr>cisloobjektu</vt:lpstr>
      <vt:lpstr>Rekapitulace!CisloStavby</vt:lpstr>
      <vt:lpstr>CisloStavebnihoRozpoctu</vt:lpstr>
      <vt:lpstr>dadresa</vt:lpstr>
      <vt:lpstr>Rekapitulace!DIČ</vt:lpstr>
      <vt:lpstr>dmisto</vt:lpstr>
      <vt:lpstr>DPHSni</vt:lpstr>
      <vt:lpstr>DPHZakl</vt:lpstr>
      <vt:lpstr>Rekapitulace!dpsc</vt:lpstr>
      <vt:lpstr>Rekapitulace!IČO</vt:lpstr>
      <vt:lpstr>Mena</vt:lpstr>
      <vt:lpstr>MistoStavby</vt:lpstr>
      <vt:lpstr>nazevobjektu</vt:lpstr>
      <vt:lpstr>Rekapitulace!NazevStavby</vt:lpstr>
      <vt:lpstr>NazevStavebnihoRozpoctu</vt:lpstr>
      <vt:lpstr>oadresa</vt:lpstr>
      <vt:lpstr>Rekapitulace!Objednatel</vt:lpstr>
      <vt:lpstr>Rekapitulace!Objekt</vt:lpstr>
      <vt:lpstr>Rekapitulace!Oblast_tisku</vt:lpstr>
      <vt:lpstr>'Rozpočet Pol'!Oblast_tisku</vt:lpstr>
      <vt:lpstr>Rekapitulace!odic</vt:lpstr>
      <vt:lpstr>Rekapitulace!oico</vt:lpstr>
      <vt:lpstr>Rekapitulace!omisto</vt:lpstr>
      <vt:lpstr>Rekapitulace!onazev</vt:lpstr>
      <vt:lpstr>Rekapitulace!opsc</vt:lpstr>
      <vt:lpstr>padresa</vt:lpstr>
      <vt:lpstr>pdic</vt:lpstr>
      <vt:lpstr>pico</vt:lpstr>
      <vt:lpstr>pmisto</vt:lpstr>
      <vt:lpstr>PoptavkaID</vt:lpstr>
      <vt:lpstr>pPSC</vt:lpstr>
      <vt:lpstr>Projektant</vt:lpstr>
      <vt:lpstr>Rekapitulace!SazbaDPH1</vt:lpstr>
      <vt:lpstr>Rekapitulace!SazbaDPH2</vt:lpstr>
      <vt:lpstr>Vypracoval</vt:lpstr>
      <vt:lpstr>ZakladDPHSni</vt:lpstr>
      <vt:lpstr>Rekapitulace!ZakladDPHSniVypocet</vt:lpstr>
      <vt:lpstr>ZakladDPHZakl</vt:lpstr>
      <vt:lpstr>Rekapitulace!ZakladDPHZaklVypocet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Ondřej Tichý</cp:lastModifiedBy>
  <cp:lastPrinted>2018-07-27T12:54:34Z</cp:lastPrinted>
  <dcterms:created xsi:type="dcterms:W3CDTF">2009-04-08T07:15:50Z</dcterms:created>
  <dcterms:modified xsi:type="dcterms:W3CDTF">2018-07-27T13:40:04Z</dcterms:modified>
</cp:coreProperties>
</file>